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/>
  <bookViews>
    <workbookView xWindow="0" yWindow="0" windowWidth="23040" windowHeight="8988" activeTab="0"/>
  </bookViews>
  <sheets>
    <sheet name="Rekapitulace stavby" sheetId="1" r:id="rId1"/>
    <sheet name="00 - VRN" sheetId="2" r:id="rId2"/>
    <sheet name="01 - Stavební část" sheetId="3" r:id="rId3"/>
    <sheet name="02 - Vytápění" sheetId="4" r:id="rId4"/>
    <sheet name="03 - Zdravotně technické ..." sheetId="5" r:id="rId5"/>
    <sheet name="07 - Měření a regulace " sheetId="6" r:id="rId6"/>
    <sheet name="04 - VZT" sheetId="7" r:id="rId7"/>
    <sheet name="06 - Plynoinstalace" sheetId="8" r:id="rId8"/>
    <sheet name="05 - Elektroinstalace" sheetId="9" r:id="rId9"/>
    <sheet name="Pokyny pro vyplnění" sheetId="10" r:id="rId10"/>
  </sheets>
  <definedNames>
    <definedName name="_xlnm._FilterDatabase" localSheetId="1" hidden="1">'00 - VRN'!$C$80:$K$92</definedName>
    <definedName name="_xlnm._FilterDatabase" localSheetId="2" hidden="1">'01 - Stavební část'!$C$95:$K$372</definedName>
    <definedName name="_xlnm._FilterDatabase" localSheetId="3" hidden="1">'02 - Vytápění'!$C$110:$K$370</definedName>
    <definedName name="_xlnm._FilterDatabase" localSheetId="4" hidden="1">'03 - Zdravotně technické ...'!$C$81:$K$178</definedName>
    <definedName name="_xlnm._FilterDatabase" localSheetId="6" hidden="1">'04 - VZT'!$C$87:$K$126</definedName>
    <definedName name="_xlnm._FilterDatabase" localSheetId="8" hidden="1">'05 - Elektroinstalace'!$C$77:$K$130</definedName>
    <definedName name="_xlnm._FilterDatabase" localSheetId="7" hidden="1">'06 - Plynoinstalace'!$C$77:$K$106</definedName>
    <definedName name="_xlnm._FilterDatabase" localSheetId="5" hidden="1">'07 - Měření a regulace '!$C$83:$K$145</definedName>
    <definedName name="_xlnm.Print_Area" localSheetId="1">'00 - VRN'!$C$4:$J$36,'00 - VRN'!$C$42:$J$62,'00 - VRN'!$C$68:$K$92</definedName>
    <definedName name="_xlnm.Print_Area" localSheetId="2">'01 - Stavební část'!$C$4:$J$36,'01 - Stavební část'!$C$42:$J$77,'01 - Stavební část'!$C$83:$K$372</definedName>
    <definedName name="_xlnm.Print_Area" localSheetId="3">'02 - Vytápění'!$C$4:$J$36,'02 - Vytápění'!$C$42:$J$92,'02 - Vytápění'!$C$98:$K$370</definedName>
    <definedName name="_xlnm.Print_Area" localSheetId="4">'03 - Zdravotně technické ...'!$C$4:$J$36,'03 - Zdravotně technické ...'!$C$42:$J$63,'03 - Zdravotně technické ...'!$C$69:$K$178</definedName>
    <definedName name="_xlnm.Print_Area" localSheetId="6">'04 - VZT'!$C$4:$J$36,'04 - VZT'!$C$42:$J$69,'04 - VZT'!$C$75:$K$126</definedName>
    <definedName name="_xlnm.Print_Area" localSheetId="8">'05 - Elektroinstalace'!$C$4:$J$36,'05 - Elektroinstalace'!$C$42:$J$59,'05 - Elektroinstalace'!$C$65:$K$130</definedName>
    <definedName name="_xlnm.Print_Area" localSheetId="7">'06 - Plynoinstalace'!$C$4:$J$36,'06 - Plynoinstalace'!$C$42:$J$59,'06 - Plynoinstalace'!$C$65:$K$106</definedName>
    <definedName name="_xlnm.Print_Area" localSheetId="5">'07 - Měření a regulace '!$C$4:$J$36,'07 - Měření a regulace '!$C$42:$J$65,'07 - Měření a regulace '!$C$71:$K$145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'00 - VRN'!$80:$80</definedName>
    <definedName name="_xlnm.Print_Titles" localSheetId="2">'01 - Stavební část'!$95:$95</definedName>
    <definedName name="_xlnm.Print_Titles" localSheetId="3">'02 - Vytápění'!$110:$110</definedName>
    <definedName name="_xlnm.Print_Titles" localSheetId="4">'03 - Zdravotně technické ...'!$81:$81</definedName>
    <definedName name="_xlnm.Print_Titles" localSheetId="5">'07 - Měření a regulace '!$83:$83</definedName>
    <definedName name="_xlnm.Print_Titles" localSheetId="6">'04 - VZT'!$87:$87</definedName>
    <definedName name="_xlnm.Print_Titles" localSheetId="7">'06 - Plynoinstalace'!$77:$77</definedName>
    <definedName name="_xlnm.Print_Titles" localSheetId="8">'05 - Elektroinstalace'!$77:$77</definedName>
  </definedNames>
  <calcPr calcId="191029"/>
  <extLst/>
</workbook>
</file>

<file path=xl/sharedStrings.xml><?xml version="1.0" encoding="utf-8"?>
<sst xmlns="http://schemas.openxmlformats.org/spreadsheetml/2006/main" count="12126" uniqueCount="2261">
  <si>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</si>
  <si>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</si>
  <si>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</si>
  <si>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</si>
  <si>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</si>
  <si>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</si>
  <si>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</si>
  <si>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{205e2360-d5ec-4f4b-a8cf-bf88c1111da4}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</si>
  <si>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</si>
  <si>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</si>
  <si>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</si>
  <si>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</si>
  <si>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</si>
  <si>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</si>
  <si>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</si>
  <si>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</si>
  <si>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R-O-2019004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</si>
  <si>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</si>
  <si>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</si>
  <si>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SPŠCH Brno, Vranovská, po, Vranovská 65, Brno - Rekonstrukce otopného systému</t>
  </si>
  <si>
    <t>KSO:</t>
  </si>
  <si>
    <t/>
  </si>
  <si>
    <t>CC-CZ:</t>
  </si>
  <si>
    <t>Místo:</t>
  </si>
  <si>
    <t>Vranovská 65, Brno</t>
  </si>
  <si>
    <t>Datum:</t>
  </si>
  <si>
    <t>13. 1. 2019</t>
  </si>
  <si>
    <t>Zadavatel:</t>
  </si>
  <si>
    <t>IČ:</t>
  </si>
  <si>
    <t>SPŠCH Brno,Vranovská, po, Vranovská 65, Brno</t>
  </si>
  <si>
    <t>DIČ:</t>
  </si>
  <si>
    <t>Uchazeč:</t>
  </si>
  <si>
    <t>Vyplň údaj</t>
  </si>
  <si>
    <t>Projektant:</t>
  </si>
  <si>
    <t>Ateliér SUP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</si>
  <si>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</si>
  <si>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</si>
  <si>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</si>
  <si>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</si>
  <si>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</si>
  <si>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</si>
  <si>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</si>
  <si>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</si>
  <si>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</si>
  <si>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</si>
  <si>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</si>
  <si>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</si>
  <si>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</si>
  <si>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</si>
  <si>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</si>
  <si>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</si>
  <si>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</si>
  <si>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</si>
  <si>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</si>
  <si>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</si>
  <si>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</si>
  <si>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</si>
  <si>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</si>
  <si>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</si>
  <si>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</si>
  <si>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</si>
  <si>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</si>
  <si>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</si>
  <si>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</si>
  <si>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</si>
  <si>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</si>
  <si>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</si>
  <si>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</si>
  <si>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</si>
  <si>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</si>
  <si>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</si>
  <si>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</si>
  <si>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</si>
  <si>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</si>
  <si>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</si>
  <si>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</si>
  <si>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</si>
  <si>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</si>
  <si>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</si>
  <si>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</si>
  <si>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{7ce965d3-3ea3-4f89-b9e1-f894c6256b3f}</t>
  </si>
  <si>
    <t>2</t>
  </si>
  <si>
    <t>01</t>
  </si>
  <si>
    <t>Stavební část</t>
  </si>
  <si>
    <t>{b0acd9e5-644d-48c7-beb2-6cd51b11ae82}</t>
  </si>
  <si>
    <t>02</t>
  </si>
  <si>
    <t>Vytápění</t>
  </si>
  <si>
    <t>{ab0fa9fb-0c7f-4113-9f9a-d1afa972c7e0}</t>
  </si>
  <si>
    <t>03</t>
  </si>
  <si>
    <t>Zdravotně technické instalace</t>
  </si>
  <si>
    <t>{185ff2a7-7422-4eff-bd24-6aaa247d81a1}</t>
  </si>
  <si>
    <t>07</t>
  </si>
  <si>
    <t xml:space="preserve">Měření a regulace </t>
  </si>
  <si>
    <t>{6e4a7f78-88d6-47e6-b182-cdc30ec53cc4}</t>
  </si>
  <si>
    <t>04</t>
  </si>
  <si>
    <t>VZT</t>
  </si>
  <si>
    <t>{247837ed-65a4-44ad-8e57-3a3cdd834e38}</t>
  </si>
  <si>
    <t>06</t>
  </si>
  <si>
    <t>Plynoinstalace</t>
  </si>
  <si>
    <t>{94cdaf2d-0642-4ae1-9358-b3bc8991d3eb}</t>
  </si>
  <si>
    <t>05</t>
  </si>
  <si>
    <t>Elektroinstalace</t>
  </si>
  <si>
    <t>{0ad71b54-c026-4acb-985e-656dfe3934d9}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</si>
  <si>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</si>
  <si>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</si>
  <si>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</si>
  <si>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</si>
  <si>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</si>
  <si>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</si>
  <si>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</si>
  <si>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</si>
  <si>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</si>
  <si>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</si>
  <si>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</si>
  <si>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</si>
  <si>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</si>
  <si>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</si>
  <si>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</si>
  <si>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</si>
  <si>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</si>
  <si>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</si>
  <si>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</si>
  <si>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</si>
  <si>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</si>
  <si>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</si>
  <si>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</si>
  <si>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</si>
  <si>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</si>
  <si>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</si>
  <si>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</si>
  <si>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</si>
  <si>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</si>
  <si>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</si>
  <si>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</si>
  <si>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</si>
  <si>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</si>
  <si>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</si>
  <si>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</si>
  <si>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</si>
  <si>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</si>
  <si>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</si>
  <si>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</si>
  <si>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</si>
  <si>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Kč</t>
  </si>
  <si>
    <t>CS ÚRS 2018 02</t>
  </si>
  <si>
    <t>1024</t>
  </si>
  <si>
    <t>-466866801</t>
  </si>
  <si>
    <t>VRN3</t>
  </si>
  <si>
    <t>Zařízení staveniště</t>
  </si>
  <si>
    <t>030001000</t>
  </si>
  <si>
    <t>1571410404</t>
  </si>
  <si>
    <t>VRN4</t>
  </si>
  <si>
    <t>Inženýrská činnost</t>
  </si>
  <si>
    <t>3</t>
  </si>
  <si>
    <t>044002000</t>
  </si>
  <si>
    <t>Revize</t>
  </si>
  <si>
    <t>993054620</t>
  </si>
  <si>
    <t>4</t>
  </si>
  <si>
    <t>045002000</t>
  </si>
  <si>
    <t>Kompletační a koordinační činnost</t>
  </si>
  <si>
    <t>-1393414851</t>
  </si>
  <si>
    <t>049002000</t>
  </si>
  <si>
    <t>Ostatní inženýrská činnost</t>
  </si>
  <si>
    <t>-1678105266</t>
  </si>
  <si>
    <t>VRN6</t>
  </si>
  <si>
    <t>Územní vlivy</t>
  </si>
  <si>
    <t>6</t>
  </si>
  <si>
    <t>065002000</t>
  </si>
  <si>
    <t>Mimostaveništní doprava materiálů</t>
  </si>
  <si>
    <t>-457281115</t>
  </si>
  <si>
    <t>01 - 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</si>
  <si>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</si>
  <si>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</si>
  <si>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</si>
  <si>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</si>
  <si>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</si>
  <si>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</si>
  <si>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</si>
  <si>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</si>
  <si>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</si>
  <si>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</si>
  <si>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</si>
  <si>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</si>
  <si>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</si>
  <si>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</si>
  <si>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</si>
  <si>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</si>
  <si>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</si>
  <si>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</si>
  <si>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</si>
  <si>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</si>
  <si>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HSV</t>
  </si>
  <si>
    <t>Práce a dodávky HSV</t>
  </si>
  <si>
    <t>Zemní práce</t>
  </si>
  <si>
    <t>139711101</t>
  </si>
  <si>
    <t>Vykopávky v uzavřených prostorách v hornině tř. 1 až 4</t>
  </si>
  <si>
    <t>m3</t>
  </si>
  <si>
    <t>594524086</t>
  </si>
  <si>
    <t>VV</t>
  </si>
  <si>
    <t>(21+26,8+15)*0,1</t>
  </si>
  <si>
    <t>Součet</t>
  </si>
  <si>
    <t>162201201</t>
  </si>
  <si>
    <t>Vodorovné přemístění do 10 m nošením výkopku z horniny tř. 1 až 4</t>
  </si>
  <si>
    <t>-1310059593</t>
  </si>
  <si>
    <t>6,28</t>
  </si>
  <si>
    <t>162201211</t>
  </si>
  <si>
    <t>Vodorovné přemístění výkopku z horniny tř. 1 až 4 stavebním kolečkem do 10 m</t>
  </si>
  <si>
    <t>-1867501315</t>
  </si>
  <si>
    <t>162701105</t>
  </si>
  <si>
    <t>Vodorovné přemístění do 10000 m výkopku/sypaniny z horniny tř. 1 až 4</t>
  </si>
  <si>
    <t>145918002</t>
  </si>
  <si>
    <t>162701109</t>
  </si>
  <si>
    <t>Příplatek k vodorovnému přemístění výkopku/sypaniny z horniny tř. 1 až 4 ZKD 1000 m přes 10000 m</t>
  </si>
  <si>
    <t>-948421637</t>
  </si>
  <si>
    <t>6,28*10 'Přepočtené koeficientem množství</t>
  </si>
  <si>
    <t>171201201</t>
  </si>
  <si>
    <t>Uložení sypaniny na skládky</t>
  </si>
  <si>
    <t>-198690969</t>
  </si>
  <si>
    <t>7</t>
  </si>
  <si>
    <t>171201211</t>
  </si>
  <si>
    <t>Poplatek za uložení stavebního odpadu - zeminy a kameniva na skládce</t>
  </si>
  <si>
    <t>t</t>
  </si>
  <si>
    <t>1083444606</t>
  </si>
  <si>
    <t>6,28*2 'Přepočtené koeficientem množství</t>
  </si>
  <si>
    <t>8</t>
  </si>
  <si>
    <t>181951102</t>
  </si>
  <si>
    <t>Úprava pláně v hornině tř. 1 až 4 se zhutněním</t>
  </si>
  <si>
    <t>m2</t>
  </si>
  <si>
    <t>-728464082</t>
  </si>
  <si>
    <t>21+26,8+15</t>
  </si>
  <si>
    <t>Zakládání</t>
  </si>
  <si>
    <t>9</t>
  </si>
  <si>
    <t>215901101</t>
  </si>
  <si>
    <t>Zhutnění podloží z hornin soudržných do 92% PS nebo nesoudržných sypkých I(d) do 0,8</t>
  </si>
  <si>
    <t>-1845175550</t>
  </si>
  <si>
    <t>10</t>
  </si>
  <si>
    <t>273321311</t>
  </si>
  <si>
    <t>Základové desky ze ŽB bez zvýšených nároků na prostředí tř. C 16/20</t>
  </si>
  <si>
    <t>1936149733</t>
  </si>
  <si>
    <t>11</t>
  </si>
  <si>
    <t>273362021</t>
  </si>
  <si>
    <t>Výztuž základových desek svařovanými sítěmi Kari</t>
  </si>
  <si>
    <t>-1368676288</t>
  </si>
  <si>
    <t>(21+26,8+15)*2,105*0,001*1,15</t>
  </si>
  <si>
    <t>Svislé a kompletní konstrukce</t>
  </si>
  <si>
    <t>12</t>
  </si>
  <si>
    <t>310238211</t>
  </si>
  <si>
    <t>Zazdívka otvorů pl do 1 m2 ve zdivu nadzákladovém cihlami pálenými na MVC</t>
  </si>
  <si>
    <t>2081804353</t>
  </si>
  <si>
    <t>1,25*2,2*0,45</t>
  </si>
  <si>
    <t>13</t>
  </si>
  <si>
    <t>317944321</t>
  </si>
  <si>
    <t>Válcované nosníky do č.12 dodatečně osazované do připravených otvorů</t>
  </si>
  <si>
    <t>1419690035</t>
  </si>
  <si>
    <t>1,4*11,1*0,001*1,15*2</t>
  </si>
  <si>
    <t>4*1,4*11,1*0,001*1,15</t>
  </si>
  <si>
    <t>4*1,5*11,1*0,001*1,15</t>
  </si>
  <si>
    <t>4*1,2*11,1*0,001*1,15</t>
  </si>
  <si>
    <t>2*1,5*5,94*0,001*1,15</t>
  </si>
  <si>
    <t>14</t>
  </si>
  <si>
    <t>342244221</t>
  </si>
  <si>
    <t>Příčka z cihel broušených na tenkovrstvou maltu tloušťky 140 mm</t>
  </si>
  <si>
    <t>843211414</t>
  </si>
  <si>
    <t>4,132*3,25</t>
  </si>
  <si>
    <t>342291112</t>
  </si>
  <si>
    <t>Ukotvení příček montážní polyuretanovou pěnou tl příčky přes 100 mm</t>
  </si>
  <si>
    <t>m</t>
  </si>
  <si>
    <t>-1611250707</t>
  </si>
  <si>
    <t>4,13</t>
  </si>
  <si>
    <t>16</t>
  </si>
  <si>
    <t>342291121</t>
  </si>
  <si>
    <t>Ukotvení příček k cihelným konstrukcím plochými kotvami</t>
  </si>
  <si>
    <t>-350904029</t>
  </si>
  <si>
    <t>3,25*2</t>
  </si>
  <si>
    <t>Úpravy povrchů, podlahy a osazování výplní</t>
  </si>
  <si>
    <t>17</t>
  </si>
  <si>
    <t>611311131</t>
  </si>
  <si>
    <t>Potažení vnitřních rovných stropů vápenným štukem tloušťky do 3 mm</t>
  </si>
  <si>
    <t>423125962</t>
  </si>
  <si>
    <t>18</t>
  </si>
  <si>
    <t>611131121</t>
  </si>
  <si>
    <t>Penetrační disperzní nátěr vnitřních stropů nanášený ručně</t>
  </si>
  <si>
    <t>-528484930</t>
  </si>
  <si>
    <t>19</t>
  </si>
  <si>
    <t>611325423</t>
  </si>
  <si>
    <t>Oprava vnitřní vápenocementové štukové omítky stropů v rozsahu plochy do 50%</t>
  </si>
  <si>
    <t>-1097337810</t>
  </si>
  <si>
    <t>20</t>
  </si>
  <si>
    <t>612121100</t>
  </si>
  <si>
    <t>Zatření spár vápennou maltou vnitřních stěn z cihel</t>
  </si>
  <si>
    <t>654051542</t>
  </si>
  <si>
    <t>1,2*2,2</t>
  </si>
  <si>
    <t>612121110</t>
  </si>
  <si>
    <t>Zatření spár vápennou maltou vnitřních stěn z tvárnic nebo kamene</t>
  </si>
  <si>
    <t>914438009</t>
  </si>
  <si>
    <t>13,429*2</t>
  </si>
  <si>
    <t>22</t>
  </si>
  <si>
    <t>612131100</t>
  </si>
  <si>
    <t>Vápenný postřik vnitřních stěn nanášený ručně</t>
  </si>
  <si>
    <t>1695967445</t>
  </si>
  <si>
    <t>23</t>
  </si>
  <si>
    <t>612131101</t>
  </si>
  <si>
    <t>Cementový postřik vnitřních stěn nanášený celoplošně ručně</t>
  </si>
  <si>
    <t>788684786</t>
  </si>
  <si>
    <t>24</t>
  </si>
  <si>
    <t>612131121</t>
  </si>
  <si>
    <t>Penetrační disperzní nátěr vnitřních stěn nanášený ručně</t>
  </si>
  <si>
    <t>-1218936817</t>
  </si>
  <si>
    <t>25</t>
  </si>
  <si>
    <t>612135001</t>
  </si>
  <si>
    <t>Vyrovnání podkladu vnitřních stěn maltou vápenocementovou tl do 10 mm</t>
  </si>
  <si>
    <t>-244196276</t>
  </si>
  <si>
    <t>26</t>
  </si>
  <si>
    <t>612142001</t>
  </si>
  <si>
    <t>Potažení vnitřních stěn sklovláknitým pletivem vtlačeným do tenkovrstvé hmoty</t>
  </si>
  <si>
    <t>468649001</t>
  </si>
  <si>
    <t>27</t>
  </si>
  <si>
    <t>612311131</t>
  </si>
  <si>
    <t>Potažení vnitřních stěn vápenným štukem tloušťky do 3 mm</t>
  </si>
  <si>
    <t>-853665673</t>
  </si>
  <si>
    <t>28</t>
  </si>
  <si>
    <t>612321141</t>
  </si>
  <si>
    <t>Vápenocementová omítka štuková dvouvrstvá vnitřních stěn nanášená ručně</t>
  </si>
  <si>
    <t>-1907146460</t>
  </si>
  <si>
    <t>2,64+26,868</t>
  </si>
  <si>
    <t>29</t>
  </si>
  <si>
    <t>612325423</t>
  </si>
  <si>
    <t>Oprava vnitřní vápenocementové štukové omítky stěn v rozsahu plochy do 50%</t>
  </si>
  <si>
    <t>670496497</t>
  </si>
  <si>
    <t>"m.č.174"</t>
  </si>
  <si>
    <t>(3,8*2+5,43*2)*3,25</t>
  </si>
  <si>
    <t>"m.č. 175"</t>
  </si>
  <si>
    <t>(6,605*2+3,8+1)*3,25</t>
  </si>
  <si>
    <t>" m.č. 175a"</t>
  </si>
  <si>
    <t>(3,8+4,059+0,61+2,6+0,77)*3,25</t>
  </si>
  <si>
    <t>30</t>
  </si>
  <si>
    <t>613311141</t>
  </si>
  <si>
    <t>Vápenná omítka štuková dvouvrstvá vnitřních pilířů nebo sloupů nanášená ručně</t>
  </si>
  <si>
    <t>1289602848</t>
  </si>
  <si>
    <t>31</t>
  </si>
  <si>
    <t>615142002</t>
  </si>
  <si>
    <t>Potažení vnitřních nosníků sklovláknitým pletivem</t>
  </si>
  <si>
    <t>1526228155</t>
  </si>
  <si>
    <t>1,4*0,2*2+1,2*0,2*2+1,5*0,2*2+1,7*0,2*2+1,4*0,2*2</t>
  </si>
  <si>
    <t>32</t>
  </si>
  <si>
    <t>619995001</t>
  </si>
  <si>
    <t>Začištění omítek kolem oken, dveří, podlah nebo obkladů</t>
  </si>
  <si>
    <t>1180373663</t>
  </si>
  <si>
    <t>2*2*2+1*2+2*2+1</t>
  </si>
  <si>
    <t>3,8*2+5,43*2</t>
  </si>
  <si>
    <t>6,6*2+3,8*2+0,8</t>
  </si>
  <si>
    <t>4+4,1+0,61+2,6+0,77+1,46+1,1+1</t>
  </si>
  <si>
    <t>33</t>
  </si>
  <si>
    <t>622215124</t>
  </si>
  <si>
    <t>Oprava kontaktního zateplení stěn z polystyrenových desek tloušťky do 120 mm plochy do 1,0m2</t>
  </si>
  <si>
    <t>kus</t>
  </si>
  <si>
    <t>1552735281</t>
  </si>
  <si>
    <t>34</t>
  </si>
  <si>
    <t>631362021</t>
  </si>
  <si>
    <t>Výztuž mazanin svařovanými sítěmi Kari</t>
  </si>
  <si>
    <t>110923597</t>
  </si>
  <si>
    <t>35</t>
  </si>
  <si>
    <t>632452519</t>
  </si>
  <si>
    <t>Cementový rychletuhnoucí potěr ze suchých směsí tl do 50 mm</t>
  </si>
  <si>
    <t>1860917695</t>
  </si>
  <si>
    <t>36</t>
  </si>
  <si>
    <t>632452591</t>
  </si>
  <si>
    <t>Příplatek k rychletuhnoucímu potěru ze suchých směsí ZKD 5 mm tloušťky přes 50 mm</t>
  </si>
  <si>
    <t>-643437463</t>
  </si>
  <si>
    <t>37</t>
  </si>
  <si>
    <t>632481213</t>
  </si>
  <si>
    <t>Separační vrstva z PE fólie</t>
  </si>
  <si>
    <t>908446199</t>
  </si>
  <si>
    <t>38</t>
  </si>
  <si>
    <t>634111113</t>
  </si>
  <si>
    <t>Obvodová dilatace pružnou těsnicí páskou v 80 mm mezi stěnou a mazaninou</t>
  </si>
  <si>
    <t>1361487630</t>
  </si>
  <si>
    <t>(3,8*2+5,43*2+3,8*2+6,6*2+4,1+4+0,61+2,6+0,77+1,46+1,1+1)</t>
  </si>
  <si>
    <t>39</t>
  </si>
  <si>
    <t>642944121</t>
  </si>
  <si>
    <t>Osazování ocelových zárubní dodatečné pl do 2,5 m2</t>
  </si>
  <si>
    <t>279904379</t>
  </si>
  <si>
    <t>40</t>
  </si>
  <si>
    <t>M</t>
  </si>
  <si>
    <t>55331203</t>
  </si>
  <si>
    <t>zárubeň ocelová pro běžné zdění hranatý profil s drážkou 110 900 L/P</t>
  </si>
  <si>
    <t>2023536334</t>
  </si>
  <si>
    <t>41</t>
  </si>
  <si>
    <t>642945112</t>
  </si>
  <si>
    <t>Osazování protipožárních nebo protiplynových zárubní dveří dvoukřídlových do 6,5 m2</t>
  </si>
  <si>
    <t>1726316762</t>
  </si>
  <si>
    <t>42</t>
  </si>
  <si>
    <t>61182275</t>
  </si>
  <si>
    <t>zárubeň obložková protipožární pro dveře 2křídlové 125,145x197cm tl 6-17cm,dub,buk</t>
  </si>
  <si>
    <t>-250225023</t>
  </si>
  <si>
    <t>Ostatní konstrukce a práce, bourání</t>
  </si>
  <si>
    <t>43</t>
  </si>
  <si>
    <t>949101112</t>
  </si>
  <si>
    <t>Lešení pomocné pro objekty pozemních staveb s lešeňovou podlahou v do 3,5 m zatížení do 150 kg/m2</t>
  </si>
  <si>
    <t>1251199873</t>
  </si>
  <si>
    <t>44</t>
  </si>
  <si>
    <t>952901111</t>
  </si>
  <si>
    <t>Vyčištění budov bytové a občanské výstavby při výšce podlaží do 4 m</t>
  </si>
  <si>
    <t>-605882938</t>
  </si>
  <si>
    <t>45</t>
  </si>
  <si>
    <t>952902121</t>
  </si>
  <si>
    <t>Čištění budov zametení drsných podlah</t>
  </si>
  <si>
    <t>452409574</t>
  </si>
  <si>
    <t>46</t>
  </si>
  <si>
    <t>953941711</t>
  </si>
  <si>
    <t>Osazování objímek nebo držáků ve zdivu cihelném</t>
  </si>
  <si>
    <t>-1522248662</t>
  </si>
  <si>
    <t>47</t>
  </si>
  <si>
    <t>59623532</t>
  </si>
  <si>
    <t>kotvení do zdiva a železobetonu (vč. hmoždinky 8 x 60 mm) 275/4 - A4, 115 - 140 mm</t>
  </si>
  <si>
    <t>-1704615473</t>
  </si>
  <si>
    <t>48</t>
  </si>
  <si>
    <t>44932211</t>
  </si>
  <si>
    <t>přístroj hasicí ruční sněhový KS 5 BG</t>
  </si>
  <si>
    <t>-766206684</t>
  </si>
  <si>
    <t>49</t>
  </si>
  <si>
    <t>44932113</t>
  </si>
  <si>
    <t>přístroj hasicí ruční práškový PG 6 LE</t>
  </si>
  <si>
    <t>1346923398</t>
  </si>
  <si>
    <t>50</t>
  </si>
  <si>
    <t>962032230</t>
  </si>
  <si>
    <t>Bourání zdiva z cihel pálených nebo vápenopískových na MV nebo MVC do 1 m3</t>
  </si>
  <si>
    <t>1818478595</t>
  </si>
  <si>
    <t>1,1*2,25*0,3</t>
  </si>
  <si>
    <t>51</t>
  </si>
  <si>
    <t>963042819</t>
  </si>
  <si>
    <t>Bourání schodišťových stupňů betonových zhotovených na místě</t>
  </si>
  <si>
    <t>1786035160</t>
  </si>
  <si>
    <t>1,9*3</t>
  </si>
  <si>
    <t>52</t>
  </si>
  <si>
    <t>965043341</t>
  </si>
  <si>
    <t>Bourání podkladů pod dlažby betonových s potěrem nebo teracem tl do 100 mm pl přes 4 m2</t>
  </si>
  <si>
    <t>442878377</t>
  </si>
  <si>
    <t>62,8*0,1</t>
  </si>
  <si>
    <t>4,5*1,8*0,1</t>
  </si>
  <si>
    <t>53</t>
  </si>
  <si>
    <t>965049111</t>
  </si>
  <si>
    <t>Příplatek k bourání betonových mazanin za bourání mazanin se svařovanou sítí tl do 100 mm</t>
  </si>
  <si>
    <t>989020988</t>
  </si>
  <si>
    <t>54</t>
  </si>
  <si>
    <t>965081343</t>
  </si>
  <si>
    <t>Bourání podlah z dlaždic betonových, teracových nebo čedičových tl do 40 mm plochy přes 1 m2</t>
  </si>
  <si>
    <t>1086067634</t>
  </si>
  <si>
    <t>55</t>
  </si>
  <si>
    <t>971042461</t>
  </si>
  <si>
    <t>Vybourání otvorů v betonových příčkách a zdech pl do 0,25 m2 tl do 600 mm</t>
  </si>
  <si>
    <t>571977978</t>
  </si>
  <si>
    <t>56</t>
  </si>
  <si>
    <t>972054341</t>
  </si>
  <si>
    <t>Vybourání otvorů v ŽB stropech nebo klenbách pl do 0,25 m2 tl do 150 mm</t>
  </si>
  <si>
    <t>476329485</t>
  </si>
  <si>
    <t>57</t>
  </si>
  <si>
    <t>973031344</t>
  </si>
  <si>
    <t>Vysekání kapes ve zdivu cihelném na MV nebo MVC pl do 0,25 m2 hl do 150 mm</t>
  </si>
  <si>
    <t>878650851</t>
  </si>
  <si>
    <t>58</t>
  </si>
  <si>
    <t>973031513</t>
  </si>
  <si>
    <t>Vysekání kapes ve zdivu cihelném na MV nebo MVC pro upevňovací prvky hl do 150 mm</t>
  </si>
  <si>
    <t>515461644</t>
  </si>
  <si>
    <t>4+8</t>
  </si>
  <si>
    <t>59</t>
  </si>
  <si>
    <t>973031825</t>
  </si>
  <si>
    <t>Vysekání kapes ve zdivu cihelném na MV nebo MVC pro zavázání zdí tl do 450 mm</t>
  </si>
  <si>
    <t>-1085007028</t>
  </si>
  <si>
    <t>2*2</t>
  </si>
  <si>
    <t>60</t>
  </si>
  <si>
    <t>974031153</t>
  </si>
  <si>
    <t>Vysekání rýh ve zdivu cihelném hl do 100 mm š do 100 mm</t>
  </si>
  <si>
    <t>-729376324</t>
  </si>
  <si>
    <t>61</t>
  </si>
  <si>
    <t>974031167</t>
  </si>
  <si>
    <t>Vysekání rýh ve zdivu cihelném hl do 150 mm š do 300 mm</t>
  </si>
  <si>
    <t>417037052</t>
  </si>
  <si>
    <t>62</t>
  </si>
  <si>
    <t>974031489</t>
  </si>
  <si>
    <t>Vysekání průduchu ve zdivu cihelném pro komínové průduchy u stropu hl do 300 mm š do 450 mm</t>
  </si>
  <si>
    <t>-320274701</t>
  </si>
  <si>
    <t>1+0,4+0,4+0,5*2+0,4*2</t>
  </si>
  <si>
    <t>63</t>
  </si>
  <si>
    <t>974031664</t>
  </si>
  <si>
    <t>Vysekání rýh ve zdivu cihelném pro vtahování nosníků hl do 150 mm v do 150 mm</t>
  </si>
  <si>
    <t>-385465473</t>
  </si>
  <si>
    <t>1,4*4+2*1,7+4*1,5+4*1,4+4*1,2</t>
  </si>
  <si>
    <t>1,4*2</t>
  </si>
  <si>
    <t>64</t>
  </si>
  <si>
    <t>978011161</t>
  </si>
  <si>
    <t>Otlučení (osekání) vnitřní vápenné nebo vápenocementové omítky stropů v rozsahu do 50 %</t>
  </si>
  <si>
    <t>1785498960</t>
  </si>
  <si>
    <t>65</t>
  </si>
  <si>
    <t>978013161</t>
  </si>
  <si>
    <t>Otlučení (osekání) vnitřní vápenné nebo vápenocementové omítky stěn v rozsahu do 50 %</t>
  </si>
  <si>
    <t>591902421</t>
  </si>
  <si>
    <t>66</t>
  </si>
  <si>
    <t>978013191</t>
  </si>
  <si>
    <t>Otlučení (osekání) vnitřní vápenné nebo vápenocementové omítky stěn v rozsahu do 100 %</t>
  </si>
  <si>
    <t>454913206</t>
  </si>
  <si>
    <t>2,88</t>
  </si>
  <si>
    <t>1*2</t>
  </si>
  <si>
    <t>(2*0,45*2+1*0,45)</t>
  </si>
  <si>
    <t>67</t>
  </si>
  <si>
    <t>978057321</t>
  </si>
  <si>
    <t>Odsekání obkladů ze schodišťových konstrukcí z desek z kamene stupnic</t>
  </si>
  <si>
    <t>-133652007</t>
  </si>
  <si>
    <t>1,9*2</t>
  </si>
  <si>
    <t>68</t>
  </si>
  <si>
    <t>978057331</t>
  </si>
  <si>
    <t>Odsekání obkladů ze schodišťových konstrukcí z desek z kamene podstupnic</t>
  </si>
  <si>
    <t>-779217879</t>
  </si>
  <si>
    <t>69</t>
  </si>
  <si>
    <t>978059241</t>
  </si>
  <si>
    <t>Odsekání obkladů stěn z desek z kamene plochy přes 1 m2</t>
  </si>
  <si>
    <t>1145863220</t>
  </si>
  <si>
    <t>70</t>
  </si>
  <si>
    <t>985111121</t>
  </si>
  <si>
    <t>Otlučení omítek líce kleneb a podhledů včetně dočištění ocelovými kartáči</t>
  </si>
  <si>
    <t>621688138</t>
  </si>
  <si>
    <t>71</t>
  </si>
  <si>
    <t>985112121</t>
  </si>
  <si>
    <t>Odsekání degradovaného betonu líce kleneb a podhledů tl do 10 mm</t>
  </si>
  <si>
    <t>2064854923</t>
  </si>
  <si>
    <t>(21+26,8+15)/100*10</t>
  </si>
  <si>
    <t>72</t>
  </si>
  <si>
    <t>985311213</t>
  </si>
  <si>
    <t>Reprofilace líce kleneb a podhledů cementovými sanačními maltami tl 30 mm</t>
  </si>
  <si>
    <t>-30024365</t>
  </si>
  <si>
    <t>73</t>
  </si>
  <si>
    <t>985321111</t>
  </si>
  <si>
    <t>Ochranný nátěr výztuže na cementové bázi stěn, líce kleneb a podhledů 1 vrstva tl 1 mm</t>
  </si>
  <si>
    <t>73249927</t>
  </si>
  <si>
    <t>74</t>
  </si>
  <si>
    <t>985323111</t>
  </si>
  <si>
    <t>Spojovací můstek reprofilovaného betonu na cementové bázi tl 1 mm</t>
  </si>
  <si>
    <t>37720702</t>
  </si>
  <si>
    <t>997</t>
  </si>
  <si>
    <t>Přesun sutě</t>
  </si>
  <si>
    <t>75</t>
  </si>
  <si>
    <t>997013211</t>
  </si>
  <si>
    <t>Vnitrostaveništní doprava suti a vybouraných hmot pro budovy v do 6 m ručně</t>
  </si>
  <si>
    <t>2135357203</t>
  </si>
  <si>
    <t>76</t>
  </si>
  <si>
    <t>997013509</t>
  </si>
  <si>
    <t>Příplatek k odvozu suti a vybouraných hmot na skládku ZKD 1 km přes 1 km</t>
  </si>
  <si>
    <t>41234807</t>
  </si>
  <si>
    <t>39,109*19 'Přepočtené koeficientem množství</t>
  </si>
  <si>
    <t>77</t>
  </si>
  <si>
    <t>997013511</t>
  </si>
  <si>
    <t>Odvoz suti a vybouraných hmot z meziskládky na skládku do 1 km s naložením a se složením</t>
  </si>
  <si>
    <t>737877026</t>
  </si>
  <si>
    <t>78</t>
  </si>
  <si>
    <t>997013831</t>
  </si>
  <si>
    <t>Poplatek za uložení na skládce (skládkovné) stavebního odpadu směsného kód odpadu 170 904</t>
  </si>
  <si>
    <t>-885269604</t>
  </si>
  <si>
    <t>998</t>
  </si>
  <si>
    <t>Přesun hmot</t>
  </si>
  <si>
    <t>79</t>
  </si>
  <si>
    <t>998018001</t>
  </si>
  <si>
    <t>Přesun hmot ruční pro budovy v do 6 m</t>
  </si>
  <si>
    <t>-1723195891</t>
  </si>
  <si>
    <t>PSV</t>
  </si>
  <si>
    <t>Práce a dodávky PSV</t>
  </si>
  <si>
    <t>711</t>
  </si>
  <si>
    <t>Izolace proti vodě, vlhkosti a plynům</t>
  </si>
  <si>
    <t>80</t>
  </si>
  <si>
    <t>711111001</t>
  </si>
  <si>
    <t>Provedení izolace proti zemní vlhkosti vodorovné za studena nátěrem penetračním</t>
  </si>
  <si>
    <t>1117897015</t>
  </si>
  <si>
    <t>62,8</t>
  </si>
  <si>
    <t>81</t>
  </si>
  <si>
    <t>11163150</t>
  </si>
  <si>
    <t>lak asfaltový penetrační</t>
  </si>
  <si>
    <t>1734248992</t>
  </si>
  <si>
    <t>62,8*0,0003 'Přepočtené koeficientem množství</t>
  </si>
  <si>
    <t>82</t>
  </si>
  <si>
    <t>711112051</t>
  </si>
  <si>
    <t>Provedení izolace proti zemní vlhkosti svislé za studena 2x nátěr tekutou elastickou hydroizolací</t>
  </si>
  <si>
    <t>1118058386</t>
  </si>
  <si>
    <t>(5,43*2+3,8*2)*0,22</t>
  </si>
  <si>
    <t>(3,8*2+6,605*2)*0,22</t>
  </si>
  <si>
    <t>(4,132+5,059+0,61+2,6+0,77+1,46+1,1+1,5)*0,22</t>
  </si>
  <si>
    <t>83</t>
  </si>
  <si>
    <t>24551030</t>
  </si>
  <si>
    <t>nátěr hydroizolační - tekutá lepenka</t>
  </si>
  <si>
    <t>kg</t>
  </si>
  <si>
    <t>-1939564425</t>
  </si>
  <si>
    <t>12,43*1,65 'Přepočtené koeficientem množství</t>
  </si>
  <si>
    <t>84</t>
  </si>
  <si>
    <t>711131811</t>
  </si>
  <si>
    <t>Odstranění izolace proti zemní vlhkosti vodorovné</t>
  </si>
  <si>
    <t>-1184534151</t>
  </si>
  <si>
    <t>85</t>
  </si>
  <si>
    <t>711141559</t>
  </si>
  <si>
    <t>Provedení izolace proti zemní vlhkosti pásy přitavením vodorovné NAIP</t>
  </si>
  <si>
    <t>2090200466</t>
  </si>
  <si>
    <t>86</t>
  </si>
  <si>
    <t>62852015</t>
  </si>
  <si>
    <t>pásy s modifikovaným asfaltem vložka skelná tkanina</t>
  </si>
  <si>
    <t>1883546909</t>
  </si>
  <si>
    <t>62,8*1,15 'Přepočtené koeficientem množství</t>
  </si>
  <si>
    <t>87</t>
  </si>
  <si>
    <t>998711101</t>
  </si>
  <si>
    <t>Přesun hmot tonážní pro izolace proti vodě, vlhkosti a plynům v objektech výšky do 6 m</t>
  </si>
  <si>
    <t>-1878085714</t>
  </si>
  <si>
    <t>88</t>
  </si>
  <si>
    <t>998711181</t>
  </si>
  <si>
    <t>Příplatek k přesunu hmot tonážní 711 prováděný bez použití mechanizace</t>
  </si>
  <si>
    <t>1212116862</t>
  </si>
  <si>
    <t>713</t>
  </si>
  <si>
    <t>Izolace tepelné</t>
  </si>
  <si>
    <t>89</t>
  </si>
  <si>
    <t>713121111</t>
  </si>
  <si>
    <t>Montáž izolace tepelné podlah volně kladenými rohožemi, pásy, dílci, deskami 1 vrstva</t>
  </si>
  <si>
    <t>960497927</t>
  </si>
  <si>
    <t>90</t>
  </si>
  <si>
    <t>28376366</t>
  </si>
  <si>
    <t>deska XPS hladký povrch λ=0,034 tl 50mm</t>
  </si>
  <si>
    <t>1012380937</t>
  </si>
  <si>
    <t>"N1"</t>
  </si>
  <si>
    <t>21+26,8</t>
  </si>
  <si>
    <t>47,8*1,02 'Přepočtené koeficientem množství</t>
  </si>
  <si>
    <t>91</t>
  </si>
  <si>
    <t>28372306</t>
  </si>
  <si>
    <t>deska EPS 100 pro trvalé zatížení v tlaku (max. 2000 kg/m2) tl 60mm</t>
  </si>
  <si>
    <t>1146963576</t>
  </si>
  <si>
    <t>"N2"15</t>
  </si>
  <si>
    <t>92</t>
  </si>
  <si>
    <t>998713101</t>
  </si>
  <si>
    <t>Přesun hmot tonážní pro izolace tepelné v objektech v do 6 m</t>
  </si>
  <si>
    <t>-165601531</t>
  </si>
  <si>
    <t>93</t>
  </si>
  <si>
    <t>998713181</t>
  </si>
  <si>
    <t>Příplatek k přesunu hmot tonážní 713 prováděný bez použití mechanizace</t>
  </si>
  <si>
    <t>-582866008</t>
  </si>
  <si>
    <t>721</t>
  </si>
  <si>
    <t>Zdravotechnika - vnitřní kanalizace</t>
  </si>
  <si>
    <t>94</t>
  </si>
  <si>
    <t>721210814</t>
  </si>
  <si>
    <t>Demontáž vpustí podlahových z kyselinovzdorné kameniny DN 125</t>
  </si>
  <si>
    <t>-180287758</t>
  </si>
  <si>
    <t>763</t>
  </si>
  <si>
    <t>Konstrukce suché výstavby</t>
  </si>
  <si>
    <t>95</t>
  </si>
  <si>
    <t>763164741</t>
  </si>
  <si>
    <t>SDK obklad kovových kcí uzavřeného tvaru š do 1,6 m desky 1xH2 12,5</t>
  </si>
  <si>
    <t>578662881</t>
  </si>
  <si>
    <t>4,059*(0,8+0,6)</t>
  </si>
  <si>
    <t>96</t>
  </si>
  <si>
    <t>998763301</t>
  </si>
  <si>
    <t>Přesun hmot tonážní pro sádrokartonové konstrukce v objektech v do 6 m</t>
  </si>
  <si>
    <t>641663096</t>
  </si>
  <si>
    <t>97</t>
  </si>
  <si>
    <t>998763381</t>
  </si>
  <si>
    <t>Příplatek k přesunu hmot tonážní 763 SDK prováděný bez použití mechanizace</t>
  </si>
  <si>
    <t>-409876501</t>
  </si>
  <si>
    <t>766</t>
  </si>
  <si>
    <t>Konstrukce truhlářské</t>
  </si>
  <si>
    <t>98</t>
  </si>
  <si>
    <t>766660002</t>
  </si>
  <si>
    <t>Montáž dveřních křídel otvíravých 1křídlových š přes 0,8 m do ocelové zárubně</t>
  </si>
  <si>
    <t>2046546302</t>
  </si>
  <si>
    <t>99</t>
  </si>
  <si>
    <t>61160210.M01</t>
  </si>
  <si>
    <t>dveře dřevěné vnitřní hladké plné 1křídlové  90x197cm komplet ozn. 1/T</t>
  </si>
  <si>
    <t>-4940086</t>
  </si>
  <si>
    <t>100</t>
  </si>
  <si>
    <t>998766101</t>
  </si>
  <si>
    <t>Přesun hmot tonážní pro konstrukce truhlářské v objektech v do 6 m</t>
  </si>
  <si>
    <t>583141020</t>
  </si>
  <si>
    <t>101</t>
  </si>
  <si>
    <t>998766181</t>
  </si>
  <si>
    <t>Příplatek k přesunu hmot tonážní 766 prováděný bez použití mechanizace</t>
  </si>
  <si>
    <t>-1497563717</t>
  </si>
  <si>
    <t>767</t>
  </si>
  <si>
    <t>Konstrukce zámečnické</t>
  </si>
  <si>
    <t>102</t>
  </si>
  <si>
    <t>767161110.R01</t>
  </si>
  <si>
    <t>Montáž a dodávka zábradlí  komplet ozn. 2/Z</t>
  </si>
  <si>
    <t>soubor</t>
  </si>
  <si>
    <t>564179865</t>
  </si>
  <si>
    <t>103</t>
  </si>
  <si>
    <t>767161110.R02</t>
  </si>
  <si>
    <t>Montáž a dodávka ocelového žebříku  komplet ozn. 3/Z</t>
  </si>
  <si>
    <t>-654143073</t>
  </si>
  <si>
    <t>104</t>
  </si>
  <si>
    <t>767161110.R03</t>
  </si>
  <si>
    <t>Montáž a dodávka  krytky z nerezového plechu  komplet ozn. 4/Z</t>
  </si>
  <si>
    <t>-1636105290</t>
  </si>
  <si>
    <t>105</t>
  </si>
  <si>
    <t>767250111</t>
  </si>
  <si>
    <t>Montáž ocelových podest šroubováním</t>
  </si>
  <si>
    <t>-503865822</t>
  </si>
  <si>
    <t>2,2*(0,625+2,575+0,6)</t>
  </si>
  <si>
    <t>106</t>
  </si>
  <si>
    <t>55347038</t>
  </si>
  <si>
    <t>rošt podlahový lisovaný žárově zinkovaný velikost 40/3 mm 1200 x 1000 mm</t>
  </si>
  <si>
    <t>1273926552</t>
  </si>
  <si>
    <t>107</t>
  </si>
  <si>
    <t>55347031</t>
  </si>
  <si>
    <t>rošt podlahový lisovaný žárově zinkovaný velikost 40/3 mm 500 x 1000 mm</t>
  </si>
  <si>
    <t>1772134630</t>
  </si>
  <si>
    <t>108</t>
  </si>
  <si>
    <t>767646521</t>
  </si>
  <si>
    <t>Montáž dveří protipožárního uzávěru dvoukřídlového výšky do 1970 mm</t>
  </si>
  <si>
    <t>-1624884630</t>
  </si>
  <si>
    <t>109</t>
  </si>
  <si>
    <t>61165322</t>
  </si>
  <si>
    <t>dveře vnitřní protipožární hladké dýhované 2křídlé 145x197 - komplet ozn. 1/Z</t>
  </si>
  <si>
    <t>-1731754988</t>
  </si>
  <si>
    <t>110</t>
  </si>
  <si>
    <t>767995113</t>
  </si>
  <si>
    <t>Montáž atypických zámečnických konstrukcí hmotnosti do 20 kg</t>
  </si>
  <si>
    <t>-261847471</t>
  </si>
  <si>
    <t>325+40</t>
  </si>
  <si>
    <t>111</t>
  </si>
  <si>
    <t>13010716</t>
  </si>
  <si>
    <t xml:space="preserve">ocel profilová </t>
  </si>
  <si>
    <t>-1321780243</t>
  </si>
  <si>
    <t>365,000*0,001*1,15</t>
  </si>
  <si>
    <t>112</t>
  </si>
  <si>
    <t>998767101</t>
  </si>
  <si>
    <t>Přesun hmot tonážní pro zámečnické konstrukce v objektech v do 6 m</t>
  </si>
  <si>
    <t>-500156977</t>
  </si>
  <si>
    <t>113</t>
  </si>
  <si>
    <t>998767181</t>
  </si>
  <si>
    <t>Příplatek k přesunu hmot tonážní 767 prováděný bez použití mechanizace</t>
  </si>
  <si>
    <t>-1985907118</t>
  </si>
  <si>
    <t>771</t>
  </si>
  <si>
    <t>Podlahy z dlaždic</t>
  </si>
  <si>
    <t>114</t>
  </si>
  <si>
    <t>771474113</t>
  </si>
  <si>
    <t>Montáž soklíků z dlaždic keramických rovných flexibilní lepidlo v do 120 mm</t>
  </si>
  <si>
    <t>-1724992211</t>
  </si>
  <si>
    <t>(4,132+4,059+1,46+1,5+0,61+2,6+0,77)</t>
  </si>
  <si>
    <t>115</t>
  </si>
  <si>
    <t>771574131</t>
  </si>
  <si>
    <t>Montáž podlah keramických režných protiskluzných lepených flexibilním lepidlem do 50 ks/m2</t>
  </si>
  <si>
    <t>589394699</t>
  </si>
  <si>
    <t>116</t>
  </si>
  <si>
    <t>59761415,.M01</t>
  </si>
  <si>
    <t>dlaždice keramické protiskluzné tl. 12 mm</t>
  </si>
  <si>
    <t>-2115264</t>
  </si>
  <si>
    <t>117</t>
  </si>
  <si>
    <t>59761416M.01</t>
  </si>
  <si>
    <t xml:space="preserve">sokl -  dlaždice keramické </t>
  </si>
  <si>
    <t>-206075450</t>
  </si>
  <si>
    <t>15,131/0,3:</t>
  </si>
  <si>
    <t>118</t>
  </si>
  <si>
    <t>771579196</t>
  </si>
  <si>
    <t>Příplatek k montáž podlah keramických za spárování tmelem dvousložkovým</t>
  </si>
  <si>
    <t>-219245855</t>
  </si>
  <si>
    <t>62,8+15,131*0,1</t>
  </si>
  <si>
    <t>119</t>
  </si>
  <si>
    <t>771579197</t>
  </si>
  <si>
    <t>Příplatek k montáž podlah keramických za lepení dvousložkovým lepidlem</t>
  </si>
  <si>
    <t>-27886620</t>
  </si>
  <si>
    <t>120</t>
  </si>
  <si>
    <t>771591111</t>
  </si>
  <si>
    <t>Podlahy penetrace podkladu</t>
  </si>
  <si>
    <t>21046315</t>
  </si>
  <si>
    <t>121</t>
  </si>
  <si>
    <t>771591115</t>
  </si>
  <si>
    <t>Podlahy spárování silikonem</t>
  </si>
  <si>
    <t>1244312657</t>
  </si>
  <si>
    <t>15,131</t>
  </si>
  <si>
    <t>(3,8*2+5,43*2+3,8*2+6,605*2)</t>
  </si>
  <si>
    <t>122</t>
  </si>
  <si>
    <t>771990112</t>
  </si>
  <si>
    <t>Vyrovnání podkladu samonivelační stěrkou tl 4 mm pevnosti 30 Mpa</t>
  </si>
  <si>
    <t>-1355975870</t>
  </si>
  <si>
    <t>123</t>
  </si>
  <si>
    <t>998771101</t>
  </si>
  <si>
    <t>Přesun hmot tonážní pro podlahy z dlaždic v objektech v do 6 m</t>
  </si>
  <si>
    <t>356561173</t>
  </si>
  <si>
    <t>124</t>
  </si>
  <si>
    <t>998771181</t>
  </si>
  <si>
    <t>Příplatek k přesunu hmot tonážní 771 prováděný bez použití mechanizace</t>
  </si>
  <si>
    <t>-1557179132</t>
  </si>
  <si>
    <t>781</t>
  </si>
  <si>
    <t>Dokončovací práce - obklady</t>
  </si>
  <si>
    <t>125</t>
  </si>
  <si>
    <t>781414111</t>
  </si>
  <si>
    <t>Montáž obkladaček vnitřních pravoúhlých pórovinových do 22 ks/m2 lepených flexibilním lepidlem</t>
  </si>
  <si>
    <t>-2070880507</t>
  </si>
  <si>
    <t>(3,8*2+5,43*2)*2,2</t>
  </si>
  <si>
    <t>(3,8*2+6,6*2)*2,2</t>
  </si>
  <si>
    <t>126</t>
  </si>
  <si>
    <t>59761001.01</t>
  </si>
  <si>
    <t>obkládačky  bělninové</t>
  </si>
  <si>
    <t>462185135</t>
  </si>
  <si>
    <t>86,372*1,1 'Přepočtené koeficientem množství</t>
  </si>
  <si>
    <t>127</t>
  </si>
  <si>
    <t>781419194</t>
  </si>
  <si>
    <t>Příplatek k montáži obkladů vnitřních pórovinových za nerovný povrch</t>
  </si>
  <si>
    <t>-292484584</t>
  </si>
  <si>
    <t>128</t>
  </si>
  <si>
    <t>781479196</t>
  </si>
  <si>
    <t>Příplatek k montáži obkladů vnitřních keramických hladkých za spárování tmelem dvousložkovým</t>
  </si>
  <si>
    <t>-1439589046</t>
  </si>
  <si>
    <t>129</t>
  </si>
  <si>
    <t>781479197</t>
  </si>
  <si>
    <t>Příplatek k montáži obkladů vnitřních keramických hladkých za lepením lepidlem dvousložkovým</t>
  </si>
  <si>
    <t>1871473140</t>
  </si>
  <si>
    <t>130</t>
  </si>
  <si>
    <t>998781101</t>
  </si>
  <si>
    <t>Přesun hmot tonážní pro obklady keramické v objektech v do 6 m</t>
  </si>
  <si>
    <t>-212001837</t>
  </si>
  <si>
    <t>131</t>
  </si>
  <si>
    <t>998781181</t>
  </si>
  <si>
    <t>Příplatek k přesunu hmot tonážní 781 prováděný bez použití mechanizace</t>
  </si>
  <si>
    <t>1515170312</t>
  </si>
  <si>
    <t>783</t>
  </si>
  <si>
    <t>Dokončovací práce - nátěry</t>
  </si>
  <si>
    <t>132</t>
  </si>
  <si>
    <t>783314203</t>
  </si>
  <si>
    <t>Základní antikorozní jednonásobný syntetický samozákladující nátěr zámečnických konstrukcí</t>
  </si>
  <si>
    <t>-158631895</t>
  </si>
  <si>
    <t>133</t>
  </si>
  <si>
    <t>783315103</t>
  </si>
  <si>
    <t>Mezinátěr jednonásobný syntetický  samozákladující zámečnických konstrukcí</t>
  </si>
  <si>
    <t>-330952414</t>
  </si>
  <si>
    <t>134</t>
  </si>
  <si>
    <t>783317105</t>
  </si>
  <si>
    <t>Krycí jednonásobný syntetický samozákladující nátěr zámečnických konstrukcí</t>
  </si>
  <si>
    <t>955145946</t>
  </si>
  <si>
    <t>784</t>
  </si>
  <si>
    <t>Dokončovací práce - malby a tapety</t>
  </si>
  <si>
    <t>135</t>
  </si>
  <si>
    <t>784181101</t>
  </si>
  <si>
    <t>Základní akrylátová jednonásobná penetrace podkladu v místnostech výšky do 3,80m</t>
  </si>
  <si>
    <t>-1029548817</t>
  </si>
  <si>
    <t>136</t>
  </si>
  <si>
    <t>784221101</t>
  </si>
  <si>
    <t>Dvojnásobné bílé malby  ze směsí za sucha dobře otěruvzdorných v místnostech do 3,80 m</t>
  </si>
  <si>
    <t>552121556</t>
  </si>
  <si>
    <t>HZS</t>
  </si>
  <si>
    <t>Hodinové zúčtovací sazby</t>
  </si>
  <si>
    <t>137</t>
  </si>
  <si>
    <t>HZS2131</t>
  </si>
  <si>
    <t>Hodinová zúčtovací sazba zámečník</t>
  </si>
  <si>
    <t>hod</t>
  </si>
  <si>
    <t>512</t>
  </si>
  <si>
    <t>-1208391184</t>
  </si>
  <si>
    <t>02 - Vytápění</t>
  </si>
  <si>
    <t>730 - Ústřední vytápění</t>
  </si>
  <si>
    <t xml:space="preserve">    D1 - Demontáže</t>
  </si>
  <si>
    <t xml:space="preserve">      D2 - Potrubí včetně armatur, závěsů, izolace:</t>
  </si>
  <si>
    <t xml:space="preserve">      D3 - Litinová článková otopná tělesa (rozděleno dle počtu článků) :</t>
  </si>
  <si>
    <t xml:space="preserve">      D4 - Strojní zařízení (dodávka + montáž)</t>
  </si>
  <si>
    <t xml:space="preserve">      D5 - Průmyslový seraprátor pro nečistoty a kal s magnetem, včetně odvzdučnění a vypouštěcího kohoutu</t>
  </si>
  <si>
    <t xml:space="preserve">      D6 - Otopná tělesa (dodávka + montáž)</t>
  </si>
  <si>
    <t xml:space="preserve">        D7 - Deskové otopné těleso, spodní pravé připojení, s integrovaným termostatickým ventilem, profilovaná č</t>
  </si>
  <si>
    <t xml:space="preserve">      D8 - Armatury (dodávka + montáž)</t>
  </si>
  <si>
    <t xml:space="preserve">      D9 - Vyvažovací ventil závitový (přírubový) s měřícími ventilky, PN16, s vypouštěcím nástavcem G1/2“</t>
  </si>
  <si>
    <t xml:space="preserve">      D10 - Regulátor tlakové diference, PN16, včetně propojovací kapiláry a přechodek</t>
  </si>
  <si>
    <t xml:space="preserve">      D11 - Tlakově nezávislý regulační a vyvažovací ventil pro plynulou regulaci se servoponem 24V (0-10V)</t>
  </si>
  <si>
    <t xml:space="preserve">      D12 - Ohebná hadice - austenitická nerezová ocel, PN 10</t>
  </si>
  <si>
    <t xml:space="preserve">      D13 - Nerezový vlnovcový kompenzátor, axiální posuv 25 mm (rezerva 50% pro cyklické zatížení)</t>
  </si>
  <si>
    <t xml:space="preserve">      D14 - Mezipřírubová uzavírací klapka s pákou, PN16</t>
  </si>
  <si>
    <t xml:space="preserve">      D15 - Kulový uzávěr, vnitřní závity</t>
  </si>
  <si>
    <t xml:space="preserve">      D16 - Zpětný ventil, materiál tělesa mosaz, teplota použití do 120°C, tlak 1,6MPa, mosazná kuželka</t>
  </si>
  <si>
    <t xml:space="preserve">      D17 - Filtr typ "Y" -  materiál tělesa mosaz, teplota použití do 120°C, tlak 1,6MPa, síto nerez</t>
  </si>
  <si>
    <t xml:space="preserve">      D18 - Vypouštěcí kulový uzávěr R608 vnější závit</t>
  </si>
  <si>
    <t xml:space="preserve">      D19 - Automatický odvzdušňovací ventil + kulový kohout motýlkový DN15</t>
  </si>
  <si>
    <t xml:space="preserve">      D20 - Manometr průměr 80mm, rozsah 0-600kPa, s kapalinovou náplní</t>
  </si>
  <si>
    <t xml:space="preserve">      D21 - Potrubí (dodávka + montáž)</t>
  </si>
  <si>
    <t xml:space="preserve">        D22 - Ocelové potrubí černé z ocelových trubek závitových (DN 15 – 50) a hladkých (od DN65) materiál S235,</t>
  </si>
  <si>
    <t xml:space="preserve">      D23 - Potrubí měděné tyče 5 m včetně tvarovek, pro rozvody vytápění potrubí</t>
  </si>
  <si>
    <t xml:space="preserve">      D24 - Izolace a nátěry</t>
  </si>
  <si>
    <t xml:space="preserve">        D25 - Tepelně izolační trubice z pěnového polyetylenu s uzavřenou buněčnou strukturou, laminovaná ochranno</t>
  </si>
  <si>
    <t xml:space="preserve">        D26 - Řezaná potrubní pouzdra z kamenné vlny kašírovaná hliníkovou fólií se skleněnou mřížkou, délka 1 m, </t>
  </si>
  <si>
    <t xml:space="preserve">        D27 - Nátěry potrubí, uložení potrubí a pomocných konstrukcí:</t>
  </si>
  <si>
    <t xml:space="preserve">        D28 - Orientační štítky, označení zařízení a potrubí</t>
  </si>
  <si>
    <t xml:space="preserve">      D29 - Větrání kotelny (dodávka + montáž):</t>
  </si>
  <si>
    <t xml:space="preserve">      D30 - Výměna ohřívače ZTI (m.č. 166), (dodávka + montáž):</t>
  </si>
  <si>
    <t xml:space="preserve">      D31 - Stavební úpravy, požární ucpávky:</t>
  </si>
  <si>
    <t xml:space="preserve">        D32 - Požární ucpávka prostupu konstrukcí délky dle PD, cca 400mm</t>
  </si>
  <si>
    <t xml:space="preserve">        D33 - Ostatní</t>
  </si>
  <si>
    <t xml:space="preserve">          D34 - Zaregulování a vyvážení systému, vyhotovení protokolu o vyvážení a zaregulování</t>
  </si>
  <si>
    <t>730</t>
  </si>
  <si>
    <t>Ústřední vytápění</t>
  </si>
  <si>
    <t>D1</t>
  </si>
  <si>
    <t>Demontáže</t>
  </si>
  <si>
    <t>Pol1</t>
  </si>
  <si>
    <t>Sestava kotle včetně kouřovodu</t>
  </si>
  <si>
    <t>ks</t>
  </si>
  <si>
    <t>Pol2</t>
  </si>
  <si>
    <t>Rozdělovač + sběrač vč. čerpadel a armatur</t>
  </si>
  <si>
    <t>Pol3</t>
  </si>
  <si>
    <t>Zásobník TV</t>
  </si>
  <si>
    <t>Pol4</t>
  </si>
  <si>
    <t>Expanzní nádoba (umístěna v podkroví)</t>
  </si>
  <si>
    <t>Pol5</t>
  </si>
  <si>
    <t>Úpravna vody</t>
  </si>
  <si>
    <t>D2</t>
  </si>
  <si>
    <t>Potrubí včetně armatur, závěsů, izolace:</t>
  </si>
  <si>
    <t>Pol6</t>
  </si>
  <si>
    <t>* DN10 - DN25 vč.</t>
  </si>
  <si>
    <t>bm</t>
  </si>
  <si>
    <t>Pol7</t>
  </si>
  <si>
    <t>* DN32 - 50 vč.</t>
  </si>
  <si>
    <t>Pol8</t>
  </si>
  <si>
    <t>* DN65 a větší</t>
  </si>
  <si>
    <t>Pol9</t>
  </si>
  <si>
    <t>Zapravení prostupů stavební konstrukcemi</t>
  </si>
  <si>
    <t>D3</t>
  </si>
  <si>
    <t>Litinová článková otopná tělesa (rozděleno dle počtu článků) :</t>
  </si>
  <si>
    <t>Pol10</t>
  </si>
  <si>
    <t>* méně než 15 článků</t>
  </si>
  <si>
    <t>Pol11</t>
  </si>
  <si>
    <t>* 15 - 20 článků</t>
  </si>
  <si>
    <t>Pol12</t>
  </si>
  <si>
    <t>* 21 - 25 článků</t>
  </si>
  <si>
    <t>Pol13</t>
  </si>
  <si>
    <t>* více než 25 článků</t>
  </si>
  <si>
    <t>Pol284</t>
  </si>
  <si>
    <t>Vypuštění systému UT</t>
  </si>
  <si>
    <t>D4</t>
  </si>
  <si>
    <t>Strojní zařízení (dodávka + montáž)</t>
  </si>
  <si>
    <t>Pol285</t>
  </si>
  <si>
    <t>Stacionární kondenzační kotel, jm. výkon 219kW při 80/60°C, min. výkon 16 %, třída NOx 5, uzavřená spalovací komora, spotřebič typu C, příslušenství základní elektronická regulace s digitálním panelem a LCD displejem, připojení vytápění DN65, 2 vstupy pro</t>
  </si>
  <si>
    <t>P</t>
  </si>
  <si>
    <t>Poznámka k položce:
montáž zařízení, uvedení do provozu, odzkoušení, předání, zaučení obsluhy</t>
  </si>
  <si>
    <t>Pol286</t>
  </si>
  <si>
    <t>Regulace kaskády 2 kotlů, včetně prodrátování, vstup od nadřazené MaR 0-10V, obsahuje rozšiřující moduly pro kotle a kaskádní regulátor, včetně snímačů teplot (přívod, vrat)</t>
  </si>
  <si>
    <t>Pol287</t>
  </si>
  <si>
    <t>Přívod vzduchu a odvod spalin, vyvložkování komínů, včetně čisticích a revizních otvorů. Dělené odkouření d150+d150/250mm, celková délka spalinovodu 12m, komín celková délka 20m, sání celková délka 15m. Obsahuje: 4 x centrická přechodka DN160/150, s hrdle</t>
  </si>
  <si>
    <t>Pol17</t>
  </si>
  <si>
    <t>Neutralizační box pro neutralizaci kondenzátu od kotlů (do 500kW), 13,5kg náplň, včetně potrubí</t>
  </si>
  <si>
    <t>D5</t>
  </si>
  <si>
    <t>Průmyslový seraprátor pro nečistoty a kal s magnetem, včetně odvzdučnění a vypouštěcího kohoutu</t>
  </si>
  <si>
    <t>Pol18</t>
  </si>
  <si>
    <t>DN80</t>
  </si>
  <si>
    <t>Pol19</t>
  </si>
  <si>
    <t>DN65</t>
  </si>
  <si>
    <t>Pol20</t>
  </si>
  <si>
    <t>Uzavírací kulový kohout se servopohonem, DN65, kvs=63, PN16, materiál mosaz, vnitřní závit, včetně servopohonu 1x230V/50Hz, 2 bodový</t>
  </si>
  <si>
    <t>Pol21</t>
  </si>
  <si>
    <t>Uzavírací kulový kohout se servopohonem, DN40, kvs=31, PN16, materiál mosaz, vnitřní závit, včetně servopohonu 24V (0-10V)</t>
  </si>
  <si>
    <t>Pol22</t>
  </si>
  <si>
    <t>Trojcestný směšovací ventil DN50, kvs 31 m3/h, PN16, materiál mosaz, včetně servopohonu 24V (0-10V)</t>
  </si>
  <si>
    <t>Pol23</t>
  </si>
  <si>
    <t>Trojcestný směšovací ventil DN40, kvs 19 m3/h, PN16, materiál mosaz, včetně servopohonu 24V (0-10V)</t>
  </si>
  <si>
    <t>Pol24</t>
  </si>
  <si>
    <t>Trojcestný směšovací ventil DN25, kvs 5 m3/h, PN16, materiál mosaz, včetně servopohonu 24V (0-10V)</t>
  </si>
  <si>
    <t>Pol25</t>
  </si>
  <si>
    <t>Trojcestný směšovací ventil DN25, kvs 10 m3/h, PN16, materiál mosaz, včetně servopohonu 24V (0-10V)</t>
  </si>
  <si>
    <t>Pol26</t>
  </si>
  <si>
    <t>Izolovaný prostup stěnou pro potrubí sání kotlů d160 mm, včetně tepelné izolace prostupu tl. 30 mm</t>
  </si>
  <si>
    <t>Pol27</t>
  </si>
  <si>
    <t>Vakuové odplyňovací zařízení pro topné systémy, vč. regulace, p=2bar, V=3,8m3</t>
  </si>
  <si>
    <t>Pol288</t>
  </si>
  <si>
    <t>Bloková úpravna vody, obsahuje: mechanický filtr nečistot 100 mikron, odsolovací filtr (demikolona), soustavu obtokových armatur, 1x potrubního oddělovač BA295 DN20, vodoměr qn=1,5 m3/h, propojovací potrubí, 1x dávkovací nádobu na inhibitory koroze a bioc</t>
  </si>
  <si>
    <t>Pol29</t>
  </si>
  <si>
    <t>Elektromagnetický ventil, DN20, 1x230V/50Hz, NC, medium voda</t>
  </si>
  <si>
    <t>Pol30</t>
  </si>
  <si>
    <t>Expanzní nádoba objem 400 l, min. PN6, + servisní armatura DLV DN20, butylový vak, stojatá</t>
  </si>
  <si>
    <t>Poznámka k položce:
montáž zařízení, uvedení do provozu, odzkoušení, předání, zaučení obsluhy, nastavit tlak plynu v nádobě na 2,0 bar</t>
  </si>
  <si>
    <t>Č.1</t>
  </si>
  <si>
    <t>Oběhové čerpadlo s elektronickou regulací otáček, systém řízení na dp-konstantní tlak,</t>
  </si>
  <si>
    <t>Poznámka k položce:
Q=2,5m3/h, H= 5,1m, P=100W, I=0,66A, 1x 230V/50Hz, PN10; montáž zařízení, uvedení do provozu, odzkoušení, předání, zaučení obsluhy</t>
  </si>
  <si>
    <t>Č.2</t>
  </si>
  <si>
    <t>Poznámka k položce:
Q=7m3/h, H= 8,7m, P=333W, I=1,55A, 1x 230V/50Hz, PN10; montáž zařízení, uvedení do provozu, odzkoušení, předání, zaučení obsluhy</t>
  </si>
  <si>
    <t>Č.3</t>
  </si>
  <si>
    <t>Poznámka k položce:
Q=5m3/h, H= 8,7m, P=185W, I=1,56A, 1x 230V/50Hz, PN10; montáž zařízení, uvedení do provozu, odzkoušení, předání, zaučení obsluhy</t>
  </si>
  <si>
    <t>Č.4</t>
  </si>
  <si>
    <t>Poznámka k položce:
Q=5,8m3/h, H= 9,0m, P=333W, I=1,55A, 1x 230V/50Hz, PN10; montáž zařízení, uvedení do provozu, odzkoušení, předání, zaučení obsluhy</t>
  </si>
  <si>
    <t>Č.5</t>
  </si>
  <si>
    <t>Poznámka k položce:
Q=1,13m3/h, H= 8,3m, P=175W, I=1,41A, 1x 230V/50Hz, PN10; montáž zařízení, uvedení do provozu, odzkoušení, předání, zaučení obsluhy</t>
  </si>
  <si>
    <t>Č.6</t>
  </si>
  <si>
    <t>Poznámka k položce:
Q=2,6m3/h, H= 7,9m, P=116W, I=1,02A, 1x 230V/50Hz, PN10; montáž zařízení, uvedení do provozu, odzkoušení, předání, zaučení obsluhy</t>
  </si>
  <si>
    <t>Č.7</t>
  </si>
  <si>
    <t>Poznámka k položce:
Q=0,66m3/h, H= 1,5m, P=20W, I=0,18A, 1x 230V/50Hz, PN10; montáž zařízení, uvedení do provozu, odzkoušení, předání, zaučení obsluhy</t>
  </si>
  <si>
    <t>Č.8</t>
  </si>
  <si>
    <t>Poznámka k položce:
Q=1,305m3/h, H= 1,2m, P=20W, I=0,18A, 1x 230V/50Hz, PN10; montáž zařízení, uvedení do provozu, odzkoušení, předání, zaučení obsluhy</t>
  </si>
  <si>
    <t>Č.9</t>
  </si>
  <si>
    <t>Č.10</t>
  </si>
  <si>
    <t>Poznámka k položce:
Q=0,3m3/h, H= 1,3m, P=20W, I=0,18A, 1x 230V/50Hz, PN10; montáž zařízení, uvedení do provozu, odzkoušení, předání, zaučení obsluhy</t>
  </si>
  <si>
    <t>Č.11</t>
  </si>
  <si>
    <t>Poznámka k položce:
Q=0,58m3/h, H= 1,3m, P=20W, I=0,18A, 1x 230V/50Hz, PN10; montáž zařízení, uvedení do provozu, odzkoušení, předání, zaučení obsluhy</t>
  </si>
  <si>
    <t>Pol289</t>
  </si>
  <si>
    <t>Naplnění soustavy upravenou vodou z mobilní úpravny vody, parametry dle výrobce kotle, max. 15° dH, pH 7-8, vodivost max 350 us/cm, přes odsolovací filtr, objem soustavy cca 3,8 m3</t>
  </si>
  <si>
    <t>Pol290</t>
  </si>
  <si>
    <t>Odvzdušnění topného systému 3,8m3</t>
  </si>
  <si>
    <t>D6</t>
  </si>
  <si>
    <t>Otopná tělesa (dodávka + montáž)</t>
  </si>
  <si>
    <t>D7</t>
  </si>
  <si>
    <t>Deskové otopné těleso, spodní pravé připojení, s integrovaným termostatickým ventilem, profilovaná č</t>
  </si>
  <si>
    <t>Pol291</t>
  </si>
  <si>
    <t>10-600x400</t>
  </si>
  <si>
    <t>Pol292</t>
  </si>
  <si>
    <t>10-600x500</t>
  </si>
  <si>
    <t>Pol293</t>
  </si>
  <si>
    <t>11-600x400</t>
  </si>
  <si>
    <t>Pol294</t>
  </si>
  <si>
    <t>11-600x600</t>
  </si>
  <si>
    <t>Pol295</t>
  </si>
  <si>
    <t>11-600x700</t>
  </si>
  <si>
    <t>Pol296</t>
  </si>
  <si>
    <t>11-600x800</t>
  </si>
  <si>
    <t>Pol297</t>
  </si>
  <si>
    <t>11-600x900</t>
  </si>
  <si>
    <t>Pol298</t>
  </si>
  <si>
    <t>11-600x1000</t>
  </si>
  <si>
    <t>Pol299</t>
  </si>
  <si>
    <t>11-600x1100</t>
  </si>
  <si>
    <t>Pol300</t>
  </si>
  <si>
    <t>11-600x1200</t>
  </si>
  <si>
    <t>Pol301</t>
  </si>
  <si>
    <t>11-600x1400</t>
  </si>
  <si>
    <t>Pol302</t>
  </si>
  <si>
    <t>11-600x1600</t>
  </si>
  <si>
    <t>Pol303</t>
  </si>
  <si>
    <t>20-600x1100</t>
  </si>
  <si>
    <t>Pol304</t>
  </si>
  <si>
    <t>20-600x1200</t>
  </si>
  <si>
    <t>Pol305</t>
  </si>
  <si>
    <t>20-600x1400</t>
  </si>
  <si>
    <t>Pol306</t>
  </si>
  <si>
    <t>20-600x1600</t>
  </si>
  <si>
    <t>Pol307</t>
  </si>
  <si>
    <t>21-600x600</t>
  </si>
  <si>
    <t>Pol308</t>
  </si>
  <si>
    <t>21-600x700</t>
  </si>
  <si>
    <t>Pol309</t>
  </si>
  <si>
    <t>21-600x800</t>
  </si>
  <si>
    <t>Pol310</t>
  </si>
  <si>
    <t>21-600x900</t>
  </si>
  <si>
    <t>Pol311</t>
  </si>
  <si>
    <t>21-600x1000</t>
  </si>
  <si>
    <t>Pol312</t>
  </si>
  <si>
    <t>21-600x1400</t>
  </si>
  <si>
    <t>Pol313</t>
  </si>
  <si>
    <t>21-600x1600</t>
  </si>
  <si>
    <t>Pol314</t>
  </si>
  <si>
    <t>21-900x500</t>
  </si>
  <si>
    <t>Pol315</t>
  </si>
  <si>
    <t>21-900x600</t>
  </si>
  <si>
    <t>138</t>
  </si>
  <si>
    <t>Pol316</t>
  </si>
  <si>
    <t>21-900x1100</t>
  </si>
  <si>
    <t>140</t>
  </si>
  <si>
    <t>Pol317</t>
  </si>
  <si>
    <t>22-600x600</t>
  </si>
  <si>
    <t>142</t>
  </si>
  <si>
    <t>Pol318</t>
  </si>
  <si>
    <t>22-600x700</t>
  </si>
  <si>
    <t>144</t>
  </si>
  <si>
    <t>Pol319</t>
  </si>
  <si>
    <t>22-600x800</t>
  </si>
  <si>
    <t>146</t>
  </si>
  <si>
    <t>Pol320</t>
  </si>
  <si>
    <t>22-600x1000</t>
  </si>
  <si>
    <t>148</t>
  </si>
  <si>
    <t>Pol321</t>
  </si>
  <si>
    <t>22-600x1100</t>
  </si>
  <si>
    <t>150</t>
  </si>
  <si>
    <t>Pol322</t>
  </si>
  <si>
    <t>22-600x1200</t>
  </si>
  <si>
    <t>152</t>
  </si>
  <si>
    <t>Pol323</t>
  </si>
  <si>
    <t>22-600x1400</t>
  </si>
  <si>
    <t>154</t>
  </si>
  <si>
    <t>Pol324</t>
  </si>
  <si>
    <t>22-600x1600</t>
  </si>
  <si>
    <t>156</t>
  </si>
  <si>
    <t>Pol325</t>
  </si>
  <si>
    <t>22-900x500</t>
  </si>
  <si>
    <t>158</t>
  </si>
  <si>
    <t>Pol326</t>
  </si>
  <si>
    <t>22-900x600</t>
  </si>
  <si>
    <t>160</t>
  </si>
  <si>
    <t>Pol327</t>
  </si>
  <si>
    <t>22-900x700</t>
  </si>
  <si>
    <t>162</t>
  </si>
  <si>
    <t>Pol328</t>
  </si>
  <si>
    <t>22-900x900</t>
  </si>
  <si>
    <t>164</t>
  </si>
  <si>
    <t>Pol329</t>
  </si>
  <si>
    <t>33-600x900</t>
  </si>
  <si>
    <t>166</t>
  </si>
  <si>
    <t>Pol330</t>
  </si>
  <si>
    <t>33-600x1800</t>
  </si>
  <si>
    <t>168</t>
  </si>
  <si>
    <t>Pol331</t>
  </si>
  <si>
    <t>33-900x600</t>
  </si>
  <si>
    <t>170</t>
  </si>
  <si>
    <t>Pol332</t>
  </si>
  <si>
    <t>33-900x700</t>
  </si>
  <si>
    <t>172</t>
  </si>
  <si>
    <t>Pol333</t>
  </si>
  <si>
    <t>33-900x800</t>
  </si>
  <si>
    <t>174</t>
  </si>
  <si>
    <t>Pol334</t>
  </si>
  <si>
    <t>33-900x1000</t>
  </si>
  <si>
    <t>176</t>
  </si>
  <si>
    <t>Pol335</t>
  </si>
  <si>
    <t>Designové otopné těleso 366x1400x72</t>
  </si>
  <si>
    <t>178</t>
  </si>
  <si>
    <t>Pol336</t>
  </si>
  <si>
    <t>Radiátorové připojovací šroubení pro desková otopná tělesa, DN15, rohové provedení, rozteč 50mm, pro otopná tělesa s vnitřním závitem Rp 1"</t>
  </si>
  <si>
    <t>180</t>
  </si>
  <si>
    <t>D8</t>
  </si>
  <si>
    <t>Armatury (dodávka + montáž)</t>
  </si>
  <si>
    <t>Pol78</t>
  </si>
  <si>
    <t>DN 65</t>
  </si>
  <si>
    <t>182</t>
  </si>
  <si>
    <t>Pol79</t>
  </si>
  <si>
    <t>DN 50</t>
  </si>
  <si>
    <t>184</t>
  </si>
  <si>
    <t>Pol80</t>
  </si>
  <si>
    <t>DN 32</t>
  </si>
  <si>
    <t>186</t>
  </si>
  <si>
    <t>Pol81</t>
  </si>
  <si>
    <t>DN 25</t>
  </si>
  <si>
    <t>188</t>
  </si>
  <si>
    <t>D9</t>
  </si>
  <si>
    <t>Vyvažovací ventil závitový (přírubový) s měřícími ventilky, PN16, s vypouštěcím nástavcem G1/2“</t>
  </si>
  <si>
    <t>Pol82</t>
  </si>
  <si>
    <t>190</t>
  </si>
  <si>
    <t>Pol83</t>
  </si>
  <si>
    <t>DN 20</t>
  </si>
  <si>
    <t>192</t>
  </si>
  <si>
    <t>Pol84</t>
  </si>
  <si>
    <t>DN 15</t>
  </si>
  <si>
    <t>194</t>
  </si>
  <si>
    <t>D10</t>
  </si>
  <si>
    <t>Regulátor tlakové diference, PN16, včetně propojovací kapiláry a přechodek</t>
  </si>
  <si>
    <t>Pol85</t>
  </si>
  <si>
    <t>196</t>
  </si>
  <si>
    <t>Pol86</t>
  </si>
  <si>
    <t>198</t>
  </si>
  <si>
    <t>Pol87</t>
  </si>
  <si>
    <t>200</t>
  </si>
  <si>
    <t>D11</t>
  </si>
  <si>
    <t>Tlakově nezávislý regulační a vyvažovací ventil pro plynulou regulaci se servoponem 24V (0-10V)</t>
  </si>
  <si>
    <t>Pol88</t>
  </si>
  <si>
    <t>202</t>
  </si>
  <si>
    <t>Pol89</t>
  </si>
  <si>
    <t>204</t>
  </si>
  <si>
    <t>Pol90</t>
  </si>
  <si>
    <t>206</t>
  </si>
  <si>
    <t>D12</t>
  </si>
  <si>
    <t>Ohebná hadice - austenitická nerezová ocel, PN 10</t>
  </si>
  <si>
    <t>Pol91</t>
  </si>
  <si>
    <t>208</t>
  </si>
  <si>
    <t>Pol92</t>
  </si>
  <si>
    <t>210</t>
  </si>
  <si>
    <t>Pol93</t>
  </si>
  <si>
    <t>212</t>
  </si>
  <si>
    <t>D13</t>
  </si>
  <si>
    <t>Nerezový vlnovcový kompenzátor, axiální posuv 25 mm (rezerva 50% pro cyklické zatížení)</t>
  </si>
  <si>
    <t>Pol94</t>
  </si>
  <si>
    <t>214</t>
  </si>
  <si>
    <t>Pol95</t>
  </si>
  <si>
    <t>DN 40</t>
  </si>
  <si>
    <t>216</t>
  </si>
  <si>
    <t>Pol96</t>
  </si>
  <si>
    <t>218</t>
  </si>
  <si>
    <t>D14</t>
  </si>
  <si>
    <t>Mezipřírubová uzavírací klapka s pákou, PN16</t>
  </si>
  <si>
    <t>Pol97</t>
  </si>
  <si>
    <t>220</t>
  </si>
  <si>
    <t>Pol98</t>
  </si>
  <si>
    <t>222</t>
  </si>
  <si>
    <t>D15</t>
  </si>
  <si>
    <t>Kulový uzávěr, vnitřní závity</t>
  </si>
  <si>
    <t>Pol99</t>
  </si>
  <si>
    <t>224</t>
  </si>
  <si>
    <t>Pol100</t>
  </si>
  <si>
    <t>226</t>
  </si>
  <si>
    <t>D16</t>
  </si>
  <si>
    <t>Zpětný ventil, materiál tělesa mosaz, teplota použití do 120°C, tlak 1,6MPa, mosazná kuželka</t>
  </si>
  <si>
    <t>Pol101</t>
  </si>
  <si>
    <t>228</t>
  </si>
  <si>
    <t>Pol102</t>
  </si>
  <si>
    <t>DN40</t>
  </si>
  <si>
    <t>230</t>
  </si>
  <si>
    <t>Pol103</t>
  </si>
  <si>
    <t>DN32</t>
  </si>
  <si>
    <t>232</t>
  </si>
  <si>
    <t>Pol104</t>
  </si>
  <si>
    <t>DN25</t>
  </si>
  <si>
    <t>234</t>
  </si>
  <si>
    <t>Pol105</t>
  </si>
  <si>
    <t>DN20</t>
  </si>
  <si>
    <t>236</t>
  </si>
  <si>
    <t>D17</t>
  </si>
  <si>
    <t>Filtr typ "Y" -  materiál tělesa mosaz, teplota použití do 120°C, tlak 1,6MPa, síto nerez</t>
  </si>
  <si>
    <t>Pol106</t>
  </si>
  <si>
    <t>238</t>
  </si>
  <si>
    <t>Pol107</t>
  </si>
  <si>
    <t>240</t>
  </si>
  <si>
    <t>Pol108</t>
  </si>
  <si>
    <t>242</t>
  </si>
  <si>
    <t>Pol109</t>
  </si>
  <si>
    <t>Pojistný ventil 15/20, otevírací přetlak 400kPa</t>
  </si>
  <si>
    <t>244</t>
  </si>
  <si>
    <t>D18</t>
  </si>
  <si>
    <t>Vypouštěcí kulový uzávěr R608 vnější závit</t>
  </si>
  <si>
    <t>Pol110</t>
  </si>
  <si>
    <t>246</t>
  </si>
  <si>
    <t>Pol111</t>
  </si>
  <si>
    <t>248</t>
  </si>
  <si>
    <t>Pol112</t>
  </si>
  <si>
    <t>250</t>
  </si>
  <si>
    <t>Pol113</t>
  </si>
  <si>
    <t>252</t>
  </si>
  <si>
    <t>D19</t>
  </si>
  <si>
    <t>Automatický odvzdušňovací ventil + kulový kohout motýlkový DN15</t>
  </si>
  <si>
    <t>Pol114</t>
  </si>
  <si>
    <t>254</t>
  </si>
  <si>
    <t>Pol115</t>
  </si>
  <si>
    <t>Teploměr přímý 80mm, rozsah 0-100°C, včetně jímky a návarku</t>
  </si>
  <si>
    <t>256</t>
  </si>
  <si>
    <t>D20</t>
  </si>
  <si>
    <t>Manometr průměr 80mm, rozsah 0-600kPa, s kapalinovou náplní</t>
  </si>
  <si>
    <t>Pol116</t>
  </si>
  <si>
    <t>včetě příslušenství: manometrový kohout třícestný, těsnění, matice, tlakomerová přípojka (koleno)</t>
  </si>
  <si>
    <t>258</t>
  </si>
  <si>
    <t>D21</t>
  </si>
  <si>
    <t>Potrubí (dodávka + montáž)</t>
  </si>
  <si>
    <t>D22</t>
  </si>
  <si>
    <t>Ocelové potrubí černé z ocelových trubek závitových (DN 15 – 50) a hladkých (od DN65) materiál S235,</t>
  </si>
  <si>
    <t>Pol117</t>
  </si>
  <si>
    <t>260</t>
  </si>
  <si>
    <t>Pol118</t>
  </si>
  <si>
    <t>262</t>
  </si>
  <si>
    <t>Pol119</t>
  </si>
  <si>
    <t>264</t>
  </si>
  <si>
    <t>Pol120</t>
  </si>
  <si>
    <t>266</t>
  </si>
  <si>
    <t>Pol121</t>
  </si>
  <si>
    <t>268</t>
  </si>
  <si>
    <t>Pol122</t>
  </si>
  <si>
    <t>DN 65 (76,0x3,2)</t>
  </si>
  <si>
    <t>270</t>
  </si>
  <si>
    <t>Pol123</t>
  </si>
  <si>
    <t>DN 80 (89,0x3,6)</t>
  </si>
  <si>
    <t>272</t>
  </si>
  <si>
    <t>D23</t>
  </si>
  <si>
    <t>Potrubí měděné tyče 5 m včetně tvarovek, pro rozvody vytápění potrubí</t>
  </si>
  <si>
    <t>Pol124</t>
  </si>
  <si>
    <t>Cu 15x1</t>
  </si>
  <si>
    <t>274</t>
  </si>
  <si>
    <t>Pol125</t>
  </si>
  <si>
    <t>Cu 18x1</t>
  </si>
  <si>
    <t>276</t>
  </si>
  <si>
    <t>139</t>
  </si>
  <si>
    <t>Pol126</t>
  </si>
  <si>
    <t>Cu 22x1</t>
  </si>
  <si>
    <t>278</t>
  </si>
  <si>
    <t>Pol127</t>
  </si>
  <si>
    <t>Cu 28x1,5</t>
  </si>
  <si>
    <t>280</t>
  </si>
  <si>
    <t>141</t>
  </si>
  <si>
    <t>Pol128</t>
  </si>
  <si>
    <t>Cu 35x1,5</t>
  </si>
  <si>
    <t>282</t>
  </si>
  <si>
    <t>D24</t>
  </si>
  <si>
    <t>Izolace a nátěry</t>
  </si>
  <si>
    <t>D25</t>
  </si>
  <si>
    <t>Tepelně izolační trubice z pěnového polyetylenu s uzavřenou buněčnou strukturou, laminovaná ochranno</t>
  </si>
  <si>
    <t>Pol129</t>
  </si>
  <si>
    <t>15x20</t>
  </si>
  <si>
    <t>284</t>
  </si>
  <si>
    <t>143</t>
  </si>
  <si>
    <t>Pol130</t>
  </si>
  <si>
    <t>18x20</t>
  </si>
  <si>
    <t>286</t>
  </si>
  <si>
    <t>Pol131</t>
  </si>
  <si>
    <t>22x20</t>
  </si>
  <si>
    <t>288</t>
  </si>
  <si>
    <t>145</t>
  </si>
  <si>
    <t>Pol132</t>
  </si>
  <si>
    <t>28x25</t>
  </si>
  <si>
    <t>290</t>
  </si>
  <si>
    <t>Pol133</t>
  </si>
  <si>
    <t>35x25</t>
  </si>
  <si>
    <t>292</t>
  </si>
  <si>
    <t>D26</t>
  </si>
  <si>
    <t xml:space="preserve">Řezaná potrubní pouzdra z kamenné vlny kašírovaná hliníkovou fólií se skleněnou mřížkou, délka 1 m, </t>
  </si>
  <si>
    <t>147</t>
  </si>
  <si>
    <t>Pol134</t>
  </si>
  <si>
    <t>28x40</t>
  </si>
  <si>
    <t>294</t>
  </si>
  <si>
    <t>Pol135</t>
  </si>
  <si>
    <t>35x40</t>
  </si>
  <si>
    <t>296</t>
  </si>
  <si>
    <t>149</t>
  </si>
  <si>
    <t>Pol136</t>
  </si>
  <si>
    <t>42x40</t>
  </si>
  <si>
    <t>298</t>
  </si>
  <si>
    <t>Pol137</t>
  </si>
  <si>
    <t>48x40</t>
  </si>
  <si>
    <t>300</t>
  </si>
  <si>
    <t>151</t>
  </si>
  <si>
    <t>Pol138</t>
  </si>
  <si>
    <t>60x40</t>
  </si>
  <si>
    <t>302</t>
  </si>
  <si>
    <t>Pol139</t>
  </si>
  <si>
    <t>76x50</t>
  </si>
  <si>
    <t>304</t>
  </si>
  <si>
    <t>153</t>
  </si>
  <si>
    <t>Pol140</t>
  </si>
  <si>
    <t>80x50</t>
  </si>
  <si>
    <t>306</t>
  </si>
  <si>
    <t>Pol141</t>
  </si>
  <si>
    <t>Izolační rohože z kamenné vlny tl. 50 mm kašírovaná hliníkovou fólií se skleněnou mřížkou</t>
  </si>
  <si>
    <t>308</t>
  </si>
  <si>
    <t>D27</t>
  </si>
  <si>
    <t>Nátěry potrubí, uložení potrubí a pomocných konstrukcí:</t>
  </si>
  <si>
    <t>155</t>
  </si>
  <si>
    <t>Pol142</t>
  </si>
  <si>
    <t>izolované potrubí pod izolací - 2x základní nátěr</t>
  </si>
  <si>
    <t>310</t>
  </si>
  <si>
    <t>Poznámka k položce:
(výměry v m2 udávají plochu potrubí)</t>
  </si>
  <si>
    <t>D28</t>
  </si>
  <si>
    <t>Orientační štítky, označení zařízení a potrubí</t>
  </si>
  <si>
    <t>157</t>
  </si>
  <si>
    <t>Pol144</t>
  </si>
  <si>
    <t>Pomocné ocelové konstrukce pro uchycení ve strojovnách potrubí povrch. úprava nátěr</t>
  </si>
  <si>
    <t>312</t>
  </si>
  <si>
    <t>D29</t>
  </si>
  <si>
    <t>Větrání kotelny (dodávka + montáž):</t>
  </si>
  <si>
    <t>Pol145</t>
  </si>
  <si>
    <t>Malá větrací jednotka s rekuperací tepla (účinnost 75%) Vp,o=50m3/h, protimrazová ochrana, integrovaný by-pass, filtrace vzduchu, délka rekuperátoru 600mm</t>
  </si>
  <si>
    <t>314</t>
  </si>
  <si>
    <t>159</t>
  </si>
  <si>
    <t>Pol146</t>
  </si>
  <si>
    <t>Regulátor otáček, prokabelování</t>
  </si>
  <si>
    <t>316</t>
  </si>
  <si>
    <t>Pol147</t>
  </si>
  <si>
    <t>Spiropotrubí, kruhové, pozink, d=200mm (20%tvarovky)</t>
  </si>
  <si>
    <t>318</t>
  </si>
  <si>
    <t>161</t>
  </si>
  <si>
    <t>Pol337</t>
  </si>
  <si>
    <t>Potrubní ventilátor (V=950m3/h, pext=100Pa, 1 otáčkový), včetně spon</t>
  </si>
  <si>
    <t>320</t>
  </si>
  <si>
    <t>Pol338</t>
  </si>
  <si>
    <t>Klapka na servo d=200mm, včetně servopohonu</t>
  </si>
  <si>
    <t>322</t>
  </si>
  <si>
    <t>163</t>
  </si>
  <si>
    <t>Pol339</t>
  </si>
  <si>
    <t>Filtr d=200mm, vč filtrační vložky G4</t>
  </si>
  <si>
    <t>324</t>
  </si>
  <si>
    <t>Pol149</t>
  </si>
  <si>
    <t>Ohedná hadice d=315mm</t>
  </si>
  <si>
    <t>326</t>
  </si>
  <si>
    <t>165</t>
  </si>
  <si>
    <t>Pol150</t>
  </si>
  <si>
    <t>Vyústky čtyřhranné V= 315m3/h, dvouřadé</t>
  </si>
  <si>
    <t>328</t>
  </si>
  <si>
    <t>Pol151</t>
  </si>
  <si>
    <t>Protidešťová žaluzie 200x200mm, RAL dle arch</t>
  </si>
  <si>
    <t>330</t>
  </si>
  <si>
    <t>167</t>
  </si>
  <si>
    <t>Pol152</t>
  </si>
  <si>
    <t>Spojovací, těsnicí a izolační materiál</t>
  </si>
  <si>
    <t>332</t>
  </si>
  <si>
    <t>Pol153</t>
  </si>
  <si>
    <t>Prostup fásádou 250x250mm včetně zapravení</t>
  </si>
  <si>
    <t>334</t>
  </si>
  <si>
    <t>169</t>
  </si>
  <si>
    <t>Pol154</t>
  </si>
  <si>
    <t>Prostup fásádou d=125 včetně zapravení</t>
  </si>
  <si>
    <t>336</t>
  </si>
  <si>
    <t>D30</t>
  </si>
  <si>
    <t>Výměna ohřívače ZTI (m.č. 166), (dodávka + montáž):</t>
  </si>
  <si>
    <t>Pol155</t>
  </si>
  <si>
    <t>Demontáž stávajícho ohřívače (15kW, 190 litrů, atmosferický hořák) včetně odkouření a ekologické likvidace</t>
  </si>
  <si>
    <t>338</t>
  </si>
  <si>
    <t>171</t>
  </si>
  <si>
    <t>Pol156</t>
  </si>
  <si>
    <t>Stacionární zásobníkový kondenzační ohřívač vody s uzavřenou spalovací komorou a nuceným odtahem, jmenovitý příkon 18kW, zásobník 200litrů</t>
  </si>
  <si>
    <t>340</t>
  </si>
  <si>
    <t>Pol157</t>
  </si>
  <si>
    <t>Přívod vzduchu a odvod spalin, vyvložkování komínů, včetně a revizních otvorů. Koaxiální potrubí d80/125 délka cca 1,5m, rozbočovač a dělené sání d80mm a odkouření d80mm. Odkouření cca 20m, sání izolované cca 5m včetně žaluzie.</t>
  </si>
  <si>
    <t>342</t>
  </si>
  <si>
    <t>173</t>
  </si>
  <si>
    <t>Pol158</t>
  </si>
  <si>
    <t>Prostupy stavebními kcemi d150mm, včetně zapravení</t>
  </si>
  <si>
    <t>344</t>
  </si>
  <si>
    <t>Pol159</t>
  </si>
  <si>
    <t>Neutralizační jímka a napojení na kanalizaci d25mm</t>
  </si>
  <si>
    <t>346</t>
  </si>
  <si>
    <t>175</t>
  </si>
  <si>
    <t>Pol160</t>
  </si>
  <si>
    <t>Dopojení na potrubní rozvod do DN 25, doplnění zpětné klapky DN25</t>
  </si>
  <si>
    <t>348</t>
  </si>
  <si>
    <t>Pol161</t>
  </si>
  <si>
    <t>Expanzní nádoba na pitnou vodu 12 litrů</t>
  </si>
  <si>
    <t>350</t>
  </si>
  <si>
    <t>177</t>
  </si>
  <si>
    <t>Pol162</t>
  </si>
  <si>
    <t>Pojistný ventil, pitná voda, otevírací přetlak 600kPa</t>
  </si>
  <si>
    <t>352</t>
  </si>
  <si>
    <t>D31</t>
  </si>
  <si>
    <t>Stavební úpravy, požární ucpávky:</t>
  </si>
  <si>
    <t>Pol163</t>
  </si>
  <si>
    <t>Provedení drážek včetně zapravení, do rozměru hloubka 120 mm, šířka 220 mm</t>
  </si>
  <si>
    <t>354</t>
  </si>
  <si>
    <t>179</t>
  </si>
  <si>
    <t>Pol164</t>
  </si>
  <si>
    <t>Provedení prostupů přes stropní kci, včetně zapravení (dle PD, cca 150x250mm)</t>
  </si>
  <si>
    <t>356</t>
  </si>
  <si>
    <t>Pol165</t>
  </si>
  <si>
    <t>Provedení prostupů přes stěnu, včetně zapravení (dle PD, cca 150x250mm)</t>
  </si>
  <si>
    <t>358</t>
  </si>
  <si>
    <t>181</t>
  </si>
  <si>
    <t>Pol166</t>
  </si>
  <si>
    <t>Demontáž stávajícího podhledu a opětovná montáž</t>
  </si>
  <si>
    <t>360</t>
  </si>
  <si>
    <t>Pol167</t>
  </si>
  <si>
    <t>Vystěhování a nastěhování skladů chemikálií (nebezpečné chem. látky)</t>
  </si>
  <si>
    <t>362</t>
  </si>
  <si>
    <t>183</t>
  </si>
  <si>
    <t>Pol340</t>
  </si>
  <si>
    <t>Přesun hmot po staveništi do výšky 25m</t>
  </si>
  <si>
    <t>tun</t>
  </si>
  <si>
    <t>364</t>
  </si>
  <si>
    <t>Pol341</t>
  </si>
  <si>
    <t>Odvoz suti a vybouraného materiálu na skládku do 20 km</t>
  </si>
  <si>
    <t>366</t>
  </si>
  <si>
    <t>185</t>
  </si>
  <si>
    <t>Pol342</t>
  </si>
  <si>
    <t>Uložení suti a vybouraného materiálu na skládku</t>
  </si>
  <si>
    <t>368</t>
  </si>
  <si>
    <t>D32</t>
  </si>
  <si>
    <t>Požární ucpávka prostupu konstrukcí délky dle PD, cca 400mm</t>
  </si>
  <si>
    <t>Pol168</t>
  </si>
  <si>
    <t>* pro dvojici potrubí Cu 15x1</t>
  </si>
  <si>
    <t>370</t>
  </si>
  <si>
    <t>187</t>
  </si>
  <si>
    <t>Pol169</t>
  </si>
  <si>
    <t>* pro dvojici potrubí Cu 18x1</t>
  </si>
  <si>
    <t>372</t>
  </si>
  <si>
    <t>Pol170</t>
  </si>
  <si>
    <t>* pro dvojici potrubí Cu 22x1</t>
  </si>
  <si>
    <t>374</t>
  </si>
  <si>
    <t>189</t>
  </si>
  <si>
    <t>Pol171</t>
  </si>
  <si>
    <t>* pro dvojici potrubí Cu 28x1,5</t>
  </si>
  <si>
    <t>376</t>
  </si>
  <si>
    <t>Pol172</t>
  </si>
  <si>
    <t>* pro dvojici potrubí Cu 35x1,5</t>
  </si>
  <si>
    <t>378</t>
  </si>
  <si>
    <t>191</t>
  </si>
  <si>
    <t>Pol173</t>
  </si>
  <si>
    <t>* pro dvojici potrubí DN 25</t>
  </si>
  <si>
    <t>380</t>
  </si>
  <si>
    <t>Pol174</t>
  </si>
  <si>
    <t>* pro dvojici potrubí DN 40</t>
  </si>
  <si>
    <t>382</t>
  </si>
  <si>
    <t>193</t>
  </si>
  <si>
    <t>Pol175</t>
  </si>
  <si>
    <t>* pro dvojici potrubí DN 50</t>
  </si>
  <si>
    <t>384</t>
  </si>
  <si>
    <t>Pol176</t>
  </si>
  <si>
    <t>* pro dvojici potrubí DN 65</t>
  </si>
  <si>
    <t>386</t>
  </si>
  <si>
    <t>D33</t>
  </si>
  <si>
    <t>Ostatní</t>
  </si>
  <si>
    <t>195</t>
  </si>
  <si>
    <t>Pol343</t>
  </si>
  <si>
    <t>Plošiny, lešení</t>
  </si>
  <si>
    <t>388</t>
  </si>
  <si>
    <t>Pol178</t>
  </si>
  <si>
    <t>Těsnící a spojovací materiál</t>
  </si>
  <si>
    <t>390</t>
  </si>
  <si>
    <t>197</t>
  </si>
  <si>
    <t>Pol179</t>
  </si>
  <si>
    <t>Pevný bod - horizontální potrubí</t>
  </si>
  <si>
    <t>392</t>
  </si>
  <si>
    <t>Pol180</t>
  </si>
  <si>
    <t>Kluzné uložení - horizontální potrubí</t>
  </si>
  <si>
    <t>394</t>
  </si>
  <si>
    <t>199</t>
  </si>
  <si>
    <t>Pol181</t>
  </si>
  <si>
    <t>Závěsy potrubí (5% pevné body, 95% posuvné uložení), závitové tyče, spojovací materiál</t>
  </si>
  <si>
    <t>396</t>
  </si>
  <si>
    <t>Pol344</t>
  </si>
  <si>
    <t>Tlaková a topná zkouška včetně 3 x proplachu systému, odvzdušnění, čištění všech filtrů (min.5x), 2 pracovníci</t>
  </si>
  <si>
    <t>hod.</t>
  </si>
  <si>
    <t>398</t>
  </si>
  <si>
    <t>201</t>
  </si>
  <si>
    <t>Pol345</t>
  </si>
  <si>
    <t>Zkoušky, zkušební provoz a výstupní revize dle technické zprávy</t>
  </si>
  <si>
    <t>400</t>
  </si>
  <si>
    <t>D34</t>
  </si>
  <si>
    <t>Zaregulování a vyvážení systému, vyhotovení protokolu o vyvážení a zaregulování</t>
  </si>
  <si>
    <t>203</t>
  </si>
  <si>
    <t>Pol183</t>
  </si>
  <si>
    <t>* vyvažovacích armatur</t>
  </si>
  <si>
    <t>402</t>
  </si>
  <si>
    <t>Pol184</t>
  </si>
  <si>
    <t>* radiátorových ventilů/šroubení s přednastavením</t>
  </si>
  <si>
    <t>404</t>
  </si>
  <si>
    <t>205</t>
  </si>
  <si>
    <t>Pol346</t>
  </si>
  <si>
    <t>VRN - mimostaveništní doprava 1,5%</t>
  </si>
  <si>
    <t>406</t>
  </si>
  <si>
    <t>Pol347</t>
  </si>
  <si>
    <t>Dodavatelská projektová dokumentace</t>
  </si>
  <si>
    <t>408</t>
  </si>
  <si>
    <t>207</t>
  </si>
  <si>
    <t>Pol348</t>
  </si>
  <si>
    <t>410</t>
  </si>
  <si>
    <t>Pol188</t>
  </si>
  <si>
    <t>Předávací dokumentace. Dokumenty odevzdané při předání zhotoveného díla</t>
  </si>
  <si>
    <t>412</t>
  </si>
  <si>
    <t>209</t>
  </si>
  <si>
    <t>Pol189</t>
  </si>
  <si>
    <t>atesty, předávací protokoly, certifikáty o shodě</t>
  </si>
  <si>
    <t>414</t>
  </si>
  <si>
    <t>Pol190</t>
  </si>
  <si>
    <t>Koordinace na stavbě, koordinační jednání s ostatními profesemi na základě aktuálních požadavků stavby, případné řešení kolizí vzniklých na stavbě</t>
  </si>
  <si>
    <t>416</t>
  </si>
  <si>
    <t>03 - Zdravotně technické instalace</t>
  </si>
  <si>
    <t>1 - Zemní práce</t>
  </si>
  <si>
    <t>713 - Izolace</t>
  </si>
  <si>
    <t>722 - Vodovod</t>
  </si>
  <si>
    <t>721 - Kanalizace</t>
  </si>
  <si>
    <t>724 - Strojní vybavení</t>
  </si>
  <si>
    <t>725 - Zařizovací předměty</t>
  </si>
  <si>
    <t>13220-2201</t>
  </si>
  <si>
    <t>Hloubení rýh do 200cm v hor. 3 soudr.do 100m3 ručně</t>
  </si>
  <si>
    <t>13120-1209</t>
  </si>
  <si>
    <t>Příplatek za lepivost -hloubení nezap.rýh v hor. 3</t>
  </si>
  <si>
    <t>16110-1201</t>
  </si>
  <si>
    <t>Svislé přemístění výkopku z hor. 1-4 ručně</t>
  </si>
  <si>
    <t>16270-1102</t>
  </si>
  <si>
    <t>Vodorovné přemístění výkopku z hor. 1-4 ručně</t>
  </si>
  <si>
    <t>17410-1101</t>
  </si>
  <si>
    <t>Zásyp jam, rýh, šachet se zhutněním</t>
  </si>
  <si>
    <t>17510-0020</t>
  </si>
  <si>
    <t>Obsyp potrubí pískem s dovozem</t>
  </si>
  <si>
    <t>17510-1109</t>
  </si>
  <si>
    <t>Příplatek za prohození sypaniny pro obsyp potrubí</t>
  </si>
  <si>
    <t>680034</t>
  </si>
  <si>
    <t>Průraz zdi kámen/cihla</t>
  </si>
  <si>
    <t>961210</t>
  </si>
  <si>
    <t>Naložení horniny k odvozu</t>
  </si>
  <si>
    <t>971102</t>
  </si>
  <si>
    <t>Odvoz horniny na skládku do 10km</t>
  </si>
  <si>
    <t>19900-0002</t>
  </si>
  <si>
    <t>Poplatek za skládku horniny</t>
  </si>
  <si>
    <t>450120</t>
  </si>
  <si>
    <t>Zřízení potr.lože kop.písek tl.10cm</t>
  </si>
  <si>
    <t>Izolace</t>
  </si>
  <si>
    <t>71340-0821</t>
  </si>
  <si>
    <t>DMTZ tepelné izolace potrubí -DN50</t>
  </si>
  <si>
    <t>PC</t>
  </si>
  <si>
    <t>Izolace polyetylenová D28x10 s AL povrchem</t>
  </si>
  <si>
    <t>PC.1</t>
  </si>
  <si>
    <t>Izolace polyetylenová D35x10 s AL povrchem</t>
  </si>
  <si>
    <t>PC.2</t>
  </si>
  <si>
    <t>Izolace polyetylenová D42x10 s AL povrchem</t>
  </si>
  <si>
    <t>PC.3</t>
  </si>
  <si>
    <t>Izolace polyetylenová D52x15 s AL povrchem</t>
  </si>
  <si>
    <t>PC.4</t>
  </si>
  <si>
    <t>Izolace polyetylenová D65x15 s AL povrchem</t>
  </si>
  <si>
    <t>PC.5</t>
  </si>
  <si>
    <t>Izolace z minerální vlny D28x25 s AL povrchem</t>
  </si>
  <si>
    <t>PC.6</t>
  </si>
  <si>
    <t>Izolace z minerální vlny D35x30 s AL povrchem</t>
  </si>
  <si>
    <t>PC.7</t>
  </si>
  <si>
    <t>Izolace z minerální vlny D42x40 s AL povrchem</t>
  </si>
  <si>
    <t>PC.8</t>
  </si>
  <si>
    <t>Izolace z minerální vlny D52x50 s AL povrchem</t>
  </si>
  <si>
    <t>71331-1121</t>
  </si>
  <si>
    <t>MTZ izolace návleková polyetylen AL – DN50</t>
  </si>
  <si>
    <t>71331-1221</t>
  </si>
  <si>
    <t>MTZ izolace návleková minerální vlna AL – DN50</t>
  </si>
  <si>
    <t>71351-0821</t>
  </si>
  <si>
    <t>Přesun DMTZ hmot pro izolace -6m</t>
  </si>
  <si>
    <t>99871-3101</t>
  </si>
  <si>
    <t>Přesun pro izolace do 6m</t>
  </si>
  <si>
    <t>722</t>
  </si>
  <si>
    <t>Vodovod</t>
  </si>
  <si>
    <t>72217-0801</t>
  </si>
  <si>
    <t>DMTZ potrubí plast -D25</t>
  </si>
  <si>
    <t>72217-0804</t>
  </si>
  <si>
    <t>DMTZ potrubí plast -D50</t>
  </si>
  <si>
    <t>72222-0861</t>
  </si>
  <si>
    <t>DMTZ vodovodní armatura 2 závit -G3/4</t>
  </si>
  <si>
    <t>72222-0862</t>
  </si>
  <si>
    <t>DMTZ vodovodní armatura 2 závit -G5/4</t>
  </si>
  <si>
    <t>72222-0863</t>
  </si>
  <si>
    <t>DMTZ vodovodní armatura 2 závit G6/4</t>
  </si>
  <si>
    <t>72217-3303</t>
  </si>
  <si>
    <t>Potrubí PP D25 PN16</t>
  </si>
  <si>
    <t>72217-3304</t>
  </si>
  <si>
    <t>Potrubí PP D32 PN16</t>
  </si>
  <si>
    <t>72217-3305</t>
  </si>
  <si>
    <t>Potrubí PP D40 PN16</t>
  </si>
  <si>
    <t>72217-3306</t>
  </si>
  <si>
    <t>Potrubí PP D50 PN16</t>
  </si>
  <si>
    <t>72217-3307</t>
  </si>
  <si>
    <t>Potrubí PP D63 PN16</t>
  </si>
  <si>
    <t>72217-3913</t>
  </si>
  <si>
    <t>Spoje potrubí plast D25 polyfuzí</t>
  </si>
  <si>
    <t>72217-3914</t>
  </si>
  <si>
    <t>Spoje potrubí plast D32 polyfuzí</t>
  </si>
  <si>
    <t>72217-3915</t>
  </si>
  <si>
    <t>Spoje potrubí plast D40 polyfuzí</t>
  </si>
  <si>
    <t>72217-3916</t>
  </si>
  <si>
    <t>Spoje potrubí plast D50 polyfuzí</t>
  </si>
  <si>
    <t>72217-3917</t>
  </si>
  <si>
    <t>Spoje potrubí plast D63 polyfuzí</t>
  </si>
  <si>
    <t>72217-4003</t>
  </si>
  <si>
    <t>Příplatek potrubí PP D25 PN16 členitý rozvod</t>
  </si>
  <si>
    <t>72217-4004</t>
  </si>
  <si>
    <t>Příplatek potrubí PP D32 PN16 členitý rozvod</t>
  </si>
  <si>
    <t>72217-4005</t>
  </si>
  <si>
    <t>Příplatek potrubí PP D40 PN16 členitý rozvod</t>
  </si>
  <si>
    <t>72217-4006</t>
  </si>
  <si>
    <t>Příplatek potrubí PP D50 PN16 členitý rozvod</t>
  </si>
  <si>
    <t>72221-2441</t>
  </si>
  <si>
    <t>Orientační štítky</t>
  </si>
  <si>
    <t>72223-1142</t>
  </si>
  <si>
    <t>Ventil pojistný G3/4-0,8MPa</t>
  </si>
  <si>
    <t>72223-1144</t>
  </si>
  <si>
    <t>Ventil pojistný G5/4-0,8MPa</t>
  </si>
  <si>
    <t>72223-5102</t>
  </si>
  <si>
    <t>Manometr 0-1,6MPa včetně připojení a 3cestné armatury</t>
  </si>
  <si>
    <t>celek</t>
  </si>
  <si>
    <t>PC.9</t>
  </si>
  <si>
    <t>Uzavírací ventil G1/2 s nátrubkem</t>
  </si>
  <si>
    <t>72223-9101</t>
  </si>
  <si>
    <t>MTZ vodovodní armatura 2 závit G1/2</t>
  </si>
  <si>
    <t>PC.10</t>
  </si>
  <si>
    <t>Uzavírací ventil G1</t>
  </si>
  <si>
    <t>PC.11</t>
  </si>
  <si>
    <t>Uzavírací ventil G1 s nátrubkem</t>
  </si>
  <si>
    <t>72223-9103</t>
  </si>
  <si>
    <t>MTZ vodovodní armatura 2 závit G1</t>
  </si>
  <si>
    <t>PC.12</t>
  </si>
  <si>
    <t>Uzavírací ventil G5/4</t>
  </si>
  <si>
    <t>PC.13</t>
  </si>
  <si>
    <t>Zpětná klapka G5/4</t>
  </si>
  <si>
    <t>72223-9104</t>
  </si>
  <si>
    <t>MTZ vodovodní armatura 2 závit G5/4</t>
  </si>
  <si>
    <t>PC.14</t>
  </si>
  <si>
    <t>Uzavírací ventil G6/4</t>
  </si>
  <si>
    <t>PC.15</t>
  </si>
  <si>
    <t>Zpětná klapka G6/4</t>
  </si>
  <si>
    <t>PC.16</t>
  </si>
  <si>
    <t>Filtr G6/4</t>
  </si>
  <si>
    <t>72223-9105</t>
  </si>
  <si>
    <t>MTZ vodovodní armatura 2 závit G6/4</t>
  </si>
  <si>
    <t>PC.17</t>
  </si>
  <si>
    <t>Drobné závitové armatury</t>
  </si>
  <si>
    <t>72229-0226</t>
  </si>
  <si>
    <t>Zkouška těsnosti potrubí</t>
  </si>
  <si>
    <t>72229-0234</t>
  </si>
  <si>
    <t>Proplach a dezinfekce vodovodního potrubí</t>
  </si>
  <si>
    <t>72229-0821</t>
  </si>
  <si>
    <t>Přesun DMTZ hmot pro vodovod do 6m</t>
  </si>
  <si>
    <t>99872-2101</t>
  </si>
  <si>
    <t>Přesun pro vodovod do 6m</t>
  </si>
  <si>
    <t>Kanalizace</t>
  </si>
  <si>
    <t>72110-0911</t>
  </si>
  <si>
    <t>Zazátkování kanalizačního potrubí</t>
  </si>
  <si>
    <t>72111-0802</t>
  </si>
  <si>
    <t>DMTZ potrubí kameninových -DN100</t>
  </si>
  <si>
    <t>72122-0901</t>
  </si>
  <si>
    <t>DMTZ podlahových vpustí</t>
  </si>
  <si>
    <t>72111-0953</t>
  </si>
  <si>
    <t>Vsazení odbočky do potrubí kamenina</t>
  </si>
  <si>
    <t>72114-0905</t>
  </si>
  <si>
    <t>Vsazení odbočky do potrubí litina</t>
  </si>
  <si>
    <t>72117-3401</t>
  </si>
  <si>
    <t>Potrubí KG110 svodné</t>
  </si>
  <si>
    <t>72117-4042</t>
  </si>
  <si>
    <t>Potrubí HT40 připojovací</t>
  </si>
  <si>
    <t>72121-1428</t>
  </si>
  <si>
    <t>Podlahová vpusť vod.s protizáp. uz. Primus D110 0,8l/s</t>
  </si>
  <si>
    <t>72129-0111</t>
  </si>
  <si>
    <t>Zkouška těsnosti kanalizace</t>
  </si>
  <si>
    <t>72129-0821</t>
  </si>
  <si>
    <t>Přesun DMTZ hmot pro kanalizace do 6m</t>
  </si>
  <si>
    <t>99872-1101</t>
  </si>
  <si>
    <t>Přesun pro kanalizace do 6m</t>
  </si>
  <si>
    <t>724</t>
  </si>
  <si>
    <t>Strojní vybavení</t>
  </si>
  <si>
    <t>72412-0811</t>
  </si>
  <si>
    <t>DMTZ čerpadlo cirkulační DN25</t>
  </si>
  <si>
    <t>72431-2809</t>
  </si>
  <si>
    <t>DMTZ expanzomatu vč.vypuštění vody</t>
  </si>
  <si>
    <t>72431-2814</t>
  </si>
  <si>
    <t>DMTZ zásobníku TUV vč.vypuštění vody</t>
  </si>
  <si>
    <t>72431-3808</t>
  </si>
  <si>
    <t>DMTZ úpravny TUV včetně příslušenství</t>
  </si>
  <si>
    <t>72414-9203</t>
  </si>
  <si>
    <t>Čerpadlo cirkulační Z25/6</t>
  </si>
  <si>
    <t>72423-4109</t>
  </si>
  <si>
    <t>Expanzomat průtočný 33L/10B vč.úpr.tlaku, uchycení a přip.arm.</t>
  </si>
  <si>
    <t>72424-3512</t>
  </si>
  <si>
    <t>Úpravna TUV (AQFleck 5600) včetně filtru a přip.arm.</t>
  </si>
  <si>
    <t>72432-1223</t>
  </si>
  <si>
    <t>Zásobníkový ohřívač TUV nepřímotopný 500l/10B, Fmin3,2m2</t>
  </si>
  <si>
    <t>72459-0811</t>
  </si>
  <si>
    <t>Přesun DMTZ hmot pro strojní vybavení do 6m</t>
  </si>
  <si>
    <t>99872-4101</t>
  </si>
  <si>
    <t>Přesun pro strojní vybavení do 6m</t>
  </si>
  <si>
    <t>725</t>
  </si>
  <si>
    <t>Zařizovací předměty</t>
  </si>
  <si>
    <t>72586-6104</t>
  </si>
  <si>
    <t>Zápach.uzávěrka pro odvod kondenzátu s příd.mech.záp.uz.</t>
  </si>
  <si>
    <t>99872-5101</t>
  </si>
  <si>
    <t>Přesun pro zařizovací předměty do 6m</t>
  </si>
  <si>
    <t>PC.18</t>
  </si>
  <si>
    <t>Ekologická likvidace demontovaných hmot</t>
  </si>
  <si>
    <t xml:space="preserve">07 - Měření a regulace </t>
  </si>
  <si>
    <t>1 - Dodávky</t>
  </si>
  <si>
    <t>D1 - Příslušenství rozvaděče</t>
  </si>
  <si>
    <t>2 - Periferie:</t>
  </si>
  <si>
    <t>3 - Komponenty IRC regulace:</t>
  </si>
  <si>
    <t>D2 - Montážní materiál</t>
  </si>
  <si>
    <t>4 - Kabely celoplastové</t>
  </si>
  <si>
    <t>5 - Ostatní montážní materiál</t>
  </si>
  <si>
    <t>6 - Hodinové zúčtovací sazby</t>
  </si>
  <si>
    <t>Dodávky</t>
  </si>
  <si>
    <t>Pol206</t>
  </si>
  <si>
    <t>Rozvaděč MaR – DT-1</t>
  </si>
  <si>
    <t>kompl</t>
  </si>
  <si>
    <t>Poznámka k položce:
skříňový rozvaděč 1 pole; rozměry 800x2000x400 (S x V x H); krytí IP 43/00; přívod horem; vývod horem; Napájecí soustava:; 3NPE 50Hz 400/230V TNC/TNC-S; Ovládací napětí:; 1N-230V AC, 50Hz; 2-24V DV / AC</t>
  </si>
  <si>
    <t>Příslušenství rozvaděče</t>
  </si>
  <si>
    <t>Pol207</t>
  </si>
  <si>
    <t>Jistící, ovládací a signalizační prvky, zdroje, svorkovnice, DIN lišty, vývodky, atd.</t>
  </si>
  <si>
    <t>Pol208</t>
  </si>
  <si>
    <t>Montáž ŘS vč. terminálu</t>
  </si>
  <si>
    <t>Pol209</t>
  </si>
  <si>
    <t>Zkoušky rozvaděče</t>
  </si>
  <si>
    <t>Pol210</t>
  </si>
  <si>
    <t>Podružný materiál</t>
  </si>
  <si>
    <t>Pol211</t>
  </si>
  <si>
    <t>Řídící systém pro min. 11xAI, 28xDI, 8xAO, 16xDO, RS485, Ethernet</t>
  </si>
  <si>
    <t>Pol212</t>
  </si>
  <si>
    <t>Kompaktní CPU řídícího systému  15xAI, 24xDI, příprava 4xAO, 19xRDO, 4xDO, RS485, RS232</t>
  </si>
  <si>
    <t>Pol213</t>
  </si>
  <si>
    <t>Modul komunikační RS485 pro CPU</t>
  </si>
  <si>
    <t>Pol214</t>
  </si>
  <si>
    <t>Rozšiřující modul digitálních vstupů, 24x DI – 24VDC, RS485</t>
  </si>
  <si>
    <t>Pol215</t>
  </si>
  <si>
    <t>Rozšiřující modul analogových výstupů, 8x AO – 0-10V, RS485</t>
  </si>
  <si>
    <t>Pol216</t>
  </si>
  <si>
    <t>Terminál grafický, barevný, dotykový,  7", 800 × 480 bodů,  Ethernet, 2× RS485</t>
  </si>
  <si>
    <t>Pol217</t>
  </si>
  <si>
    <t>Komunikační modul RS485 pro CPU</t>
  </si>
  <si>
    <t>Pol218</t>
  </si>
  <si>
    <t>Ethernetový switch do rozvaděče 5x100Mbit, RJ45</t>
  </si>
  <si>
    <t>Pol219</t>
  </si>
  <si>
    <t>Aplikační software pro CPU dle počtu datových bodů, vč. oživení a uvedení do provozu</t>
  </si>
  <si>
    <t>db</t>
  </si>
  <si>
    <t>Pol220</t>
  </si>
  <si>
    <t>Aplikační software pro CPU pro IRC regulaci, vč. oživení a uvedení do provozu</t>
  </si>
  <si>
    <t>Pol221</t>
  </si>
  <si>
    <t>Vizualizační software dle počtu datových bodů, vč. oživení a uvedení do provozu, vč. licence</t>
  </si>
  <si>
    <t>Periferie:</t>
  </si>
  <si>
    <t>Pol222</t>
  </si>
  <si>
    <t>Snímač teploty prostorový, Ni1000/6180ppm</t>
  </si>
  <si>
    <t>Pol223</t>
  </si>
  <si>
    <t>Snímač teploty prostorový – venkovní, Ni1000/6180ppm</t>
  </si>
  <si>
    <t>Pol224</t>
  </si>
  <si>
    <t>Snímač teploty příložný, Ni1000/6180ppm, s plastovou hlavicí</t>
  </si>
  <si>
    <t>Pol225</t>
  </si>
  <si>
    <t>Snímač teploty do VZT, Ni1000/6180ppm, l=220mm</t>
  </si>
  <si>
    <t>Pol226</t>
  </si>
  <si>
    <t>Snímač teploty do jímky, Ni1000/6180ppm, l=420mm</t>
  </si>
  <si>
    <t>Pol227</t>
  </si>
  <si>
    <t>Jímka nerezová, G1/2, l=400mm</t>
  </si>
  <si>
    <t>Pol228</t>
  </si>
  <si>
    <t>Tlakový snímač  0-6bar, výstup 4-20mA + montážní příslušenství</t>
  </si>
  <si>
    <t>Pol229</t>
  </si>
  <si>
    <t>Kondenzační smyčka s armaturou pro snímač tlaku</t>
  </si>
  <si>
    <t>Pol230</t>
  </si>
  <si>
    <t>Čidlo zaplavení prostoru</t>
  </si>
  <si>
    <t>Pol231</t>
  </si>
  <si>
    <t>Kompaktní ústředna, detekce úniku plynu, stacionární, dvoustupňový detektor, napájení 230VAC,</t>
  </si>
  <si>
    <t>Pol232</t>
  </si>
  <si>
    <t>Kompaktní ústředna, detekce CO, stacionární, dvoustupňový detektor, napájení 230VAC,</t>
  </si>
  <si>
    <t>Pol233</t>
  </si>
  <si>
    <t>Servopohon klapkový 10Nm, napájení 230VAC, ovládání otevřeno/zavřeno</t>
  </si>
  <si>
    <t>Pol234</t>
  </si>
  <si>
    <t>Diferenční tlakový spínače zanesení filtru, 20-300Pa, 1xNC/NO</t>
  </si>
  <si>
    <t>Komponenty IRC regulace:</t>
  </si>
  <si>
    <t>Pol235</t>
  </si>
  <si>
    <t>Regulátor místnosti, RS485, displej, nastavení, měření teploty, min. 1xDO pro termopohon</t>
  </si>
  <si>
    <t>Pol236</t>
  </si>
  <si>
    <t>Regulátor místnosti, RS485, bez displeje a nastavení, měření teploty, min. 1xDO pro termopohon</t>
  </si>
  <si>
    <t>Pol237</t>
  </si>
  <si>
    <t>Zesilovač pro ovládání 2-4ks termopohonu regulátorem</t>
  </si>
  <si>
    <t>Pol238</t>
  </si>
  <si>
    <t>Zesilovač pro ovládání 5-8ks termopohonu regulátorem</t>
  </si>
  <si>
    <t>Pol239</t>
  </si>
  <si>
    <t>Termopohon pro 2bodovou nebo pulzní regulaci proradiátor topení. Bez proudu je ZAVŘENO. 24VAC</t>
  </si>
  <si>
    <t>Montážní materiál</t>
  </si>
  <si>
    <t>Kabely celoplastové</t>
  </si>
  <si>
    <t>Pol240</t>
  </si>
  <si>
    <t>Jy(St)Y 1x2x0,8mm2</t>
  </si>
  <si>
    <t>Pol241</t>
  </si>
  <si>
    <t>Jy(St)Y 2x2x0,8mm2</t>
  </si>
  <si>
    <t>Pol242</t>
  </si>
  <si>
    <t>Jy(St)Y 3x2x0,8mm2</t>
  </si>
  <si>
    <t>Pol243</t>
  </si>
  <si>
    <t>JYTY-O 2x1mm2</t>
  </si>
  <si>
    <t>Pol244</t>
  </si>
  <si>
    <t>JYTY-O 3x1mm2</t>
  </si>
  <si>
    <t>Pol245</t>
  </si>
  <si>
    <t>CYKY-J 3x1,5mm2</t>
  </si>
  <si>
    <t>Pol246</t>
  </si>
  <si>
    <t>CY 4mm2 zelená/žlutá</t>
  </si>
  <si>
    <t>Ostatní montážní materiál</t>
  </si>
  <si>
    <t>Pol247</t>
  </si>
  <si>
    <t>Krabicová rozvodka IP54, A8 75x75mm</t>
  </si>
  <si>
    <t>Pol248</t>
  </si>
  <si>
    <t>Kabelový žlab MARS včetně dílů a příslušenství (s přepážkami), 62/50 s víkem</t>
  </si>
  <si>
    <t>Pol249</t>
  </si>
  <si>
    <t>Kabelový žlab MARS včetně dílů a příslušenství (s přepážkami), 125/50 s víkem</t>
  </si>
  <si>
    <t>Pol250</t>
  </si>
  <si>
    <t>Trubka plastová 8029 D 29 mm</t>
  </si>
  <si>
    <t>Pol251</t>
  </si>
  <si>
    <t>Příchytka 5329 D 29   mm</t>
  </si>
  <si>
    <t>Pol252</t>
  </si>
  <si>
    <t>Ostatní podružný materiál (kabel. pásky, popisovací kabel. štítky, svorky, úchyty, ucpávky…)</t>
  </si>
  <si>
    <t>sada</t>
  </si>
  <si>
    <t>Pol253</t>
  </si>
  <si>
    <t>Doprava a přesun</t>
  </si>
  <si>
    <t>Pol254</t>
  </si>
  <si>
    <t>Oživení a zkoušky, zaškolení</t>
  </si>
  <si>
    <t>Pol255</t>
  </si>
  <si>
    <t>Koordinace postupu prací s ostatními profesemi</t>
  </si>
  <si>
    <t>Pol256</t>
  </si>
  <si>
    <t>Provedení revizních zkoušek dle ČSN 331500</t>
  </si>
  <si>
    <t>Pol257</t>
  </si>
  <si>
    <t>Dokumentace (dodavatelská, skutečného provedení)</t>
  </si>
  <si>
    <t>04 - VZT</t>
  </si>
  <si>
    <t>SEZNAM STROJŮ A ZAŘÍ - SEZNAM STROJŮ A ZAŘÍZENÍ + ROZPOČET</t>
  </si>
  <si>
    <t xml:space="preserve">    D1 - KOMPLEXNÍ VYZKOUŠENÍ</t>
  </si>
  <si>
    <t xml:space="preserve">    2 - Protidešťová žaluzie PZ AL 800 x 500 - R1.S</t>
  </si>
  <si>
    <t xml:space="preserve">    4 - Vyústka pro kruh. potrubí</t>
  </si>
  <si>
    <t xml:space="preserve">    6 - Protidešťová žaluzie PZ AL 1000 x 315 - R1.S</t>
  </si>
  <si>
    <t xml:space="preserve">    8 - Čtyřhranné ocelové potrubí dle ON 12 0405</t>
  </si>
  <si>
    <t xml:space="preserve">    9 - Kruhové ocelové SPIRO potrubí</t>
  </si>
  <si>
    <t xml:space="preserve">    Zařízení č. 2 - Pomo - Zařízení č. 2 - Pomocný materiál</t>
  </si>
  <si>
    <t xml:space="preserve">      D2 - NÁTĚRY</t>
  </si>
  <si>
    <t xml:space="preserve">      D3 - IZOLACE</t>
  </si>
  <si>
    <t xml:space="preserve">    1 - Materiál na zhotoveni závěsů, podpěr a konzol</t>
  </si>
  <si>
    <t>SEZNAM STROJŮ A ZAŘÍ</t>
  </si>
  <si>
    <t>SEZNAM STROJŮ A ZAŘÍZENÍ + ROZPOČET</t>
  </si>
  <si>
    <t>KOMPLEXNÍ VYZKOUŠENÍ</t>
  </si>
  <si>
    <t>Klimatizační jednotka pro přívod a odvod vzduchu, protiproud</t>
  </si>
  <si>
    <t>Poznámka k položce:
kompaktní stojatá; vč. Filtrace F7/M5, rekuperace s obtokem; a dohřevem, včetně MaR; vnitřní levé provedení; Qv = 2.600/2.800 m3/h, 250/280 Pa,; teplovodní ohřívač 70/50°C,; Qt = 13,4 kW,  pw = 2,9 kPa; 230 V, 1,4 kW, 5,96 A/</t>
  </si>
  <si>
    <t>Pol191</t>
  </si>
  <si>
    <t>/ 230 V,1,4 kW, 6,06 A, 50 Hz</t>
  </si>
  <si>
    <t>01.1</t>
  </si>
  <si>
    <t xml:space="preserve">Tlumiče hluku kulisové 80 - 50/ 1010 </t>
  </si>
  <si>
    <t>Protidešťová žaluzie PZ AL 800 x 500 - R1.S</t>
  </si>
  <si>
    <t>Pol192</t>
  </si>
  <si>
    <t>hliníková</t>
  </si>
  <si>
    <t>Ohebná hadice tlumící o 406, izolace 25 mm</t>
  </si>
  <si>
    <t>Vyústka pro kruh. potrubí</t>
  </si>
  <si>
    <t>Pol193</t>
  </si>
  <si>
    <t>825 x 125  dvouřadá s regulací 2</t>
  </si>
  <si>
    <t>Pol194</t>
  </si>
  <si>
    <t>825 x 125  jednořadá s regulací 1</t>
  </si>
  <si>
    <t>Protidešťová žaluzie PZ AL 1000 x 315 - R1.S</t>
  </si>
  <si>
    <t>Pol195</t>
  </si>
  <si>
    <t>Čtyřhranné ocelové potrubí dle ON 12 0405</t>
  </si>
  <si>
    <t>Pol196</t>
  </si>
  <si>
    <t>do obvodu 2630/90% tvar</t>
  </si>
  <si>
    <t>Pol197</t>
  </si>
  <si>
    <t>do obvodu 1890/70% tvar</t>
  </si>
  <si>
    <t>Kruhové ocelové SPIRO potrubí</t>
  </si>
  <si>
    <t>Pol198</t>
  </si>
  <si>
    <t>do průměru 400</t>
  </si>
  <si>
    <t>Zařízení č. 2 - Pomo</t>
  </si>
  <si>
    <t>Zařízení č. 2 - Pomocný materiál</t>
  </si>
  <si>
    <t>NÁTĚRY</t>
  </si>
  <si>
    <t>Pol16</t>
  </si>
  <si>
    <t>Aqinol VU2014</t>
  </si>
  <si>
    <t>-1918628223</t>
  </si>
  <si>
    <t>IZOLACE</t>
  </si>
  <si>
    <t>Pol28</t>
  </si>
  <si>
    <t>MDD-KI 40 ( tl. 30 mm)</t>
  </si>
  <si>
    <t>1879859055</t>
  </si>
  <si>
    <t>Poznámka k položce:
-----------------------------------------------------------------------------------------------------------------------------; VZDUCHOTECHNIKA CELKEM</t>
  </si>
  <si>
    <t>Pol15</t>
  </si>
  <si>
    <t>uživatele s jeho obsluhou</t>
  </si>
  <si>
    <t>361653405</t>
  </si>
  <si>
    <t>Materiál na zhotoveni závěsů, podpěr a konzol</t>
  </si>
  <si>
    <t>2.</t>
  </si>
  <si>
    <t>Montáž - jednotka</t>
  </si>
  <si>
    <t>% (D)</t>
  </si>
  <si>
    <t>1536497320</t>
  </si>
  <si>
    <t>3.</t>
  </si>
  <si>
    <t>Mimostaveništní doprava</t>
  </si>
  <si>
    <t>-1397402431</t>
  </si>
  <si>
    <t>4.</t>
  </si>
  <si>
    <t>Přesun</t>
  </si>
  <si>
    <t>542399692</t>
  </si>
  <si>
    <t>5.</t>
  </si>
  <si>
    <t>PPV</t>
  </si>
  <si>
    <t>% (M)</t>
  </si>
  <si>
    <t>-38764437</t>
  </si>
  <si>
    <t>6.</t>
  </si>
  <si>
    <t>PPJP</t>
  </si>
  <si>
    <t>996780618</t>
  </si>
  <si>
    <t>Poznámka k položce:
-----------------------------------------------------------------------------------------------------------------------------</t>
  </si>
  <si>
    <t>Pol14</t>
  </si>
  <si>
    <t>- ostatní</t>
  </si>
  <si>
    <t>-841628246</t>
  </si>
  <si>
    <t>Poznámka k položce:
- celkem</t>
  </si>
  <si>
    <t>Pol199</t>
  </si>
  <si>
    <t>při montáži</t>
  </si>
  <si>
    <t>Materiál spojovací a těsnící</t>
  </si>
  <si>
    <t>06 - Plynoinstalace</t>
  </si>
  <si>
    <t>D1 - Potrubí z ocelových trubek závitových černých spojovaných svařováním, bezešvých</t>
  </si>
  <si>
    <t>D2 - Kulový kohout</t>
  </si>
  <si>
    <t>Potrubí z ocelových trubek závitových černých spojovaných svařováním, bezešvých</t>
  </si>
  <si>
    <t>Pol258</t>
  </si>
  <si>
    <t>Pol259</t>
  </si>
  <si>
    <t>Pol260</t>
  </si>
  <si>
    <t>Pol261</t>
  </si>
  <si>
    <t>57/2,9</t>
  </si>
  <si>
    <t>Pol262</t>
  </si>
  <si>
    <t>89/3,6</t>
  </si>
  <si>
    <t>Pol263</t>
  </si>
  <si>
    <t>219/6,3</t>
  </si>
  <si>
    <t>Kulový kohout</t>
  </si>
  <si>
    <t>Pol264</t>
  </si>
  <si>
    <t>Pol265</t>
  </si>
  <si>
    <t>Pol266</t>
  </si>
  <si>
    <t>Pol267</t>
  </si>
  <si>
    <t>DN 80</t>
  </si>
  <si>
    <t>Pol268</t>
  </si>
  <si>
    <t>Vzorkovací kohout             DN 15</t>
  </si>
  <si>
    <t>Pol269</t>
  </si>
  <si>
    <t>Chránička D 57x2,9</t>
  </si>
  <si>
    <t>Pol270</t>
  </si>
  <si>
    <t>Chránička 133x4,5</t>
  </si>
  <si>
    <t>Pol271</t>
  </si>
  <si>
    <t>Tlakoměrná smyčka se závitem M 20x1,5, trojcestný kohout</t>
  </si>
  <si>
    <t>Pol272</t>
  </si>
  <si>
    <t>Tlakoměr deformační kruhový 0,0-6,0 kPa,tř.přesnosti 1,6</t>
  </si>
  <si>
    <t>Pol273</t>
  </si>
  <si>
    <t>Napojení na stávající plynovod</t>
  </si>
  <si>
    <t>kpl</t>
  </si>
  <si>
    <t>Pol274</t>
  </si>
  <si>
    <t>Samočinný uzávěr plynného paliva dle ČSN EN 161 - uzávěr instalovaný před vstupem plynovodu do kotelny dle ČSN 07 0703 - Kotelny se zařízeními na plynná paliva, bod 7.6 v součinnosti s detektory úniku plynu. NC (bez napětí uzavřen), do otevřené polohy pře</t>
  </si>
  <si>
    <t>Pol275</t>
  </si>
  <si>
    <t>Přípojka plynovodní pevná DN 32</t>
  </si>
  <si>
    <t>soub.</t>
  </si>
  <si>
    <t>Pol276</t>
  </si>
  <si>
    <t>Tlaková zkouška</t>
  </si>
  <si>
    <t>Pol277</t>
  </si>
  <si>
    <t>Revize plynovodu</t>
  </si>
  <si>
    <t>Pol278</t>
  </si>
  <si>
    <t>Odvzdušnění a napuštění potrubí</t>
  </si>
  <si>
    <t>Pol279</t>
  </si>
  <si>
    <t>Nátěry olejové potrubí do DN 50</t>
  </si>
  <si>
    <t>Pol280</t>
  </si>
  <si>
    <t>Nátěry olejové potrubí do DN 100</t>
  </si>
  <si>
    <t>Pol281</t>
  </si>
  <si>
    <t>Nátěry olejové potrubí do DN 200</t>
  </si>
  <si>
    <t>Pol282</t>
  </si>
  <si>
    <t>%</t>
  </si>
  <si>
    <t>Pol283</t>
  </si>
  <si>
    <t>Demontáž potrubí včetně likvidace a uložení vybouraných hmot na skládku</t>
  </si>
  <si>
    <t>05 - Elektroinstalace</t>
  </si>
  <si>
    <t>A) - S I L N O P R O U D Á   E L E K T R O T E C H N I K A</t>
  </si>
  <si>
    <t xml:space="preserve">    A1: - ELEKTROMONTÁŽE  VNITŘNÍ - MATERIÁL NOSNÝ</t>
  </si>
  <si>
    <t>A)</t>
  </si>
  <si>
    <t>S I L N O P R O U D Á   E L E K T R O T E C H N I K A</t>
  </si>
  <si>
    <t>A1:</t>
  </si>
  <si>
    <t>ELEKTROMONTÁŽE  VNITŘNÍ - MATERIÁL NOSNÝ</t>
  </si>
  <si>
    <t>1.</t>
  </si>
  <si>
    <t>KRABICE KU 68 PŘÍSTROJOVÁ (1901)</t>
  </si>
  <si>
    <t>KS</t>
  </si>
  <si>
    <t>KRABICE KU 68 SE SVORKAMI (1903)</t>
  </si>
  <si>
    <t>KRABICE KR 97/5 vč. SP-96</t>
  </si>
  <si>
    <t>KRABICE 8102 ve ZDI NEBO NA KONSTRUKCI</t>
  </si>
  <si>
    <t>KRABICE 8110 vč. SP-96 VE ZDI N. NA KONSTRUKCI</t>
  </si>
  <si>
    <t>LIŠTA INSTALAČNÍ LHD 40x20 nad podhledem</t>
  </si>
  <si>
    <t>7.</t>
  </si>
  <si>
    <t>PROŘEZ, OHYBY, ROHY, KONCE LIŠT</t>
  </si>
  <si>
    <t>8.</t>
  </si>
  <si>
    <t>ŽLAB POZINK. PERFOR. KZI 35x75x0.75 S</t>
  </si>
  <si>
    <t>9.</t>
  </si>
  <si>
    <t>OCELOVÁ KONSTRUKCE VŠEOBECNÁ</t>
  </si>
  <si>
    <t>KG</t>
  </si>
  <si>
    <t>10.</t>
  </si>
  <si>
    <t>VÝSTRAŽNÁ TABULKA - VŠECHNY VELIKOSTI</t>
  </si>
  <si>
    <t>11.</t>
  </si>
  <si>
    <t>KABEL CYKY-0 3x1,5 (spínače 1, 5, 6+6, 7)</t>
  </si>
  <si>
    <t>12.</t>
  </si>
  <si>
    <t>KABEL CYKY-J 3x1,5 (doplňky osvětlení)</t>
  </si>
  <si>
    <t>13.</t>
  </si>
  <si>
    <t>KABEL CYKY-J 5x1,5 (doplňky osvětlení)</t>
  </si>
  <si>
    <t>14.</t>
  </si>
  <si>
    <t>KABEL CYKY-J 3x2,5 (doplňky zásuvky)</t>
  </si>
  <si>
    <t>15.</t>
  </si>
  <si>
    <t>KABEL CYKY-J 5x2,5 (doplňky VZT)</t>
  </si>
  <si>
    <t>16.</t>
  </si>
  <si>
    <t>POPISKA NA KABEL</t>
  </si>
  <si>
    <t>17.</t>
  </si>
  <si>
    <t>VODIČ CYY 6 zž (doplňující pospojování na nové pošině VZT)     1)</t>
  </si>
  <si>
    <t>18.</t>
  </si>
  <si>
    <t>VODIČ CYY 16 zž (hlavní pospojování nové plošiny VZT)              2)</t>
  </si>
  <si>
    <t>19.</t>
  </si>
  <si>
    <t>SPÍNAČ ZAP.1 STAVEB.P.OM. IP20, KOMPL.</t>
  </si>
  <si>
    <t>20.</t>
  </si>
  <si>
    <t>SPÍNAČ ZAP.5 STAVEB..P.OM. IP20, KOMPL.</t>
  </si>
  <si>
    <t>21.</t>
  </si>
  <si>
    <t>SPÍNAČ IP 54 ZAP.6, ŠEDÝ PRŮM.                         3)</t>
  </si>
  <si>
    <t>22.</t>
  </si>
  <si>
    <t>SPÍNAČ IP 54 ZAP.5, ŠEDÝ PRŮM.                           3)</t>
  </si>
  <si>
    <t>23.</t>
  </si>
  <si>
    <t>SPÍNAČ IP 54 ZAP.6+6, ŠEDÝ PRŮM.                         3)</t>
  </si>
  <si>
    <t>24.</t>
  </si>
  <si>
    <t>ZÁSUVKA 2PE 230V~16A PRŮM. IP54, NÁSTĚNNÁ   3)</t>
  </si>
  <si>
    <t>25.</t>
  </si>
  <si>
    <t>SV.PRÚM. "A"  IP66 LED ~10000 lm, 4K, PC kryt, vč. zdroje    4)</t>
  </si>
  <si>
    <t>26.</t>
  </si>
  <si>
    <t>SV.PRÚM. NOUZ. IP65 LED, ~2W, 1h, PC kryt, bez masky       4)</t>
  </si>
  <si>
    <t>27.</t>
  </si>
  <si>
    <t>DTTO, ALE NAVÍC S MASKOU "ÚNIK. VÝCHOD"                     4)</t>
  </si>
  <si>
    <t>28.</t>
  </si>
  <si>
    <t>ÚPRAVA ROZVADĚČE R-SPORT - MATERIÁL            5)</t>
  </si>
  <si>
    <t>KPL</t>
  </si>
  <si>
    <t>29.</t>
  </si>
  <si>
    <t>KABEL JE-Y(ST)Y 3x2x0,8 ( propoj pro regulaci VZT)</t>
  </si>
  <si>
    <t>Pol200</t>
  </si>
  <si>
    <t>poznámka:</t>
  </si>
  <si>
    <t>Pol201</t>
  </si>
  <si>
    <t>1)  nová pospojování zdroje tepla = součást MaR</t>
  </si>
  <si>
    <t>Pol202</t>
  </si>
  <si>
    <t>2)  přívod pospojování pro zdroj tepla = stávající</t>
  </si>
  <si>
    <t>Pol203</t>
  </si>
  <si>
    <t>3)  odolné plastové provedení, šedý hmatník</t>
  </si>
  <si>
    <t>Pol204</t>
  </si>
  <si>
    <t>4)  ceny svítidel = informativní, technicky srovnatelné standardy</t>
  </si>
  <si>
    <t>Poznámka k položce:
NOSNÝ MATERIÁL - MEZISOUČET VČETNĚ SVÍTIDEL</t>
  </si>
  <si>
    <t>31.</t>
  </si>
  <si>
    <t>PODRUŽNÝ MATERIÁL</t>
  </si>
  <si>
    <t>1..1</t>
  </si>
  <si>
    <t>MONTÁŽNÍ PRÁCE DLE KAP. "MATERIÁL NOSNÝ ", VČ.SVÍTIDEL</t>
  </si>
  <si>
    <t>2..1</t>
  </si>
  <si>
    <t>PŘIDRUŽENÉ PRACOVNÍ VÝKONY (Z POL.1)</t>
  </si>
  <si>
    <t>3..1</t>
  </si>
  <si>
    <t>ÚPRAVA  ROZVADĚČE  R-SPORT</t>
  </si>
  <si>
    <t>HOD</t>
  </si>
  <si>
    <t>4..1</t>
  </si>
  <si>
    <t>VYHLEDÁNÍ A ÚPRAVA ZACHOVÁVANÝCH STÁV. KABELŮ</t>
  </si>
  <si>
    <t>5..1</t>
  </si>
  <si>
    <t>DEMONTÁŽE  ST. INSTALACÍ  VE ZDROJI TEPLA</t>
  </si>
  <si>
    <t>6..1</t>
  </si>
  <si>
    <t>UKONČENÍ VODIČE DO 2,5 mm2</t>
  </si>
  <si>
    <t>7..1</t>
  </si>
  <si>
    <t>STAVEBNÍ VÝPOMOC</t>
  </si>
  <si>
    <t>8..1</t>
  </si>
  <si>
    <t>SPOLUPRÁCE S MaR</t>
  </si>
  <si>
    <t>9..1</t>
  </si>
  <si>
    <t>SPOLUPRÁCE S REVIZNÍM TECHNIKEM</t>
  </si>
  <si>
    <t>10..1</t>
  </si>
  <si>
    <t>REVIZNÍ TECHNIK</t>
  </si>
  <si>
    <t>Pol205</t>
  </si>
  <si>
    <t>Veškeré silnoproudé instalace zdroje tepla se napojí z nového</t>
  </si>
  <si>
    <t>oubor</t>
  </si>
  <si>
    <t>Poznámka k položce:
rozvaděče MaR; Doplňky instalace pro kolárnu a nářaďovnu se napojí ze stávajících ; rozvodů s maximálním využitím stáv. kabelů a rizvaděčů</t>
  </si>
  <si>
    <t>1..2</t>
  </si>
  <si>
    <t>MIMOSTAVENIŠTNÍ DOPRAVA DLE KAPITOLY  "DODÁVKA ROZVADĚČŮ"</t>
  </si>
  <si>
    <t>2..2</t>
  </si>
  <si>
    <t>VNITROSTAVENIŠTNÍ DOPRAVA DLE KAPITOLY  "DODÁVKA ROZVADĚČŮ"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</si>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</sst>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/>
    </xf>
    <xf numFmtId="0" fontId="12" fillId="0" borderId="4" xfId="0" applyFont="1" applyBorder="1" applyAlignment="1">
      <alignment/>
    </xf>
    <xf numFmtId="0" fontId="12" fillId="0" borderId="2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15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24" t="s">
        <v>8</v>
      </c>
      <c r="BT2" s="24" t="s">
        <v>9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4" t="s">
        <v>16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9"/>
      <c r="AQ5" s="31"/>
      <c r="BE5" s="345" t="s">
        <v>17</v>
      </c>
      <c r="BS5" s="24" t="s">
        <v>8</v>
      </c>
    </row>
    <row r="6" spans="2:71" ht="36.9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5" t="s">
        <v>19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9"/>
      <c r="AQ6" s="31"/>
      <c r="BE6" s="346"/>
      <c r="BS6" s="24" t="s">
        <v>8</v>
      </c>
    </row>
    <row r="7" spans="2:71" ht="14.4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6"/>
      <c r="BS7" s="24" t="s">
        <v>8</v>
      </c>
    </row>
    <row r="8" spans="2:71" ht="14.4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6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6"/>
      <c r="BS9" s="24" t="s">
        <v>8</v>
      </c>
    </row>
    <row r="10" spans="2:71" ht="14.4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6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6"/>
      <c r="BS11" s="24" t="s">
        <v>8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6"/>
      <c r="BS12" s="24" t="s">
        <v>8</v>
      </c>
    </row>
    <row r="13" spans="2:71" ht="14.4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6"/>
      <c r="BS13" s="24" t="s">
        <v>8</v>
      </c>
    </row>
    <row r="14" spans="2:71" ht="13.2">
      <c r="B14" s="28"/>
      <c r="C14" s="29"/>
      <c r="D14" s="29"/>
      <c r="E14" s="359" t="s">
        <v>32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6"/>
      <c r="BS14" s="24" t="s">
        <v>8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6"/>
      <c r="BS15" s="24" t="s">
        <v>6</v>
      </c>
    </row>
    <row r="16" spans="2:71" ht="14.4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6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46"/>
      <c r="BS17" s="24" t="s">
        <v>35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6"/>
      <c r="BS18" s="24" t="s">
        <v>8</v>
      </c>
    </row>
    <row r="19" spans="2:71" ht="14.4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6"/>
      <c r="BS19" s="24" t="s">
        <v>8</v>
      </c>
    </row>
    <row r="20" spans="2:71" ht="16.5" customHeight="1">
      <c r="B20" s="28"/>
      <c r="C20" s="29"/>
      <c r="D20" s="29"/>
      <c r="E20" s="361" t="s">
        <v>21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9"/>
      <c r="AP20" s="29"/>
      <c r="AQ20" s="31"/>
      <c r="BE20" s="346"/>
      <c r="BS20" s="24" t="s">
        <v>35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6"/>
    </row>
    <row r="22" spans="2:57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6"/>
    </row>
    <row r="23" spans="2:57" s="1" customFormat="1" ht="25.95" customHeight="1">
      <c r="B23" s="41"/>
      <c r="C23" s="42"/>
      <c r="D23" s="43" t="s">
        <v>37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2">
        <f>ROUND(AG51,2)</f>
        <v>0</v>
      </c>
      <c r="AL23" s="363"/>
      <c r="AM23" s="363"/>
      <c r="AN23" s="363"/>
      <c r="AO23" s="363"/>
      <c r="AP23" s="42"/>
      <c r="AQ23" s="45"/>
      <c r="BE23" s="346"/>
    </row>
    <row r="24" spans="2:57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6"/>
    </row>
    <row r="25" spans="2:57" s="1" customFormat="1" ht="1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4" t="s">
        <v>38</v>
      </c>
      <c r="M25" s="364"/>
      <c r="N25" s="364"/>
      <c r="O25" s="364"/>
      <c r="P25" s="42"/>
      <c r="Q25" s="42"/>
      <c r="R25" s="42"/>
      <c r="S25" s="42"/>
      <c r="T25" s="42"/>
      <c r="U25" s="42"/>
      <c r="V25" s="42"/>
      <c r="W25" s="364" t="s">
        <v>39</v>
      </c>
      <c r="X25" s="364"/>
      <c r="Y25" s="364"/>
      <c r="Z25" s="364"/>
      <c r="AA25" s="364"/>
      <c r="AB25" s="364"/>
      <c r="AC25" s="364"/>
      <c r="AD25" s="364"/>
      <c r="AE25" s="364"/>
      <c r="AF25" s="42"/>
      <c r="AG25" s="42"/>
      <c r="AH25" s="42"/>
      <c r="AI25" s="42"/>
      <c r="AJ25" s="42"/>
      <c r="AK25" s="364" t="s">
        <v>40</v>
      </c>
      <c r="AL25" s="364"/>
      <c r="AM25" s="364"/>
      <c r="AN25" s="364"/>
      <c r="AO25" s="364"/>
      <c r="AP25" s="42"/>
      <c r="AQ25" s="45"/>
      <c r="BE25" s="346"/>
    </row>
    <row r="26" spans="2:57" s="2" customFormat="1" ht="14.4" customHeight="1">
      <c r="B26" s="47"/>
      <c r="C26" s="48"/>
      <c r="D26" s="49" t="s">
        <v>41</v>
      </c>
      <c r="E26" s="48"/>
      <c r="F26" s="49" t="s">
        <v>42</v>
      </c>
      <c r="G26" s="48"/>
      <c r="H26" s="48"/>
      <c r="I26" s="48"/>
      <c r="J26" s="48"/>
      <c r="K26" s="48"/>
      <c r="L26" s="358">
        <v>0.21</v>
      </c>
      <c r="M26" s="348"/>
      <c r="N26" s="348"/>
      <c r="O26" s="348"/>
      <c r="P26" s="48"/>
      <c r="Q26" s="48"/>
      <c r="R26" s="48"/>
      <c r="S26" s="48"/>
      <c r="T26" s="48"/>
      <c r="U26" s="48"/>
      <c r="V26" s="48"/>
      <c r="W26" s="347">
        <f>ROUND(AZ51,2)</f>
        <v>0</v>
      </c>
      <c r="X26" s="348"/>
      <c r="Y26" s="348"/>
      <c r="Z26" s="348"/>
      <c r="AA26" s="348"/>
      <c r="AB26" s="348"/>
      <c r="AC26" s="348"/>
      <c r="AD26" s="348"/>
      <c r="AE26" s="348"/>
      <c r="AF26" s="48"/>
      <c r="AG26" s="48"/>
      <c r="AH26" s="48"/>
      <c r="AI26" s="48"/>
      <c r="AJ26" s="48"/>
      <c r="AK26" s="347">
        <f>ROUND(AV51,2)</f>
        <v>0</v>
      </c>
      <c r="AL26" s="348"/>
      <c r="AM26" s="348"/>
      <c r="AN26" s="348"/>
      <c r="AO26" s="348"/>
      <c r="AP26" s="48"/>
      <c r="AQ26" s="50"/>
      <c r="BE26" s="346"/>
    </row>
    <row r="27" spans="2:57" s="2" customFormat="1" ht="14.4" customHeight="1">
      <c r="B27" s="47"/>
      <c r="C27" s="48"/>
      <c r="D27" s="48"/>
      <c r="E27" s="48"/>
      <c r="F27" s="49" t="s">
        <v>43</v>
      </c>
      <c r="G27" s="48"/>
      <c r="H27" s="48"/>
      <c r="I27" s="48"/>
      <c r="J27" s="48"/>
      <c r="K27" s="48"/>
      <c r="L27" s="358">
        <v>0.15</v>
      </c>
      <c r="M27" s="348"/>
      <c r="N27" s="348"/>
      <c r="O27" s="348"/>
      <c r="P27" s="48"/>
      <c r="Q27" s="48"/>
      <c r="R27" s="48"/>
      <c r="S27" s="48"/>
      <c r="T27" s="48"/>
      <c r="U27" s="48"/>
      <c r="V27" s="48"/>
      <c r="W27" s="347">
        <f>ROUND(BA51,2)</f>
        <v>0</v>
      </c>
      <c r="X27" s="348"/>
      <c r="Y27" s="348"/>
      <c r="Z27" s="348"/>
      <c r="AA27" s="348"/>
      <c r="AB27" s="348"/>
      <c r="AC27" s="348"/>
      <c r="AD27" s="348"/>
      <c r="AE27" s="348"/>
      <c r="AF27" s="48"/>
      <c r="AG27" s="48"/>
      <c r="AH27" s="48"/>
      <c r="AI27" s="48"/>
      <c r="AJ27" s="48"/>
      <c r="AK27" s="347">
        <f>ROUND(AW51,2)</f>
        <v>0</v>
      </c>
      <c r="AL27" s="348"/>
      <c r="AM27" s="348"/>
      <c r="AN27" s="348"/>
      <c r="AO27" s="348"/>
      <c r="AP27" s="48"/>
      <c r="AQ27" s="50"/>
      <c r="BE27" s="346"/>
    </row>
    <row r="28" spans="2:57" s="2" customFormat="1" ht="14.4" customHeight="1" hidden="1">
      <c r="B28" s="47"/>
      <c r="C28" s="48"/>
      <c r="D28" s="48"/>
      <c r="E28" s="48"/>
      <c r="F28" s="49" t="s">
        <v>44</v>
      </c>
      <c r="G28" s="48"/>
      <c r="H28" s="48"/>
      <c r="I28" s="48"/>
      <c r="J28" s="48"/>
      <c r="K28" s="48"/>
      <c r="L28" s="358">
        <v>0.21</v>
      </c>
      <c r="M28" s="348"/>
      <c r="N28" s="348"/>
      <c r="O28" s="348"/>
      <c r="P28" s="48"/>
      <c r="Q28" s="48"/>
      <c r="R28" s="48"/>
      <c r="S28" s="48"/>
      <c r="T28" s="48"/>
      <c r="U28" s="48"/>
      <c r="V28" s="48"/>
      <c r="W28" s="347">
        <f>ROUND(BB51,2)</f>
        <v>0</v>
      </c>
      <c r="X28" s="348"/>
      <c r="Y28" s="348"/>
      <c r="Z28" s="348"/>
      <c r="AA28" s="348"/>
      <c r="AB28" s="348"/>
      <c r="AC28" s="348"/>
      <c r="AD28" s="348"/>
      <c r="AE28" s="348"/>
      <c r="AF28" s="48"/>
      <c r="AG28" s="48"/>
      <c r="AH28" s="48"/>
      <c r="AI28" s="48"/>
      <c r="AJ28" s="48"/>
      <c r="AK28" s="347">
        <v>0</v>
      </c>
      <c r="AL28" s="348"/>
      <c r="AM28" s="348"/>
      <c r="AN28" s="348"/>
      <c r="AO28" s="348"/>
      <c r="AP28" s="48"/>
      <c r="AQ28" s="50"/>
      <c r="BE28" s="346"/>
    </row>
    <row r="29" spans="2:57" s="2" customFormat="1" ht="14.4" customHeight="1" hidden="1">
      <c r="B29" s="47"/>
      <c r="C29" s="48"/>
      <c r="D29" s="48"/>
      <c r="E29" s="48"/>
      <c r="F29" s="49" t="s">
        <v>45</v>
      </c>
      <c r="G29" s="48"/>
      <c r="H29" s="48"/>
      <c r="I29" s="48"/>
      <c r="J29" s="48"/>
      <c r="K29" s="48"/>
      <c r="L29" s="358">
        <v>0.15</v>
      </c>
      <c r="M29" s="348"/>
      <c r="N29" s="348"/>
      <c r="O29" s="348"/>
      <c r="P29" s="48"/>
      <c r="Q29" s="48"/>
      <c r="R29" s="48"/>
      <c r="S29" s="48"/>
      <c r="T29" s="48"/>
      <c r="U29" s="48"/>
      <c r="V29" s="48"/>
      <c r="W29" s="347">
        <f>ROUND(BC51,2)</f>
        <v>0</v>
      </c>
      <c r="X29" s="348"/>
      <c r="Y29" s="348"/>
      <c r="Z29" s="348"/>
      <c r="AA29" s="348"/>
      <c r="AB29" s="348"/>
      <c r="AC29" s="348"/>
      <c r="AD29" s="348"/>
      <c r="AE29" s="348"/>
      <c r="AF29" s="48"/>
      <c r="AG29" s="48"/>
      <c r="AH29" s="48"/>
      <c r="AI29" s="48"/>
      <c r="AJ29" s="48"/>
      <c r="AK29" s="347">
        <v>0</v>
      </c>
      <c r="AL29" s="348"/>
      <c r="AM29" s="348"/>
      <c r="AN29" s="348"/>
      <c r="AO29" s="348"/>
      <c r="AP29" s="48"/>
      <c r="AQ29" s="50"/>
      <c r="BE29" s="346"/>
    </row>
    <row r="30" spans="2:57" s="2" customFormat="1" ht="14.4" customHeight="1" hidden="1">
      <c r="B30" s="47"/>
      <c r="C30" s="48"/>
      <c r="D30" s="48"/>
      <c r="E30" s="48"/>
      <c r="F30" s="49" t="s">
        <v>46</v>
      </c>
      <c r="G30" s="48"/>
      <c r="H30" s="48"/>
      <c r="I30" s="48"/>
      <c r="J30" s="48"/>
      <c r="K30" s="48"/>
      <c r="L30" s="358">
        <v>0</v>
      </c>
      <c r="M30" s="348"/>
      <c r="N30" s="348"/>
      <c r="O30" s="348"/>
      <c r="P30" s="48"/>
      <c r="Q30" s="48"/>
      <c r="R30" s="48"/>
      <c r="S30" s="48"/>
      <c r="T30" s="48"/>
      <c r="U30" s="48"/>
      <c r="V30" s="48"/>
      <c r="W30" s="347">
        <f>ROUND(BD51,2)</f>
        <v>0</v>
      </c>
      <c r="X30" s="348"/>
      <c r="Y30" s="348"/>
      <c r="Z30" s="348"/>
      <c r="AA30" s="348"/>
      <c r="AB30" s="348"/>
      <c r="AC30" s="348"/>
      <c r="AD30" s="348"/>
      <c r="AE30" s="348"/>
      <c r="AF30" s="48"/>
      <c r="AG30" s="48"/>
      <c r="AH30" s="48"/>
      <c r="AI30" s="48"/>
      <c r="AJ30" s="48"/>
      <c r="AK30" s="347">
        <v>0</v>
      </c>
      <c r="AL30" s="348"/>
      <c r="AM30" s="348"/>
      <c r="AN30" s="348"/>
      <c r="AO30" s="348"/>
      <c r="AP30" s="48"/>
      <c r="AQ30" s="50"/>
      <c r="BE30" s="346"/>
    </row>
    <row r="31" spans="2:57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6"/>
    </row>
    <row r="32" spans="2:57" s="1" customFormat="1" ht="25.95" customHeight="1">
      <c r="B32" s="41"/>
      <c r="C32" s="51"/>
      <c r="D32" s="52" t="s">
        <v>47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48</v>
      </c>
      <c r="U32" s="53"/>
      <c r="V32" s="53"/>
      <c r="W32" s="53"/>
      <c r="X32" s="349" t="s">
        <v>49</v>
      </c>
      <c r="Y32" s="350"/>
      <c r="Z32" s="350"/>
      <c r="AA32" s="350"/>
      <c r="AB32" s="350"/>
      <c r="AC32" s="53"/>
      <c r="AD32" s="53"/>
      <c r="AE32" s="53"/>
      <c r="AF32" s="53"/>
      <c r="AG32" s="53"/>
      <c r="AH32" s="53"/>
      <c r="AI32" s="53"/>
      <c r="AJ32" s="53"/>
      <c r="AK32" s="351">
        <f>SUM(AK23:AK30)</f>
        <v>0</v>
      </c>
      <c r="AL32" s="350"/>
      <c r="AM32" s="350"/>
      <c r="AN32" s="350"/>
      <c r="AO32" s="352"/>
      <c r="AP32" s="51"/>
      <c r="AQ32" s="55"/>
      <c r="BE32" s="346"/>
    </row>
    <row r="33" spans="2:43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" customHeight="1">
      <c r="B39" s="41"/>
      <c r="C39" s="62" t="s">
        <v>50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R-O-2019004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7" t="str">
        <f>K6</f>
        <v>SPŠCH Brno, Vranovská, po, Vranovská 65, Brno - Rekonstrukce otopného systému</v>
      </c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70"/>
      <c r="AQ42" s="70"/>
      <c r="AR42" s="71"/>
    </row>
    <row r="43" spans="2:44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2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Vranovská 65, Brno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79" t="str">
        <f>IF(AN8="","",AN8)</f>
        <v>13. 1. 2019</v>
      </c>
      <c r="AN44" s="379"/>
      <c r="AO44" s="63"/>
      <c r="AP44" s="63"/>
      <c r="AQ44" s="63"/>
      <c r="AR44" s="61"/>
    </row>
    <row r="45" spans="2:44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SPŠCH Brno,Vranovská, po, Vranovská 65, Brno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9" t="str">
        <f>IF(E17="","",E17)</f>
        <v>Ateliér SUP s.r.o.</v>
      </c>
      <c r="AN46" s="369"/>
      <c r="AO46" s="369"/>
      <c r="AP46" s="369"/>
      <c r="AQ46" s="63"/>
      <c r="AR46" s="61"/>
      <c r="AS46" s="370" t="s">
        <v>51</v>
      </c>
      <c r="AT46" s="371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2"/>
      <c r="AT47" s="373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8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4"/>
      <c r="AT48" s="375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7" t="s">
        <v>52</v>
      </c>
      <c r="D49" s="368"/>
      <c r="E49" s="368"/>
      <c r="F49" s="368"/>
      <c r="G49" s="368"/>
      <c r="H49" s="79"/>
      <c r="I49" s="376" t="s">
        <v>53</v>
      </c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80" t="s">
        <v>54</v>
      </c>
      <c r="AH49" s="368"/>
      <c r="AI49" s="368"/>
      <c r="AJ49" s="368"/>
      <c r="AK49" s="368"/>
      <c r="AL49" s="368"/>
      <c r="AM49" s="368"/>
      <c r="AN49" s="376" t="s">
        <v>55</v>
      </c>
      <c r="AO49" s="368"/>
      <c r="AP49" s="368"/>
      <c r="AQ49" s="80" t="s">
        <v>56</v>
      </c>
      <c r="AR49" s="61"/>
      <c r="AS49" s="81" t="s">
        <v>57</v>
      </c>
      <c r="AT49" s="82" t="s">
        <v>58</v>
      </c>
      <c r="AU49" s="82" t="s">
        <v>59</v>
      </c>
      <c r="AV49" s="82" t="s">
        <v>60</v>
      </c>
      <c r="AW49" s="82" t="s">
        <v>61</v>
      </c>
      <c r="AX49" s="82" t="s">
        <v>62</v>
      </c>
      <c r="AY49" s="82" t="s">
        <v>63</v>
      </c>
      <c r="AZ49" s="82" t="s">
        <v>64</v>
      </c>
      <c r="BA49" s="82" t="s">
        <v>65</v>
      </c>
      <c r="BB49" s="82" t="s">
        <v>66</v>
      </c>
      <c r="BC49" s="82" t="s">
        <v>67</v>
      </c>
      <c r="BD49" s="83" t="s">
        <v>68</v>
      </c>
    </row>
    <row r="50" spans="2:56" s="1" customFormat="1" ht="10.8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" customHeight="1">
      <c r="B51" s="68"/>
      <c r="C51" s="87" t="s">
        <v>69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1">
        <f>ROUND(SUM(AG52:AG59),2)</f>
        <v>0</v>
      </c>
      <c r="AH51" s="381"/>
      <c r="AI51" s="381"/>
      <c r="AJ51" s="381"/>
      <c r="AK51" s="381"/>
      <c r="AL51" s="381"/>
      <c r="AM51" s="381"/>
      <c r="AN51" s="382">
        <f aca="true" t="shared" si="0" ref="AN51:AN59">SUM(AG51,AT51)</f>
        <v>0</v>
      </c>
      <c r="AO51" s="382"/>
      <c r="AP51" s="382"/>
      <c r="AQ51" s="89" t="s">
        <v>21</v>
      </c>
      <c r="AR51" s="71"/>
      <c r="AS51" s="90">
        <f>ROUND(SUM(AS52:AS59),2)</f>
        <v>0</v>
      </c>
      <c r="AT51" s="91">
        <f aca="true" t="shared" si="1" ref="AT51:AT59">ROUND(SUM(AV51:AW51),2)</f>
        <v>0</v>
      </c>
      <c r="AU51" s="92">
        <f>ROUND(SUM(AU52:AU59),5)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ROUND(SUM(AZ52:AZ59),2)</f>
        <v>0</v>
      </c>
      <c r="BA51" s="91">
        <f>ROUND(SUM(BA52:BA59),2)</f>
        <v>0</v>
      </c>
      <c r="BB51" s="91">
        <f>ROUND(SUM(BB52:BB59),2)</f>
        <v>0</v>
      </c>
      <c r="BC51" s="91">
        <f>ROUND(SUM(BC52:BC59),2)</f>
        <v>0</v>
      </c>
      <c r="BD51" s="93">
        <f>ROUND(SUM(BD52:BD59),2)</f>
        <v>0</v>
      </c>
      <c r="BS51" s="94" t="s">
        <v>70</v>
      </c>
      <c r="BT51" s="94" t="s">
        <v>71</v>
      </c>
      <c r="BU51" s="95" t="s">
        <v>72</v>
      </c>
      <c r="BV51" s="94" t="s">
        <v>73</v>
      </c>
      <c r="BW51" s="94" t="s">
        <v>7</v>
      </c>
      <c r="BX51" s="94" t="s">
        <v>74</v>
      </c>
      <c r="CL51" s="94" t="s">
        <v>21</v>
      </c>
    </row>
    <row r="52" spans="1:91" s="5" customFormat="1" ht="16.5" customHeight="1">
      <c r="A52" s="96" t="s">
        <v>75</v>
      </c>
      <c r="B52" s="97"/>
      <c r="C52" s="98"/>
      <c r="D52" s="366" t="s">
        <v>76</v>
      </c>
      <c r="E52" s="366"/>
      <c r="F52" s="366"/>
      <c r="G52" s="366"/>
      <c r="H52" s="366"/>
      <c r="I52" s="99"/>
      <c r="J52" s="366" t="s">
        <v>77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56">
        <f>'00 - VRN'!J27</f>
        <v>0</v>
      </c>
      <c r="AH52" s="357"/>
      <c r="AI52" s="357"/>
      <c r="AJ52" s="357"/>
      <c r="AK52" s="357"/>
      <c r="AL52" s="357"/>
      <c r="AM52" s="357"/>
      <c r="AN52" s="356">
        <f t="shared" si="0"/>
        <v>0</v>
      </c>
      <c r="AO52" s="357"/>
      <c r="AP52" s="357"/>
      <c r="AQ52" s="100" t="s">
        <v>78</v>
      </c>
      <c r="AR52" s="101"/>
      <c r="AS52" s="102">
        <v>0</v>
      </c>
      <c r="AT52" s="103">
        <f t="shared" si="1"/>
        <v>0</v>
      </c>
      <c r="AU52" s="104">
        <f>'00 - VRN'!P81</f>
        <v>0</v>
      </c>
      <c r="AV52" s="103">
        <f>'00 - VRN'!J30</f>
        <v>0</v>
      </c>
      <c r="AW52" s="103">
        <f>'00 - VRN'!J31</f>
        <v>0</v>
      </c>
      <c r="AX52" s="103">
        <f>'00 - VRN'!J32</f>
        <v>0</v>
      </c>
      <c r="AY52" s="103">
        <f>'00 - VRN'!J33</f>
        <v>0</v>
      </c>
      <c r="AZ52" s="103">
        <f>'00 - VRN'!F30</f>
        <v>0</v>
      </c>
      <c r="BA52" s="103">
        <f>'00 - VRN'!F31</f>
        <v>0</v>
      </c>
      <c r="BB52" s="103">
        <f>'00 - VRN'!F32</f>
        <v>0</v>
      </c>
      <c r="BC52" s="103">
        <f>'00 - VRN'!F33</f>
        <v>0</v>
      </c>
      <c r="BD52" s="105">
        <f>'00 - VRN'!F34</f>
        <v>0</v>
      </c>
      <c r="BT52" s="106" t="s">
        <v>79</v>
      </c>
      <c r="BV52" s="106" t="s">
        <v>73</v>
      </c>
      <c r="BW52" s="106" t="s">
        <v>80</v>
      </c>
      <c r="BX52" s="106" t="s">
        <v>7</v>
      </c>
      <c r="CL52" s="106" t="s">
        <v>21</v>
      </c>
      <c r="CM52" s="106" t="s">
        <v>81</v>
      </c>
    </row>
    <row r="53" spans="1:91" s="5" customFormat="1" ht="16.5" customHeight="1">
      <c r="A53" s="96" t="s">
        <v>75</v>
      </c>
      <c r="B53" s="97"/>
      <c r="C53" s="98"/>
      <c r="D53" s="366" t="s">
        <v>82</v>
      </c>
      <c r="E53" s="366"/>
      <c r="F53" s="366"/>
      <c r="G53" s="366"/>
      <c r="H53" s="366"/>
      <c r="I53" s="99"/>
      <c r="J53" s="366" t="s">
        <v>83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56">
        <f>'01 - Stavební část'!J27</f>
        <v>0</v>
      </c>
      <c r="AH53" s="357"/>
      <c r="AI53" s="357"/>
      <c r="AJ53" s="357"/>
      <c r="AK53" s="357"/>
      <c r="AL53" s="357"/>
      <c r="AM53" s="357"/>
      <c r="AN53" s="356">
        <f t="shared" si="0"/>
        <v>0</v>
      </c>
      <c r="AO53" s="357"/>
      <c r="AP53" s="357"/>
      <c r="AQ53" s="100" t="s">
        <v>78</v>
      </c>
      <c r="AR53" s="101"/>
      <c r="AS53" s="102">
        <v>0</v>
      </c>
      <c r="AT53" s="103">
        <f t="shared" si="1"/>
        <v>0</v>
      </c>
      <c r="AU53" s="104">
        <f>'01 - Stavební část'!P96</f>
        <v>0</v>
      </c>
      <c r="AV53" s="103">
        <f>'01 - Stavební část'!J30</f>
        <v>0</v>
      </c>
      <c r="AW53" s="103">
        <f>'01 - Stavební část'!J31</f>
        <v>0</v>
      </c>
      <c r="AX53" s="103">
        <f>'01 - Stavební část'!J32</f>
        <v>0</v>
      </c>
      <c r="AY53" s="103">
        <f>'01 - Stavební část'!J33</f>
        <v>0</v>
      </c>
      <c r="AZ53" s="103">
        <f>'01 - Stavební část'!F30</f>
        <v>0</v>
      </c>
      <c r="BA53" s="103">
        <f>'01 - Stavební část'!F31</f>
        <v>0</v>
      </c>
      <c r="BB53" s="103">
        <f>'01 - Stavební část'!F32</f>
        <v>0</v>
      </c>
      <c r="BC53" s="103">
        <f>'01 - Stavební část'!F33</f>
        <v>0</v>
      </c>
      <c r="BD53" s="105">
        <f>'01 - Stavební část'!F34</f>
        <v>0</v>
      </c>
      <c r="BT53" s="106" t="s">
        <v>79</v>
      </c>
      <c r="BV53" s="106" t="s">
        <v>73</v>
      </c>
      <c r="BW53" s="106" t="s">
        <v>84</v>
      </c>
      <c r="BX53" s="106" t="s">
        <v>7</v>
      </c>
      <c r="CL53" s="106" t="s">
        <v>21</v>
      </c>
      <c r="CM53" s="106" t="s">
        <v>81</v>
      </c>
    </row>
    <row r="54" spans="1:91" s="5" customFormat="1" ht="16.5" customHeight="1">
      <c r="A54" s="96" t="s">
        <v>75</v>
      </c>
      <c r="B54" s="97"/>
      <c r="C54" s="98"/>
      <c r="D54" s="366" t="s">
        <v>85</v>
      </c>
      <c r="E54" s="366"/>
      <c r="F54" s="366"/>
      <c r="G54" s="366"/>
      <c r="H54" s="366"/>
      <c r="I54" s="99"/>
      <c r="J54" s="366" t="s">
        <v>86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56">
        <f>'02 - Vytápění'!J27</f>
        <v>0</v>
      </c>
      <c r="AH54" s="357"/>
      <c r="AI54" s="357"/>
      <c r="AJ54" s="357"/>
      <c r="AK54" s="357"/>
      <c r="AL54" s="357"/>
      <c r="AM54" s="357"/>
      <c r="AN54" s="356">
        <f t="shared" si="0"/>
        <v>0</v>
      </c>
      <c r="AO54" s="357"/>
      <c r="AP54" s="357"/>
      <c r="AQ54" s="100" t="s">
        <v>78</v>
      </c>
      <c r="AR54" s="101"/>
      <c r="AS54" s="102">
        <v>0</v>
      </c>
      <c r="AT54" s="103">
        <f t="shared" si="1"/>
        <v>0</v>
      </c>
      <c r="AU54" s="104">
        <f>'02 - Vytápění'!P111</f>
        <v>0</v>
      </c>
      <c r="AV54" s="103">
        <f>'02 - Vytápění'!J30</f>
        <v>0</v>
      </c>
      <c r="AW54" s="103">
        <f>'02 - Vytápění'!J31</f>
        <v>0</v>
      </c>
      <c r="AX54" s="103">
        <f>'02 - Vytápění'!J32</f>
        <v>0</v>
      </c>
      <c r="AY54" s="103">
        <f>'02 - Vytápění'!J33</f>
        <v>0</v>
      </c>
      <c r="AZ54" s="103">
        <f>'02 - Vytápění'!F30</f>
        <v>0</v>
      </c>
      <c r="BA54" s="103">
        <f>'02 - Vytápění'!F31</f>
        <v>0</v>
      </c>
      <c r="BB54" s="103">
        <f>'02 - Vytápění'!F32</f>
        <v>0</v>
      </c>
      <c r="BC54" s="103">
        <f>'02 - Vytápění'!F33</f>
        <v>0</v>
      </c>
      <c r="BD54" s="105">
        <f>'02 - Vytápění'!F34</f>
        <v>0</v>
      </c>
      <c r="BT54" s="106" t="s">
        <v>79</v>
      </c>
      <c r="BV54" s="106" t="s">
        <v>73</v>
      </c>
      <c r="BW54" s="106" t="s">
        <v>87</v>
      </c>
      <c r="BX54" s="106" t="s">
        <v>7</v>
      </c>
      <c r="CL54" s="106" t="s">
        <v>21</v>
      </c>
      <c r="CM54" s="106" t="s">
        <v>81</v>
      </c>
    </row>
    <row r="55" spans="1:91" s="5" customFormat="1" ht="16.5" customHeight="1">
      <c r="A55" s="96" t="s">
        <v>75</v>
      </c>
      <c r="B55" s="97"/>
      <c r="C55" s="98"/>
      <c r="D55" s="366" t="s">
        <v>88</v>
      </c>
      <c r="E55" s="366"/>
      <c r="F55" s="366"/>
      <c r="G55" s="366"/>
      <c r="H55" s="366"/>
      <c r="I55" s="99"/>
      <c r="J55" s="366" t="s">
        <v>89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56">
        <f>'03 - Zdravotně technické ...'!J27</f>
        <v>0</v>
      </c>
      <c r="AH55" s="357"/>
      <c r="AI55" s="357"/>
      <c r="AJ55" s="357"/>
      <c r="AK55" s="357"/>
      <c r="AL55" s="357"/>
      <c r="AM55" s="357"/>
      <c r="AN55" s="356">
        <f t="shared" si="0"/>
        <v>0</v>
      </c>
      <c r="AO55" s="357"/>
      <c r="AP55" s="357"/>
      <c r="AQ55" s="100" t="s">
        <v>78</v>
      </c>
      <c r="AR55" s="101"/>
      <c r="AS55" s="102">
        <v>0</v>
      </c>
      <c r="AT55" s="103">
        <f t="shared" si="1"/>
        <v>0</v>
      </c>
      <c r="AU55" s="104">
        <f>'03 - Zdravotně technické ...'!P82</f>
        <v>0</v>
      </c>
      <c r="AV55" s="103">
        <f>'03 - Zdravotně technické ...'!J30</f>
        <v>0</v>
      </c>
      <c r="AW55" s="103">
        <f>'03 - Zdravotně technické ...'!J31</f>
        <v>0</v>
      </c>
      <c r="AX55" s="103">
        <f>'03 - Zdravotně technické ...'!J32</f>
        <v>0</v>
      </c>
      <c r="AY55" s="103">
        <f>'03 - Zdravotně technické ...'!J33</f>
        <v>0</v>
      </c>
      <c r="AZ55" s="103">
        <f>'03 - Zdravotně technické ...'!F30</f>
        <v>0</v>
      </c>
      <c r="BA55" s="103">
        <f>'03 - Zdravotně technické ...'!F31</f>
        <v>0</v>
      </c>
      <c r="BB55" s="103">
        <f>'03 - Zdravotně technické ...'!F32</f>
        <v>0</v>
      </c>
      <c r="BC55" s="103">
        <f>'03 - Zdravotně technické ...'!F33</f>
        <v>0</v>
      </c>
      <c r="BD55" s="105">
        <f>'03 - Zdravotně technické ...'!F34</f>
        <v>0</v>
      </c>
      <c r="BT55" s="106" t="s">
        <v>79</v>
      </c>
      <c r="BV55" s="106" t="s">
        <v>73</v>
      </c>
      <c r="BW55" s="106" t="s">
        <v>90</v>
      </c>
      <c r="BX55" s="106" t="s">
        <v>7</v>
      </c>
      <c r="CL55" s="106" t="s">
        <v>21</v>
      </c>
      <c r="CM55" s="106" t="s">
        <v>81</v>
      </c>
    </row>
    <row r="56" spans="1:91" s="5" customFormat="1" ht="16.5" customHeight="1">
      <c r="A56" s="96" t="s">
        <v>75</v>
      </c>
      <c r="B56" s="97"/>
      <c r="C56" s="98"/>
      <c r="D56" s="366" t="s">
        <v>91</v>
      </c>
      <c r="E56" s="366"/>
      <c r="F56" s="366"/>
      <c r="G56" s="366"/>
      <c r="H56" s="366"/>
      <c r="I56" s="99"/>
      <c r="J56" s="366" t="s">
        <v>92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56">
        <f>'07 - Měření a regulace '!J27</f>
        <v>0</v>
      </c>
      <c r="AH56" s="357"/>
      <c r="AI56" s="357"/>
      <c r="AJ56" s="357"/>
      <c r="AK56" s="357"/>
      <c r="AL56" s="357"/>
      <c r="AM56" s="357"/>
      <c r="AN56" s="356">
        <f t="shared" si="0"/>
        <v>0</v>
      </c>
      <c r="AO56" s="357"/>
      <c r="AP56" s="357"/>
      <c r="AQ56" s="100" t="s">
        <v>78</v>
      </c>
      <c r="AR56" s="101"/>
      <c r="AS56" s="102">
        <v>0</v>
      </c>
      <c r="AT56" s="103">
        <f t="shared" si="1"/>
        <v>0</v>
      </c>
      <c r="AU56" s="104">
        <f>'07 - Měření a regulace '!P84</f>
        <v>0</v>
      </c>
      <c r="AV56" s="103">
        <f>'07 - Měření a regulace '!J30</f>
        <v>0</v>
      </c>
      <c r="AW56" s="103">
        <f>'07 - Měření a regulace '!J31</f>
        <v>0</v>
      </c>
      <c r="AX56" s="103">
        <f>'07 - Měření a regulace '!J32</f>
        <v>0</v>
      </c>
      <c r="AY56" s="103">
        <f>'07 - Měření a regulace '!J33</f>
        <v>0</v>
      </c>
      <c r="AZ56" s="103">
        <f>'07 - Měření a regulace '!F30</f>
        <v>0</v>
      </c>
      <c r="BA56" s="103">
        <f>'07 - Měření a regulace '!F31</f>
        <v>0</v>
      </c>
      <c r="BB56" s="103">
        <f>'07 - Měření a regulace '!F32</f>
        <v>0</v>
      </c>
      <c r="BC56" s="103">
        <f>'07 - Měření a regulace '!F33</f>
        <v>0</v>
      </c>
      <c r="BD56" s="105">
        <f>'07 - Měření a regulace '!F34</f>
        <v>0</v>
      </c>
      <c r="BT56" s="106" t="s">
        <v>79</v>
      </c>
      <c r="BV56" s="106" t="s">
        <v>73</v>
      </c>
      <c r="BW56" s="106" t="s">
        <v>93</v>
      </c>
      <c r="BX56" s="106" t="s">
        <v>7</v>
      </c>
      <c r="CL56" s="106" t="s">
        <v>21</v>
      </c>
      <c r="CM56" s="106" t="s">
        <v>81</v>
      </c>
    </row>
    <row r="57" spans="1:91" s="5" customFormat="1" ht="16.5" customHeight="1">
      <c r="A57" s="96" t="s">
        <v>75</v>
      </c>
      <c r="B57" s="97"/>
      <c r="C57" s="98"/>
      <c r="D57" s="366" t="s">
        <v>94</v>
      </c>
      <c r="E57" s="366"/>
      <c r="F57" s="366"/>
      <c r="G57" s="366"/>
      <c r="H57" s="366"/>
      <c r="I57" s="99"/>
      <c r="J57" s="366" t="s">
        <v>95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56">
        <f>'04 - VZT'!J27</f>
        <v>0</v>
      </c>
      <c r="AH57" s="357"/>
      <c r="AI57" s="357"/>
      <c r="AJ57" s="357"/>
      <c r="AK57" s="357"/>
      <c r="AL57" s="357"/>
      <c r="AM57" s="357"/>
      <c r="AN57" s="356">
        <f t="shared" si="0"/>
        <v>0</v>
      </c>
      <c r="AO57" s="357"/>
      <c r="AP57" s="357"/>
      <c r="AQ57" s="100" t="s">
        <v>78</v>
      </c>
      <c r="AR57" s="101"/>
      <c r="AS57" s="102">
        <v>0</v>
      </c>
      <c r="AT57" s="103">
        <f t="shared" si="1"/>
        <v>0</v>
      </c>
      <c r="AU57" s="104">
        <f>'04 - VZT'!P88</f>
        <v>0</v>
      </c>
      <c r="AV57" s="103">
        <f>'04 - VZT'!J30</f>
        <v>0</v>
      </c>
      <c r="AW57" s="103">
        <f>'04 - VZT'!J31</f>
        <v>0</v>
      </c>
      <c r="AX57" s="103">
        <f>'04 - VZT'!J32</f>
        <v>0</v>
      </c>
      <c r="AY57" s="103">
        <f>'04 - VZT'!J33</f>
        <v>0</v>
      </c>
      <c r="AZ57" s="103">
        <f>'04 - VZT'!F30</f>
        <v>0</v>
      </c>
      <c r="BA57" s="103">
        <f>'04 - VZT'!F31</f>
        <v>0</v>
      </c>
      <c r="BB57" s="103">
        <f>'04 - VZT'!F32</f>
        <v>0</v>
      </c>
      <c r="BC57" s="103">
        <f>'04 - VZT'!F33</f>
        <v>0</v>
      </c>
      <c r="BD57" s="105">
        <f>'04 - VZT'!F34</f>
        <v>0</v>
      </c>
      <c r="BT57" s="106" t="s">
        <v>79</v>
      </c>
      <c r="BV57" s="106" t="s">
        <v>73</v>
      </c>
      <c r="BW57" s="106" t="s">
        <v>96</v>
      </c>
      <c r="BX57" s="106" t="s">
        <v>7</v>
      </c>
      <c r="CL57" s="106" t="s">
        <v>21</v>
      </c>
      <c r="CM57" s="106" t="s">
        <v>81</v>
      </c>
    </row>
    <row r="58" spans="1:91" s="5" customFormat="1" ht="16.5" customHeight="1">
      <c r="A58" s="96" t="s">
        <v>75</v>
      </c>
      <c r="B58" s="97"/>
      <c r="C58" s="98"/>
      <c r="D58" s="366" t="s">
        <v>97</v>
      </c>
      <c r="E58" s="366"/>
      <c r="F58" s="366"/>
      <c r="G58" s="366"/>
      <c r="H58" s="366"/>
      <c r="I58" s="99"/>
      <c r="J58" s="366" t="s">
        <v>98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56">
        <f>'06 - Plynoinstalace'!J27</f>
        <v>0</v>
      </c>
      <c r="AH58" s="357"/>
      <c r="AI58" s="357"/>
      <c r="AJ58" s="357"/>
      <c r="AK58" s="357"/>
      <c r="AL58" s="357"/>
      <c r="AM58" s="357"/>
      <c r="AN58" s="356">
        <f t="shared" si="0"/>
        <v>0</v>
      </c>
      <c r="AO58" s="357"/>
      <c r="AP58" s="357"/>
      <c r="AQ58" s="100" t="s">
        <v>78</v>
      </c>
      <c r="AR58" s="101"/>
      <c r="AS58" s="102">
        <v>0</v>
      </c>
      <c r="AT58" s="103">
        <f t="shared" si="1"/>
        <v>0</v>
      </c>
      <c r="AU58" s="104">
        <f>'06 - Plynoinstalace'!P78</f>
        <v>0</v>
      </c>
      <c r="AV58" s="103">
        <f>'06 - Plynoinstalace'!J30</f>
        <v>0</v>
      </c>
      <c r="AW58" s="103">
        <f>'06 - Plynoinstalace'!J31</f>
        <v>0</v>
      </c>
      <c r="AX58" s="103">
        <f>'06 - Plynoinstalace'!J32</f>
        <v>0</v>
      </c>
      <c r="AY58" s="103">
        <f>'06 - Plynoinstalace'!J33</f>
        <v>0</v>
      </c>
      <c r="AZ58" s="103">
        <f>'06 - Plynoinstalace'!F30</f>
        <v>0</v>
      </c>
      <c r="BA58" s="103">
        <f>'06 - Plynoinstalace'!F31</f>
        <v>0</v>
      </c>
      <c r="BB58" s="103">
        <f>'06 - Plynoinstalace'!F32</f>
        <v>0</v>
      </c>
      <c r="BC58" s="103">
        <f>'06 - Plynoinstalace'!F33</f>
        <v>0</v>
      </c>
      <c r="BD58" s="105">
        <f>'06 - Plynoinstalace'!F34</f>
        <v>0</v>
      </c>
      <c r="BT58" s="106" t="s">
        <v>79</v>
      </c>
      <c r="BV58" s="106" t="s">
        <v>73</v>
      </c>
      <c r="BW58" s="106" t="s">
        <v>99</v>
      </c>
      <c r="BX58" s="106" t="s">
        <v>7</v>
      </c>
      <c r="CL58" s="106" t="s">
        <v>21</v>
      </c>
      <c r="CM58" s="106" t="s">
        <v>81</v>
      </c>
    </row>
    <row r="59" spans="1:91" s="5" customFormat="1" ht="16.5" customHeight="1">
      <c r="A59" s="96" t="s">
        <v>75</v>
      </c>
      <c r="B59" s="97"/>
      <c r="C59" s="98"/>
      <c r="D59" s="366" t="s">
        <v>100</v>
      </c>
      <c r="E59" s="366"/>
      <c r="F59" s="366"/>
      <c r="G59" s="366"/>
      <c r="H59" s="366"/>
      <c r="I59" s="99"/>
      <c r="J59" s="366" t="s">
        <v>101</v>
      </c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56">
        <f>'05 - Elektroinstalace'!J27</f>
        <v>0</v>
      </c>
      <c r="AH59" s="357"/>
      <c r="AI59" s="357"/>
      <c r="AJ59" s="357"/>
      <c r="AK59" s="357"/>
      <c r="AL59" s="357"/>
      <c r="AM59" s="357"/>
      <c r="AN59" s="356">
        <f t="shared" si="0"/>
        <v>0</v>
      </c>
      <c r="AO59" s="357"/>
      <c r="AP59" s="357"/>
      <c r="AQ59" s="100" t="s">
        <v>78</v>
      </c>
      <c r="AR59" s="101"/>
      <c r="AS59" s="107">
        <v>0</v>
      </c>
      <c r="AT59" s="108">
        <f t="shared" si="1"/>
        <v>0</v>
      </c>
      <c r="AU59" s="109">
        <f>'05 - Elektroinstalace'!P78</f>
        <v>0</v>
      </c>
      <c r="AV59" s="108">
        <f>'05 - Elektroinstalace'!J30</f>
        <v>0</v>
      </c>
      <c r="AW59" s="108">
        <f>'05 - Elektroinstalace'!J31</f>
        <v>0</v>
      </c>
      <c r="AX59" s="108">
        <f>'05 - Elektroinstalace'!J32</f>
        <v>0</v>
      </c>
      <c r="AY59" s="108">
        <f>'05 - Elektroinstalace'!J33</f>
        <v>0</v>
      </c>
      <c r="AZ59" s="108">
        <f>'05 - Elektroinstalace'!F30</f>
        <v>0</v>
      </c>
      <c r="BA59" s="108">
        <f>'05 - Elektroinstalace'!F31</f>
        <v>0</v>
      </c>
      <c r="BB59" s="108">
        <f>'05 - Elektroinstalace'!F32</f>
        <v>0</v>
      </c>
      <c r="BC59" s="108">
        <f>'05 - Elektroinstalace'!F33</f>
        <v>0</v>
      </c>
      <c r="BD59" s="110">
        <f>'05 - Elektroinstalace'!F34</f>
        <v>0</v>
      </c>
      <c r="BT59" s="106" t="s">
        <v>79</v>
      </c>
      <c r="BV59" s="106" t="s">
        <v>73</v>
      </c>
      <c r="BW59" s="106" t="s">
        <v>102</v>
      </c>
      <c r="BX59" s="106" t="s">
        <v>7</v>
      </c>
      <c r="CL59" s="106" t="s">
        <v>21</v>
      </c>
      <c r="CM59" s="106" t="s">
        <v>81</v>
      </c>
    </row>
    <row r="60" spans="2:44" s="1" customFormat="1" ht="30" customHeight="1">
      <c r="B60" s="41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1"/>
    </row>
    <row r="61" spans="2:44" s="1" customFormat="1" ht="6.9" customHeight="1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61"/>
    </row>
  </sheetData>
  <sheetProtection algorithmName="SHA-512" hashValue="O1jRdmk739wq9xPA6OWAuTMIdnO6dyBtyhCl4OARDS8z4pxJ1uixWyaI2mROErCneuIQAmawe7W+N8neK3YA2w==" saltValue="4ILODNvoqu3IjVn1nTQXwoOyqkV+gJGiJwE4hLFYrcT+6UNMiK5NWgEJNs7pZw0VvKjkSsWGBQ7SRzeaoCQa9g==" spinCount="100000" sheet="1" objects="1" scenarios="1" formatColumns="0" formatRows="0"/>
  <mergeCells count="69">
    <mergeCell ref="AG58:AM58"/>
    <mergeCell ref="AG59:AM59"/>
    <mergeCell ref="AG51:AM51"/>
    <mergeCell ref="AN51:AP51"/>
    <mergeCell ref="AG53:AM53"/>
    <mergeCell ref="AG54:AM54"/>
    <mergeCell ref="AG55:AM55"/>
    <mergeCell ref="AG56:AM56"/>
    <mergeCell ref="AG57:AM57"/>
    <mergeCell ref="D59:H59"/>
    <mergeCell ref="AM46:AP46"/>
    <mergeCell ref="AS46:AT48"/>
    <mergeCell ref="AN49:AP49"/>
    <mergeCell ref="L42:AO42"/>
    <mergeCell ref="AM44:AN44"/>
    <mergeCell ref="I49:AF49"/>
    <mergeCell ref="AG49:AM49"/>
    <mergeCell ref="J53:AF53"/>
    <mergeCell ref="J54:AF54"/>
    <mergeCell ref="J55:AF55"/>
    <mergeCell ref="J56:AF56"/>
    <mergeCell ref="J57:AF57"/>
    <mergeCell ref="J58:AF58"/>
    <mergeCell ref="J59:AF59"/>
    <mergeCell ref="AN53:AP53"/>
    <mergeCell ref="D58:H58"/>
    <mergeCell ref="C49:G49"/>
    <mergeCell ref="D52:H52"/>
    <mergeCell ref="D53:H53"/>
    <mergeCell ref="D54:H54"/>
    <mergeCell ref="D55:H55"/>
    <mergeCell ref="D56:H56"/>
    <mergeCell ref="D57:H57"/>
    <mergeCell ref="L30:O30"/>
    <mergeCell ref="AK30:AO30"/>
    <mergeCell ref="K6:AO6"/>
    <mergeCell ref="J52:AF52"/>
    <mergeCell ref="W29:AE29"/>
    <mergeCell ref="AK29:AO29"/>
    <mergeCell ref="AN52:AP52"/>
    <mergeCell ref="AG52:AM52"/>
    <mergeCell ref="L26:O26"/>
    <mergeCell ref="W26:AE26"/>
    <mergeCell ref="AK26:AO26"/>
    <mergeCell ref="L27:O27"/>
    <mergeCell ref="W27:AE27"/>
    <mergeCell ref="AK27:AO27"/>
    <mergeCell ref="AN59:AP59"/>
    <mergeCell ref="AN57:AP57"/>
    <mergeCell ref="AN54:AP54"/>
    <mergeCell ref="AN55:AP55"/>
    <mergeCell ref="AN56:AP56"/>
    <mergeCell ref="AN58:AP58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0 - VRN'!C2" display="/"/>
    <hyperlink ref="A53" location="'01 - Stavební část'!C2" display="/"/>
    <hyperlink ref="A54" location="'02 - Vytápění'!C2" display="/"/>
    <hyperlink ref="A55" location="'03 - Zdravotně technické ...'!C2" display="/"/>
    <hyperlink ref="A56" location="'07 - Měření a regulace '!C2" display="/"/>
    <hyperlink ref="A57" location="'04 - VZT'!C2" display="/"/>
    <hyperlink ref="A58" location="'06 - Plynoinstalace'!C2" display="/"/>
    <hyperlink ref="A59" location="'05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7" customWidth="1"/>
    <col min="2" max="2" width="1.66796875" style="267" customWidth="1"/>
    <col min="3" max="4" width="5" style="267" customWidth="1"/>
    <col min="5" max="5" width="11.66015625" style="267" customWidth="1"/>
    <col min="6" max="6" width="9.16015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796875" style="267" customWidth="1"/>
  </cols>
  <sheetData>
    <row r="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395" t="s">
        <v>2079</v>
      </c>
      <c r="D3" s="395"/>
      <c r="E3" s="395"/>
      <c r="F3" s="395"/>
      <c r="G3" s="395"/>
      <c r="H3" s="395"/>
      <c r="I3" s="395"/>
      <c r="J3" s="395"/>
      <c r="K3" s="272"/>
    </row>
    <row r="4" spans="2:11" ht="25.5" customHeight="1">
      <c r="B4" s="273"/>
      <c r="C4" s="399" t="s">
        <v>2080</v>
      </c>
      <c r="D4" s="399"/>
      <c r="E4" s="399"/>
      <c r="F4" s="399"/>
      <c r="G4" s="399"/>
      <c r="H4" s="399"/>
      <c r="I4" s="399"/>
      <c r="J4" s="399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397" t="s">
        <v>2081</v>
      </c>
      <c r="D6" s="397"/>
      <c r="E6" s="397"/>
      <c r="F6" s="397"/>
      <c r="G6" s="397"/>
      <c r="H6" s="397"/>
      <c r="I6" s="397"/>
      <c r="J6" s="397"/>
      <c r="K6" s="274"/>
    </row>
    <row r="7" spans="2:11" ht="15" customHeight="1">
      <c r="B7" s="277"/>
      <c r="C7" s="397" t="s">
        <v>2082</v>
      </c>
      <c r="D7" s="397"/>
      <c r="E7" s="397"/>
      <c r="F7" s="397"/>
      <c r="G7" s="397"/>
      <c r="H7" s="397"/>
      <c r="I7" s="397"/>
      <c r="J7" s="397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397" t="s">
        <v>2083</v>
      </c>
      <c r="D9" s="397"/>
      <c r="E9" s="397"/>
      <c r="F9" s="397"/>
      <c r="G9" s="397"/>
      <c r="H9" s="397"/>
      <c r="I9" s="397"/>
      <c r="J9" s="397"/>
      <c r="K9" s="274"/>
    </row>
    <row r="10" spans="2:11" ht="15" customHeight="1">
      <c r="B10" s="277"/>
      <c r="C10" s="276"/>
      <c r="D10" s="397" t="s">
        <v>2084</v>
      </c>
      <c r="E10" s="397"/>
      <c r="F10" s="397"/>
      <c r="G10" s="397"/>
      <c r="H10" s="397"/>
      <c r="I10" s="397"/>
      <c r="J10" s="397"/>
      <c r="K10" s="274"/>
    </row>
    <row r="11" spans="2:11" ht="15" customHeight="1">
      <c r="B11" s="277"/>
      <c r="C11" s="278"/>
      <c r="D11" s="397" t="s">
        <v>2085</v>
      </c>
      <c r="E11" s="397"/>
      <c r="F11" s="397"/>
      <c r="G11" s="397"/>
      <c r="H11" s="397"/>
      <c r="I11" s="397"/>
      <c r="J11" s="397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397" t="s">
        <v>2086</v>
      </c>
      <c r="E13" s="397"/>
      <c r="F13" s="397"/>
      <c r="G13" s="397"/>
      <c r="H13" s="397"/>
      <c r="I13" s="397"/>
      <c r="J13" s="397"/>
      <c r="K13" s="274"/>
    </row>
    <row r="14" spans="2:11" ht="15" customHeight="1">
      <c r="B14" s="277"/>
      <c r="C14" s="278"/>
      <c r="D14" s="397" t="s">
        <v>2087</v>
      </c>
      <c r="E14" s="397"/>
      <c r="F14" s="397"/>
      <c r="G14" s="397"/>
      <c r="H14" s="397"/>
      <c r="I14" s="397"/>
      <c r="J14" s="397"/>
      <c r="K14" s="274"/>
    </row>
    <row r="15" spans="2:11" ht="15" customHeight="1">
      <c r="B15" s="277"/>
      <c r="C15" s="278"/>
      <c r="D15" s="397" t="s">
        <v>2088</v>
      </c>
      <c r="E15" s="397"/>
      <c r="F15" s="397"/>
      <c r="G15" s="397"/>
      <c r="H15" s="397"/>
      <c r="I15" s="397"/>
      <c r="J15" s="397"/>
      <c r="K15" s="274"/>
    </row>
    <row r="16" spans="2:11" ht="15" customHeight="1">
      <c r="B16" s="277"/>
      <c r="C16" s="278"/>
      <c r="D16" s="278"/>
      <c r="E16" s="279" t="s">
        <v>78</v>
      </c>
      <c r="F16" s="397" t="s">
        <v>2089</v>
      </c>
      <c r="G16" s="397"/>
      <c r="H16" s="397"/>
      <c r="I16" s="397"/>
      <c r="J16" s="397"/>
      <c r="K16" s="274"/>
    </row>
    <row r="17" spans="2:11" ht="15" customHeight="1">
      <c r="B17" s="277"/>
      <c r="C17" s="278"/>
      <c r="D17" s="278"/>
      <c r="E17" s="279" t="s">
        <v>2090</v>
      </c>
      <c r="F17" s="397" t="s">
        <v>2091</v>
      </c>
      <c r="G17" s="397"/>
      <c r="H17" s="397"/>
      <c r="I17" s="397"/>
      <c r="J17" s="397"/>
      <c r="K17" s="274"/>
    </row>
    <row r="18" spans="2:11" ht="15" customHeight="1">
      <c r="B18" s="277"/>
      <c r="C18" s="278"/>
      <c r="D18" s="278"/>
      <c r="E18" s="279" t="s">
        <v>2092</v>
      </c>
      <c r="F18" s="397" t="s">
        <v>2093</v>
      </c>
      <c r="G18" s="397"/>
      <c r="H18" s="397"/>
      <c r="I18" s="397"/>
      <c r="J18" s="397"/>
      <c r="K18" s="274"/>
    </row>
    <row r="19" spans="2:11" ht="15" customHeight="1">
      <c r="B19" s="277"/>
      <c r="C19" s="278"/>
      <c r="D19" s="278"/>
      <c r="E19" s="279" t="s">
        <v>2094</v>
      </c>
      <c r="F19" s="397" t="s">
        <v>2095</v>
      </c>
      <c r="G19" s="397"/>
      <c r="H19" s="397"/>
      <c r="I19" s="397"/>
      <c r="J19" s="397"/>
      <c r="K19" s="274"/>
    </row>
    <row r="20" spans="2:11" ht="15" customHeight="1">
      <c r="B20" s="277"/>
      <c r="C20" s="278"/>
      <c r="D20" s="278"/>
      <c r="E20" s="279" t="s">
        <v>2096</v>
      </c>
      <c r="F20" s="397" t="s">
        <v>1465</v>
      </c>
      <c r="G20" s="397"/>
      <c r="H20" s="397"/>
      <c r="I20" s="397"/>
      <c r="J20" s="397"/>
      <c r="K20" s="274"/>
    </row>
    <row r="21" spans="2:11" ht="15" customHeight="1">
      <c r="B21" s="277"/>
      <c r="C21" s="278"/>
      <c r="D21" s="278"/>
      <c r="E21" s="279" t="s">
        <v>2097</v>
      </c>
      <c r="F21" s="397" t="s">
        <v>2098</v>
      </c>
      <c r="G21" s="397"/>
      <c r="H21" s="397"/>
      <c r="I21" s="397"/>
      <c r="J21" s="397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397" t="s">
        <v>2099</v>
      </c>
      <c r="D23" s="397"/>
      <c r="E23" s="397"/>
      <c r="F23" s="397"/>
      <c r="G23" s="397"/>
      <c r="H23" s="397"/>
      <c r="I23" s="397"/>
      <c r="J23" s="397"/>
      <c r="K23" s="274"/>
    </row>
    <row r="24" spans="2:11" ht="15" customHeight="1">
      <c r="B24" s="277"/>
      <c r="C24" s="397" t="s">
        <v>2100</v>
      </c>
      <c r="D24" s="397"/>
      <c r="E24" s="397"/>
      <c r="F24" s="397"/>
      <c r="G24" s="397"/>
      <c r="H24" s="397"/>
      <c r="I24" s="397"/>
      <c r="J24" s="397"/>
      <c r="K24" s="274"/>
    </row>
    <row r="25" spans="2:11" ht="15" customHeight="1">
      <c r="B25" s="277"/>
      <c r="C25" s="276"/>
      <c r="D25" s="397" t="s">
        <v>2101</v>
      </c>
      <c r="E25" s="397"/>
      <c r="F25" s="397"/>
      <c r="G25" s="397"/>
      <c r="H25" s="397"/>
      <c r="I25" s="397"/>
      <c r="J25" s="397"/>
      <c r="K25" s="274"/>
    </row>
    <row r="26" spans="2:11" ht="15" customHeight="1">
      <c r="B26" s="277"/>
      <c r="C26" s="278"/>
      <c r="D26" s="397" t="s">
        <v>2102</v>
      </c>
      <c r="E26" s="397"/>
      <c r="F26" s="397"/>
      <c r="G26" s="397"/>
      <c r="H26" s="397"/>
      <c r="I26" s="397"/>
      <c r="J26" s="397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397" t="s">
        <v>2103</v>
      </c>
      <c r="E28" s="397"/>
      <c r="F28" s="397"/>
      <c r="G28" s="397"/>
      <c r="H28" s="397"/>
      <c r="I28" s="397"/>
      <c r="J28" s="397"/>
      <c r="K28" s="274"/>
    </row>
    <row r="29" spans="2:11" ht="15" customHeight="1">
      <c r="B29" s="277"/>
      <c r="C29" s="278"/>
      <c r="D29" s="397" t="s">
        <v>2104</v>
      </c>
      <c r="E29" s="397"/>
      <c r="F29" s="397"/>
      <c r="G29" s="397"/>
      <c r="H29" s="397"/>
      <c r="I29" s="397"/>
      <c r="J29" s="397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397" t="s">
        <v>2105</v>
      </c>
      <c r="E31" s="397"/>
      <c r="F31" s="397"/>
      <c r="G31" s="397"/>
      <c r="H31" s="397"/>
      <c r="I31" s="397"/>
      <c r="J31" s="397"/>
      <c r="K31" s="274"/>
    </row>
    <row r="32" spans="2:11" ht="15" customHeight="1">
      <c r="B32" s="277"/>
      <c r="C32" s="278"/>
      <c r="D32" s="397" t="s">
        <v>2106</v>
      </c>
      <c r="E32" s="397"/>
      <c r="F32" s="397"/>
      <c r="G32" s="397"/>
      <c r="H32" s="397"/>
      <c r="I32" s="397"/>
      <c r="J32" s="397"/>
      <c r="K32" s="274"/>
    </row>
    <row r="33" spans="2:11" ht="15" customHeight="1">
      <c r="B33" s="277"/>
      <c r="C33" s="278"/>
      <c r="D33" s="397" t="s">
        <v>2107</v>
      </c>
      <c r="E33" s="397"/>
      <c r="F33" s="397"/>
      <c r="G33" s="397"/>
      <c r="H33" s="397"/>
      <c r="I33" s="397"/>
      <c r="J33" s="397"/>
      <c r="K33" s="274"/>
    </row>
    <row r="34" spans="2:11" ht="15" customHeight="1">
      <c r="B34" s="277"/>
      <c r="C34" s="278"/>
      <c r="D34" s="276"/>
      <c r="E34" s="280" t="s">
        <v>122</v>
      </c>
      <c r="F34" s="276"/>
      <c r="G34" s="397" t="s">
        <v>2108</v>
      </c>
      <c r="H34" s="397"/>
      <c r="I34" s="397"/>
      <c r="J34" s="397"/>
      <c r="K34" s="274"/>
    </row>
    <row r="35" spans="2:11" ht="30.75" customHeight="1">
      <c r="B35" s="277"/>
      <c r="C35" s="278"/>
      <c r="D35" s="276"/>
      <c r="E35" s="280" t="s">
        <v>2109</v>
      </c>
      <c r="F35" s="276"/>
      <c r="G35" s="397" t="s">
        <v>2110</v>
      </c>
      <c r="H35" s="397"/>
      <c r="I35" s="397"/>
      <c r="J35" s="397"/>
      <c r="K35" s="274"/>
    </row>
    <row r="36" spans="2:11" ht="15" customHeight="1">
      <c r="B36" s="277"/>
      <c r="C36" s="278"/>
      <c r="D36" s="276"/>
      <c r="E36" s="280" t="s">
        <v>52</v>
      </c>
      <c r="F36" s="276"/>
      <c r="G36" s="397" t="s">
        <v>2111</v>
      </c>
      <c r="H36" s="397"/>
      <c r="I36" s="397"/>
      <c r="J36" s="397"/>
      <c r="K36" s="274"/>
    </row>
    <row r="37" spans="2:11" ht="15" customHeight="1">
      <c r="B37" s="277"/>
      <c r="C37" s="278"/>
      <c r="D37" s="276"/>
      <c r="E37" s="280" t="s">
        <v>123</v>
      </c>
      <c r="F37" s="276"/>
      <c r="G37" s="397" t="s">
        <v>2112</v>
      </c>
      <c r="H37" s="397"/>
      <c r="I37" s="397"/>
      <c r="J37" s="397"/>
      <c r="K37" s="274"/>
    </row>
    <row r="38" spans="2:11" ht="15" customHeight="1">
      <c r="B38" s="277"/>
      <c r="C38" s="278"/>
      <c r="D38" s="276"/>
      <c r="E38" s="280" t="s">
        <v>124</v>
      </c>
      <c r="F38" s="276"/>
      <c r="G38" s="397" t="s">
        <v>2113</v>
      </c>
      <c r="H38" s="397"/>
      <c r="I38" s="397"/>
      <c r="J38" s="397"/>
      <c r="K38" s="274"/>
    </row>
    <row r="39" spans="2:11" ht="15" customHeight="1">
      <c r="B39" s="277"/>
      <c r="C39" s="278"/>
      <c r="D39" s="276"/>
      <c r="E39" s="280" t="s">
        <v>125</v>
      </c>
      <c r="F39" s="276"/>
      <c r="G39" s="397" t="s">
        <v>2114</v>
      </c>
      <c r="H39" s="397"/>
      <c r="I39" s="397"/>
      <c r="J39" s="397"/>
      <c r="K39" s="274"/>
    </row>
    <row r="40" spans="2:11" ht="15" customHeight="1">
      <c r="B40" s="277"/>
      <c r="C40" s="278"/>
      <c r="D40" s="276"/>
      <c r="E40" s="280" t="s">
        <v>2115</v>
      </c>
      <c r="F40" s="276"/>
      <c r="G40" s="397" t="s">
        <v>2116</v>
      </c>
      <c r="H40" s="397"/>
      <c r="I40" s="397"/>
      <c r="J40" s="397"/>
      <c r="K40" s="274"/>
    </row>
    <row r="41" spans="2:11" ht="15" customHeight="1">
      <c r="B41" s="277"/>
      <c r="C41" s="278"/>
      <c r="D41" s="276"/>
      <c r="E41" s="280"/>
      <c r="F41" s="276"/>
      <c r="G41" s="397" t="s">
        <v>2117</v>
      </c>
      <c r="H41" s="397"/>
      <c r="I41" s="397"/>
      <c r="J41" s="397"/>
      <c r="K41" s="274"/>
    </row>
    <row r="42" spans="2:11" ht="15" customHeight="1">
      <c r="B42" s="277"/>
      <c r="C42" s="278"/>
      <c r="D42" s="276"/>
      <c r="E42" s="280" t="s">
        <v>2118</v>
      </c>
      <c r="F42" s="276"/>
      <c r="G42" s="397" t="s">
        <v>2119</v>
      </c>
      <c r="H42" s="397"/>
      <c r="I42" s="397"/>
      <c r="J42" s="397"/>
      <c r="K42" s="274"/>
    </row>
    <row r="43" spans="2:11" ht="15" customHeight="1">
      <c r="B43" s="277"/>
      <c r="C43" s="278"/>
      <c r="D43" s="276"/>
      <c r="E43" s="280" t="s">
        <v>127</v>
      </c>
      <c r="F43" s="276"/>
      <c r="G43" s="397" t="s">
        <v>2120</v>
      </c>
      <c r="H43" s="397"/>
      <c r="I43" s="397"/>
      <c r="J43" s="397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397" t="s">
        <v>2121</v>
      </c>
      <c r="E45" s="397"/>
      <c r="F45" s="397"/>
      <c r="G45" s="397"/>
      <c r="H45" s="397"/>
      <c r="I45" s="397"/>
      <c r="J45" s="397"/>
      <c r="K45" s="274"/>
    </row>
    <row r="46" spans="2:11" ht="15" customHeight="1">
      <c r="B46" s="277"/>
      <c r="C46" s="278"/>
      <c r="D46" s="278"/>
      <c r="E46" s="397" t="s">
        <v>2122</v>
      </c>
      <c r="F46" s="397"/>
      <c r="G46" s="397"/>
      <c r="H46" s="397"/>
      <c r="I46" s="397"/>
      <c r="J46" s="397"/>
      <c r="K46" s="274"/>
    </row>
    <row r="47" spans="2:11" ht="15" customHeight="1">
      <c r="B47" s="277"/>
      <c r="C47" s="278"/>
      <c r="D47" s="278"/>
      <c r="E47" s="397" t="s">
        <v>2123</v>
      </c>
      <c r="F47" s="397"/>
      <c r="G47" s="397"/>
      <c r="H47" s="397"/>
      <c r="I47" s="397"/>
      <c r="J47" s="397"/>
      <c r="K47" s="274"/>
    </row>
    <row r="48" spans="2:11" ht="15" customHeight="1">
      <c r="B48" s="277"/>
      <c r="C48" s="278"/>
      <c r="D48" s="278"/>
      <c r="E48" s="397" t="s">
        <v>2124</v>
      </c>
      <c r="F48" s="397"/>
      <c r="G48" s="397"/>
      <c r="H48" s="397"/>
      <c r="I48" s="397"/>
      <c r="J48" s="397"/>
      <c r="K48" s="274"/>
    </row>
    <row r="49" spans="2:11" ht="15" customHeight="1">
      <c r="B49" s="277"/>
      <c r="C49" s="278"/>
      <c r="D49" s="397" t="s">
        <v>2125</v>
      </c>
      <c r="E49" s="397"/>
      <c r="F49" s="397"/>
      <c r="G49" s="397"/>
      <c r="H49" s="397"/>
      <c r="I49" s="397"/>
      <c r="J49" s="397"/>
      <c r="K49" s="274"/>
    </row>
    <row r="50" spans="2:11" ht="25.5" customHeight="1">
      <c r="B50" s="273"/>
      <c r="C50" s="399" t="s">
        <v>2126</v>
      </c>
      <c r="D50" s="399"/>
      <c r="E50" s="399"/>
      <c r="F50" s="399"/>
      <c r="G50" s="399"/>
      <c r="H50" s="399"/>
      <c r="I50" s="399"/>
      <c r="J50" s="399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397" t="s">
        <v>2127</v>
      </c>
      <c r="D52" s="397"/>
      <c r="E52" s="397"/>
      <c r="F52" s="397"/>
      <c r="G52" s="397"/>
      <c r="H52" s="397"/>
      <c r="I52" s="397"/>
      <c r="J52" s="397"/>
      <c r="K52" s="274"/>
    </row>
    <row r="53" spans="2:11" ht="15" customHeight="1">
      <c r="B53" s="273"/>
      <c r="C53" s="397" t="s">
        <v>2128</v>
      </c>
      <c r="D53" s="397"/>
      <c r="E53" s="397"/>
      <c r="F53" s="397"/>
      <c r="G53" s="397"/>
      <c r="H53" s="397"/>
      <c r="I53" s="397"/>
      <c r="J53" s="397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397" t="s">
        <v>2129</v>
      </c>
      <c r="D55" s="397"/>
      <c r="E55" s="397"/>
      <c r="F55" s="397"/>
      <c r="G55" s="397"/>
      <c r="H55" s="397"/>
      <c r="I55" s="397"/>
      <c r="J55" s="397"/>
      <c r="K55" s="274"/>
    </row>
    <row r="56" spans="2:11" ht="15" customHeight="1">
      <c r="B56" s="273"/>
      <c r="C56" s="278"/>
      <c r="D56" s="397" t="s">
        <v>2130</v>
      </c>
      <c r="E56" s="397"/>
      <c r="F56" s="397"/>
      <c r="G56" s="397"/>
      <c r="H56" s="397"/>
      <c r="I56" s="397"/>
      <c r="J56" s="397"/>
      <c r="K56" s="274"/>
    </row>
    <row r="57" spans="2:11" ht="15" customHeight="1">
      <c r="B57" s="273"/>
      <c r="C57" s="278"/>
      <c r="D57" s="397" t="s">
        <v>2131</v>
      </c>
      <c r="E57" s="397"/>
      <c r="F57" s="397"/>
      <c r="G57" s="397"/>
      <c r="H57" s="397"/>
      <c r="I57" s="397"/>
      <c r="J57" s="397"/>
      <c r="K57" s="274"/>
    </row>
    <row r="58" spans="2:11" ht="15" customHeight="1">
      <c r="B58" s="273"/>
      <c r="C58" s="278"/>
      <c r="D58" s="397" t="s">
        <v>2132</v>
      </c>
      <c r="E58" s="397"/>
      <c r="F58" s="397"/>
      <c r="G58" s="397"/>
      <c r="H58" s="397"/>
      <c r="I58" s="397"/>
      <c r="J58" s="397"/>
      <c r="K58" s="274"/>
    </row>
    <row r="59" spans="2:11" ht="15" customHeight="1">
      <c r="B59" s="273"/>
      <c r="C59" s="278"/>
      <c r="D59" s="397" t="s">
        <v>2133</v>
      </c>
      <c r="E59" s="397"/>
      <c r="F59" s="397"/>
      <c r="G59" s="397"/>
      <c r="H59" s="397"/>
      <c r="I59" s="397"/>
      <c r="J59" s="397"/>
      <c r="K59" s="274"/>
    </row>
    <row r="60" spans="2:11" ht="15" customHeight="1">
      <c r="B60" s="273"/>
      <c r="C60" s="278"/>
      <c r="D60" s="398" t="s">
        <v>2134</v>
      </c>
      <c r="E60" s="398"/>
      <c r="F60" s="398"/>
      <c r="G60" s="398"/>
      <c r="H60" s="398"/>
      <c r="I60" s="398"/>
      <c r="J60" s="398"/>
      <c r="K60" s="274"/>
    </row>
    <row r="61" spans="2:11" ht="15" customHeight="1">
      <c r="B61" s="273"/>
      <c r="C61" s="278"/>
      <c r="D61" s="397" t="s">
        <v>2135</v>
      </c>
      <c r="E61" s="397"/>
      <c r="F61" s="397"/>
      <c r="G61" s="397"/>
      <c r="H61" s="397"/>
      <c r="I61" s="397"/>
      <c r="J61" s="397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397" t="s">
        <v>2136</v>
      </c>
      <c r="E63" s="397"/>
      <c r="F63" s="397"/>
      <c r="G63" s="397"/>
      <c r="H63" s="397"/>
      <c r="I63" s="397"/>
      <c r="J63" s="397"/>
      <c r="K63" s="274"/>
    </row>
    <row r="64" spans="2:11" ht="15" customHeight="1">
      <c r="B64" s="273"/>
      <c r="C64" s="278"/>
      <c r="D64" s="398" t="s">
        <v>2137</v>
      </c>
      <c r="E64" s="398"/>
      <c r="F64" s="398"/>
      <c r="G64" s="398"/>
      <c r="H64" s="398"/>
      <c r="I64" s="398"/>
      <c r="J64" s="398"/>
      <c r="K64" s="274"/>
    </row>
    <row r="65" spans="2:11" ht="15" customHeight="1">
      <c r="B65" s="273"/>
      <c r="C65" s="278"/>
      <c r="D65" s="397" t="s">
        <v>2138</v>
      </c>
      <c r="E65" s="397"/>
      <c r="F65" s="397"/>
      <c r="G65" s="397"/>
      <c r="H65" s="397"/>
      <c r="I65" s="397"/>
      <c r="J65" s="397"/>
      <c r="K65" s="274"/>
    </row>
    <row r="66" spans="2:11" ht="15" customHeight="1">
      <c r="B66" s="273"/>
      <c r="C66" s="278"/>
      <c r="D66" s="397" t="s">
        <v>2139</v>
      </c>
      <c r="E66" s="397"/>
      <c r="F66" s="397"/>
      <c r="G66" s="397"/>
      <c r="H66" s="397"/>
      <c r="I66" s="397"/>
      <c r="J66" s="397"/>
      <c r="K66" s="274"/>
    </row>
    <row r="67" spans="2:11" ht="15" customHeight="1">
      <c r="B67" s="273"/>
      <c r="C67" s="278"/>
      <c r="D67" s="397" t="s">
        <v>2140</v>
      </c>
      <c r="E67" s="397"/>
      <c r="F67" s="397"/>
      <c r="G67" s="397"/>
      <c r="H67" s="397"/>
      <c r="I67" s="397"/>
      <c r="J67" s="397"/>
      <c r="K67" s="274"/>
    </row>
    <row r="68" spans="2:11" ht="15" customHeight="1">
      <c r="B68" s="273"/>
      <c r="C68" s="278"/>
      <c r="D68" s="397" t="s">
        <v>2141</v>
      </c>
      <c r="E68" s="397"/>
      <c r="F68" s="397"/>
      <c r="G68" s="397"/>
      <c r="H68" s="397"/>
      <c r="I68" s="397"/>
      <c r="J68" s="397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396" t="s">
        <v>107</v>
      </c>
      <c r="D73" s="396"/>
      <c r="E73" s="396"/>
      <c r="F73" s="396"/>
      <c r="G73" s="396"/>
      <c r="H73" s="396"/>
      <c r="I73" s="396"/>
      <c r="J73" s="396"/>
      <c r="K73" s="291"/>
    </row>
    <row r="74" spans="2:11" ht="17.25" customHeight="1">
      <c r="B74" s="290"/>
      <c r="C74" s="292" t="s">
        <v>2142</v>
      </c>
      <c r="D74" s="292"/>
      <c r="E74" s="292"/>
      <c r="F74" s="292" t="s">
        <v>2143</v>
      </c>
      <c r="G74" s="293"/>
      <c r="H74" s="292" t="s">
        <v>123</v>
      </c>
      <c r="I74" s="292" t="s">
        <v>56</v>
      </c>
      <c r="J74" s="292" t="s">
        <v>2144</v>
      </c>
      <c r="K74" s="291"/>
    </row>
    <row r="75" spans="2:11" ht="17.25" customHeight="1">
      <c r="B75" s="290"/>
      <c r="C75" s="294" t="s">
        <v>2145</v>
      </c>
      <c r="D75" s="294"/>
      <c r="E75" s="294"/>
      <c r="F75" s="295" t="s">
        <v>2146</v>
      </c>
      <c r="G75" s="296"/>
      <c r="H75" s="294"/>
      <c r="I75" s="294"/>
      <c r="J75" s="294" t="s">
        <v>2147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52</v>
      </c>
      <c r="D77" s="297"/>
      <c r="E77" s="297"/>
      <c r="F77" s="299" t="s">
        <v>2148</v>
      </c>
      <c r="G77" s="298"/>
      <c r="H77" s="280" t="s">
        <v>2149</v>
      </c>
      <c r="I77" s="280" t="s">
        <v>2150</v>
      </c>
      <c r="J77" s="280">
        <v>20</v>
      </c>
      <c r="K77" s="291"/>
    </row>
    <row r="78" spans="2:11" ht="15" customHeight="1">
      <c r="B78" s="290"/>
      <c r="C78" s="280" t="s">
        <v>2151</v>
      </c>
      <c r="D78" s="280"/>
      <c r="E78" s="280"/>
      <c r="F78" s="299" t="s">
        <v>2148</v>
      </c>
      <c r="G78" s="298"/>
      <c r="H78" s="280" t="s">
        <v>2152</v>
      </c>
      <c r="I78" s="280" t="s">
        <v>2150</v>
      </c>
      <c r="J78" s="280">
        <v>120</v>
      </c>
      <c r="K78" s="291"/>
    </row>
    <row r="79" spans="2:11" ht="15" customHeight="1">
      <c r="B79" s="300"/>
      <c r="C79" s="280" t="s">
        <v>2153</v>
      </c>
      <c r="D79" s="280"/>
      <c r="E79" s="280"/>
      <c r="F79" s="299" t="s">
        <v>2154</v>
      </c>
      <c r="G79" s="298"/>
      <c r="H79" s="280" t="s">
        <v>2155</v>
      </c>
      <c r="I79" s="280" t="s">
        <v>2150</v>
      </c>
      <c r="J79" s="280">
        <v>50</v>
      </c>
      <c r="K79" s="291"/>
    </row>
    <row r="80" spans="2:11" ht="15" customHeight="1">
      <c r="B80" s="300"/>
      <c r="C80" s="280" t="s">
        <v>2156</v>
      </c>
      <c r="D80" s="280"/>
      <c r="E80" s="280"/>
      <c r="F80" s="299" t="s">
        <v>2148</v>
      </c>
      <c r="G80" s="298"/>
      <c r="H80" s="280" t="s">
        <v>2157</v>
      </c>
      <c r="I80" s="280" t="s">
        <v>2158</v>
      </c>
      <c r="J80" s="280"/>
      <c r="K80" s="291"/>
    </row>
    <row r="81" spans="2:11" ht="15" customHeight="1">
      <c r="B81" s="300"/>
      <c r="C81" s="301" t="s">
        <v>2159</v>
      </c>
      <c r="D81" s="301"/>
      <c r="E81" s="301"/>
      <c r="F81" s="302" t="s">
        <v>2154</v>
      </c>
      <c r="G81" s="301"/>
      <c r="H81" s="301" t="s">
        <v>2160</v>
      </c>
      <c r="I81" s="301" t="s">
        <v>2150</v>
      </c>
      <c r="J81" s="301">
        <v>15</v>
      </c>
      <c r="K81" s="291"/>
    </row>
    <row r="82" spans="2:11" ht="15" customHeight="1">
      <c r="B82" s="300"/>
      <c r="C82" s="301" t="s">
        <v>2161</v>
      </c>
      <c r="D82" s="301"/>
      <c r="E82" s="301"/>
      <c r="F82" s="302" t="s">
        <v>2154</v>
      </c>
      <c r="G82" s="301"/>
      <c r="H82" s="301" t="s">
        <v>2162</v>
      </c>
      <c r="I82" s="301" t="s">
        <v>2150</v>
      </c>
      <c r="J82" s="301">
        <v>15</v>
      </c>
      <c r="K82" s="291"/>
    </row>
    <row r="83" spans="2:11" ht="15" customHeight="1">
      <c r="B83" s="300"/>
      <c r="C83" s="301" t="s">
        <v>2163</v>
      </c>
      <c r="D83" s="301"/>
      <c r="E83" s="301"/>
      <c r="F83" s="302" t="s">
        <v>2154</v>
      </c>
      <c r="G83" s="301"/>
      <c r="H83" s="301" t="s">
        <v>2164</v>
      </c>
      <c r="I83" s="301" t="s">
        <v>2150</v>
      </c>
      <c r="J83" s="301">
        <v>20</v>
      </c>
      <c r="K83" s="291"/>
    </row>
    <row r="84" spans="2:11" ht="15" customHeight="1">
      <c r="B84" s="300"/>
      <c r="C84" s="301" t="s">
        <v>2165</v>
      </c>
      <c r="D84" s="301"/>
      <c r="E84" s="301"/>
      <c r="F84" s="302" t="s">
        <v>2154</v>
      </c>
      <c r="G84" s="301"/>
      <c r="H84" s="301" t="s">
        <v>2166</v>
      </c>
      <c r="I84" s="301" t="s">
        <v>2150</v>
      </c>
      <c r="J84" s="301">
        <v>20</v>
      </c>
      <c r="K84" s="291"/>
    </row>
    <row r="85" spans="2:11" ht="15" customHeight="1">
      <c r="B85" s="300"/>
      <c r="C85" s="280" t="s">
        <v>2167</v>
      </c>
      <c r="D85" s="280"/>
      <c r="E85" s="280"/>
      <c r="F85" s="299" t="s">
        <v>2154</v>
      </c>
      <c r="G85" s="298"/>
      <c r="H85" s="280" t="s">
        <v>2168</v>
      </c>
      <c r="I85" s="280" t="s">
        <v>2150</v>
      </c>
      <c r="J85" s="280">
        <v>50</v>
      </c>
      <c r="K85" s="291"/>
    </row>
    <row r="86" spans="2:11" ht="15" customHeight="1">
      <c r="B86" s="300"/>
      <c r="C86" s="280" t="s">
        <v>2169</v>
      </c>
      <c r="D86" s="280"/>
      <c r="E86" s="280"/>
      <c r="F86" s="299" t="s">
        <v>2154</v>
      </c>
      <c r="G86" s="298"/>
      <c r="H86" s="280" t="s">
        <v>2170</v>
      </c>
      <c r="I86" s="280" t="s">
        <v>2150</v>
      </c>
      <c r="J86" s="280">
        <v>20</v>
      </c>
      <c r="K86" s="291"/>
    </row>
    <row r="87" spans="2:11" ht="15" customHeight="1">
      <c r="B87" s="300"/>
      <c r="C87" s="280" t="s">
        <v>2171</v>
      </c>
      <c r="D87" s="280"/>
      <c r="E87" s="280"/>
      <c r="F87" s="299" t="s">
        <v>2154</v>
      </c>
      <c r="G87" s="298"/>
      <c r="H87" s="280" t="s">
        <v>2172</v>
      </c>
      <c r="I87" s="280" t="s">
        <v>2150</v>
      </c>
      <c r="J87" s="280">
        <v>20</v>
      </c>
      <c r="K87" s="291"/>
    </row>
    <row r="88" spans="2:11" ht="15" customHeight="1">
      <c r="B88" s="300"/>
      <c r="C88" s="280" t="s">
        <v>2173</v>
      </c>
      <c r="D88" s="280"/>
      <c r="E88" s="280"/>
      <c r="F88" s="299" t="s">
        <v>2154</v>
      </c>
      <c r="G88" s="298"/>
      <c r="H88" s="280" t="s">
        <v>2174</v>
      </c>
      <c r="I88" s="280" t="s">
        <v>2150</v>
      </c>
      <c r="J88" s="280">
        <v>50</v>
      </c>
      <c r="K88" s="291"/>
    </row>
    <row r="89" spans="2:11" ht="15" customHeight="1">
      <c r="B89" s="300"/>
      <c r="C89" s="280" t="s">
        <v>2175</v>
      </c>
      <c r="D89" s="280"/>
      <c r="E89" s="280"/>
      <c r="F89" s="299" t="s">
        <v>2154</v>
      </c>
      <c r="G89" s="298"/>
      <c r="H89" s="280" t="s">
        <v>2175</v>
      </c>
      <c r="I89" s="280" t="s">
        <v>2150</v>
      </c>
      <c r="J89" s="280">
        <v>50</v>
      </c>
      <c r="K89" s="291"/>
    </row>
    <row r="90" spans="2:11" ht="15" customHeight="1">
      <c r="B90" s="300"/>
      <c r="C90" s="280" t="s">
        <v>128</v>
      </c>
      <c r="D90" s="280"/>
      <c r="E90" s="280"/>
      <c r="F90" s="299" t="s">
        <v>2154</v>
      </c>
      <c r="G90" s="298"/>
      <c r="H90" s="280" t="s">
        <v>2176</v>
      </c>
      <c r="I90" s="280" t="s">
        <v>2150</v>
      </c>
      <c r="J90" s="280">
        <v>255</v>
      </c>
      <c r="K90" s="291"/>
    </row>
    <row r="91" spans="2:11" ht="15" customHeight="1">
      <c r="B91" s="300"/>
      <c r="C91" s="280" t="s">
        <v>2177</v>
      </c>
      <c r="D91" s="280"/>
      <c r="E91" s="280"/>
      <c r="F91" s="299" t="s">
        <v>2148</v>
      </c>
      <c r="G91" s="298"/>
      <c r="H91" s="280" t="s">
        <v>2178</v>
      </c>
      <c r="I91" s="280" t="s">
        <v>2179</v>
      </c>
      <c r="J91" s="280"/>
      <c r="K91" s="291"/>
    </row>
    <row r="92" spans="2:11" ht="15" customHeight="1">
      <c r="B92" s="300"/>
      <c r="C92" s="280" t="s">
        <v>2180</v>
      </c>
      <c r="D92" s="280"/>
      <c r="E92" s="280"/>
      <c r="F92" s="299" t="s">
        <v>2148</v>
      </c>
      <c r="G92" s="298"/>
      <c r="H92" s="280" t="s">
        <v>2181</v>
      </c>
      <c r="I92" s="280" t="s">
        <v>2182</v>
      </c>
      <c r="J92" s="280"/>
      <c r="K92" s="291"/>
    </row>
    <row r="93" spans="2:11" ht="15" customHeight="1">
      <c r="B93" s="300"/>
      <c r="C93" s="280" t="s">
        <v>2183</v>
      </c>
      <c r="D93" s="280"/>
      <c r="E93" s="280"/>
      <c r="F93" s="299" t="s">
        <v>2148</v>
      </c>
      <c r="G93" s="298"/>
      <c r="H93" s="280" t="s">
        <v>2183</v>
      </c>
      <c r="I93" s="280" t="s">
        <v>2182</v>
      </c>
      <c r="J93" s="280"/>
      <c r="K93" s="291"/>
    </row>
    <row r="94" spans="2:11" ht="15" customHeight="1">
      <c r="B94" s="300"/>
      <c r="C94" s="280" t="s">
        <v>37</v>
      </c>
      <c r="D94" s="280"/>
      <c r="E94" s="280"/>
      <c r="F94" s="299" t="s">
        <v>2148</v>
      </c>
      <c r="G94" s="298"/>
      <c r="H94" s="280" t="s">
        <v>2184</v>
      </c>
      <c r="I94" s="280" t="s">
        <v>2182</v>
      </c>
      <c r="J94" s="280"/>
      <c r="K94" s="291"/>
    </row>
    <row r="95" spans="2:11" ht="15" customHeight="1">
      <c r="B95" s="300"/>
      <c r="C95" s="280" t="s">
        <v>47</v>
      </c>
      <c r="D95" s="280"/>
      <c r="E95" s="280"/>
      <c r="F95" s="299" t="s">
        <v>2148</v>
      </c>
      <c r="G95" s="298"/>
      <c r="H95" s="280" t="s">
        <v>2185</v>
      </c>
      <c r="I95" s="280" t="s">
        <v>2182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396" t="s">
        <v>2186</v>
      </c>
      <c r="D100" s="396"/>
      <c r="E100" s="396"/>
      <c r="F100" s="396"/>
      <c r="G100" s="396"/>
      <c r="H100" s="396"/>
      <c r="I100" s="396"/>
      <c r="J100" s="396"/>
      <c r="K100" s="291"/>
    </row>
    <row r="101" spans="2:11" ht="17.25" customHeight="1">
      <c r="B101" s="290"/>
      <c r="C101" s="292" t="s">
        <v>2142</v>
      </c>
      <c r="D101" s="292"/>
      <c r="E101" s="292"/>
      <c r="F101" s="292" t="s">
        <v>2143</v>
      </c>
      <c r="G101" s="293"/>
      <c r="H101" s="292" t="s">
        <v>123</v>
      </c>
      <c r="I101" s="292" t="s">
        <v>56</v>
      </c>
      <c r="J101" s="292" t="s">
        <v>2144</v>
      </c>
      <c r="K101" s="291"/>
    </row>
    <row r="102" spans="2:11" ht="17.25" customHeight="1">
      <c r="B102" s="290"/>
      <c r="C102" s="294" t="s">
        <v>2145</v>
      </c>
      <c r="D102" s="294"/>
      <c r="E102" s="294"/>
      <c r="F102" s="295" t="s">
        <v>2146</v>
      </c>
      <c r="G102" s="296"/>
      <c r="H102" s="294"/>
      <c r="I102" s="294"/>
      <c r="J102" s="294" t="s">
        <v>2147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52</v>
      </c>
      <c r="D104" s="297"/>
      <c r="E104" s="297"/>
      <c r="F104" s="299" t="s">
        <v>2148</v>
      </c>
      <c r="G104" s="308"/>
      <c r="H104" s="280" t="s">
        <v>2187</v>
      </c>
      <c r="I104" s="280" t="s">
        <v>2150</v>
      </c>
      <c r="J104" s="280">
        <v>20</v>
      </c>
      <c r="K104" s="291"/>
    </row>
    <row r="105" spans="2:11" ht="15" customHeight="1">
      <c r="B105" s="290"/>
      <c r="C105" s="280" t="s">
        <v>2151</v>
      </c>
      <c r="D105" s="280"/>
      <c r="E105" s="280"/>
      <c r="F105" s="299" t="s">
        <v>2148</v>
      </c>
      <c r="G105" s="280"/>
      <c r="H105" s="280" t="s">
        <v>2187</v>
      </c>
      <c r="I105" s="280" t="s">
        <v>2150</v>
      </c>
      <c r="J105" s="280">
        <v>120</v>
      </c>
      <c r="K105" s="291"/>
    </row>
    <row r="106" spans="2:11" ht="15" customHeight="1">
      <c r="B106" s="300"/>
      <c r="C106" s="280" t="s">
        <v>2153</v>
      </c>
      <c r="D106" s="280"/>
      <c r="E106" s="280"/>
      <c r="F106" s="299" t="s">
        <v>2154</v>
      </c>
      <c r="G106" s="280"/>
      <c r="H106" s="280" t="s">
        <v>2187</v>
      </c>
      <c r="I106" s="280" t="s">
        <v>2150</v>
      </c>
      <c r="J106" s="280">
        <v>50</v>
      </c>
      <c r="K106" s="291"/>
    </row>
    <row r="107" spans="2:11" ht="15" customHeight="1">
      <c r="B107" s="300"/>
      <c r="C107" s="280" t="s">
        <v>2156</v>
      </c>
      <c r="D107" s="280"/>
      <c r="E107" s="280"/>
      <c r="F107" s="299" t="s">
        <v>2148</v>
      </c>
      <c r="G107" s="280"/>
      <c r="H107" s="280" t="s">
        <v>2187</v>
      </c>
      <c r="I107" s="280" t="s">
        <v>2158</v>
      </c>
      <c r="J107" s="280"/>
      <c r="K107" s="291"/>
    </row>
    <row r="108" spans="2:11" ht="15" customHeight="1">
      <c r="B108" s="300"/>
      <c r="C108" s="280" t="s">
        <v>2167</v>
      </c>
      <c r="D108" s="280"/>
      <c r="E108" s="280"/>
      <c r="F108" s="299" t="s">
        <v>2154</v>
      </c>
      <c r="G108" s="280"/>
      <c r="H108" s="280" t="s">
        <v>2187</v>
      </c>
      <c r="I108" s="280" t="s">
        <v>2150</v>
      </c>
      <c r="J108" s="280">
        <v>50</v>
      </c>
      <c r="K108" s="291"/>
    </row>
    <row r="109" spans="2:11" ht="15" customHeight="1">
      <c r="B109" s="300"/>
      <c r="C109" s="280" t="s">
        <v>2175</v>
      </c>
      <c r="D109" s="280"/>
      <c r="E109" s="280"/>
      <c r="F109" s="299" t="s">
        <v>2154</v>
      </c>
      <c r="G109" s="280"/>
      <c r="H109" s="280" t="s">
        <v>2187</v>
      </c>
      <c r="I109" s="280" t="s">
        <v>2150</v>
      </c>
      <c r="J109" s="280">
        <v>50</v>
      </c>
      <c r="K109" s="291"/>
    </row>
    <row r="110" spans="2:11" ht="15" customHeight="1">
      <c r="B110" s="300"/>
      <c r="C110" s="280" t="s">
        <v>2173</v>
      </c>
      <c r="D110" s="280"/>
      <c r="E110" s="280"/>
      <c r="F110" s="299" t="s">
        <v>2154</v>
      </c>
      <c r="G110" s="280"/>
      <c r="H110" s="280" t="s">
        <v>2187</v>
      </c>
      <c r="I110" s="280" t="s">
        <v>2150</v>
      </c>
      <c r="J110" s="280">
        <v>50</v>
      </c>
      <c r="K110" s="291"/>
    </row>
    <row r="111" spans="2:11" ht="15" customHeight="1">
      <c r="B111" s="300"/>
      <c r="C111" s="280" t="s">
        <v>52</v>
      </c>
      <c r="D111" s="280"/>
      <c r="E111" s="280"/>
      <c r="F111" s="299" t="s">
        <v>2148</v>
      </c>
      <c r="G111" s="280"/>
      <c r="H111" s="280" t="s">
        <v>2188</v>
      </c>
      <c r="I111" s="280" t="s">
        <v>2150</v>
      </c>
      <c r="J111" s="280">
        <v>20</v>
      </c>
      <c r="K111" s="291"/>
    </row>
    <row r="112" spans="2:11" ht="15" customHeight="1">
      <c r="B112" s="300"/>
      <c r="C112" s="280" t="s">
        <v>2189</v>
      </c>
      <c r="D112" s="280"/>
      <c r="E112" s="280"/>
      <c r="F112" s="299" t="s">
        <v>2148</v>
      </c>
      <c r="G112" s="280"/>
      <c r="H112" s="280" t="s">
        <v>2190</v>
      </c>
      <c r="I112" s="280" t="s">
        <v>2150</v>
      </c>
      <c r="J112" s="280">
        <v>120</v>
      </c>
      <c r="K112" s="291"/>
    </row>
    <row r="113" spans="2:11" ht="15" customHeight="1">
      <c r="B113" s="300"/>
      <c r="C113" s="280" t="s">
        <v>37</v>
      </c>
      <c r="D113" s="280"/>
      <c r="E113" s="280"/>
      <c r="F113" s="299" t="s">
        <v>2148</v>
      </c>
      <c r="G113" s="280"/>
      <c r="H113" s="280" t="s">
        <v>2191</v>
      </c>
      <c r="I113" s="280" t="s">
        <v>2182</v>
      </c>
      <c r="J113" s="280"/>
      <c r="K113" s="291"/>
    </row>
    <row r="114" spans="2:11" ht="15" customHeight="1">
      <c r="B114" s="300"/>
      <c r="C114" s="280" t="s">
        <v>47</v>
      </c>
      <c r="D114" s="280"/>
      <c r="E114" s="280"/>
      <c r="F114" s="299" t="s">
        <v>2148</v>
      </c>
      <c r="G114" s="280"/>
      <c r="H114" s="280" t="s">
        <v>2192</v>
      </c>
      <c r="I114" s="280" t="s">
        <v>2182</v>
      </c>
      <c r="J114" s="280"/>
      <c r="K114" s="291"/>
    </row>
    <row r="115" spans="2:11" ht="15" customHeight="1">
      <c r="B115" s="300"/>
      <c r="C115" s="280" t="s">
        <v>56</v>
      </c>
      <c r="D115" s="280"/>
      <c r="E115" s="280"/>
      <c r="F115" s="299" t="s">
        <v>2148</v>
      </c>
      <c r="G115" s="280"/>
      <c r="H115" s="280" t="s">
        <v>2193</v>
      </c>
      <c r="I115" s="280" t="s">
        <v>2194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5" t="s">
        <v>2195</v>
      </c>
      <c r="D120" s="395"/>
      <c r="E120" s="395"/>
      <c r="F120" s="395"/>
      <c r="G120" s="395"/>
      <c r="H120" s="395"/>
      <c r="I120" s="395"/>
      <c r="J120" s="395"/>
      <c r="K120" s="316"/>
    </row>
    <row r="121" spans="2:11" ht="17.25" customHeight="1">
      <c r="B121" s="317"/>
      <c r="C121" s="292" t="s">
        <v>2142</v>
      </c>
      <c r="D121" s="292"/>
      <c r="E121" s="292"/>
      <c r="F121" s="292" t="s">
        <v>2143</v>
      </c>
      <c r="G121" s="293"/>
      <c r="H121" s="292" t="s">
        <v>123</v>
      </c>
      <c r="I121" s="292" t="s">
        <v>56</v>
      </c>
      <c r="J121" s="292" t="s">
        <v>2144</v>
      </c>
      <c r="K121" s="318"/>
    </row>
    <row r="122" spans="2:11" ht="17.25" customHeight="1">
      <c r="B122" s="317"/>
      <c r="C122" s="294" t="s">
        <v>2145</v>
      </c>
      <c r="D122" s="294"/>
      <c r="E122" s="294"/>
      <c r="F122" s="295" t="s">
        <v>2146</v>
      </c>
      <c r="G122" s="296"/>
      <c r="H122" s="294"/>
      <c r="I122" s="294"/>
      <c r="J122" s="294" t="s">
        <v>2147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2151</v>
      </c>
      <c r="D124" s="297"/>
      <c r="E124" s="297"/>
      <c r="F124" s="299" t="s">
        <v>2148</v>
      </c>
      <c r="G124" s="280"/>
      <c r="H124" s="280" t="s">
        <v>2187</v>
      </c>
      <c r="I124" s="280" t="s">
        <v>2150</v>
      </c>
      <c r="J124" s="280">
        <v>120</v>
      </c>
      <c r="K124" s="321"/>
    </row>
    <row r="125" spans="2:11" ht="15" customHeight="1">
      <c r="B125" s="319"/>
      <c r="C125" s="280" t="s">
        <v>2196</v>
      </c>
      <c r="D125" s="280"/>
      <c r="E125" s="280"/>
      <c r="F125" s="299" t="s">
        <v>2148</v>
      </c>
      <c r="G125" s="280"/>
      <c r="H125" s="280" t="s">
        <v>2197</v>
      </c>
      <c r="I125" s="280" t="s">
        <v>2150</v>
      </c>
      <c r="J125" s="280" t="s">
        <v>2198</v>
      </c>
      <c r="K125" s="321"/>
    </row>
    <row r="126" spans="2:11" ht="15" customHeight="1">
      <c r="B126" s="319"/>
      <c r="C126" s="280" t="s">
        <v>2097</v>
      </c>
      <c r="D126" s="280"/>
      <c r="E126" s="280"/>
      <c r="F126" s="299" t="s">
        <v>2148</v>
      </c>
      <c r="G126" s="280"/>
      <c r="H126" s="280" t="s">
        <v>2199</v>
      </c>
      <c r="I126" s="280" t="s">
        <v>2150</v>
      </c>
      <c r="J126" s="280" t="s">
        <v>2198</v>
      </c>
      <c r="K126" s="321"/>
    </row>
    <row r="127" spans="2:11" ht="15" customHeight="1">
      <c r="B127" s="319"/>
      <c r="C127" s="280" t="s">
        <v>2159</v>
      </c>
      <c r="D127" s="280"/>
      <c r="E127" s="280"/>
      <c r="F127" s="299" t="s">
        <v>2154</v>
      </c>
      <c r="G127" s="280"/>
      <c r="H127" s="280" t="s">
        <v>2160</v>
      </c>
      <c r="I127" s="280" t="s">
        <v>2150</v>
      </c>
      <c r="J127" s="280">
        <v>15</v>
      </c>
      <c r="K127" s="321"/>
    </row>
    <row r="128" spans="2:11" ht="15" customHeight="1">
      <c r="B128" s="319"/>
      <c r="C128" s="301" t="s">
        <v>2161</v>
      </c>
      <c r="D128" s="301"/>
      <c r="E128" s="301"/>
      <c r="F128" s="302" t="s">
        <v>2154</v>
      </c>
      <c r="G128" s="301"/>
      <c r="H128" s="301" t="s">
        <v>2162</v>
      </c>
      <c r="I128" s="301" t="s">
        <v>2150</v>
      </c>
      <c r="J128" s="301">
        <v>15</v>
      </c>
      <c r="K128" s="321"/>
    </row>
    <row r="129" spans="2:11" ht="15" customHeight="1">
      <c r="B129" s="319"/>
      <c r="C129" s="301" t="s">
        <v>2163</v>
      </c>
      <c r="D129" s="301"/>
      <c r="E129" s="301"/>
      <c r="F129" s="302" t="s">
        <v>2154</v>
      </c>
      <c r="G129" s="301"/>
      <c r="H129" s="301" t="s">
        <v>2164</v>
      </c>
      <c r="I129" s="301" t="s">
        <v>2150</v>
      </c>
      <c r="J129" s="301">
        <v>20</v>
      </c>
      <c r="K129" s="321"/>
    </row>
    <row r="130" spans="2:11" ht="15" customHeight="1">
      <c r="B130" s="319"/>
      <c r="C130" s="301" t="s">
        <v>2165</v>
      </c>
      <c r="D130" s="301"/>
      <c r="E130" s="301"/>
      <c r="F130" s="302" t="s">
        <v>2154</v>
      </c>
      <c r="G130" s="301"/>
      <c r="H130" s="301" t="s">
        <v>2166</v>
      </c>
      <c r="I130" s="301" t="s">
        <v>2150</v>
      </c>
      <c r="J130" s="301">
        <v>20</v>
      </c>
      <c r="K130" s="321"/>
    </row>
    <row r="131" spans="2:11" ht="15" customHeight="1">
      <c r="B131" s="319"/>
      <c r="C131" s="280" t="s">
        <v>2153</v>
      </c>
      <c r="D131" s="280"/>
      <c r="E131" s="280"/>
      <c r="F131" s="299" t="s">
        <v>2154</v>
      </c>
      <c r="G131" s="280"/>
      <c r="H131" s="280" t="s">
        <v>2187</v>
      </c>
      <c r="I131" s="280" t="s">
        <v>2150</v>
      </c>
      <c r="J131" s="280">
        <v>50</v>
      </c>
      <c r="K131" s="321"/>
    </row>
    <row r="132" spans="2:11" ht="15" customHeight="1">
      <c r="B132" s="319"/>
      <c r="C132" s="280" t="s">
        <v>2167</v>
      </c>
      <c r="D132" s="280"/>
      <c r="E132" s="280"/>
      <c r="F132" s="299" t="s">
        <v>2154</v>
      </c>
      <c r="G132" s="280"/>
      <c r="H132" s="280" t="s">
        <v>2187</v>
      </c>
      <c r="I132" s="280" t="s">
        <v>2150</v>
      </c>
      <c r="J132" s="280">
        <v>50</v>
      </c>
      <c r="K132" s="321"/>
    </row>
    <row r="133" spans="2:11" ht="15" customHeight="1">
      <c r="B133" s="319"/>
      <c r="C133" s="280" t="s">
        <v>2173</v>
      </c>
      <c r="D133" s="280"/>
      <c r="E133" s="280"/>
      <c r="F133" s="299" t="s">
        <v>2154</v>
      </c>
      <c r="G133" s="280"/>
      <c r="H133" s="280" t="s">
        <v>2187</v>
      </c>
      <c r="I133" s="280" t="s">
        <v>2150</v>
      </c>
      <c r="J133" s="280">
        <v>50</v>
      </c>
      <c r="K133" s="321"/>
    </row>
    <row r="134" spans="2:11" ht="15" customHeight="1">
      <c r="B134" s="319"/>
      <c r="C134" s="280" t="s">
        <v>2175</v>
      </c>
      <c r="D134" s="280"/>
      <c r="E134" s="280"/>
      <c r="F134" s="299" t="s">
        <v>2154</v>
      </c>
      <c r="G134" s="280"/>
      <c r="H134" s="280" t="s">
        <v>2187</v>
      </c>
      <c r="I134" s="280" t="s">
        <v>2150</v>
      </c>
      <c r="J134" s="280">
        <v>50</v>
      </c>
      <c r="K134" s="321"/>
    </row>
    <row r="135" spans="2:11" ht="15" customHeight="1">
      <c r="B135" s="319"/>
      <c r="C135" s="280" t="s">
        <v>128</v>
      </c>
      <c r="D135" s="280"/>
      <c r="E135" s="280"/>
      <c r="F135" s="299" t="s">
        <v>2154</v>
      </c>
      <c r="G135" s="280"/>
      <c r="H135" s="280" t="s">
        <v>2200</v>
      </c>
      <c r="I135" s="280" t="s">
        <v>2150</v>
      </c>
      <c r="J135" s="280">
        <v>255</v>
      </c>
      <c r="K135" s="321"/>
    </row>
    <row r="136" spans="2:11" ht="15" customHeight="1">
      <c r="B136" s="319"/>
      <c r="C136" s="280" t="s">
        <v>2177</v>
      </c>
      <c r="D136" s="280"/>
      <c r="E136" s="280"/>
      <c r="F136" s="299" t="s">
        <v>2148</v>
      </c>
      <c r="G136" s="280"/>
      <c r="H136" s="280" t="s">
        <v>2201</v>
      </c>
      <c r="I136" s="280" t="s">
        <v>2179</v>
      </c>
      <c r="J136" s="280"/>
      <c r="K136" s="321"/>
    </row>
    <row r="137" spans="2:11" ht="15" customHeight="1">
      <c r="B137" s="319"/>
      <c r="C137" s="280" t="s">
        <v>2180</v>
      </c>
      <c r="D137" s="280"/>
      <c r="E137" s="280"/>
      <c r="F137" s="299" t="s">
        <v>2148</v>
      </c>
      <c r="G137" s="280"/>
      <c r="H137" s="280" t="s">
        <v>2202</v>
      </c>
      <c r="I137" s="280" t="s">
        <v>2182</v>
      </c>
      <c r="J137" s="280"/>
      <c r="K137" s="321"/>
    </row>
    <row r="138" spans="2:11" ht="15" customHeight="1">
      <c r="B138" s="319"/>
      <c r="C138" s="280" t="s">
        <v>2183</v>
      </c>
      <c r="D138" s="280"/>
      <c r="E138" s="280"/>
      <c r="F138" s="299" t="s">
        <v>2148</v>
      </c>
      <c r="G138" s="280"/>
      <c r="H138" s="280" t="s">
        <v>2183</v>
      </c>
      <c r="I138" s="280" t="s">
        <v>2182</v>
      </c>
      <c r="J138" s="280"/>
      <c r="K138" s="321"/>
    </row>
    <row r="139" spans="2:11" ht="15" customHeight="1">
      <c r="B139" s="319"/>
      <c r="C139" s="280" t="s">
        <v>37</v>
      </c>
      <c r="D139" s="280"/>
      <c r="E139" s="280"/>
      <c r="F139" s="299" t="s">
        <v>2148</v>
      </c>
      <c r="G139" s="280"/>
      <c r="H139" s="280" t="s">
        <v>2203</v>
      </c>
      <c r="I139" s="280" t="s">
        <v>2182</v>
      </c>
      <c r="J139" s="280"/>
      <c r="K139" s="321"/>
    </row>
    <row r="140" spans="2:11" ht="15" customHeight="1">
      <c r="B140" s="319"/>
      <c r="C140" s="280" t="s">
        <v>2204</v>
      </c>
      <c r="D140" s="280"/>
      <c r="E140" s="280"/>
      <c r="F140" s="299" t="s">
        <v>2148</v>
      </c>
      <c r="G140" s="280"/>
      <c r="H140" s="280" t="s">
        <v>2205</v>
      </c>
      <c r="I140" s="280" t="s">
        <v>2182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396" t="s">
        <v>2206</v>
      </c>
      <c r="D145" s="396"/>
      <c r="E145" s="396"/>
      <c r="F145" s="396"/>
      <c r="G145" s="396"/>
      <c r="H145" s="396"/>
      <c r="I145" s="396"/>
      <c r="J145" s="396"/>
      <c r="K145" s="291"/>
    </row>
    <row r="146" spans="2:11" ht="17.25" customHeight="1">
      <c r="B146" s="290"/>
      <c r="C146" s="292" t="s">
        <v>2142</v>
      </c>
      <c r="D146" s="292"/>
      <c r="E146" s="292"/>
      <c r="F146" s="292" t="s">
        <v>2143</v>
      </c>
      <c r="G146" s="293"/>
      <c r="H146" s="292" t="s">
        <v>123</v>
      </c>
      <c r="I146" s="292" t="s">
        <v>56</v>
      </c>
      <c r="J146" s="292" t="s">
        <v>2144</v>
      </c>
      <c r="K146" s="291"/>
    </row>
    <row r="147" spans="2:11" ht="17.25" customHeight="1">
      <c r="B147" s="290"/>
      <c r="C147" s="294" t="s">
        <v>2145</v>
      </c>
      <c r="D147" s="294"/>
      <c r="E147" s="294"/>
      <c r="F147" s="295" t="s">
        <v>2146</v>
      </c>
      <c r="G147" s="296"/>
      <c r="H147" s="294"/>
      <c r="I147" s="294"/>
      <c r="J147" s="294" t="s">
        <v>2147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2151</v>
      </c>
      <c r="D149" s="280"/>
      <c r="E149" s="280"/>
      <c r="F149" s="326" t="s">
        <v>2148</v>
      </c>
      <c r="G149" s="280"/>
      <c r="H149" s="325" t="s">
        <v>2187</v>
      </c>
      <c r="I149" s="325" t="s">
        <v>2150</v>
      </c>
      <c r="J149" s="325">
        <v>120</v>
      </c>
      <c r="K149" s="321"/>
    </row>
    <row r="150" spans="2:11" ht="15" customHeight="1">
      <c r="B150" s="300"/>
      <c r="C150" s="325" t="s">
        <v>2196</v>
      </c>
      <c r="D150" s="280"/>
      <c r="E150" s="280"/>
      <c r="F150" s="326" t="s">
        <v>2148</v>
      </c>
      <c r="G150" s="280"/>
      <c r="H150" s="325" t="s">
        <v>2207</v>
      </c>
      <c r="I150" s="325" t="s">
        <v>2150</v>
      </c>
      <c r="J150" s="325" t="s">
        <v>2198</v>
      </c>
      <c r="K150" s="321"/>
    </row>
    <row r="151" spans="2:11" ht="15" customHeight="1">
      <c r="B151" s="300"/>
      <c r="C151" s="325" t="s">
        <v>2097</v>
      </c>
      <c r="D151" s="280"/>
      <c r="E151" s="280"/>
      <c r="F151" s="326" t="s">
        <v>2148</v>
      </c>
      <c r="G151" s="280"/>
      <c r="H151" s="325" t="s">
        <v>2208</v>
      </c>
      <c r="I151" s="325" t="s">
        <v>2150</v>
      </c>
      <c r="J151" s="325" t="s">
        <v>2198</v>
      </c>
      <c r="K151" s="321"/>
    </row>
    <row r="152" spans="2:11" ht="15" customHeight="1">
      <c r="B152" s="300"/>
      <c r="C152" s="325" t="s">
        <v>2153</v>
      </c>
      <c r="D152" s="280"/>
      <c r="E152" s="280"/>
      <c r="F152" s="326" t="s">
        <v>2154</v>
      </c>
      <c r="G152" s="280"/>
      <c r="H152" s="325" t="s">
        <v>2187</v>
      </c>
      <c r="I152" s="325" t="s">
        <v>2150</v>
      </c>
      <c r="J152" s="325">
        <v>50</v>
      </c>
      <c r="K152" s="321"/>
    </row>
    <row r="153" spans="2:11" ht="15" customHeight="1">
      <c r="B153" s="300"/>
      <c r="C153" s="325" t="s">
        <v>2156</v>
      </c>
      <c r="D153" s="280"/>
      <c r="E153" s="280"/>
      <c r="F153" s="326" t="s">
        <v>2148</v>
      </c>
      <c r="G153" s="280"/>
      <c r="H153" s="325" t="s">
        <v>2187</v>
      </c>
      <c r="I153" s="325" t="s">
        <v>2158</v>
      </c>
      <c r="J153" s="325"/>
      <c r="K153" s="321"/>
    </row>
    <row r="154" spans="2:11" ht="15" customHeight="1">
      <c r="B154" s="300"/>
      <c r="C154" s="325" t="s">
        <v>2167</v>
      </c>
      <c r="D154" s="280"/>
      <c r="E154" s="280"/>
      <c r="F154" s="326" t="s">
        <v>2154</v>
      </c>
      <c r="G154" s="280"/>
      <c r="H154" s="325" t="s">
        <v>2187</v>
      </c>
      <c r="I154" s="325" t="s">
        <v>2150</v>
      </c>
      <c r="J154" s="325">
        <v>50</v>
      </c>
      <c r="K154" s="321"/>
    </row>
    <row r="155" spans="2:11" ht="15" customHeight="1">
      <c r="B155" s="300"/>
      <c r="C155" s="325" t="s">
        <v>2175</v>
      </c>
      <c r="D155" s="280"/>
      <c r="E155" s="280"/>
      <c r="F155" s="326" t="s">
        <v>2154</v>
      </c>
      <c r="G155" s="280"/>
      <c r="H155" s="325" t="s">
        <v>2187</v>
      </c>
      <c r="I155" s="325" t="s">
        <v>2150</v>
      </c>
      <c r="J155" s="325">
        <v>50</v>
      </c>
      <c r="K155" s="321"/>
    </row>
    <row r="156" spans="2:11" ht="15" customHeight="1">
      <c r="B156" s="300"/>
      <c r="C156" s="325" t="s">
        <v>2173</v>
      </c>
      <c r="D156" s="280"/>
      <c r="E156" s="280"/>
      <c r="F156" s="326" t="s">
        <v>2154</v>
      </c>
      <c r="G156" s="280"/>
      <c r="H156" s="325" t="s">
        <v>2187</v>
      </c>
      <c r="I156" s="325" t="s">
        <v>2150</v>
      </c>
      <c r="J156" s="325">
        <v>50</v>
      </c>
      <c r="K156" s="321"/>
    </row>
    <row r="157" spans="2:11" ht="15" customHeight="1">
      <c r="B157" s="300"/>
      <c r="C157" s="325" t="s">
        <v>112</v>
      </c>
      <c r="D157" s="280"/>
      <c r="E157" s="280"/>
      <c r="F157" s="326" t="s">
        <v>2148</v>
      </c>
      <c r="G157" s="280"/>
      <c r="H157" s="325" t="s">
        <v>2209</v>
      </c>
      <c r="I157" s="325" t="s">
        <v>2150</v>
      </c>
      <c r="J157" s="325" t="s">
        <v>2210</v>
      </c>
      <c r="K157" s="321"/>
    </row>
    <row r="158" spans="2:11" ht="15" customHeight="1">
      <c r="B158" s="300"/>
      <c r="C158" s="325" t="s">
        <v>2211</v>
      </c>
      <c r="D158" s="280"/>
      <c r="E158" s="280"/>
      <c r="F158" s="326" t="s">
        <v>2148</v>
      </c>
      <c r="G158" s="280"/>
      <c r="H158" s="325" t="s">
        <v>2212</v>
      </c>
      <c r="I158" s="325" t="s">
        <v>2182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5" t="s">
        <v>2213</v>
      </c>
      <c r="D163" s="395"/>
      <c r="E163" s="395"/>
      <c r="F163" s="395"/>
      <c r="G163" s="395"/>
      <c r="H163" s="395"/>
      <c r="I163" s="395"/>
      <c r="J163" s="395"/>
      <c r="K163" s="272"/>
    </row>
    <row r="164" spans="2:11" ht="17.25" customHeight="1">
      <c r="B164" s="271"/>
      <c r="C164" s="292" t="s">
        <v>2142</v>
      </c>
      <c r="D164" s="292"/>
      <c r="E164" s="292"/>
      <c r="F164" s="292" t="s">
        <v>2143</v>
      </c>
      <c r="G164" s="329"/>
      <c r="H164" s="330" t="s">
        <v>123</v>
      </c>
      <c r="I164" s="330" t="s">
        <v>56</v>
      </c>
      <c r="J164" s="292" t="s">
        <v>2144</v>
      </c>
      <c r="K164" s="272"/>
    </row>
    <row r="165" spans="2:11" ht="17.25" customHeight="1">
      <c r="B165" s="273"/>
      <c r="C165" s="294" t="s">
        <v>2145</v>
      </c>
      <c r="D165" s="294"/>
      <c r="E165" s="294"/>
      <c r="F165" s="295" t="s">
        <v>2146</v>
      </c>
      <c r="G165" s="331"/>
      <c r="H165" s="332"/>
      <c r="I165" s="332"/>
      <c r="J165" s="294" t="s">
        <v>2147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2151</v>
      </c>
      <c r="D167" s="280"/>
      <c r="E167" s="280"/>
      <c r="F167" s="299" t="s">
        <v>2148</v>
      </c>
      <c r="G167" s="280"/>
      <c r="H167" s="280" t="s">
        <v>2187</v>
      </c>
      <c r="I167" s="280" t="s">
        <v>2150</v>
      </c>
      <c r="J167" s="280">
        <v>120</v>
      </c>
      <c r="K167" s="321"/>
    </row>
    <row r="168" spans="2:11" ht="15" customHeight="1">
      <c r="B168" s="300"/>
      <c r="C168" s="280" t="s">
        <v>2196</v>
      </c>
      <c r="D168" s="280"/>
      <c r="E168" s="280"/>
      <c r="F168" s="299" t="s">
        <v>2148</v>
      </c>
      <c r="G168" s="280"/>
      <c r="H168" s="280" t="s">
        <v>2197</v>
      </c>
      <c r="I168" s="280" t="s">
        <v>2150</v>
      </c>
      <c r="J168" s="280" t="s">
        <v>2198</v>
      </c>
      <c r="K168" s="321"/>
    </row>
    <row r="169" spans="2:11" ht="15" customHeight="1">
      <c r="B169" s="300"/>
      <c r="C169" s="280" t="s">
        <v>2097</v>
      </c>
      <c r="D169" s="280"/>
      <c r="E169" s="280"/>
      <c r="F169" s="299" t="s">
        <v>2148</v>
      </c>
      <c r="G169" s="280"/>
      <c r="H169" s="280" t="s">
        <v>2214</v>
      </c>
      <c r="I169" s="280" t="s">
        <v>2150</v>
      </c>
      <c r="J169" s="280" t="s">
        <v>2198</v>
      </c>
      <c r="K169" s="321"/>
    </row>
    <row r="170" spans="2:11" ht="15" customHeight="1">
      <c r="B170" s="300"/>
      <c r="C170" s="280" t="s">
        <v>2153</v>
      </c>
      <c r="D170" s="280"/>
      <c r="E170" s="280"/>
      <c r="F170" s="299" t="s">
        <v>2154</v>
      </c>
      <c r="G170" s="280"/>
      <c r="H170" s="280" t="s">
        <v>2214</v>
      </c>
      <c r="I170" s="280" t="s">
        <v>2150</v>
      </c>
      <c r="J170" s="280">
        <v>50</v>
      </c>
      <c r="K170" s="321"/>
    </row>
    <row r="171" spans="2:11" ht="15" customHeight="1">
      <c r="B171" s="300"/>
      <c r="C171" s="280" t="s">
        <v>2156</v>
      </c>
      <c r="D171" s="280"/>
      <c r="E171" s="280"/>
      <c r="F171" s="299" t="s">
        <v>2148</v>
      </c>
      <c r="G171" s="280"/>
      <c r="H171" s="280" t="s">
        <v>2214</v>
      </c>
      <c r="I171" s="280" t="s">
        <v>2158</v>
      </c>
      <c r="J171" s="280"/>
      <c r="K171" s="321"/>
    </row>
    <row r="172" spans="2:11" ht="15" customHeight="1">
      <c r="B172" s="300"/>
      <c r="C172" s="280" t="s">
        <v>2167</v>
      </c>
      <c r="D172" s="280"/>
      <c r="E172" s="280"/>
      <c r="F172" s="299" t="s">
        <v>2154</v>
      </c>
      <c r="G172" s="280"/>
      <c r="H172" s="280" t="s">
        <v>2214</v>
      </c>
      <c r="I172" s="280" t="s">
        <v>2150</v>
      </c>
      <c r="J172" s="280">
        <v>50</v>
      </c>
      <c r="K172" s="321"/>
    </row>
    <row r="173" spans="2:11" ht="15" customHeight="1">
      <c r="B173" s="300"/>
      <c r="C173" s="280" t="s">
        <v>2175</v>
      </c>
      <c r="D173" s="280"/>
      <c r="E173" s="280"/>
      <c r="F173" s="299" t="s">
        <v>2154</v>
      </c>
      <c r="G173" s="280"/>
      <c r="H173" s="280" t="s">
        <v>2214</v>
      </c>
      <c r="I173" s="280" t="s">
        <v>2150</v>
      </c>
      <c r="J173" s="280">
        <v>50</v>
      </c>
      <c r="K173" s="321"/>
    </row>
    <row r="174" spans="2:11" ht="15" customHeight="1">
      <c r="B174" s="300"/>
      <c r="C174" s="280" t="s">
        <v>2173</v>
      </c>
      <c r="D174" s="280"/>
      <c r="E174" s="280"/>
      <c r="F174" s="299" t="s">
        <v>2154</v>
      </c>
      <c r="G174" s="280"/>
      <c r="H174" s="280" t="s">
        <v>2214</v>
      </c>
      <c r="I174" s="280" t="s">
        <v>2150</v>
      </c>
      <c r="J174" s="280">
        <v>50</v>
      </c>
      <c r="K174" s="321"/>
    </row>
    <row r="175" spans="2:11" ht="15" customHeight="1">
      <c r="B175" s="300"/>
      <c r="C175" s="280" t="s">
        <v>122</v>
      </c>
      <c r="D175" s="280"/>
      <c r="E175" s="280"/>
      <c r="F175" s="299" t="s">
        <v>2148</v>
      </c>
      <c r="G175" s="280"/>
      <c r="H175" s="280" t="s">
        <v>2215</v>
      </c>
      <c r="I175" s="280" t="s">
        <v>2216</v>
      </c>
      <c r="J175" s="280"/>
      <c r="K175" s="321"/>
    </row>
    <row r="176" spans="2:11" ht="15" customHeight="1">
      <c r="B176" s="300"/>
      <c r="C176" s="280" t="s">
        <v>56</v>
      </c>
      <c r="D176" s="280"/>
      <c r="E176" s="280"/>
      <c r="F176" s="299" t="s">
        <v>2148</v>
      </c>
      <c r="G176" s="280"/>
      <c r="H176" s="280" t="s">
        <v>2217</v>
      </c>
      <c r="I176" s="280" t="s">
        <v>2218</v>
      </c>
      <c r="J176" s="280">
        <v>1</v>
      </c>
      <c r="K176" s="321"/>
    </row>
    <row r="177" spans="2:11" ht="15" customHeight="1">
      <c r="B177" s="300"/>
      <c r="C177" s="280" t="s">
        <v>52</v>
      </c>
      <c r="D177" s="280"/>
      <c r="E177" s="280"/>
      <c r="F177" s="299" t="s">
        <v>2148</v>
      </c>
      <c r="G177" s="280"/>
      <c r="H177" s="280" t="s">
        <v>2219</v>
      </c>
      <c r="I177" s="280" t="s">
        <v>2150</v>
      </c>
      <c r="J177" s="280">
        <v>20</v>
      </c>
      <c r="K177" s="321"/>
    </row>
    <row r="178" spans="2:11" ht="15" customHeight="1">
      <c r="B178" s="300"/>
      <c r="C178" s="280" t="s">
        <v>123</v>
      </c>
      <c r="D178" s="280"/>
      <c r="E178" s="280"/>
      <c r="F178" s="299" t="s">
        <v>2148</v>
      </c>
      <c r="G178" s="280"/>
      <c r="H178" s="280" t="s">
        <v>2220</v>
      </c>
      <c r="I178" s="280" t="s">
        <v>2150</v>
      </c>
      <c r="J178" s="280">
        <v>255</v>
      </c>
      <c r="K178" s="321"/>
    </row>
    <row r="179" spans="2:11" ht="15" customHeight="1">
      <c r="B179" s="300"/>
      <c r="C179" s="280" t="s">
        <v>124</v>
      </c>
      <c r="D179" s="280"/>
      <c r="E179" s="280"/>
      <c r="F179" s="299" t="s">
        <v>2148</v>
      </c>
      <c r="G179" s="280"/>
      <c r="H179" s="280" t="s">
        <v>2113</v>
      </c>
      <c r="I179" s="280" t="s">
        <v>2150</v>
      </c>
      <c r="J179" s="280">
        <v>10</v>
      </c>
      <c r="K179" s="321"/>
    </row>
    <row r="180" spans="2:11" ht="15" customHeight="1">
      <c r="B180" s="300"/>
      <c r="C180" s="280" t="s">
        <v>125</v>
      </c>
      <c r="D180" s="280"/>
      <c r="E180" s="280"/>
      <c r="F180" s="299" t="s">
        <v>2148</v>
      </c>
      <c r="G180" s="280"/>
      <c r="H180" s="280" t="s">
        <v>2221</v>
      </c>
      <c r="I180" s="280" t="s">
        <v>2182</v>
      </c>
      <c r="J180" s="280"/>
      <c r="K180" s="321"/>
    </row>
    <row r="181" spans="2:11" ht="15" customHeight="1">
      <c r="B181" s="300"/>
      <c r="C181" s="280" t="s">
        <v>2222</v>
      </c>
      <c r="D181" s="280"/>
      <c r="E181" s="280"/>
      <c r="F181" s="299" t="s">
        <v>2148</v>
      </c>
      <c r="G181" s="280"/>
      <c r="H181" s="280" t="s">
        <v>2223</v>
      </c>
      <c r="I181" s="280" t="s">
        <v>2182</v>
      </c>
      <c r="J181" s="280"/>
      <c r="K181" s="321"/>
    </row>
    <row r="182" spans="2:11" ht="15" customHeight="1">
      <c r="B182" s="300"/>
      <c r="C182" s="280" t="s">
        <v>2211</v>
      </c>
      <c r="D182" s="280"/>
      <c r="E182" s="280"/>
      <c r="F182" s="299" t="s">
        <v>2148</v>
      </c>
      <c r="G182" s="280"/>
      <c r="H182" s="280" t="s">
        <v>2224</v>
      </c>
      <c r="I182" s="280" t="s">
        <v>2182</v>
      </c>
      <c r="J182" s="280"/>
      <c r="K182" s="321"/>
    </row>
    <row r="183" spans="2:11" ht="15" customHeight="1">
      <c r="B183" s="300"/>
      <c r="C183" s="280" t="s">
        <v>127</v>
      </c>
      <c r="D183" s="280"/>
      <c r="E183" s="280"/>
      <c r="F183" s="299" t="s">
        <v>2154</v>
      </c>
      <c r="G183" s="280"/>
      <c r="H183" s="280" t="s">
        <v>2225</v>
      </c>
      <c r="I183" s="280" t="s">
        <v>2150</v>
      </c>
      <c r="J183" s="280">
        <v>50</v>
      </c>
      <c r="K183" s="321"/>
    </row>
    <row r="184" spans="2:11" ht="15" customHeight="1">
      <c r="B184" s="300"/>
      <c r="C184" s="280" t="s">
        <v>2226</v>
      </c>
      <c r="D184" s="280"/>
      <c r="E184" s="280"/>
      <c r="F184" s="299" t="s">
        <v>2154</v>
      </c>
      <c r="G184" s="280"/>
      <c r="H184" s="280" t="s">
        <v>2227</v>
      </c>
      <c r="I184" s="280" t="s">
        <v>2228</v>
      </c>
      <c r="J184" s="280"/>
      <c r="K184" s="321"/>
    </row>
    <row r="185" spans="2:11" ht="15" customHeight="1">
      <c r="B185" s="300"/>
      <c r="C185" s="280" t="s">
        <v>2229</v>
      </c>
      <c r="D185" s="280"/>
      <c r="E185" s="280"/>
      <c r="F185" s="299" t="s">
        <v>2154</v>
      </c>
      <c r="G185" s="280"/>
      <c r="H185" s="280" t="s">
        <v>2230</v>
      </c>
      <c r="I185" s="280" t="s">
        <v>2228</v>
      </c>
      <c r="J185" s="280"/>
      <c r="K185" s="321"/>
    </row>
    <row r="186" spans="2:11" ht="15" customHeight="1">
      <c r="B186" s="300"/>
      <c r="C186" s="280" t="s">
        <v>2231</v>
      </c>
      <c r="D186" s="280"/>
      <c r="E186" s="280"/>
      <c r="F186" s="299" t="s">
        <v>2154</v>
      </c>
      <c r="G186" s="280"/>
      <c r="H186" s="280" t="s">
        <v>2232</v>
      </c>
      <c r="I186" s="280" t="s">
        <v>2228</v>
      </c>
      <c r="J186" s="280"/>
      <c r="K186" s="321"/>
    </row>
    <row r="187" spans="2:11" ht="15" customHeight="1">
      <c r="B187" s="300"/>
      <c r="C187" s="333" t="s">
        <v>2233</v>
      </c>
      <c r="D187" s="280"/>
      <c r="E187" s="280"/>
      <c r="F187" s="299" t="s">
        <v>2154</v>
      </c>
      <c r="G187" s="280"/>
      <c r="H187" s="280" t="s">
        <v>2234</v>
      </c>
      <c r="I187" s="280" t="s">
        <v>2235</v>
      </c>
      <c r="J187" s="334" t="s">
        <v>2236</v>
      </c>
      <c r="K187" s="321"/>
    </row>
    <row r="188" spans="2:11" ht="15" customHeight="1">
      <c r="B188" s="300"/>
      <c r="C188" s="285" t="s">
        <v>41</v>
      </c>
      <c r="D188" s="280"/>
      <c r="E188" s="280"/>
      <c r="F188" s="299" t="s">
        <v>2148</v>
      </c>
      <c r="G188" s="280"/>
      <c r="H188" s="276" t="s">
        <v>2237</v>
      </c>
      <c r="I188" s="280" t="s">
        <v>2238</v>
      </c>
      <c r="J188" s="280"/>
      <c r="K188" s="321"/>
    </row>
    <row r="189" spans="2:11" ht="15" customHeight="1">
      <c r="B189" s="300"/>
      <c r="C189" s="285" t="s">
        <v>2239</v>
      </c>
      <c r="D189" s="280"/>
      <c r="E189" s="280"/>
      <c r="F189" s="299" t="s">
        <v>2148</v>
      </c>
      <c r="G189" s="280"/>
      <c r="H189" s="280" t="s">
        <v>2240</v>
      </c>
      <c r="I189" s="280" t="s">
        <v>2182</v>
      </c>
      <c r="J189" s="280"/>
      <c r="K189" s="321"/>
    </row>
    <row r="190" spans="2:11" ht="15" customHeight="1">
      <c r="B190" s="300"/>
      <c r="C190" s="285" t="s">
        <v>2241</v>
      </c>
      <c r="D190" s="280"/>
      <c r="E190" s="280"/>
      <c r="F190" s="299" t="s">
        <v>2148</v>
      </c>
      <c r="G190" s="280"/>
      <c r="H190" s="280" t="s">
        <v>2242</v>
      </c>
      <c r="I190" s="280" t="s">
        <v>2182</v>
      </c>
      <c r="J190" s="280"/>
      <c r="K190" s="321"/>
    </row>
    <row r="191" spans="2:11" ht="15" customHeight="1">
      <c r="B191" s="300"/>
      <c r="C191" s="285" t="s">
        <v>2243</v>
      </c>
      <c r="D191" s="280"/>
      <c r="E191" s="280"/>
      <c r="F191" s="299" t="s">
        <v>2154</v>
      </c>
      <c r="G191" s="280"/>
      <c r="H191" s="280" t="s">
        <v>2244</v>
      </c>
      <c r="I191" s="280" t="s">
        <v>2182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2.2">
      <c r="B197" s="271"/>
      <c r="C197" s="395" t="s">
        <v>2245</v>
      </c>
      <c r="D197" s="395"/>
      <c r="E197" s="395"/>
      <c r="F197" s="395"/>
      <c r="G197" s="395"/>
      <c r="H197" s="395"/>
      <c r="I197" s="395"/>
      <c r="J197" s="395"/>
      <c r="K197" s="272"/>
    </row>
    <row r="198" spans="2:11" ht="25.5" customHeight="1">
      <c r="B198" s="271"/>
      <c r="C198" s="336" t="s">
        <v>2246</v>
      </c>
      <c r="D198" s="336"/>
      <c r="E198" s="336"/>
      <c r="F198" s="336" t="s">
        <v>2247</v>
      </c>
      <c r="G198" s="337"/>
      <c r="H198" s="394" t="s">
        <v>2248</v>
      </c>
      <c r="I198" s="394"/>
      <c r="J198" s="394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2238</v>
      </c>
      <c r="D200" s="280"/>
      <c r="E200" s="280"/>
      <c r="F200" s="299" t="s">
        <v>42</v>
      </c>
      <c r="G200" s="280"/>
      <c r="H200" s="393" t="s">
        <v>2249</v>
      </c>
      <c r="I200" s="393"/>
      <c r="J200" s="393"/>
      <c r="K200" s="321"/>
    </row>
    <row r="201" spans="2:11" ht="15" customHeight="1">
      <c r="B201" s="300"/>
      <c r="C201" s="306"/>
      <c r="D201" s="280"/>
      <c r="E201" s="280"/>
      <c r="F201" s="299" t="s">
        <v>43</v>
      </c>
      <c r="G201" s="280"/>
      <c r="H201" s="393" t="s">
        <v>2250</v>
      </c>
      <c r="I201" s="393"/>
      <c r="J201" s="393"/>
      <c r="K201" s="321"/>
    </row>
    <row r="202" spans="2:11" ht="15" customHeight="1">
      <c r="B202" s="300"/>
      <c r="C202" s="306"/>
      <c r="D202" s="280"/>
      <c r="E202" s="280"/>
      <c r="F202" s="299" t="s">
        <v>46</v>
      </c>
      <c r="G202" s="280"/>
      <c r="H202" s="393" t="s">
        <v>2251</v>
      </c>
      <c r="I202" s="393"/>
      <c r="J202" s="393"/>
      <c r="K202" s="321"/>
    </row>
    <row r="203" spans="2:11" ht="15" customHeight="1">
      <c r="B203" s="300"/>
      <c r="C203" s="280"/>
      <c r="D203" s="280"/>
      <c r="E203" s="280"/>
      <c r="F203" s="299" t="s">
        <v>44</v>
      </c>
      <c r="G203" s="280"/>
      <c r="H203" s="393" t="s">
        <v>2252</v>
      </c>
      <c r="I203" s="393"/>
      <c r="J203" s="393"/>
      <c r="K203" s="321"/>
    </row>
    <row r="204" spans="2:11" ht="15" customHeight="1">
      <c r="B204" s="300"/>
      <c r="C204" s="280"/>
      <c r="D204" s="280"/>
      <c r="E204" s="280"/>
      <c r="F204" s="299" t="s">
        <v>45</v>
      </c>
      <c r="G204" s="280"/>
      <c r="H204" s="393" t="s">
        <v>2253</v>
      </c>
      <c r="I204" s="393"/>
      <c r="J204" s="393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2194</v>
      </c>
      <c r="D206" s="280"/>
      <c r="E206" s="280"/>
      <c r="F206" s="299" t="s">
        <v>78</v>
      </c>
      <c r="G206" s="280"/>
      <c r="H206" s="393" t="s">
        <v>2254</v>
      </c>
      <c r="I206" s="393"/>
      <c r="J206" s="393"/>
      <c r="K206" s="321"/>
    </row>
    <row r="207" spans="2:11" ht="15" customHeight="1">
      <c r="B207" s="300"/>
      <c r="C207" s="306"/>
      <c r="D207" s="280"/>
      <c r="E207" s="280"/>
      <c r="F207" s="299" t="s">
        <v>2092</v>
      </c>
      <c r="G207" s="280"/>
      <c r="H207" s="393" t="s">
        <v>2093</v>
      </c>
      <c r="I207" s="393"/>
      <c r="J207" s="393"/>
      <c r="K207" s="321"/>
    </row>
    <row r="208" spans="2:11" ht="15" customHeight="1">
      <c r="B208" s="300"/>
      <c r="C208" s="280"/>
      <c r="D208" s="280"/>
      <c r="E208" s="280"/>
      <c r="F208" s="299" t="s">
        <v>2090</v>
      </c>
      <c r="G208" s="280"/>
      <c r="H208" s="393" t="s">
        <v>2255</v>
      </c>
      <c r="I208" s="393"/>
      <c r="J208" s="393"/>
      <c r="K208" s="321"/>
    </row>
    <row r="209" spans="2:11" ht="15" customHeight="1">
      <c r="B209" s="338"/>
      <c r="C209" s="306"/>
      <c r="D209" s="306"/>
      <c r="E209" s="306"/>
      <c r="F209" s="299" t="s">
        <v>2094</v>
      </c>
      <c r="G209" s="285"/>
      <c r="H209" s="392" t="s">
        <v>2095</v>
      </c>
      <c r="I209" s="392"/>
      <c r="J209" s="392"/>
      <c r="K209" s="339"/>
    </row>
    <row r="210" spans="2:11" ht="15" customHeight="1">
      <c r="B210" s="338"/>
      <c r="C210" s="306"/>
      <c r="D210" s="306"/>
      <c r="E210" s="306"/>
      <c r="F210" s="299" t="s">
        <v>2096</v>
      </c>
      <c r="G210" s="285"/>
      <c r="H210" s="392" t="s">
        <v>2256</v>
      </c>
      <c r="I210" s="392"/>
      <c r="J210" s="392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2218</v>
      </c>
      <c r="D212" s="306"/>
      <c r="E212" s="306"/>
      <c r="F212" s="299">
        <v>1</v>
      </c>
      <c r="G212" s="285"/>
      <c r="H212" s="392" t="s">
        <v>2257</v>
      </c>
      <c r="I212" s="392"/>
      <c r="J212" s="392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2" t="s">
        <v>2258</v>
      </c>
      <c r="I213" s="392"/>
      <c r="J213" s="392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2" t="s">
        <v>2259</v>
      </c>
      <c r="I214" s="392"/>
      <c r="J214" s="392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2" t="s">
        <v>2260</v>
      </c>
      <c r="I215" s="392"/>
      <c r="J215" s="392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103</v>
      </c>
      <c r="G1" s="391" t="s">
        <v>104</v>
      </c>
      <c r="H1" s="391"/>
      <c r="I1" s="115"/>
      <c r="J1" s="114" t="s">
        <v>105</v>
      </c>
      <c r="K1" s="113" t="s">
        <v>106</v>
      </c>
      <c r="L1" s="114" t="s">
        <v>107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80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SPŠCH Brno, Vranovská, po, Vranovská 65, Brno - Rekonstrukce otopného systému</v>
      </c>
      <c r="F7" s="384"/>
      <c r="G7" s="384"/>
      <c r="H7" s="384"/>
      <c r="I7" s="117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5" t="s">
        <v>110</v>
      </c>
      <c r="F9" s="386"/>
      <c r="G9" s="386"/>
      <c r="H9" s="386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13. 1. 2019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61" t="s">
        <v>21</v>
      </c>
      <c r="F24" s="361"/>
      <c r="G24" s="361"/>
      <c r="H24" s="36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" customHeight="1">
      <c r="B30" s="41"/>
      <c r="C30" s="42"/>
      <c r="D30" s="49" t="s">
        <v>41</v>
      </c>
      <c r="E30" s="49" t="s">
        <v>42</v>
      </c>
      <c r="F30" s="130">
        <f>ROUND(SUM(BE81:BE92),2)</f>
        <v>0</v>
      </c>
      <c r="G30" s="42"/>
      <c r="H30" s="42"/>
      <c r="I30" s="131">
        <v>0.21</v>
      </c>
      <c r="J30" s="130">
        <f>ROUND(ROUND((SUM(BE81:BE92)),2)*I30,2)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43</v>
      </c>
      <c r="F31" s="130">
        <f>ROUND(SUM(BF81:BF92),2)</f>
        <v>0</v>
      </c>
      <c r="G31" s="42"/>
      <c r="H31" s="42"/>
      <c r="I31" s="131">
        <v>0.15</v>
      </c>
      <c r="J31" s="130">
        <f>ROUND(ROUND((SUM(BF81:BF92)),2)*I31,2)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44</v>
      </c>
      <c r="F32" s="130">
        <f>ROUND(SUM(BG81:BG92),2)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45</v>
      </c>
      <c r="F33" s="130">
        <f>ROUND(SUM(BH81:BH92),2)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46</v>
      </c>
      <c r="F34" s="130">
        <f>ROUND(SUM(BI81:BI92),2)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SPŠCH Brno, Vranovská, po, Vranovská 65, Brno - Rekonstrukce otopného systému</v>
      </c>
      <c r="F45" s="384"/>
      <c r="G45" s="384"/>
      <c r="H45" s="384"/>
      <c r="I45" s="118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00 - VRN</v>
      </c>
      <c r="F47" s="386"/>
      <c r="G47" s="386"/>
      <c r="H47" s="386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Vranovská 65, Brno</v>
      </c>
      <c r="G49" s="42"/>
      <c r="H49" s="42"/>
      <c r="I49" s="119" t="s">
        <v>25</v>
      </c>
      <c r="J49" s="120" t="str">
        <f>IF(J12="","",J12)</f>
        <v>13. 1. 2019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SPŠCH Brno,Vranovská, po, Vranovská 65, Brno</v>
      </c>
      <c r="G51" s="42"/>
      <c r="H51" s="42"/>
      <c r="I51" s="119" t="s">
        <v>33</v>
      </c>
      <c r="J51" s="361" t="str">
        <f>E21</f>
        <v>Ateliér SUP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114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115</v>
      </c>
    </row>
    <row r="57" spans="2:11" s="7" customFormat="1" ht="24.9" customHeight="1">
      <c r="B57" s="149"/>
      <c r="C57" s="150"/>
      <c r="D57" s="151" t="s">
        <v>116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8" customFormat="1" ht="19.95" customHeight="1">
      <c r="B58" s="156"/>
      <c r="C58" s="157"/>
      <c r="D58" s="158" t="s">
        <v>117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11" s="8" customFormat="1" ht="19.95" customHeight="1">
      <c r="B59" s="156"/>
      <c r="C59" s="157"/>
      <c r="D59" s="158" t="s">
        <v>118</v>
      </c>
      <c r="E59" s="159"/>
      <c r="F59" s="159"/>
      <c r="G59" s="159"/>
      <c r="H59" s="159"/>
      <c r="I59" s="160"/>
      <c r="J59" s="161">
        <f>J85</f>
        <v>0</v>
      </c>
      <c r="K59" s="162"/>
    </row>
    <row r="60" spans="2:11" s="8" customFormat="1" ht="19.95" customHeight="1">
      <c r="B60" s="156"/>
      <c r="C60" s="157"/>
      <c r="D60" s="158" t="s">
        <v>119</v>
      </c>
      <c r="E60" s="159"/>
      <c r="F60" s="159"/>
      <c r="G60" s="159"/>
      <c r="H60" s="159"/>
      <c r="I60" s="160"/>
      <c r="J60" s="161">
        <f>J87</f>
        <v>0</v>
      </c>
      <c r="K60" s="162"/>
    </row>
    <row r="61" spans="2:11" s="8" customFormat="1" ht="19.95" customHeight="1">
      <c r="B61" s="156"/>
      <c r="C61" s="157"/>
      <c r="D61" s="158" t="s">
        <v>120</v>
      </c>
      <c r="E61" s="159"/>
      <c r="F61" s="159"/>
      <c r="G61" s="159"/>
      <c r="H61" s="159"/>
      <c r="I61" s="160"/>
      <c r="J61" s="161">
        <f>J91</f>
        <v>0</v>
      </c>
      <c r="K61" s="162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11" s="1" customFormat="1" ht="6.9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12" s="1" customFormat="1" ht="6.9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12" s="1" customFormat="1" ht="36.9" customHeight="1">
      <c r="B68" s="41"/>
      <c r="C68" s="62" t="s">
        <v>121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6.9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4.4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6.5" customHeight="1">
      <c r="B71" s="41"/>
      <c r="C71" s="63"/>
      <c r="D71" s="63"/>
      <c r="E71" s="388" t="str">
        <f>E7</f>
        <v>SPŠCH Brno, Vranovská, po, Vranovská 65, Brno - Rekonstrukce otopného systému</v>
      </c>
      <c r="F71" s="389"/>
      <c r="G71" s="389"/>
      <c r="H71" s="389"/>
      <c r="I71" s="163"/>
      <c r="J71" s="63"/>
      <c r="K71" s="63"/>
      <c r="L71" s="61"/>
    </row>
    <row r="72" spans="2:12" s="1" customFormat="1" ht="14.4" customHeight="1">
      <c r="B72" s="41"/>
      <c r="C72" s="65" t="s">
        <v>109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7.25" customHeight="1">
      <c r="B73" s="41"/>
      <c r="C73" s="63"/>
      <c r="D73" s="63"/>
      <c r="E73" s="377" t="str">
        <f>E9</f>
        <v>00 - VRN</v>
      </c>
      <c r="F73" s="390"/>
      <c r="G73" s="390"/>
      <c r="H73" s="390"/>
      <c r="I73" s="163"/>
      <c r="J73" s="63"/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8" customHeight="1">
      <c r="B75" s="41"/>
      <c r="C75" s="65" t="s">
        <v>23</v>
      </c>
      <c r="D75" s="63"/>
      <c r="E75" s="63"/>
      <c r="F75" s="164" t="str">
        <f>F12</f>
        <v>Vranovská 65, Brno</v>
      </c>
      <c r="G75" s="63"/>
      <c r="H75" s="63"/>
      <c r="I75" s="165" t="s">
        <v>25</v>
      </c>
      <c r="J75" s="73" t="str">
        <f>IF(J12="","",J12)</f>
        <v>13. 1. 2019</v>
      </c>
      <c r="K75" s="63"/>
      <c r="L75" s="61"/>
    </row>
    <row r="76" spans="2:12" s="1" customFormat="1" ht="6.9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3.2">
      <c r="B77" s="41"/>
      <c r="C77" s="65" t="s">
        <v>27</v>
      </c>
      <c r="D77" s="63"/>
      <c r="E77" s="63"/>
      <c r="F77" s="164" t="str">
        <f>E15</f>
        <v>SPŠCH Brno,Vranovská, po, Vranovská 65, Brno</v>
      </c>
      <c r="G77" s="63"/>
      <c r="H77" s="63"/>
      <c r="I77" s="165" t="s">
        <v>33</v>
      </c>
      <c r="J77" s="164" t="str">
        <f>E21</f>
        <v>Ateliér SUP s.r.o.</v>
      </c>
      <c r="K77" s="63"/>
      <c r="L77" s="61"/>
    </row>
    <row r="78" spans="2:12" s="1" customFormat="1" ht="14.4" customHeight="1">
      <c r="B78" s="41"/>
      <c r="C78" s="65" t="s">
        <v>31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122</v>
      </c>
      <c r="D80" s="168" t="s">
        <v>56</v>
      </c>
      <c r="E80" s="168" t="s">
        <v>52</v>
      </c>
      <c r="F80" s="168" t="s">
        <v>123</v>
      </c>
      <c r="G80" s="168" t="s">
        <v>124</v>
      </c>
      <c r="H80" s="168" t="s">
        <v>125</v>
      </c>
      <c r="I80" s="169" t="s">
        <v>126</v>
      </c>
      <c r="J80" s="168" t="s">
        <v>113</v>
      </c>
      <c r="K80" s="170" t="s">
        <v>127</v>
      </c>
      <c r="L80" s="171"/>
      <c r="M80" s="81" t="s">
        <v>128</v>
      </c>
      <c r="N80" s="82" t="s">
        <v>41</v>
      </c>
      <c r="O80" s="82" t="s">
        <v>129</v>
      </c>
      <c r="P80" s="82" t="s">
        <v>130</v>
      </c>
      <c r="Q80" s="82" t="s">
        <v>131</v>
      </c>
      <c r="R80" s="82" t="s">
        <v>132</v>
      </c>
      <c r="S80" s="82" t="s">
        <v>133</v>
      </c>
      <c r="T80" s="83" t="s">
        <v>134</v>
      </c>
    </row>
    <row r="81" spans="2:63" s="1" customFormat="1" ht="29.25" customHeight="1">
      <c r="B81" s="41"/>
      <c r="C81" s="87" t="s">
        <v>114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</f>
        <v>0</v>
      </c>
      <c r="Q81" s="85"/>
      <c r="R81" s="173">
        <f>R82</f>
        <v>0</v>
      </c>
      <c r="S81" s="85"/>
      <c r="T81" s="174">
        <f>T82</f>
        <v>0</v>
      </c>
      <c r="AT81" s="24" t="s">
        <v>70</v>
      </c>
      <c r="AU81" s="24" t="s">
        <v>115</v>
      </c>
      <c r="BK81" s="175">
        <f>BK82</f>
        <v>0</v>
      </c>
    </row>
    <row r="82" spans="2:63" s="10" customFormat="1" ht="37.35" customHeight="1">
      <c r="B82" s="176"/>
      <c r="C82" s="177"/>
      <c r="D82" s="178" t="s">
        <v>70</v>
      </c>
      <c r="E82" s="179" t="s">
        <v>77</v>
      </c>
      <c r="F82" s="179" t="s">
        <v>135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P83+P85+P87+P91</f>
        <v>0</v>
      </c>
      <c r="Q82" s="184"/>
      <c r="R82" s="185">
        <f>R83+R85+R87+R91</f>
        <v>0</v>
      </c>
      <c r="S82" s="184"/>
      <c r="T82" s="186">
        <f>T83+T85+T87+T91</f>
        <v>0</v>
      </c>
      <c r="AR82" s="187" t="s">
        <v>136</v>
      </c>
      <c r="AT82" s="188" t="s">
        <v>70</v>
      </c>
      <c r="AU82" s="188" t="s">
        <v>71</v>
      </c>
      <c r="AY82" s="187" t="s">
        <v>137</v>
      </c>
      <c r="BK82" s="189">
        <f>BK83+BK85+BK87+BK91</f>
        <v>0</v>
      </c>
    </row>
    <row r="83" spans="2:63" s="10" customFormat="1" ht="19.95" customHeight="1">
      <c r="B83" s="176"/>
      <c r="C83" s="177"/>
      <c r="D83" s="178" t="s">
        <v>70</v>
      </c>
      <c r="E83" s="190" t="s">
        <v>138</v>
      </c>
      <c r="F83" s="190" t="s">
        <v>139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P84</f>
        <v>0</v>
      </c>
      <c r="Q83" s="184"/>
      <c r="R83" s="185">
        <f>R84</f>
        <v>0</v>
      </c>
      <c r="S83" s="184"/>
      <c r="T83" s="186">
        <f>T84</f>
        <v>0</v>
      </c>
      <c r="AR83" s="187" t="s">
        <v>136</v>
      </c>
      <c r="AT83" s="188" t="s">
        <v>70</v>
      </c>
      <c r="AU83" s="188" t="s">
        <v>79</v>
      </c>
      <c r="AY83" s="187" t="s">
        <v>137</v>
      </c>
      <c r="BK83" s="189">
        <f>BK84</f>
        <v>0</v>
      </c>
    </row>
    <row r="84" spans="2:65" s="1" customFormat="1" ht="16.5" customHeight="1">
      <c r="B84" s="41"/>
      <c r="C84" s="192" t="s">
        <v>79</v>
      </c>
      <c r="D84" s="192" t="s">
        <v>140</v>
      </c>
      <c r="E84" s="193" t="s">
        <v>141</v>
      </c>
      <c r="F84" s="194" t="s">
        <v>142</v>
      </c>
      <c r="G84" s="195" t="s">
        <v>143</v>
      </c>
      <c r="H84" s="196">
        <v>1</v>
      </c>
      <c r="I84" s="197"/>
      <c r="J84" s="198">
        <f>ROUND(I84*H84,2)</f>
        <v>0</v>
      </c>
      <c r="K84" s="194" t="s">
        <v>144</v>
      </c>
      <c r="L84" s="61"/>
      <c r="M84" s="199" t="s">
        <v>21</v>
      </c>
      <c r="N84" s="200" t="s">
        <v>42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145</v>
      </c>
      <c r="AT84" s="24" t="s">
        <v>140</v>
      </c>
      <c r="AU84" s="24" t="s">
        <v>81</v>
      </c>
      <c r="AY84" s="24" t="s">
        <v>137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79</v>
      </c>
      <c r="BK84" s="203">
        <f>ROUND(I84*H84,2)</f>
        <v>0</v>
      </c>
      <c r="BL84" s="24" t="s">
        <v>145</v>
      </c>
      <c r="BM84" s="24" t="s">
        <v>146</v>
      </c>
    </row>
    <row r="85" spans="2:63" s="10" customFormat="1" ht="29.85" customHeight="1">
      <c r="B85" s="176"/>
      <c r="C85" s="177"/>
      <c r="D85" s="178" t="s">
        <v>70</v>
      </c>
      <c r="E85" s="190" t="s">
        <v>147</v>
      </c>
      <c r="F85" s="190" t="s">
        <v>148</v>
      </c>
      <c r="G85" s="177"/>
      <c r="H85" s="177"/>
      <c r="I85" s="180"/>
      <c r="J85" s="191">
        <f>BK85</f>
        <v>0</v>
      </c>
      <c r="K85" s="177"/>
      <c r="L85" s="182"/>
      <c r="M85" s="183"/>
      <c r="N85" s="184"/>
      <c r="O85" s="184"/>
      <c r="P85" s="185">
        <f>P86</f>
        <v>0</v>
      </c>
      <c r="Q85" s="184"/>
      <c r="R85" s="185">
        <f>R86</f>
        <v>0</v>
      </c>
      <c r="S85" s="184"/>
      <c r="T85" s="186">
        <f>T86</f>
        <v>0</v>
      </c>
      <c r="AR85" s="187" t="s">
        <v>136</v>
      </c>
      <c r="AT85" s="188" t="s">
        <v>70</v>
      </c>
      <c r="AU85" s="188" t="s">
        <v>79</v>
      </c>
      <c r="AY85" s="187" t="s">
        <v>137</v>
      </c>
      <c r="BK85" s="189">
        <f>BK86</f>
        <v>0</v>
      </c>
    </row>
    <row r="86" spans="2:65" s="1" customFormat="1" ht="16.5" customHeight="1">
      <c r="B86" s="41"/>
      <c r="C86" s="192" t="s">
        <v>81</v>
      </c>
      <c r="D86" s="192" t="s">
        <v>140</v>
      </c>
      <c r="E86" s="193" t="s">
        <v>149</v>
      </c>
      <c r="F86" s="194" t="s">
        <v>148</v>
      </c>
      <c r="G86" s="195" t="s">
        <v>143</v>
      </c>
      <c r="H86" s="196">
        <v>1</v>
      </c>
      <c r="I86" s="197"/>
      <c r="J86" s="198">
        <f>ROUND(I86*H86,2)</f>
        <v>0</v>
      </c>
      <c r="K86" s="194" t="s">
        <v>144</v>
      </c>
      <c r="L86" s="61"/>
      <c r="M86" s="199" t="s">
        <v>21</v>
      </c>
      <c r="N86" s="200" t="s">
        <v>42</v>
      </c>
      <c r="O86" s="42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145</v>
      </c>
      <c r="AT86" s="24" t="s">
        <v>140</v>
      </c>
      <c r="AU86" s="24" t="s">
        <v>81</v>
      </c>
      <c r="AY86" s="24" t="s">
        <v>137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79</v>
      </c>
      <c r="BK86" s="203">
        <f>ROUND(I86*H86,2)</f>
        <v>0</v>
      </c>
      <c r="BL86" s="24" t="s">
        <v>145</v>
      </c>
      <c r="BM86" s="24" t="s">
        <v>150</v>
      </c>
    </row>
    <row r="87" spans="2:63" s="10" customFormat="1" ht="29.85" customHeight="1">
      <c r="B87" s="176"/>
      <c r="C87" s="177"/>
      <c r="D87" s="178" t="s">
        <v>70</v>
      </c>
      <c r="E87" s="190" t="s">
        <v>151</v>
      </c>
      <c r="F87" s="190" t="s">
        <v>152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SUM(P88:P90)</f>
        <v>0</v>
      </c>
      <c r="Q87" s="184"/>
      <c r="R87" s="185">
        <f>SUM(R88:R90)</f>
        <v>0</v>
      </c>
      <c r="S87" s="184"/>
      <c r="T87" s="186">
        <f>SUM(T88:T90)</f>
        <v>0</v>
      </c>
      <c r="AR87" s="187" t="s">
        <v>136</v>
      </c>
      <c r="AT87" s="188" t="s">
        <v>70</v>
      </c>
      <c r="AU87" s="188" t="s">
        <v>79</v>
      </c>
      <c r="AY87" s="187" t="s">
        <v>137</v>
      </c>
      <c r="BK87" s="189">
        <f>SUM(BK88:BK90)</f>
        <v>0</v>
      </c>
    </row>
    <row r="88" spans="2:65" s="1" customFormat="1" ht="16.5" customHeight="1">
      <c r="B88" s="41"/>
      <c r="C88" s="192" t="s">
        <v>153</v>
      </c>
      <c r="D88" s="192" t="s">
        <v>140</v>
      </c>
      <c r="E88" s="193" t="s">
        <v>154</v>
      </c>
      <c r="F88" s="194" t="s">
        <v>155</v>
      </c>
      <c r="G88" s="195" t="s">
        <v>143</v>
      </c>
      <c r="H88" s="196">
        <v>1</v>
      </c>
      <c r="I88" s="197"/>
      <c r="J88" s="198">
        <f>ROUND(I88*H88,2)</f>
        <v>0</v>
      </c>
      <c r="K88" s="194" t="s">
        <v>144</v>
      </c>
      <c r="L88" s="61"/>
      <c r="M88" s="199" t="s">
        <v>21</v>
      </c>
      <c r="N88" s="200" t="s">
        <v>42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145</v>
      </c>
      <c r="AT88" s="24" t="s">
        <v>140</v>
      </c>
      <c r="AU88" s="24" t="s">
        <v>81</v>
      </c>
      <c r="AY88" s="24" t="s">
        <v>137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79</v>
      </c>
      <c r="BK88" s="203">
        <f>ROUND(I88*H88,2)</f>
        <v>0</v>
      </c>
      <c r="BL88" s="24" t="s">
        <v>145</v>
      </c>
      <c r="BM88" s="24" t="s">
        <v>156</v>
      </c>
    </row>
    <row r="89" spans="2:65" s="1" customFormat="1" ht="16.5" customHeight="1">
      <c r="B89" s="41"/>
      <c r="C89" s="192" t="s">
        <v>157</v>
      </c>
      <c r="D89" s="192" t="s">
        <v>140</v>
      </c>
      <c r="E89" s="193" t="s">
        <v>158</v>
      </c>
      <c r="F89" s="194" t="s">
        <v>159</v>
      </c>
      <c r="G89" s="195" t="s">
        <v>143</v>
      </c>
      <c r="H89" s="196">
        <v>1</v>
      </c>
      <c r="I89" s="197"/>
      <c r="J89" s="198">
        <f>ROUND(I89*H89,2)</f>
        <v>0</v>
      </c>
      <c r="K89" s="194" t="s">
        <v>144</v>
      </c>
      <c r="L89" s="61"/>
      <c r="M89" s="199" t="s">
        <v>21</v>
      </c>
      <c r="N89" s="200" t="s">
        <v>42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145</v>
      </c>
      <c r="AT89" s="24" t="s">
        <v>140</v>
      </c>
      <c r="AU89" s="24" t="s">
        <v>81</v>
      </c>
      <c r="AY89" s="24" t="s">
        <v>137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79</v>
      </c>
      <c r="BK89" s="203">
        <f>ROUND(I89*H89,2)</f>
        <v>0</v>
      </c>
      <c r="BL89" s="24" t="s">
        <v>145</v>
      </c>
      <c r="BM89" s="24" t="s">
        <v>160</v>
      </c>
    </row>
    <row r="90" spans="2:65" s="1" customFormat="1" ht="16.5" customHeight="1">
      <c r="B90" s="41"/>
      <c r="C90" s="192" t="s">
        <v>136</v>
      </c>
      <c r="D90" s="192" t="s">
        <v>140</v>
      </c>
      <c r="E90" s="193" t="s">
        <v>161</v>
      </c>
      <c r="F90" s="194" t="s">
        <v>162</v>
      </c>
      <c r="G90" s="195" t="s">
        <v>143</v>
      </c>
      <c r="H90" s="196">
        <v>1</v>
      </c>
      <c r="I90" s="197"/>
      <c r="J90" s="198">
        <f>ROUND(I90*H90,2)</f>
        <v>0</v>
      </c>
      <c r="K90" s="194" t="s">
        <v>144</v>
      </c>
      <c r="L90" s="61"/>
      <c r="M90" s="199" t="s">
        <v>21</v>
      </c>
      <c r="N90" s="200" t="s">
        <v>42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145</v>
      </c>
      <c r="AT90" s="24" t="s">
        <v>140</v>
      </c>
      <c r="AU90" s="24" t="s">
        <v>81</v>
      </c>
      <c r="AY90" s="24" t="s">
        <v>137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79</v>
      </c>
      <c r="BK90" s="203">
        <f>ROUND(I90*H90,2)</f>
        <v>0</v>
      </c>
      <c r="BL90" s="24" t="s">
        <v>145</v>
      </c>
      <c r="BM90" s="24" t="s">
        <v>163</v>
      </c>
    </row>
    <row r="91" spans="2:63" s="10" customFormat="1" ht="29.85" customHeight="1">
      <c r="B91" s="176"/>
      <c r="C91" s="177"/>
      <c r="D91" s="178" t="s">
        <v>70</v>
      </c>
      <c r="E91" s="190" t="s">
        <v>164</v>
      </c>
      <c r="F91" s="190" t="s">
        <v>165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P92</f>
        <v>0</v>
      </c>
      <c r="Q91" s="184"/>
      <c r="R91" s="185">
        <f>R92</f>
        <v>0</v>
      </c>
      <c r="S91" s="184"/>
      <c r="T91" s="186">
        <f>T92</f>
        <v>0</v>
      </c>
      <c r="AR91" s="187" t="s">
        <v>136</v>
      </c>
      <c r="AT91" s="188" t="s">
        <v>70</v>
      </c>
      <c r="AU91" s="188" t="s">
        <v>79</v>
      </c>
      <c r="AY91" s="187" t="s">
        <v>137</v>
      </c>
      <c r="BK91" s="189">
        <f>BK92</f>
        <v>0</v>
      </c>
    </row>
    <row r="92" spans="2:65" s="1" customFormat="1" ht="16.5" customHeight="1">
      <c r="B92" s="41"/>
      <c r="C92" s="192" t="s">
        <v>166</v>
      </c>
      <c r="D92" s="192" t="s">
        <v>140</v>
      </c>
      <c r="E92" s="193" t="s">
        <v>167</v>
      </c>
      <c r="F92" s="194" t="s">
        <v>168</v>
      </c>
      <c r="G92" s="195" t="s">
        <v>143</v>
      </c>
      <c r="H92" s="196">
        <v>1</v>
      </c>
      <c r="I92" s="197"/>
      <c r="J92" s="198">
        <f>ROUND(I92*H92,2)</f>
        <v>0</v>
      </c>
      <c r="K92" s="194" t="s">
        <v>144</v>
      </c>
      <c r="L92" s="61"/>
      <c r="M92" s="199" t="s">
        <v>21</v>
      </c>
      <c r="N92" s="204" t="s">
        <v>42</v>
      </c>
      <c r="O92" s="205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4" t="s">
        <v>145</v>
      </c>
      <c r="AT92" s="24" t="s">
        <v>140</v>
      </c>
      <c r="AU92" s="24" t="s">
        <v>81</v>
      </c>
      <c r="AY92" s="24" t="s">
        <v>137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79</v>
      </c>
      <c r="BK92" s="203">
        <f>ROUND(I92*H92,2)</f>
        <v>0</v>
      </c>
      <c r="BL92" s="24" t="s">
        <v>145</v>
      </c>
      <c r="BM92" s="24" t="s">
        <v>169</v>
      </c>
    </row>
    <row r="93" spans="2:12" s="1" customFormat="1" ht="6.9" customHeight="1">
      <c r="B93" s="56"/>
      <c r="C93" s="57"/>
      <c r="D93" s="57"/>
      <c r="E93" s="57"/>
      <c r="F93" s="57"/>
      <c r="G93" s="57"/>
      <c r="H93" s="57"/>
      <c r="I93" s="139"/>
      <c r="J93" s="57"/>
      <c r="K93" s="57"/>
      <c r="L93" s="61"/>
    </row>
  </sheetData>
  <sheetProtection algorithmName="SHA-512" hashValue="legEIeB4iPPgQUhKb20/UruFBSiQWsEyXPLEEwUvoh1UdXX288W4hAl4PVI3ouNutOwvX30s/EyS2ZU94ZrraA==" saltValue="Izz+50/yI41W4H1wPiZy2W/lWv/2/YzpPetfIOVhx/6SYbkoIHDjWanXH8dV5Sd4z3pVDYVZKY/1zIKv17z9Eg==" spinCount="100000" sheet="1" objects="1" scenarios="1" formatColumns="0" formatRows="0" autoFilter="0"/>
  <autoFilter ref="C80:K9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3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103</v>
      </c>
      <c r="G1" s="391" t="s">
        <v>104</v>
      </c>
      <c r="H1" s="391"/>
      <c r="I1" s="115"/>
      <c r="J1" s="114" t="s">
        <v>105</v>
      </c>
      <c r="K1" s="113" t="s">
        <v>106</v>
      </c>
      <c r="L1" s="114" t="s">
        <v>107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84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SPŠCH Brno, Vranovská, po, Vranovská 65, Brno - Rekonstrukce otopného systému</v>
      </c>
      <c r="F7" s="384"/>
      <c r="G7" s="384"/>
      <c r="H7" s="384"/>
      <c r="I7" s="117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5" t="s">
        <v>170</v>
      </c>
      <c r="F9" s="386"/>
      <c r="G9" s="386"/>
      <c r="H9" s="386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13. 1. 2019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61" t="s">
        <v>21</v>
      </c>
      <c r="F24" s="361"/>
      <c r="G24" s="361"/>
      <c r="H24" s="36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ROUND(J96,2)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" customHeight="1">
      <c r="B30" s="41"/>
      <c r="C30" s="42"/>
      <c r="D30" s="49" t="s">
        <v>41</v>
      </c>
      <c r="E30" s="49" t="s">
        <v>42</v>
      </c>
      <c r="F30" s="130">
        <f>ROUND(SUM(BE96:BE372),2)</f>
        <v>0</v>
      </c>
      <c r="G30" s="42"/>
      <c r="H30" s="42"/>
      <c r="I30" s="131">
        <v>0.21</v>
      </c>
      <c r="J30" s="130">
        <f>ROUND(ROUND((SUM(BE96:BE372)),2)*I30,2)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43</v>
      </c>
      <c r="F31" s="130">
        <f>ROUND(SUM(BF96:BF372),2)</f>
        <v>0</v>
      </c>
      <c r="G31" s="42"/>
      <c r="H31" s="42"/>
      <c r="I31" s="131">
        <v>0.15</v>
      </c>
      <c r="J31" s="130">
        <f>ROUND(ROUND((SUM(BF96:BF372)),2)*I31,2)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44</v>
      </c>
      <c r="F32" s="130">
        <f>ROUND(SUM(BG96:BG372),2)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45</v>
      </c>
      <c r="F33" s="130">
        <f>ROUND(SUM(BH96:BH372),2)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46</v>
      </c>
      <c r="F34" s="130">
        <f>ROUND(SUM(BI96:BI372),2)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SPŠCH Brno, Vranovská, po, Vranovská 65, Brno - Rekonstrukce otopného systému</v>
      </c>
      <c r="F45" s="384"/>
      <c r="G45" s="384"/>
      <c r="H45" s="384"/>
      <c r="I45" s="118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01 - Stavební část</v>
      </c>
      <c r="F47" s="386"/>
      <c r="G47" s="386"/>
      <c r="H47" s="386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Vranovská 65, Brno</v>
      </c>
      <c r="G49" s="42"/>
      <c r="H49" s="42"/>
      <c r="I49" s="119" t="s">
        <v>25</v>
      </c>
      <c r="J49" s="120" t="str">
        <f>IF(J12="","",J12)</f>
        <v>13. 1. 2019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SPŠCH Brno,Vranovská, po, Vranovská 65, Brno</v>
      </c>
      <c r="G51" s="42"/>
      <c r="H51" s="42"/>
      <c r="I51" s="119" t="s">
        <v>33</v>
      </c>
      <c r="J51" s="361" t="str">
        <f>E21</f>
        <v>Ateliér SUP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114</v>
      </c>
      <c r="D56" s="42"/>
      <c r="E56" s="42"/>
      <c r="F56" s="42"/>
      <c r="G56" s="42"/>
      <c r="H56" s="42"/>
      <c r="I56" s="118"/>
      <c r="J56" s="128">
        <f>J96</f>
        <v>0</v>
      </c>
      <c r="K56" s="45"/>
      <c r="AU56" s="24" t="s">
        <v>115</v>
      </c>
    </row>
    <row r="57" spans="2:11" s="7" customFormat="1" ht="24.9" customHeight="1">
      <c r="B57" s="149"/>
      <c r="C57" s="150"/>
      <c r="D57" s="151" t="s">
        <v>171</v>
      </c>
      <c r="E57" s="152"/>
      <c r="F57" s="152"/>
      <c r="G57" s="152"/>
      <c r="H57" s="152"/>
      <c r="I57" s="153"/>
      <c r="J57" s="154">
        <f>J97</f>
        <v>0</v>
      </c>
      <c r="K57" s="155"/>
    </row>
    <row r="58" spans="2:11" s="8" customFormat="1" ht="19.95" customHeight="1">
      <c r="B58" s="156"/>
      <c r="C58" s="157"/>
      <c r="D58" s="158" t="s">
        <v>172</v>
      </c>
      <c r="E58" s="159"/>
      <c r="F58" s="159"/>
      <c r="G58" s="159"/>
      <c r="H58" s="159"/>
      <c r="I58" s="160"/>
      <c r="J58" s="161">
        <f>J98</f>
        <v>0</v>
      </c>
      <c r="K58" s="162"/>
    </row>
    <row r="59" spans="2:11" s="8" customFormat="1" ht="19.95" customHeight="1">
      <c r="B59" s="156"/>
      <c r="C59" s="157"/>
      <c r="D59" s="158" t="s">
        <v>173</v>
      </c>
      <c r="E59" s="159"/>
      <c r="F59" s="159"/>
      <c r="G59" s="159"/>
      <c r="H59" s="159"/>
      <c r="I59" s="160"/>
      <c r="J59" s="161">
        <f>J114</f>
        <v>0</v>
      </c>
      <c r="K59" s="162"/>
    </row>
    <row r="60" spans="2:11" s="8" customFormat="1" ht="19.95" customHeight="1">
      <c r="B60" s="156"/>
      <c r="C60" s="157"/>
      <c r="D60" s="158" t="s">
        <v>174</v>
      </c>
      <c r="E60" s="159"/>
      <c r="F60" s="159"/>
      <c r="G60" s="159"/>
      <c r="H60" s="159"/>
      <c r="I60" s="160"/>
      <c r="J60" s="161">
        <f>J122</f>
        <v>0</v>
      </c>
      <c r="K60" s="162"/>
    </row>
    <row r="61" spans="2:11" s="8" customFormat="1" ht="19.95" customHeight="1">
      <c r="B61" s="156"/>
      <c r="C61" s="157"/>
      <c r="D61" s="158" t="s">
        <v>175</v>
      </c>
      <c r="E61" s="159"/>
      <c r="F61" s="159"/>
      <c r="G61" s="159"/>
      <c r="H61" s="159"/>
      <c r="I61" s="160"/>
      <c r="J61" s="161">
        <f>J141</f>
        <v>0</v>
      </c>
      <c r="K61" s="162"/>
    </row>
    <row r="62" spans="2:11" s="8" customFormat="1" ht="19.95" customHeight="1">
      <c r="B62" s="156"/>
      <c r="C62" s="157"/>
      <c r="D62" s="158" t="s">
        <v>176</v>
      </c>
      <c r="E62" s="159"/>
      <c r="F62" s="159"/>
      <c r="G62" s="159"/>
      <c r="H62" s="159"/>
      <c r="I62" s="160"/>
      <c r="J62" s="161">
        <f>J191</f>
        <v>0</v>
      </c>
      <c r="K62" s="162"/>
    </row>
    <row r="63" spans="2:11" s="8" customFormat="1" ht="19.95" customHeight="1">
      <c r="B63" s="156"/>
      <c r="C63" s="157"/>
      <c r="D63" s="158" t="s">
        <v>177</v>
      </c>
      <c r="E63" s="159"/>
      <c r="F63" s="159"/>
      <c r="G63" s="159"/>
      <c r="H63" s="159"/>
      <c r="I63" s="160"/>
      <c r="J63" s="161">
        <f>J257</f>
        <v>0</v>
      </c>
      <c r="K63" s="162"/>
    </row>
    <row r="64" spans="2:11" s="8" customFormat="1" ht="19.95" customHeight="1">
      <c r="B64" s="156"/>
      <c r="C64" s="157"/>
      <c r="D64" s="158" t="s">
        <v>178</v>
      </c>
      <c r="E64" s="159"/>
      <c r="F64" s="159"/>
      <c r="G64" s="159"/>
      <c r="H64" s="159"/>
      <c r="I64" s="160"/>
      <c r="J64" s="161">
        <f>J263</f>
        <v>0</v>
      </c>
      <c r="K64" s="162"/>
    </row>
    <row r="65" spans="2:11" s="7" customFormat="1" ht="24.9" customHeight="1">
      <c r="B65" s="149"/>
      <c r="C65" s="150"/>
      <c r="D65" s="151" t="s">
        <v>179</v>
      </c>
      <c r="E65" s="152"/>
      <c r="F65" s="152"/>
      <c r="G65" s="152"/>
      <c r="H65" s="152"/>
      <c r="I65" s="153"/>
      <c r="J65" s="154">
        <f>J265</f>
        <v>0</v>
      </c>
      <c r="K65" s="155"/>
    </row>
    <row r="66" spans="2:11" s="8" customFormat="1" ht="19.95" customHeight="1">
      <c r="B66" s="156"/>
      <c r="C66" s="157"/>
      <c r="D66" s="158" t="s">
        <v>180</v>
      </c>
      <c r="E66" s="159"/>
      <c r="F66" s="159"/>
      <c r="G66" s="159"/>
      <c r="H66" s="159"/>
      <c r="I66" s="160"/>
      <c r="J66" s="161">
        <f>J266</f>
        <v>0</v>
      </c>
      <c r="K66" s="162"/>
    </row>
    <row r="67" spans="2:11" s="8" customFormat="1" ht="19.95" customHeight="1">
      <c r="B67" s="156"/>
      <c r="C67" s="157"/>
      <c r="D67" s="158" t="s">
        <v>181</v>
      </c>
      <c r="E67" s="159"/>
      <c r="F67" s="159"/>
      <c r="G67" s="159"/>
      <c r="H67" s="159"/>
      <c r="I67" s="160"/>
      <c r="J67" s="161">
        <f>J286</f>
        <v>0</v>
      </c>
      <c r="K67" s="162"/>
    </row>
    <row r="68" spans="2:11" s="8" customFormat="1" ht="19.95" customHeight="1">
      <c r="B68" s="156"/>
      <c r="C68" s="157"/>
      <c r="D68" s="158" t="s">
        <v>182</v>
      </c>
      <c r="E68" s="159"/>
      <c r="F68" s="159"/>
      <c r="G68" s="159"/>
      <c r="H68" s="159"/>
      <c r="I68" s="160"/>
      <c r="J68" s="161">
        <f>J299</f>
        <v>0</v>
      </c>
      <c r="K68" s="162"/>
    </row>
    <row r="69" spans="2:11" s="8" customFormat="1" ht="19.95" customHeight="1">
      <c r="B69" s="156"/>
      <c r="C69" s="157"/>
      <c r="D69" s="158" t="s">
        <v>183</v>
      </c>
      <c r="E69" s="159"/>
      <c r="F69" s="159"/>
      <c r="G69" s="159"/>
      <c r="H69" s="159"/>
      <c r="I69" s="160"/>
      <c r="J69" s="161">
        <f>J301</f>
        <v>0</v>
      </c>
      <c r="K69" s="162"/>
    </row>
    <row r="70" spans="2:11" s="8" customFormat="1" ht="19.95" customHeight="1">
      <c r="B70" s="156"/>
      <c r="C70" s="157"/>
      <c r="D70" s="158" t="s">
        <v>184</v>
      </c>
      <c r="E70" s="159"/>
      <c r="F70" s="159"/>
      <c r="G70" s="159"/>
      <c r="H70" s="159"/>
      <c r="I70" s="160"/>
      <c r="J70" s="161">
        <f>J307</f>
        <v>0</v>
      </c>
      <c r="K70" s="162"/>
    </row>
    <row r="71" spans="2:11" s="8" customFormat="1" ht="19.95" customHeight="1">
      <c r="B71" s="156"/>
      <c r="C71" s="157"/>
      <c r="D71" s="158" t="s">
        <v>185</v>
      </c>
      <c r="E71" s="159"/>
      <c r="F71" s="159"/>
      <c r="G71" s="159"/>
      <c r="H71" s="159"/>
      <c r="I71" s="160"/>
      <c r="J71" s="161">
        <f>J312</f>
        <v>0</v>
      </c>
      <c r="K71" s="162"/>
    </row>
    <row r="72" spans="2:11" s="8" customFormat="1" ht="19.95" customHeight="1">
      <c r="B72" s="156"/>
      <c r="C72" s="157"/>
      <c r="D72" s="158" t="s">
        <v>186</v>
      </c>
      <c r="E72" s="159"/>
      <c r="F72" s="159"/>
      <c r="G72" s="159"/>
      <c r="H72" s="159"/>
      <c r="I72" s="160"/>
      <c r="J72" s="161">
        <f>J329</f>
        <v>0</v>
      </c>
      <c r="K72" s="162"/>
    </row>
    <row r="73" spans="2:11" s="8" customFormat="1" ht="19.95" customHeight="1">
      <c r="B73" s="156"/>
      <c r="C73" s="157"/>
      <c r="D73" s="158" t="s">
        <v>187</v>
      </c>
      <c r="E73" s="159"/>
      <c r="F73" s="159"/>
      <c r="G73" s="159"/>
      <c r="H73" s="159"/>
      <c r="I73" s="160"/>
      <c r="J73" s="161">
        <f>J351</f>
        <v>0</v>
      </c>
      <c r="K73" s="162"/>
    </row>
    <row r="74" spans="2:11" s="8" customFormat="1" ht="19.95" customHeight="1">
      <c r="B74" s="156"/>
      <c r="C74" s="157"/>
      <c r="D74" s="158" t="s">
        <v>188</v>
      </c>
      <c r="E74" s="159"/>
      <c r="F74" s="159"/>
      <c r="G74" s="159"/>
      <c r="H74" s="159"/>
      <c r="I74" s="160"/>
      <c r="J74" s="161">
        <f>J363</f>
        <v>0</v>
      </c>
      <c r="K74" s="162"/>
    </row>
    <row r="75" spans="2:11" s="8" customFormat="1" ht="19.95" customHeight="1">
      <c r="B75" s="156"/>
      <c r="C75" s="157"/>
      <c r="D75" s="158" t="s">
        <v>189</v>
      </c>
      <c r="E75" s="159"/>
      <c r="F75" s="159"/>
      <c r="G75" s="159"/>
      <c r="H75" s="159"/>
      <c r="I75" s="160"/>
      <c r="J75" s="161">
        <f>J368</f>
        <v>0</v>
      </c>
      <c r="K75" s="162"/>
    </row>
    <row r="76" spans="2:11" s="7" customFormat="1" ht="24.9" customHeight="1">
      <c r="B76" s="149"/>
      <c r="C76" s="150"/>
      <c r="D76" s="151" t="s">
        <v>190</v>
      </c>
      <c r="E76" s="152"/>
      <c r="F76" s="152"/>
      <c r="G76" s="152"/>
      <c r="H76" s="152"/>
      <c r="I76" s="153"/>
      <c r="J76" s="154">
        <f>J371</f>
        <v>0</v>
      </c>
      <c r="K76" s="155"/>
    </row>
    <row r="77" spans="2:11" s="1" customFormat="1" ht="21.75" customHeight="1">
      <c r="B77" s="41"/>
      <c r="C77" s="42"/>
      <c r="D77" s="42"/>
      <c r="E77" s="42"/>
      <c r="F77" s="42"/>
      <c r="G77" s="42"/>
      <c r="H77" s="42"/>
      <c r="I77" s="118"/>
      <c r="J77" s="42"/>
      <c r="K77" s="45"/>
    </row>
    <row r="78" spans="2:11" s="1" customFormat="1" ht="6.9" customHeight="1">
      <c r="B78" s="56"/>
      <c r="C78" s="57"/>
      <c r="D78" s="57"/>
      <c r="E78" s="57"/>
      <c r="F78" s="57"/>
      <c r="G78" s="57"/>
      <c r="H78" s="57"/>
      <c r="I78" s="139"/>
      <c r="J78" s="57"/>
      <c r="K78" s="58"/>
    </row>
    <row r="82" spans="2:12" s="1" customFormat="1" ht="6.9" customHeight="1">
      <c r="B82" s="59"/>
      <c r="C82" s="60"/>
      <c r="D82" s="60"/>
      <c r="E82" s="60"/>
      <c r="F82" s="60"/>
      <c r="G82" s="60"/>
      <c r="H82" s="60"/>
      <c r="I82" s="142"/>
      <c r="J82" s="60"/>
      <c r="K82" s="60"/>
      <c r="L82" s="61"/>
    </row>
    <row r="83" spans="2:12" s="1" customFormat="1" ht="36.9" customHeight="1">
      <c r="B83" s="41"/>
      <c r="C83" s="62" t="s">
        <v>121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6.9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14.4" customHeight="1">
      <c r="B85" s="41"/>
      <c r="C85" s="65" t="s">
        <v>18</v>
      </c>
      <c r="D85" s="63"/>
      <c r="E85" s="63"/>
      <c r="F85" s="63"/>
      <c r="G85" s="63"/>
      <c r="H85" s="63"/>
      <c r="I85" s="163"/>
      <c r="J85" s="63"/>
      <c r="K85" s="63"/>
      <c r="L85" s="61"/>
    </row>
    <row r="86" spans="2:12" s="1" customFormat="1" ht="16.5" customHeight="1">
      <c r="B86" s="41"/>
      <c r="C86" s="63"/>
      <c r="D86" s="63"/>
      <c r="E86" s="388" t="str">
        <f>E7</f>
        <v>SPŠCH Brno, Vranovská, po, Vranovská 65, Brno - Rekonstrukce otopného systému</v>
      </c>
      <c r="F86" s="389"/>
      <c r="G86" s="389"/>
      <c r="H86" s="389"/>
      <c r="I86" s="163"/>
      <c r="J86" s="63"/>
      <c r="K86" s="63"/>
      <c r="L86" s="61"/>
    </row>
    <row r="87" spans="2:12" s="1" customFormat="1" ht="14.4" customHeight="1">
      <c r="B87" s="41"/>
      <c r="C87" s="65" t="s">
        <v>109</v>
      </c>
      <c r="D87" s="63"/>
      <c r="E87" s="63"/>
      <c r="F87" s="63"/>
      <c r="G87" s="63"/>
      <c r="H87" s="63"/>
      <c r="I87" s="163"/>
      <c r="J87" s="63"/>
      <c r="K87" s="63"/>
      <c r="L87" s="61"/>
    </row>
    <row r="88" spans="2:12" s="1" customFormat="1" ht="17.25" customHeight="1">
      <c r="B88" s="41"/>
      <c r="C88" s="63"/>
      <c r="D88" s="63"/>
      <c r="E88" s="377" t="str">
        <f>E9</f>
        <v>01 - Stavební část</v>
      </c>
      <c r="F88" s="390"/>
      <c r="G88" s="390"/>
      <c r="H88" s="390"/>
      <c r="I88" s="163"/>
      <c r="J88" s="63"/>
      <c r="K88" s="63"/>
      <c r="L88" s="61"/>
    </row>
    <row r="89" spans="2:12" s="1" customFormat="1" ht="6.9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12" s="1" customFormat="1" ht="18" customHeight="1">
      <c r="B90" s="41"/>
      <c r="C90" s="65" t="s">
        <v>23</v>
      </c>
      <c r="D90" s="63"/>
      <c r="E90" s="63"/>
      <c r="F90" s="164" t="str">
        <f>F12</f>
        <v>Vranovská 65, Brno</v>
      </c>
      <c r="G90" s="63"/>
      <c r="H90" s="63"/>
      <c r="I90" s="165" t="s">
        <v>25</v>
      </c>
      <c r="J90" s="73" t="str">
        <f>IF(J12="","",J12)</f>
        <v>13. 1. 2019</v>
      </c>
      <c r="K90" s="63"/>
      <c r="L90" s="61"/>
    </row>
    <row r="91" spans="2:12" s="1" customFormat="1" ht="6.9" customHeight="1">
      <c r="B91" s="41"/>
      <c r="C91" s="63"/>
      <c r="D91" s="63"/>
      <c r="E91" s="63"/>
      <c r="F91" s="63"/>
      <c r="G91" s="63"/>
      <c r="H91" s="63"/>
      <c r="I91" s="163"/>
      <c r="J91" s="63"/>
      <c r="K91" s="63"/>
      <c r="L91" s="61"/>
    </row>
    <row r="92" spans="2:12" s="1" customFormat="1" ht="13.2">
      <c r="B92" s="41"/>
      <c r="C92" s="65" t="s">
        <v>27</v>
      </c>
      <c r="D92" s="63"/>
      <c r="E92" s="63"/>
      <c r="F92" s="164" t="str">
        <f>E15</f>
        <v>SPŠCH Brno,Vranovská, po, Vranovská 65, Brno</v>
      </c>
      <c r="G92" s="63"/>
      <c r="H92" s="63"/>
      <c r="I92" s="165" t="s">
        <v>33</v>
      </c>
      <c r="J92" s="164" t="str">
        <f>E21</f>
        <v>Ateliér SUP s.r.o.</v>
      </c>
      <c r="K92" s="63"/>
      <c r="L92" s="61"/>
    </row>
    <row r="93" spans="2:12" s="1" customFormat="1" ht="14.4" customHeight="1">
      <c r="B93" s="41"/>
      <c r="C93" s="65" t="s">
        <v>31</v>
      </c>
      <c r="D93" s="63"/>
      <c r="E93" s="63"/>
      <c r="F93" s="164" t="str">
        <f>IF(E18="","",E18)</f>
        <v/>
      </c>
      <c r="G93" s="63"/>
      <c r="H93" s="63"/>
      <c r="I93" s="163"/>
      <c r="J93" s="63"/>
      <c r="K93" s="63"/>
      <c r="L93" s="61"/>
    </row>
    <row r="94" spans="2:12" s="1" customFormat="1" ht="10.35" customHeight="1">
      <c r="B94" s="41"/>
      <c r="C94" s="63"/>
      <c r="D94" s="63"/>
      <c r="E94" s="63"/>
      <c r="F94" s="63"/>
      <c r="G94" s="63"/>
      <c r="H94" s="63"/>
      <c r="I94" s="163"/>
      <c r="J94" s="63"/>
      <c r="K94" s="63"/>
      <c r="L94" s="61"/>
    </row>
    <row r="95" spans="2:20" s="9" customFormat="1" ht="29.25" customHeight="1">
      <c r="B95" s="166"/>
      <c r="C95" s="167" t="s">
        <v>122</v>
      </c>
      <c r="D95" s="168" t="s">
        <v>56</v>
      </c>
      <c r="E95" s="168" t="s">
        <v>52</v>
      </c>
      <c r="F95" s="168" t="s">
        <v>123</v>
      </c>
      <c r="G95" s="168" t="s">
        <v>124</v>
      </c>
      <c r="H95" s="168" t="s">
        <v>125</v>
      </c>
      <c r="I95" s="169" t="s">
        <v>126</v>
      </c>
      <c r="J95" s="168" t="s">
        <v>113</v>
      </c>
      <c r="K95" s="170" t="s">
        <v>127</v>
      </c>
      <c r="L95" s="171"/>
      <c r="M95" s="81" t="s">
        <v>128</v>
      </c>
      <c r="N95" s="82" t="s">
        <v>41</v>
      </c>
      <c r="O95" s="82" t="s">
        <v>129</v>
      </c>
      <c r="P95" s="82" t="s">
        <v>130</v>
      </c>
      <c r="Q95" s="82" t="s">
        <v>131</v>
      </c>
      <c r="R95" s="82" t="s">
        <v>132</v>
      </c>
      <c r="S95" s="82" t="s">
        <v>133</v>
      </c>
      <c r="T95" s="83" t="s">
        <v>134</v>
      </c>
    </row>
    <row r="96" spans="2:63" s="1" customFormat="1" ht="29.25" customHeight="1">
      <c r="B96" s="41"/>
      <c r="C96" s="87" t="s">
        <v>114</v>
      </c>
      <c r="D96" s="63"/>
      <c r="E96" s="63"/>
      <c r="F96" s="63"/>
      <c r="G96" s="63"/>
      <c r="H96" s="63"/>
      <c r="I96" s="163"/>
      <c r="J96" s="172">
        <f>BK96</f>
        <v>0</v>
      </c>
      <c r="K96" s="63"/>
      <c r="L96" s="61"/>
      <c r="M96" s="84"/>
      <c r="N96" s="85"/>
      <c r="O96" s="85"/>
      <c r="P96" s="173">
        <f>P97+P265+P371</f>
        <v>0</v>
      </c>
      <c r="Q96" s="85"/>
      <c r="R96" s="173">
        <f>R97+R265+R371</f>
        <v>50.324800229999994</v>
      </c>
      <c r="S96" s="85"/>
      <c r="T96" s="174">
        <f>T97+T265+T371</f>
        <v>39.109339999999996</v>
      </c>
      <c r="AT96" s="24" t="s">
        <v>70</v>
      </c>
      <c r="AU96" s="24" t="s">
        <v>115</v>
      </c>
      <c r="BK96" s="175">
        <f>BK97+BK265+BK371</f>
        <v>0</v>
      </c>
    </row>
    <row r="97" spans="2:63" s="10" customFormat="1" ht="37.35" customHeight="1">
      <c r="B97" s="176"/>
      <c r="C97" s="177"/>
      <c r="D97" s="178" t="s">
        <v>70</v>
      </c>
      <c r="E97" s="179" t="s">
        <v>191</v>
      </c>
      <c r="F97" s="179" t="s">
        <v>192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P98+P114+P122+P141+P191+P257+P263</f>
        <v>0</v>
      </c>
      <c r="Q97" s="184"/>
      <c r="R97" s="185">
        <f>R98+R114+R122+R141+R191+R257+R263</f>
        <v>36.19749184999999</v>
      </c>
      <c r="S97" s="184"/>
      <c r="T97" s="186">
        <f>T98+T114+T122+T141+T191+T257+T263</f>
        <v>38.772439999999996</v>
      </c>
      <c r="AR97" s="187" t="s">
        <v>79</v>
      </c>
      <c r="AT97" s="188" t="s">
        <v>70</v>
      </c>
      <c r="AU97" s="188" t="s">
        <v>71</v>
      </c>
      <c r="AY97" s="187" t="s">
        <v>137</v>
      </c>
      <c r="BK97" s="189">
        <f>BK98+BK114+BK122+BK141+BK191+BK257+BK263</f>
        <v>0</v>
      </c>
    </row>
    <row r="98" spans="2:63" s="10" customFormat="1" ht="19.95" customHeight="1">
      <c r="B98" s="176"/>
      <c r="C98" s="177"/>
      <c r="D98" s="178" t="s">
        <v>70</v>
      </c>
      <c r="E98" s="190" t="s">
        <v>79</v>
      </c>
      <c r="F98" s="190" t="s">
        <v>193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SUM(P99:P113)</f>
        <v>0</v>
      </c>
      <c r="Q98" s="184"/>
      <c r="R98" s="185">
        <f>SUM(R99:R113)</f>
        <v>0</v>
      </c>
      <c r="S98" s="184"/>
      <c r="T98" s="186">
        <f>SUM(T99:T113)</f>
        <v>0</v>
      </c>
      <c r="AR98" s="187" t="s">
        <v>79</v>
      </c>
      <c r="AT98" s="188" t="s">
        <v>70</v>
      </c>
      <c r="AU98" s="188" t="s">
        <v>79</v>
      </c>
      <c r="AY98" s="187" t="s">
        <v>137</v>
      </c>
      <c r="BK98" s="189">
        <f>SUM(BK99:BK113)</f>
        <v>0</v>
      </c>
    </row>
    <row r="99" spans="2:65" s="1" customFormat="1" ht="16.5" customHeight="1">
      <c r="B99" s="41"/>
      <c r="C99" s="192" t="s">
        <v>79</v>
      </c>
      <c r="D99" s="192" t="s">
        <v>140</v>
      </c>
      <c r="E99" s="193" t="s">
        <v>194</v>
      </c>
      <c r="F99" s="194" t="s">
        <v>195</v>
      </c>
      <c r="G99" s="195" t="s">
        <v>196</v>
      </c>
      <c r="H99" s="196">
        <v>6.28</v>
      </c>
      <c r="I99" s="197"/>
      <c r="J99" s="198">
        <f>ROUND(I99*H99,2)</f>
        <v>0</v>
      </c>
      <c r="K99" s="194" t="s">
        <v>144</v>
      </c>
      <c r="L99" s="61"/>
      <c r="M99" s="199" t="s">
        <v>21</v>
      </c>
      <c r="N99" s="200" t="s">
        <v>42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157</v>
      </c>
      <c r="AT99" s="24" t="s">
        <v>140</v>
      </c>
      <c r="AU99" s="24" t="s">
        <v>81</v>
      </c>
      <c r="AY99" s="24" t="s">
        <v>137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79</v>
      </c>
      <c r="BK99" s="203">
        <f>ROUND(I99*H99,2)</f>
        <v>0</v>
      </c>
      <c r="BL99" s="24" t="s">
        <v>157</v>
      </c>
      <c r="BM99" s="24" t="s">
        <v>197</v>
      </c>
    </row>
    <row r="100" spans="2:51" s="11" customFormat="1" ht="12">
      <c r="B100" s="208"/>
      <c r="C100" s="209"/>
      <c r="D100" s="210" t="s">
        <v>198</v>
      </c>
      <c r="E100" s="211" t="s">
        <v>21</v>
      </c>
      <c r="F100" s="212" t="s">
        <v>199</v>
      </c>
      <c r="G100" s="209"/>
      <c r="H100" s="213">
        <v>6.28</v>
      </c>
      <c r="I100" s="214"/>
      <c r="J100" s="209"/>
      <c r="K100" s="209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198</v>
      </c>
      <c r="AU100" s="219" t="s">
        <v>81</v>
      </c>
      <c r="AV100" s="11" t="s">
        <v>81</v>
      </c>
      <c r="AW100" s="11" t="s">
        <v>35</v>
      </c>
      <c r="AX100" s="11" t="s">
        <v>71</v>
      </c>
      <c r="AY100" s="219" t="s">
        <v>137</v>
      </c>
    </row>
    <row r="101" spans="2:51" s="12" customFormat="1" ht="12">
      <c r="B101" s="220"/>
      <c r="C101" s="221"/>
      <c r="D101" s="210" t="s">
        <v>198</v>
      </c>
      <c r="E101" s="222" t="s">
        <v>21</v>
      </c>
      <c r="F101" s="223" t="s">
        <v>200</v>
      </c>
      <c r="G101" s="221"/>
      <c r="H101" s="224">
        <v>6.28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198</v>
      </c>
      <c r="AU101" s="230" t="s">
        <v>81</v>
      </c>
      <c r="AV101" s="12" t="s">
        <v>157</v>
      </c>
      <c r="AW101" s="12" t="s">
        <v>35</v>
      </c>
      <c r="AX101" s="12" t="s">
        <v>79</v>
      </c>
      <c r="AY101" s="230" t="s">
        <v>137</v>
      </c>
    </row>
    <row r="102" spans="2:65" s="1" customFormat="1" ht="16.5" customHeight="1">
      <c r="B102" s="41"/>
      <c r="C102" s="192" t="s">
        <v>81</v>
      </c>
      <c r="D102" s="192" t="s">
        <v>140</v>
      </c>
      <c r="E102" s="193" t="s">
        <v>201</v>
      </c>
      <c r="F102" s="194" t="s">
        <v>202</v>
      </c>
      <c r="G102" s="195" t="s">
        <v>196</v>
      </c>
      <c r="H102" s="196">
        <v>6.28</v>
      </c>
      <c r="I102" s="197"/>
      <c r="J102" s="198">
        <f>ROUND(I102*H102,2)</f>
        <v>0</v>
      </c>
      <c r="K102" s="194" t="s">
        <v>144</v>
      </c>
      <c r="L102" s="61"/>
      <c r="M102" s="199" t="s">
        <v>21</v>
      </c>
      <c r="N102" s="200" t="s">
        <v>42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157</v>
      </c>
      <c r="AT102" s="24" t="s">
        <v>140</v>
      </c>
      <c r="AU102" s="24" t="s">
        <v>81</v>
      </c>
      <c r="AY102" s="24" t="s">
        <v>137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79</v>
      </c>
      <c r="BK102" s="203">
        <f>ROUND(I102*H102,2)</f>
        <v>0</v>
      </c>
      <c r="BL102" s="24" t="s">
        <v>157</v>
      </c>
      <c r="BM102" s="24" t="s">
        <v>203</v>
      </c>
    </row>
    <row r="103" spans="2:51" s="11" customFormat="1" ht="12">
      <c r="B103" s="208"/>
      <c r="C103" s="209"/>
      <c r="D103" s="210" t="s">
        <v>198</v>
      </c>
      <c r="E103" s="211" t="s">
        <v>21</v>
      </c>
      <c r="F103" s="212" t="s">
        <v>204</v>
      </c>
      <c r="G103" s="209"/>
      <c r="H103" s="213">
        <v>6.28</v>
      </c>
      <c r="I103" s="214"/>
      <c r="J103" s="209"/>
      <c r="K103" s="209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198</v>
      </c>
      <c r="AU103" s="219" t="s">
        <v>81</v>
      </c>
      <c r="AV103" s="11" t="s">
        <v>81</v>
      </c>
      <c r="AW103" s="11" t="s">
        <v>35</v>
      </c>
      <c r="AX103" s="11" t="s">
        <v>71</v>
      </c>
      <c r="AY103" s="219" t="s">
        <v>137</v>
      </c>
    </row>
    <row r="104" spans="2:51" s="12" customFormat="1" ht="12">
      <c r="B104" s="220"/>
      <c r="C104" s="221"/>
      <c r="D104" s="210" t="s">
        <v>198</v>
      </c>
      <c r="E104" s="222" t="s">
        <v>21</v>
      </c>
      <c r="F104" s="223" t="s">
        <v>200</v>
      </c>
      <c r="G104" s="221"/>
      <c r="H104" s="224">
        <v>6.28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198</v>
      </c>
      <c r="AU104" s="230" t="s">
        <v>81</v>
      </c>
      <c r="AV104" s="12" t="s">
        <v>157</v>
      </c>
      <c r="AW104" s="12" t="s">
        <v>35</v>
      </c>
      <c r="AX104" s="12" t="s">
        <v>79</v>
      </c>
      <c r="AY104" s="230" t="s">
        <v>137</v>
      </c>
    </row>
    <row r="105" spans="2:65" s="1" customFormat="1" ht="25.5" customHeight="1">
      <c r="B105" s="41"/>
      <c r="C105" s="192" t="s">
        <v>153</v>
      </c>
      <c r="D105" s="192" t="s">
        <v>140</v>
      </c>
      <c r="E105" s="193" t="s">
        <v>205</v>
      </c>
      <c r="F105" s="194" t="s">
        <v>206</v>
      </c>
      <c r="G105" s="195" t="s">
        <v>196</v>
      </c>
      <c r="H105" s="196">
        <v>6.28</v>
      </c>
      <c r="I105" s="197"/>
      <c r="J105" s="198">
        <f>ROUND(I105*H105,2)</f>
        <v>0</v>
      </c>
      <c r="K105" s="194" t="s">
        <v>144</v>
      </c>
      <c r="L105" s="61"/>
      <c r="M105" s="199" t="s">
        <v>21</v>
      </c>
      <c r="N105" s="200" t="s">
        <v>42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157</v>
      </c>
      <c r="AT105" s="24" t="s">
        <v>140</v>
      </c>
      <c r="AU105" s="24" t="s">
        <v>81</v>
      </c>
      <c r="AY105" s="24" t="s">
        <v>137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79</v>
      </c>
      <c r="BK105" s="203">
        <f>ROUND(I105*H105,2)</f>
        <v>0</v>
      </c>
      <c r="BL105" s="24" t="s">
        <v>157</v>
      </c>
      <c r="BM105" s="24" t="s">
        <v>207</v>
      </c>
    </row>
    <row r="106" spans="2:65" s="1" customFormat="1" ht="16.5" customHeight="1">
      <c r="B106" s="41"/>
      <c r="C106" s="192" t="s">
        <v>157</v>
      </c>
      <c r="D106" s="192" t="s">
        <v>140</v>
      </c>
      <c r="E106" s="193" t="s">
        <v>208</v>
      </c>
      <c r="F106" s="194" t="s">
        <v>209</v>
      </c>
      <c r="G106" s="195" t="s">
        <v>196</v>
      </c>
      <c r="H106" s="196">
        <v>6.28</v>
      </c>
      <c r="I106" s="197"/>
      <c r="J106" s="198">
        <f>ROUND(I106*H106,2)</f>
        <v>0</v>
      </c>
      <c r="K106" s="194" t="s">
        <v>144</v>
      </c>
      <c r="L106" s="61"/>
      <c r="M106" s="199" t="s">
        <v>21</v>
      </c>
      <c r="N106" s="200" t="s">
        <v>42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157</v>
      </c>
      <c r="AT106" s="24" t="s">
        <v>140</v>
      </c>
      <c r="AU106" s="24" t="s">
        <v>81</v>
      </c>
      <c r="AY106" s="24" t="s">
        <v>137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79</v>
      </c>
      <c r="BK106" s="203">
        <f>ROUND(I106*H106,2)</f>
        <v>0</v>
      </c>
      <c r="BL106" s="24" t="s">
        <v>157</v>
      </c>
      <c r="BM106" s="24" t="s">
        <v>210</v>
      </c>
    </row>
    <row r="107" spans="2:65" s="1" customFormat="1" ht="25.5" customHeight="1">
      <c r="B107" s="41"/>
      <c r="C107" s="192" t="s">
        <v>136</v>
      </c>
      <c r="D107" s="192" t="s">
        <v>140</v>
      </c>
      <c r="E107" s="193" t="s">
        <v>211</v>
      </c>
      <c r="F107" s="194" t="s">
        <v>212</v>
      </c>
      <c r="G107" s="195" t="s">
        <v>196</v>
      </c>
      <c r="H107" s="196">
        <v>62.8</v>
      </c>
      <c r="I107" s="197"/>
      <c r="J107" s="198">
        <f>ROUND(I107*H107,2)</f>
        <v>0</v>
      </c>
      <c r="K107" s="194" t="s">
        <v>144</v>
      </c>
      <c r="L107" s="61"/>
      <c r="M107" s="199" t="s">
        <v>21</v>
      </c>
      <c r="N107" s="200" t="s">
        <v>42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157</v>
      </c>
      <c r="AT107" s="24" t="s">
        <v>140</v>
      </c>
      <c r="AU107" s="24" t="s">
        <v>81</v>
      </c>
      <c r="AY107" s="24" t="s">
        <v>137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79</v>
      </c>
      <c r="BK107" s="203">
        <f>ROUND(I107*H107,2)</f>
        <v>0</v>
      </c>
      <c r="BL107" s="24" t="s">
        <v>157</v>
      </c>
      <c r="BM107" s="24" t="s">
        <v>213</v>
      </c>
    </row>
    <row r="108" spans="2:51" s="11" customFormat="1" ht="12">
      <c r="B108" s="208"/>
      <c r="C108" s="209"/>
      <c r="D108" s="210" t="s">
        <v>198</v>
      </c>
      <c r="E108" s="209"/>
      <c r="F108" s="212" t="s">
        <v>214</v>
      </c>
      <c r="G108" s="209"/>
      <c r="H108" s="213">
        <v>62.8</v>
      </c>
      <c r="I108" s="214"/>
      <c r="J108" s="209"/>
      <c r="K108" s="209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198</v>
      </c>
      <c r="AU108" s="219" t="s">
        <v>81</v>
      </c>
      <c r="AV108" s="11" t="s">
        <v>81</v>
      </c>
      <c r="AW108" s="11" t="s">
        <v>6</v>
      </c>
      <c r="AX108" s="11" t="s">
        <v>79</v>
      </c>
      <c r="AY108" s="219" t="s">
        <v>137</v>
      </c>
    </row>
    <row r="109" spans="2:65" s="1" customFormat="1" ht="16.5" customHeight="1">
      <c r="B109" s="41"/>
      <c r="C109" s="192" t="s">
        <v>166</v>
      </c>
      <c r="D109" s="192" t="s">
        <v>140</v>
      </c>
      <c r="E109" s="193" t="s">
        <v>215</v>
      </c>
      <c r="F109" s="194" t="s">
        <v>216</v>
      </c>
      <c r="G109" s="195" t="s">
        <v>196</v>
      </c>
      <c r="H109" s="196">
        <v>6.28</v>
      </c>
      <c r="I109" s="197"/>
      <c r="J109" s="198">
        <f>ROUND(I109*H109,2)</f>
        <v>0</v>
      </c>
      <c r="K109" s="194" t="s">
        <v>144</v>
      </c>
      <c r="L109" s="61"/>
      <c r="M109" s="199" t="s">
        <v>21</v>
      </c>
      <c r="N109" s="200" t="s">
        <v>42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157</v>
      </c>
      <c r="AT109" s="24" t="s">
        <v>140</v>
      </c>
      <c r="AU109" s="24" t="s">
        <v>81</v>
      </c>
      <c r="AY109" s="24" t="s">
        <v>137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79</v>
      </c>
      <c r="BK109" s="203">
        <f>ROUND(I109*H109,2)</f>
        <v>0</v>
      </c>
      <c r="BL109" s="24" t="s">
        <v>157</v>
      </c>
      <c r="BM109" s="24" t="s">
        <v>217</v>
      </c>
    </row>
    <row r="110" spans="2:65" s="1" customFormat="1" ht="16.5" customHeight="1">
      <c r="B110" s="41"/>
      <c r="C110" s="192" t="s">
        <v>218</v>
      </c>
      <c r="D110" s="192" t="s">
        <v>140</v>
      </c>
      <c r="E110" s="193" t="s">
        <v>219</v>
      </c>
      <c r="F110" s="194" t="s">
        <v>220</v>
      </c>
      <c r="G110" s="195" t="s">
        <v>221</v>
      </c>
      <c r="H110" s="196">
        <v>12.56</v>
      </c>
      <c r="I110" s="197"/>
      <c r="J110" s="198">
        <f>ROUND(I110*H110,2)</f>
        <v>0</v>
      </c>
      <c r="K110" s="194" t="s">
        <v>144</v>
      </c>
      <c r="L110" s="61"/>
      <c r="M110" s="199" t="s">
        <v>21</v>
      </c>
      <c r="N110" s="200" t="s">
        <v>42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157</v>
      </c>
      <c r="AT110" s="24" t="s">
        <v>140</v>
      </c>
      <c r="AU110" s="24" t="s">
        <v>81</v>
      </c>
      <c r="AY110" s="24" t="s">
        <v>137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79</v>
      </c>
      <c r="BK110" s="203">
        <f>ROUND(I110*H110,2)</f>
        <v>0</v>
      </c>
      <c r="BL110" s="24" t="s">
        <v>157</v>
      </c>
      <c r="BM110" s="24" t="s">
        <v>222</v>
      </c>
    </row>
    <row r="111" spans="2:51" s="11" customFormat="1" ht="12">
      <c r="B111" s="208"/>
      <c r="C111" s="209"/>
      <c r="D111" s="210" t="s">
        <v>198</v>
      </c>
      <c r="E111" s="209"/>
      <c r="F111" s="212" t="s">
        <v>223</v>
      </c>
      <c r="G111" s="209"/>
      <c r="H111" s="213">
        <v>12.56</v>
      </c>
      <c r="I111" s="214"/>
      <c r="J111" s="209"/>
      <c r="K111" s="209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198</v>
      </c>
      <c r="AU111" s="219" t="s">
        <v>81</v>
      </c>
      <c r="AV111" s="11" t="s">
        <v>81</v>
      </c>
      <c r="AW111" s="11" t="s">
        <v>6</v>
      </c>
      <c r="AX111" s="11" t="s">
        <v>79</v>
      </c>
      <c r="AY111" s="219" t="s">
        <v>137</v>
      </c>
    </row>
    <row r="112" spans="2:65" s="1" customFormat="1" ht="16.5" customHeight="1">
      <c r="B112" s="41"/>
      <c r="C112" s="192" t="s">
        <v>224</v>
      </c>
      <c r="D112" s="192" t="s">
        <v>140</v>
      </c>
      <c r="E112" s="193" t="s">
        <v>225</v>
      </c>
      <c r="F112" s="194" t="s">
        <v>226</v>
      </c>
      <c r="G112" s="195" t="s">
        <v>227</v>
      </c>
      <c r="H112" s="196">
        <v>62.8</v>
      </c>
      <c r="I112" s="197"/>
      <c r="J112" s="198">
        <f>ROUND(I112*H112,2)</f>
        <v>0</v>
      </c>
      <c r="K112" s="194" t="s">
        <v>144</v>
      </c>
      <c r="L112" s="61"/>
      <c r="M112" s="199" t="s">
        <v>21</v>
      </c>
      <c r="N112" s="200" t="s">
        <v>42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157</v>
      </c>
      <c r="AT112" s="24" t="s">
        <v>140</v>
      </c>
      <c r="AU112" s="24" t="s">
        <v>81</v>
      </c>
      <c r="AY112" s="24" t="s">
        <v>137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79</v>
      </c>
      <c r="BK112" s="203">
        <f>ROUND(I112*H112,2)</f>
        <v>0</v>
      </c>
      <c r="BL112" s="24" t="s">
        <v>157</v>
      </c>
      <c r="BM112" s="24" t="s">
        <v>228</v>
      </c>
    </row>
    <row r="113" spans="2:51" s="11" customFormat="1" ht="12">
      <c r="B113" s="208"/>
      <c r="C113" s="209"/>
      <c r="D113" s="210" t="s">
        <v>198</v>
      </c>
      <c r="E113" s="211" t="s">
        <v>21</v>
      </c>
      <c r="F113" s="212" t="s">
        <v>229</v>
      </c>
      <c r="G113" s="209"/>
      <c r="H113" s="213">
        <v>62.8</v>
      </c>
      <c r="I113" s="214"/>
      <c r="J113" s="209"/>
      <c r="K113" s="209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198</v>
      </c>
      <c r="AU113" s="219" t="s">
        <v>81</v>
      </c>
      <c r="AV113" s="11" t="s">
        <v>81</v>
      </c>
      <c r="AW113" s="11" t="s">
        <v>35</v>
      </c>
      <c r="AX113" s="11" t="s">
        <v>79</v>
      </c>
      <c r="AY113" s="219" t="s">
        <v>137</v>
      </c>
    </row>
    <row r="114" spans="2:63" s="10" customFormat="1" ht="29.85" customHeight="1">
      <c r="B114" s="176"/>
      <c r="C114" s="177"/>
      <c r="D114" s="178" t="s">
        <v>70</v>
      </c>
      <c r="E114" s="190" t="s">
        <v>81</v>
      </c>
      <c r="F114" s="190" t="s">
        <v>230</v>
      </c>
      <c r="G114" s="177"/>
      <c r="H114" s="177"/>
      <c r="I114" s="180"/>
      <c r="J114" s="191">
        <f>BK114</f>
        <v>0</v>
      </c>
      <c r="K114" s="177"/>
      <c r="L114" s="182"/>
      <c r="M114" s="183"/>
      <c r="N114" s="184"/>
      <c r="O114" s="184"/>
      <c r="P114" s="185">
        <f>SUM(P115:P121)</f>
        <v>0</v>
      </c>
      <c r="Q114" s="184"/>
      <c r="R114" s="185">
        <f>SUM(R115:R121)</f>
        <v>14.331356239999998</v>
      </c>
      <c r="S114" s="184"/>
      <c r="T114" s="186">
        <f>SUM(T115:T121)</f>
        <v>0</v>
      </c>
      <c r="AR114" s="187" t="s">
        <v>79</v>
      </c>
      <c r="AT114" s="188" t="s">
        <v>70</v>
      </c>
      <c r="AU114" s="188" t="s">
        <v>79</v>
      </c>
      <c r="AY114" s="187" t="s">
        <v>137</v>
      </c>
      <c r="BK114" s="189">
        <f>SUM(BK115:BK121)</f>
        <v>0</v>
      </c>
    </row>
    <row r="115" spans="2:65" s="1" customFormat="1" ht="25.5" customHeight="1">
      <c r="B115" s="41"/>
      <c r="C115" s="192" t="s">
        <v>231</v>
      </c>
      <c r="D115" s="192" t="s">
        <v>140</v>
      </c>
      <c r="E115" s="193" t="s">
        <v>232</v>
      </c>
      <c r="F115" s="194" t="s">
        <v>233</v>
      </c>
      <c r="G115" s="195" t="s">
        <v>227</v>
      </c>
      <c r="H115" s="196">
        <v>62.8</v>
      </c>
      <c r="I115" s="197"/>
      <c r="J115" s="198">
        <f>ROUND(I115*H115,2)</f>
        <v>0</v>
      </c>
      <c r="K115" s="194" t="s">
        <v>144</v>
      </c>
      <c r="L115" s="61"/>
      <c r="M115" s="199" t="s">
        <v>21</v>
      </c>
      <c r="N115" s="200" t="s">
        <v>42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157</v>
      </c>
      <c r="AT115" s="24" t="s">
        <v>140</v>
      </c>
      <c r="AU115" s="24" t="s">
        <v>81</v>
      </c>
      <c r="AY115" s="24" t="s">
        <v>137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79</v>
      </c>
      <c r="BK115" s="203">
        <f>ROUND(I115*H115,2)</f>
        <v>0</v>
      </c>
      <c r="BL115" s="24" t="s">
        <v>157</v>
      </c>
      <c r="BM115" s="24" t="s">
        <v>234</v>
      </c>
    </row>
    <row r="116" spans="2:65" s="1" customFormat="1" ht="16.5" customHeight="1">
      <c r="B116" s="41"/>
      <c r="C116" s="192" t="s">
        <v>235</v>
      </c>
      <c r="D116" s="192" t="s">
        <v>140</v>
      </c>
      <c r="E116" s="193" t="s">
        <v>236</v>
      </c>
      <c r="F116" s="194" t="s">
        <v>237</v>
      </c>
      <c r="G116" s="195" t="s">
        <v>196</v>
      </c>
      <c r="H116" s="196">
        <v>6.28</v>
      </c>
      <c r="I116" s="197"/>
      <c r="J116" s="198">
        <f>ROUND(I116*H116,2)</f>
        <v>0</v>
      </c>
      <c r="K116" s="194" t="s">
        <v>144</v>
      </c>
      <c r="L116" s="61"/>
      <c r="M116" s="199" t="s">
        <v>21</v>
      </c>
      <c r="N116" s="200" t="s">
        <v>42</v>
      </c>
      <c r="O116" s="42"/>
      <c r="P116" s="201">
        <f>O116*H116</f>
        <v>0</v>
      </c>
      <c r="Q116" s="201">
        <v>2.25634</v>
      </c>
      <c r="R116" s="201">
        <f>Q116*H116</f>
        <v>14.169815199999999</v>
      </c>
      <c r="S116" s="201">
        <v>0</v>
      </c>
      <c r="T116" s="202">
        <f>S116*H116</f>
        <v>0</v>
      </c>
      <c r="AR116" s="24" t="s">
        <v>157</v>
      </c>
      <c r="AT116" s="24" t="s">
        <v>140</v>
      </c>
      <c r="AU116" s="24" t="s">
        <v>81</v>
      </c>
      <c r="AY116" s="24" t="s">
        <v>137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79</v>
      </c>
      <c r="BK116" s="203">
        <f>ROUND(I116*H116,2)</f>
        <v>0</v>
      </c>
      <c r="BL116" s="24" t="s">
        <v>157</v>
      </c>
      <c r="BM116" s="24" t="s">
        <v>238</v>
      </c>
    </row>
    <row r="117" spans="2:51" s="11" customFormat="1" ht="12">
      <c r="B117" s="208"/>
      <c r="C117" s="209"/>
      <c r="D117" s="210" t="s">
        <v>198</v>
      </c>
      <c r="E117" s="211" t="s">
        <v>21</v>
      </c>
      <c r="F117" s="212" t="s">
        <v>199</v>
      </c>
      <c r="G117" s="209"/>
      <c r="H117" s="213">
        <v>6.28</v>
      </c>
      <c r="I117" s="214"/>
      <c r="J117" s="209"/>
      <c r="K117" s="209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198</v>
      </c>
      <c r="AU117" s="219" t="s">
        <v>81</v>
      </c>
      <c r="AV117" s="11" t="s">
        <v>81</v>
      </c>
      <c r="AW117" s="11" t="s">
        <v>35</v>
      </c>
      <c r="AX117" s="11" t="s">
        <v>71</v>
      </c>
      <c r="AY117" s="219" t="s">
        <v>137</v>
      </c>
    </row>
    <row r="118" spans="2:51" s="12" customFormat="1" ht="12">
      <c r="B118" s="220"/>
      <c r="C118" s="221"/>
      <c r="D118" s="210" t="s">
        <v>198</v>
      </c>
      <c r="E118" s="222" t="s">
        <v>21</v>
      </c>
      <c r="F118" s="223" t="s">
        <v>200</v>
      </c>
      <c r="G118" s="221"/>
      <c r="H118" s="224">
        <v>6.28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198</v>
      </c>
      <c r="AU118" s="230" t="s">
        <v>81</v>
      </c>
      <c r="AV118" s="12" t="s">
        <v>157</v>
      </c>
      <c r="AW118" s="12" t="s">
        <v>35</v>
      </c>
      <c r="AX118" s="12" t="s">
        <v>79</v>
      </c>
      <c r="AY118" s="230" t="s">
        <v>137</v>
      </c>
    </row>
    <row r="119" spans="2:65" s="1" customFormat="1" ht="16.5" customHeight="1">
      <c r="B119" s="41"/>
      <c r="C119" s="192" t="s">
        <v>239</v>
      </c>
      <c r="D119" s="192" t="s">
        <v>140</v>
      </c>
      <c r="E119" s="193" t="s">
        <v>240</v>
      </c>
      <c r="F119" s="194" t="s">
        <v>241</v>
      </c>
      <c r="G119" s="195" t="s">
        <v>221</v>
      </c>
      <c r="H119" s="196">
        <v>0.152</v>
      </c>
      <c r="I119" s="197"/>
      <c r="J119" s="198">
        <f>ROUND(I119*H119,2)</f>
        <v>0</v>
      </c>
      <c r="K119" s="194" t="s">
        <v>144</v>
      </c>
      <c r="L119" s="61"/>
      <c r="M119" s="199" t="s">
        <v>21</v>
      </c>
      <c r="N119" s="200" t="s">
        <v>42</v>
      </c>
      <c r="O119" s="42"/>
      <c r="P119" s="201">
        <f>O119*H119</f>
        <v>0</v>
      </c>
      <c r="Q119" s="201">
        <v>1.06277</v>
      </c>
      <c r="R119" s="201">
        <f>Q119*H119</f>
        <v>0.16154104</v>
      </c>
      <c r="S119" s="201">
        <v>0</v>
      </c>
      <c r="T119" s="202">
        <f>S119*H119</f>
        <v>0</v>
      </c>
      <c r="AR119" s="24" t="s">
        <v>157</v>
      </c>
      <c r="AT119" s="24" t="s">
        <v>140</v>
      </c>
      <c r="AU119" s="24" t="s">
        <v>81</v>
      </c>
      <c r="AY119" s="24" t="s">
        <v>137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79</v>
      </c>
      <c r="BK119" s="203">
        <f>ROUND(I119*H119,2)</f>
        <v>0</v>
      </c>
      <c r="BL119" s="24" t="s">
        <v>157</v>
      </c>
      <c r="BM119" s="24" t="s">
        <v>242</v>
      </c>
    </row>
    <row r="120" spans="2:51" s="11" customFormat="1" ht="12">
      <c r="B120" s="208"/>
      <c r="C120" s="209"/>
      <c r="D120" s="210" t="s">
        <v>198</v>
      </c>
      <c r="E120" s="211" t="s">
        <v>21</v>
      </c>
      <c r="F120" s="212" t="s">
        <v>243</v>
      </c>
      <c r="G120" s="209"/>
      <c r="H120" s="213">
        <v>0.152</v>
      </c>
      <c r="I120" s="214"/>
      <c r="J120" s="209"/>
      <c r="K120" s="209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198</v>
      </c>
      <c r="AU120" s="219" t="s">
        <v>81</v>
      </c>
      <c r="AV120" s="11" t="s">
        <v>81</v>
      </c>
      <c r="AW120" s="11" t="s">
        <v>35</v>
      </c>
      <c r="AX120" s="11" t="s">
        <v>71</v>
      </c>
      <c r="AY120" s="219" t="s">
        <v>137</v>
      </c>
    </row>
    <row r="121" spans="2:51" s="12" customFormat="1" ht="12">
      <c r="B121" s="220"/>
      <c r="C121" s="221"/>
      <c r="D121" s="210" t="s">
        <v>198</v>
      </c>
      <c r="E121" s="222" t="s">
        <v>21</v>
      </c>
      <c r="F121" s="223" t="s">
        <v>200</v>
      </c>
      <c r="G121" s="221"/>
      <c r="H121" s="224">
        <v>0.152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198</v>
      </c>
      <c r="AU121" s="230" t="s">
        <v>81</v>
      </c>
      <c r="AV121" s="12" t="s">
        <v>157</v>
      </c>
      <c r="AW121" s="12" t="s">
        <v>35</v>
      </c>
      <c r="AX121" s="12" t="s">
        <v>79</v>
      </c>
      <c r="AY121" s="230" t="s">
        <v>137</v>
      </c>
    </row>
    <row r="122" spans="2:63" s="10" customFormat="1" ht="29.85" customHeight="1">
      <c r="B122" s="176"/>
      <c r="C122" s="177"/>
      <c r="D122" s="178" t="s">
        <v>70</v>
      </c>
      <c r="E122" s="190" t="s">
        <v>153</v>
      </c>
      <c r="F122" s="190" t="s">
        <v>244</v>
      </c>
      <c r="G122" s="177"/>
      <c r="H122" s="177"/>
      <c r="I122" s="180"/>
      <c r="J122" s="191">
        <f>BK122</f>
        <v>0</v>
      </c>
      <c r="K122" s="177"/>
      <c r="L122" s="182"/>
      <c r="M122" s="183"/>
      <c r="N122" s="184"/>
      <c r="O122" s="184"/>
      <c r="P122" s="185">
        <f>SUM(P123:P140)</f>
        <v>0</v>
      </c>
      <c r="Q122" s="184"/>
      <c r="R122" s="185">
        <f>SUM(R123:R140)</f>
        <v>4.09451965</v>
      </c>
      <c r="S122" s="184"/>
      <c r="T122" s="186">
        <f>SUM(T123:T140)</f>
        <v>0</v>
      </c>
      <c r="AR122" s="187" t="s">
        <v>79</v>
      </c>
      <c r="AT122" s="188" t="s">
        <v>70</v>
      </c>
      <c r="AU122" s="188" t="s">
        <v>79</v>
      </c>
      <c r="AY122" s="187" t="s">
        <v>137</v>
      </c>
      <c r="BK122" s="189">
        <f>SUM(BK123:BK140)</f>
        <v>0</v>
      </c>
    </row>
    <row r="123" spans="2:65" s="1" customFormat="1" ht="25.5" customHeight="1">
      <c r="B123" s="41"/>
      <c r="C123" s="192" t="s">
        <v>245</v>
      </c>
      <c r="D123" s="192" t="s">
        <v>140</v>
      </c>
      <c r="E123" s="193" t="s">
        <v>246</v>
      </c>
      <c r="F123" s="194" t="s">
        <v>247</v>
      </c>
      <c r="G123" s="195" t="s">
        <v>196</v>
      </c>
      <c r="H123" s="196">
        <v>1.238</v>
      </c>
      <c r="I123" s="197"/>
      <c r="J123" s="198">
        <f>ROUND(I123*H123,2)</f>
        <v>0</v>
      </c>
      <c r="K123" s="194" t="s">
        <v>144</v>
      </c>
      <c r="L123" s="61"/>
      <c r="M123" s="199" t="s">
        <v>21</v>
      </c>
      <c r="N123" s="200" t="s">
        <v>42</v>
      </c>
      <c r="O123" s="42"/>
      <c r="P123" s="201">
        <f>O123*H123</f>
        <v>0</v>
      </c>
      <c r="Q123" s="201">
        <v>1.8775</v>
      </c>
      <c r="R123" s="201">
        <f>Q123*H123</f>
        <v>2.324345</v>
      </c>
      <c r="S123" s="201">
        <v>0</v>
      </c>
      <c r="T123" s="202">
        <f>S123*H123</f>
        <v>0</v>
      </c>
      <c r="AR123" s="24" t="s">
        <v>157</v>
      </c>
      <c r="AT123" s="24" t="s">
        <v>140</v>
      </c>
      <c r="AU123" s="24" t="s">
        <v>81</v>
      </c>
      <c r="AY123" s="24" t="s">
        <v>137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79</v>
      </c>
      <c r="BK123" s="203">
        <f>ROUND(I123*H123,2)</f>
        <v>0</v>
      </c>
      <c r="BL123" s="24" t="s">
        <v>157</v>
      </c>
      <c r="BM123" s="24" t="s">
        <v>248</v>
      </c>
    </row>
    <row r="124" spans="2:51" s="11" customFormat="1" ht="12">
      <c r="B124" s="208"/>
      <c r="C124" s="209"/>
      <c r="D124" s="210" t="s">
        <v>198</v>
      </c>
      <c r="E124" s="211" t="s">
        <v>21</v>
      </c>
      <c r="F124" s="212" t="s">
        <v>249</v>
      </c>
      <c r="G124" s="209"/>
      <c r="H124" s="213">
        <v>1.238</v>
      </c>
      <c r="I124" s="214"/>
      <c r="J124" s="209"/>
      <c r="K124" s="209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198</v>
      </c>
      <c r="AU124" s="219" t="s">
        <v>81</v>
      </c>
      <c r="AV124" s="11" t="s">
        <v>81</v>
      </c>
      <c r="AW124" s="11" t="s">
        <v>35</v>
      </c>
      <c r="AX124" s="11" t="s">
        <v>71</v>
      </c>
      <c r="AY124" s="219" t="s">
        <v>137</v>
      </c>
    </row>
    <row r="125" spans="2:51" s="12" customFormat="1" ht="12">
      <c r="B125" s="220"/>
      <c r="C125" s="221"/>
      <c r="D125" s="210" t="s">
        <v>198</v>
      </c>
      <c r="E125" s="222" t="s">
        <v>21</v>
      </c>
      <c r="F125" s="223" t="s">
        <v>200</v>
      </c>
      <c r="G125" s="221"/>
      <c r="H125" s="224">
        <v>1.238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198</v>
      </c>
      <c r="AU125" s="230" t="s">
        <v>81</v>
      </c>
      <c r="AV125" s="12" t="s">
        <v>157</v>
      </c>
      <c r="AW125" s="12" t="s">
        <v>35</v>
      </c>
      <c r="AX125" s="12" t="s">
        <v>79</v>
      </c>
      <c r="AY125" s="230" t="s">
        <v>137</v>
      </c>
    </row>
    <row r="126" spans="2:65" s="1" customFormat="1" ht="16.5" customHeight="1">
      <c r="B126" s="41"/>
      <c r="C126" s="192" t="s">
        <v>250</v>
      </c>
      <c r="D126" s="192" t="s">
        <v>140</v>
      </c>
      <c r="E126" s="193" t="s">
        <v>251</v>
      </c>
      <c r="F126" s="194" t="s">
        <v>252</v>
      </c>
      <c r="G126" s="195" t="s">
        <v>221</v>
      </c>
      <c r="H126" s="196">
        <v>0.336</v>
      </c>
      <c r="I126" s="197"/>
      <c r="J126" s="198">
        <f>ROUND(I126*H126,2)</f>
        <v>0</v>
      </c>
      <c r="K126" s="194" t="s">
        <v>144</v>
      </c>
      <c r="L126" s="61"/>
      <c r="M126" s="199" t="s">
        <v>21</v>
      </c>
      <c r="N126" s="200" t="s">
        <v>42</v>
      </c>
      <c r="O126" s="42"/>
      <c r="P126" s="201">
        <f>O126*H126</f>
        <v>0</v>
      </c>
      <c r="Q126" s="201">
        <v>1.09</v>
      </c>
      <c r="R126" s="201">
        <f>Q126*H126</f>
        <v>0.36624000000000007</v>
      </c>
      <c r="S126" s="201">
        <v>0</v>
      </c>
      <c r="T126" s="202">
        <f>S126*H126</f>
        <v>0</v>
      </c>
      <c r="AR126" s="24" t="s">
        <v>157</v>
      </c>
      <c r="AT126" s="24" t="s">
        <v>140</v>
      </c>
      <c r="AU126" s="24" t="s">
        <v>81</v>
      </c>
      <c r="AY126" s="24" t="s">
        <v>137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79</v>
      </c>
      <c r="BK126" s="203">
        <f>ROUND(I126*H126,2)</f>
        <v>0</v>
      </c>
      <c r="BL126" s="24" t="s">
        <v>157</v>
      </c>
      <c r="BM126" s="24" t="s">
        <v>253</v>
      </c>
    </row>
    <row r="127" spans="2:51" s="11" customFormat="1" ht="12">
      <c r="B127" s="208"/>
      <c r="C127" s="209"/>
      <c r="D127" s="210" t="s">
        <v>198</v>
      </c>
      <c r="E127" s="211" t="s">
        <v>21</v>
      </c>
      <c r="F127" s="212" t="s">
        <v>254</v>
      </c>
      <c r="G127" s="209"/>
      <c r="H127" s="213">
        <v>0.036</v>
      </c>
      <c r="I127" s="214"/>
      <c r="J127" s="209"/>
      <c r="K127" s="209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198</v>
      </c>
      <c r="AU127" s="219" t="s">
        <v>81</v>
      </c>
      <c r="AV127" s="11" t="s">
        <v>81</v>
      </c>
      <c r="AW127" s="11" t="s">
        <v>35</v>
      </c>
      <c r="AX127" s="11" t="s">
        <v>71</v>
      </c>
      <c r="AY127" s="219" t="s">
        <v>137</v>
      </c>
    </row>
    <row r="128" spans="2:51" s="11" customFormat="1" ht="12">
      <c r="B128" s="208"/>
      <c r="C128" s="209"/>
      <c r="D128" s="210" t="s">
        <v>198</v>
      </c>
      <c r="E128" s="211" t="s">
        <v>21</v>
      </c>
      <c r="F128" s="212" t="s">
        <v>255</v>
      </c>
      <c r="G128" s="209"/>
      <c r="H128" s="213">
        <v>0.071</v>
      </c>
      <c r="I128" s="214"/>
      <c r="J128" s="209"/>
      <c r="K128" s="209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198</v>
      </c>
      <c r="AU128" s="219" t="s">
        <v>81</v>
      </c>
      <c r="AV128" s="11" t="s">
        <v>81</v>
      </c>
      <c r="AW128" s="11" t="s">
        <v>35</v>
      </c>
      <c r="AX128" s="11" t="s">
        <v>71</v>
      </c>
      <c r="AY128" s="219" t="s">
        <v>137</v>
      </c>
    </row>
    <row r="129" spans="2:51" s="11" customFormat="1" ht="12">
      <c r="B129" s="208"/>
      <c r="C129" s="209"/>
      <c r="D129" s="210" t="s">
        <v>198</v>
      </c>
      <c r="E129" s="211" t="s">
        <v>21</v>
      </c>
      <c r="F129" s="212" t="s">
        <v>256</v>
      </c>
      <c r="G129" s="209"/>
      <c r="H129" s="213">
        <v>0.077</v>
      </c>
      <c r="I129" s="214"/>
      <c r="J129" s="209"/>
      <c r="K129" s="209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198</v>
      </c>
      <c r="AU129" s="219" t="s">
        <v>81</v>
      </c>
      <c r="AV129" s="11" t="s">
        <v>81</v>
      </c>
      <c r="AW129" s="11" t="s">
        <v>35</v>
      </c>
      <c r="AX129" s="11" t="s">
        <v>71</v>
      </c>
      <c r="AY129" s="219" t="s">
        <v>137</v>
      </c>
    </row>
    <row r="130" spans="2:51" s="11" customFormat="1" ht="12">
      <c r="B130" s="208"/>
      <c r="C130" s="209"/>
      <c r="D130" s="210" t="s">
        <v>198</v>
      </c>
      <c r="E130" s="211" t="s">
        <v>21</v>
      </c>
      <c r="F130" s="212" t="s">
        <v>255</v>
      </c>
      <c r="G130" s="209"/>
      <c r="H130" s="213">
        <v>0.071</v>
      </c>
      <c r="I130" s="214"/>
      <c r="J130" s="209"/>
      <c r="K130" s="209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198</v>
      </c>
      <c r="AU130" s="219" t="s">
        <v>81</v>
      </c>
      <c r="AV130" s="11" t="s">
        <v>81</v>
      </c>
      <c r="AW130" s="11" t="s">
        <v>35</v>
      </c>
      <c r="AX130" s="11" t="s">
        <v>71</v>
      </c>
      <c r="AY130" s="219" t="s">
        <v>137</v>
      </c>
    </row>
    <row r="131" spans="2:51" s="11" customFormat="1" ht="12">
      <c r="B131" s="208"/>
      <c r="C131" s="209"/>
      <c r="D131" s="210" t="s">
        <v>198</v>
      </c>
      <c r="E131" s="211" t="s">
        <v>21</v>
      </c>
      <c r="F131" s="212" t="s">
        <v>257</v>
      </c>
      <c r="G131" s="209"/>
      <c r="H131" s="213">
        <v>0.061</v>
      </c>
      <c r="I131" s="214"/>
      <c r="J131" s="209"/>
      <c r="K131" s="209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198</v>
      </c>
      <c r="AU131" s="219" t="s">
        <v>81</v>
      </c>
      <c r="AV131" s="11" t="s">
        <v>81</v>
      </c>
      <c r="AW131" s="11" t="s">
        <v>35</v>
      </c>
      <c r="AX131" s="11" t="s">
        <v>71</v>
      </c>
      <c r="AY131" s="219" t="s">
        <v>137</v>
      </c>
    </row>
    <row r="132" spans="2:51" s="11" customFormat="1" ht="12">
      <c r="B132" s="208"/>
      <c r="C132" s="209"/>
      <c r="D132" s="210" t="s">
        <v>198</v>
      </c>
      <c r="E132" s="211" t="s">
        <v>21</v>
      </c>
      <c r="F132" s="212" t="s">
        <v>258</v>
      </c>
      <c r="G132" s="209"/>
      <c r="H132" s="213">
        <v>0.02</v>
      </c>
      <c r="I132" s="214"/>
      <c r="J132" s="209"/>
      <c r="K132" s="209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198</v>
      </c>
      <c r="AU132" s="219" t="s">
        <v>81</v>
      </c>
      <c r="AV132" s="11" t="s">
        <v>81</v>
      </c>
      <c r="AW132" s="11" t="s">
        <v>35</v>
      </c>
      <c r="AX132" s="11" t="s">
        <v>71</v>
      </c>
      <c r="AY132" s="219" t="s">
        <v>137</v>
      </c>
    </row>
    <row r="133" spans="2:51" s="12" customFormat="1" ht="12">
      <c r="B133" s="220"/>
      <c r="C133" s="221"/>
      <c r="D133" s="210" t="s">
        <v>198</v>
      </c>
      <c r="E133" s="222" t="s">
        <v>21</v>
      </c>
      <c r="F133" s="223" t="s">
        <v>200</v>
      </c>
      <c r="G133" s="221"/>
      <c r="H133" s="224">
        <v>0.336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198</v>
      </c>
      <c r="AU133" s="230" t="s">
        <v>81</v>
      </c>
      <c r="AV133" s="12" t="s">
        <v>157</v>
      </c>
      <c r="AW133" s="12" t="s">
        <v>35</v>
      </c>
      <c r="AX133" s="12" t="s">
        <v>79</v>
      </c>
      <c r="AY133" s="230" t="s">
        <v>137</v>
      </c>
    </row>
    <row r="134" spans="2:65" s="1" customFormat="1" ht="16.5" customHeight="1">
      <c r="B134" s="41"/>
      <c r="C134" s="192" t="s">
        <v>259</v>
      </c>
      <c r="D134" s="192" t="s">
        <v>140</v>
      </c>
      <c r="E134" s="193" t="s">
        <v>260</v>
      </c>
      <c r="F134" s="194" t="s">
        <v>261</v>
      </c>
      <c r="G134" s="195" t="s">
        <v>227</v>
      </c>
      <c r="H134" s="196">
        <v>13.429</v>
      </c>
      <c r="I134" s="197"/>
      <c r="J134" s="198">
        <f>ROUND(I134*H134,2)</f>
        <v>0</v>
      </c>
      <c r="K134" s="194" t="s">
        <v>144</v>
      </c>
      <c r="L134" s="61"/>
      <c r="M134" s="199" t="s">
        <v>21</v>
      </c>
      <c r="N134" s="200" t="s">
        <v>42</v>
      </c>
      <c r="O134" s="42"/>
      <c r="P134" s="201">
        <f>O134*H134</f>
        <v>0</v>
      </c>
      <c r="Q134" s="201">
        <v>0.10445</v>
      </c>
      <c r="R134" s="201">
        <f>Q134*H134</f>
        <v>1.40265905</v>
      </c>
      <c r="S134" s="201">
        <v>0</v>
      </c>
      <c r="T134" s="202">
        <f>S134*H134</f>
        <v>0</v>
      </c>
      <c r="AR134" s="24" t="s">
        <v>157</v>
      </c>
      <c r="AT134" s="24" t="s">
        <v>140</v>
      </c>
      <c r="AU134" s="24" t="s">
        <v>81</v>
      </c>
      <c r="AY134" s="24" t="s">
        <v>137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79</v>
      </c>
      <c r="BK134" s="203">
        <f>ROUND(I134*H134,2)</f>
        <v>0</v>
      </c>
      <c r="BL134" s="24" t="s">
        <v>157</v>
      </c>
      <c r="BM134" s="24" t="s">
        <v>262</v>
      </c>
    </row>
    <row r="135" spans="2:51" s="11" customFormat="1" ht="12">
      <c r="B135" s="208"/>
      <c r="C135" s="209"/>
      <c r="D135" s="210" t="s">
        <v>198</v>
      </c>
      <c r="E135" s="211" t="s">
        <v>21</v>
      </c>
      <c r="F135" s="212" t="s">
        <v>263</v>
      </c>
      <c r="G135" s="209"/>
      <c r="H135" s="213">
        <v>13.429</v>
      </c>
      <c r="I135" s="214"/>
      <c r="J135" s="209"/>
      <c r="K135" s="209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198</v>
      </c>
      <c r="AU135" s="219" t="s">
        <v>81</v>
      </c>
      <c r="AV135" s="11" t="s">
        <v>81</v>
      </c>
      <c r="AW135" s="11" t="s">
        <v>35</v>
      </c>
      <c r="AX135" s="11" t="s">
        <v>79</v>
      </c>
      <c r="AY135" s="219" t="s">
        <v>137</v>
      </c>
    </row>
    <row r="136" spans="2:65" s="1" customFormat="1" ht="16.5" customHeight="1">
      <c r="B136" s="41"/>
      <c r="C136" s="192" t="s">
        <v>10</v>
      </c>
      <c r="D136" s="192" t="s">
        <v>140</v>
      </c>
      <c r="E136" s="193" t="s">
        <v>264</v>
      </c>
      <c r="F136" s="194" t="s">
        <v>265</v>
      </c>
      <c r="G136" s="195" t="s">
        <v>266</v>
      </c>
      <c r="H136" s="196">
        <v>4.13</v>
      </c>
      <c r="I136" s="197"/>
      <c r="J136" s="198">
        <f>ROUND(I136*H136,2)</f>
        <v>0</v>
      </c>
      <c r="K136" s="194" t="s">
        <v>144</v>
      </c>
      <c r="L136" s="61"/>
      <c r="M136" s="199" t="s">
        <v>21</v>
      </c>
      <c r="N136" s="200" t="s">
        <v>42</v>
      </c>
      <c r="O136" s="42"/>
      <c r="P136" s="201">
        <f>O136*H136</f>
        <v>0</v>
      </c>
      <c r="Q136" s="201">
        <v>0.00012</v>
      </c>
      <c r="R136" s="201">
        <f>Q136*H136</f>
        <v>0.0004956</v>
      </c>
      <c r="S136" s="201">
        <v>0</v>
      </c>
      <c r="T136" s="202">
        <f>S136*H136</f>
        <v>0</v>
      </c>
      <c r="AR136" s="24" t="s">
        <v>157</v>
      </c>
      <c r="AT136" s="24" t="s">
        <v>140</v>
      </c>
      <c r="AU136" s="24" t="s">
        <v>81</v>
      </c>
      <c r="AY136" s="24" t="s">
        <v>137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79</v>
      </c>
      <c r="BK136" s="203">
        <f>ROUND(I136*H136,2)</f>
        <v>0</v>
      </c>
      <c r="BL136" s="24" t="s">
        <v>157</v>
      </c>
      <c r="BM136" s="24" t="s">
        <v>267</v>
      </c>
    </row>
    <row r="137" spans="2:51" s="11" customFormat="1" ht="12">
      <c r="B137" s="208"/>
      <c r="C137" s="209"/>
      <c r="D137" s="210" t="s">
        <v>198</v>
      </c>
      <c r="E137" s="211" t="s">
        <v>21</v>
      </c>
      <c r="F137" s="212" t="s">
        <v>268</v>
      </c>
      <c r="G137" s="209"/>
      <c r="H137" s="213">
        <v>4.13</v>
      </c>
      <c r="I137" s="214"/>
      <c r="J137" s="209"/>
      <c r="K137" s="209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198</v>
      </c>
      <c r="AU137" s="219" t="s">
        <v>81</v>
      </c>
      <c r="AV137" s="11" t="s">
        <v>81</v>
      </c>
      <c r="AW137" s="11" t="s">
        <v>35</v>
      </c>
      <c r="AX137" s="11" t="s">
        <v>71</v>
      </c>
      <c r="AY137" s="219" t="s">
        <v>137</v>
      </c>
    </row>
    <row r="138" spans="2:51" s="12" customFormat="1" ht="12">
      <c r="B138" s="220"/>
      <c r="C138" s="221"/>
      <c r="D138" s="210" t="s">
        <v>198</v>
      </c>
      <c r="E138" s="222" t="s">
        <v>21</v>
      </c>
      <c r="F138" s="223" t="s">
        <v>200</v>
      </c>
      <c r="G138" s="221"/>
      <c r="H138" s="224">
        <v>4.13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198</v>
      </c>
      <c r="AU138" s="230" t="s">
        <v>81</v>
      </c>
      <c r="AV138" s="12" t="s">
        <v>157</v>
      </c>
      <c r="AW138" s="12" t="s">
        <v>35</v>
      </c>
      <c r="AX138" s="12" t="s">
        <v>79</v>
      </c>
      <c r="AY138" s="230" t="s">
        <v>137</v>
      </c>
    </row>
    <row r="139" spans="2:65" s="1" customFormat="1" ht="16.5" customHeight="1">
      <c r="B139" s="41"/>
      <c r="C139" s="192" t="s">
        <v>269</v>
      </c>
      <c r="D139" s="192" t="s">
        <v>140</v>
      </c>
      <c r="E139" s="193" t="s">
        <v>270</v>
      </c>
      <c r="F139" s="194" t="s">
        <v>271</v>
      </c>
      <c r="G139" s="195" t="s">
        <v>266</v>
      </c>
      <c r="H139" s="196">
        <v>6.5</v>
      </c>
      <c r="I139" s="197"/>
      <c r="J139" s="198">
        <f>ROUND(I139*H139,2)</f>
        <v>0</v>
      </c>
      <c r="K139" s="194" t="s">
        <v>144</v>
      </c>
      <c r="L139" s="61"/>
      <c r="M139" s="199" t="s">
        <v>21</v>
      </c>
      <c r="N139" s="200" t="s">
        <v>42</v>
      </c>
      <c r="O139" s="42"/>
      <c r="P139" s="201">
        <f>O139*H139</f>
        <v>0</v>
      </c>
      <c r="Q139" s="201">
        <v>0.00012</v>
      </c>
      <c r="R139" s="201">
        <f>Q139*H139</f>
        <v>0.00078</v>
      </c>
      <c r="S139" s="201">
        <v>0</v>
      </c>
      <c r="T139" s="202">
        <f>S139*H139</f>
        <v>0</v>
      </c>
      <c r="AR139" s="24" t="s">
        <v>157</v>
      </c>
      <c r="AT139" s="24" t="s">
        <v>140</v>
      </c>
      <c r="AU139" s="24" t="s">
        <v>81</v>
      </c>
      <c r="AY139" s="24" t="s">
        <v>137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79</v>
      </c>
      <c r="BK139" s="203">
        <f>ROUND(I139*H139,2)</f>
        <v>0</v>
      </c>
      <c r="BL139" s="24" t="s">
        <v>157</v>
      </c>
      <c r="BM139" s="24" t="s">
        <v>272</v>
      </c>
    </row>
    <row r="140" spans="2:51" s="11" customFormat="1" ht="12">
      <c r="B140" s="208"/>
      <c r="C140" s="209"/>
      <c r="D140" s="210" t="s">
        <v>198</v>
      </c>
      <c r="E140" s="211" t="s">
        <v>21</v>
      </c>
      <c r="F140" s="212" t="s">
        <v>273</v>
      </c>
      <c r="G140" s="209"/>
      <c r="H140" s="213">
        <v>6.5</v>
      </c>
      <c r="I140" s="214"/>
      <c r="J140" s="209"/>
      <c r="K140" s="209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198</v>
      </c>
      <c r="AU140" s="219" t="s">
        <v>81</v>
      </c>
      <c r="AV140" s="11" t="s">
        <v>81</v>
      </c>
      <c r="AW140" s="11" t="s">
        <v>35</v>
      </c>
      <c r="AX140" s="11" t="s">
        <v>79</v>
      </c>
      <c r="AY140" s="219" t="s">
        <v>137</v>
      </c>
    </row>
    <row r="141" spans="2:63" s="10" customFormat="1" ht="29.85" customHeight="1">
      <c r="B141" s="176"/>
      <c r="C141" s="177"/>
      <c r="D141" s="178" t="s">
        <v>70</v>
      </c>
      <c r="E141" s="190" t="s">
        <v>166</v>
      </c>
      <c r="F141" s="190" t="s">
        <v>274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SUM(P142:P190)</f>
        <v>0</v>
      </c>
      <c r="Q141" s="184"/>
      <c r="R141" s="185">
        <f>SUM(R142:R190)</f>
        <v>17.322077959999998</v>
      </c>
      <c r="S141" s="184"/>
      <c r="T141" s="186">
        <f>SUM(T142:T190)</f>
        <v>0</v>
      </c>
      <c r="AR141" s="187" t="s">
        <v>79</v>
      </c>
      <c r="AT141" s="188" t="s">
        <v>70</v>
      </c>
      <c r="AU141" s="188" t="s">
        <v>79</v>
      </c>
      <c r="AY141" s="187" t="s">
        <v>137</v>
      </c>
      <c r="BK141" s="189">
        <f>SUM(BK142:BK190)</f>
        <v>0</v>
      </c>
    </row>
    <row r="142" spans="2:65" s="1" customFormat="1" ht="16.5" customHeight="1">
      <c r="B142" s="41"/>
      <c r="C142" s="192" t="s">
        <v>275</v>
      </c>
      <c r="D142" s="192" t="s">
        <v>140</v>
      </c>
      <c r="E142" s="193" t="s">
        <v>276</v>
      </c>
      <c r="F142" s="194" t="s">
        <v>277</v>
      </c>
      <c r="G142" s="195" t="s">
        <v>227</v>
      </c>
      <c r="H142" s="196">
        <v>62.8</v>
      </c>
      <c r="I142" s="197"/>
      <c r="J142" s="198">
        <f>ROUND(I142*H142,2)</f>
        <v>0</v>
      </c>
      <c r="K142" s="194" t="s">
        <v>144</v>
      </c>
      <c r="L142" s="61"/>
      <c r="M142" s="199" t="s">
        <v>21</v>
      </c>
      <c r="N142" s="200" t="s">
        <v>42</v>
      </c>
      <c r="O142" s="42"/>
      <c r="P142" s="201">
        <f>O142*H142</f>
        <v>0</v>
      </c>
      <c r="Q142" s="201">
        <v>0.003</v>
      </c>
      <c r="R142" s="201">
        <f>Q142*H142</f>
        <v>0.18839999999999998</v>
      </c>
      <c r="S142" s="201">
        <v>0</v>
      </c>
      <c r="T142" s="202">
        <f>S142*H142</f>
        <v>0</v>
      </c>
      <c r="AR142" s="24" t="s">
        <v>157</v>
      </c>
      <c r="AT142" s="24" t="s">
        <v>140</v>
      </c>
      <c r="AU142" s="24" t="s">
        <v>81</v>
      </c>
      <c r="AY142" s="24" t="s">
        <v>137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79</v>
      </c>
      <c r="BK142" s="203">
        <f>ROUND(I142*H142,2)</f>
        <v>0</v>
      </c>
      <c r="BL142" s="24" t="s">
        <v>157</v>
      </c>
      <c r="BM142" s="24" t="s">
        <v>278</v>
      </c>
    </row>
    <row r="143" spans="2:65" s="1" customFormat="1" ht="16.5" customHeight="1">
      <c r="B143" s="41"/>
      <c r="C143" s="192" t="s">
        <v>279</v>
      </c>
      <c r="D143" s="192" t="s">
        <v>140</v>
      </c>
      <c r="E143" s="193" t="s">
        <v>280</v>
      </c>
      <c r="F143" s="194" t="s">
        <v>281</v>
      </c>
      <c r="G143" s="195" t="s">
        <v>227</v>
      </c>
      <c r="H143" s="196">
        <v>62.8</v>
      </c>
      <c r="I143" s="197"/>
      <c r="J143" s="198">
        <f>ROUND(I143*H143,2)</f>
        <v>0</v>
      </c>
      <c r="K143" s="194" t="s">
        <v>144</v>
      </c>
      <c r="L143" s="61"/>
      <c r="M143" s="199" t="s">
        <v>21</v>
      </c>
      <c r="N143" s="200" t="s">
        <v>42</v>
      </c>
      <c r="O143" s="42"/>
      <c r="P143" s="201">
        <f>O143*H143</f>
        <v>0</v>
      </c>
      <c r="Q143" s="201">
        <v>0.00026</v>
      </c>
      <c r="R143" s="201">
        <f>Q143*H143</f>
        <v>0.016328</v>
      </c>
      <c r="S143" s="201">
        <v>0</v>
      </c>
      <c r="T143" s="202">
        <f>S143*H143</f>
        <v>0</v>
      </c>
      <c r="AR143" s="24" t="s">
        <v>157</v>
      </c>
      <c r="AT143" s="24" t="s">
        <v>140</v>
      </c>
      <c r="AU143" s="24" t="s">
        <v>81</v>
      </c>
      <c r="AY143" s="24" t="s">
        <v>137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79</v>
      </c>
      <c r="BK143" s="203">
        <f>ROUND(I143*H143,2)</f>
        <v>0</v>
      </c>
      <c r="BL143" s="24" t="s">
        <v>157</v>
      </c>
      <c r="BM143" s="24" t="s">
        <v>282</v>
      </c>
    </row>
    <row r="144" spans="2:65" s="1" customFormat="1" ht="25.5" customHeight="1">
      <c r="B144" s="41"/>
      <c r="C144" s="192" t="s">
        <v>283</v>
      </c>
      <c r="D144" s="192" t="s">
        <v>140</v>
      </c>
      <c r="E144" s="193" t="s">
        <v>284</v>
      </c>
      <c r="F144" s="194" t="s">
        <v>285</v>
      </c>
      <c r="G144" s="195" t="s">
        <v>227</v>
      </c>
      <c r="H144" s="196">
        <v>62.8</v>
      </c>
      <c r="I144" s="197"/>
      <c r="J144" s="198">
        <f>ROUND(I144*H144,2)</f>
        <v>0</v>
      </c>
      <c r="K144" s="194" t="s">
        <v>144</v>
      </c>
      <c r="L144" s="61"/>
      <c r="M144" s="199" t="s">
        <v>21</v>
      </c>
      <c r="N144" s="200" t="s">
        <v>42</v>
      </c>
      <c r="O144" s="42"/>
      <c r="P144" s="201">
        <f>O144*H144</f>
        <v>0</v>
      </c>
      <c r="Q144" s="201">
        <v>0.0284</v>
      </c>
      <c r="R144" s="201">
        <f>Q144*H144</f>
        <v>1.78352</v>
      </c>
      <c r="S144" s="201">
        <v>0</v>
      </c>
      <c r="T144" s="202">
        <f>S144*H144</f>
        <v>0</v>
      </c>
      <c r="AR144" s="24" t="s">
        <v>157</v>
      </c>
      <c r="AT144" s="24" t="s">
        <v>140</v>
      </c>
      <c r="AU144" s="24" t="s">
        <v>81</v>
      </c>
      <c r="AY144" s="24" t="s">
        <v>137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79</v>
      </c>
      <c r="BK144" s="203">
        <f>ROUND(I144*H144,2)</f>
        <v>0</v>
      </c>
      <c r="BL144" s="24" t="s">
        <v>157</v>
      </c>
      <c r="BM144" s="24" t="s">
        <v>286</v>
      </c>
    </row>
    <row r="145" spans="2:65" s="1" customFormat="1" ht="16.5" customHeight="1">
      <c r="B145" s="41"/>
      <c r="C145" s="192" t="s">
        <v>287</v>
      </c>
      <c r="D145" s="192" t="s">
        <v>140</v>
      </c>
      <c r="E145" s="193" t="s">
        <v>288</v>
      </c>
      <c r="F145" s="194" t="s">
        <v>289</v>
      </c>
      <c r="G145" s="195" t="s">
        <v>227</v>
      </c>
      <c r="H145" s="196">
        <v>2.64</v>
      </c>
      <c r="I145" s="197"/>
      <c r="J145" s="198">
        <f>ROUND(I145*H145,2)</f>
        <v>0</v>
      </c>
      <c r="K145" s="194" t="s">
        <v>144</v>
      </c>
      <c r="L145" s="61"/>
      <c r="M145" s="199" t="s">
        <v>21</v>
      </c>
      <c r="N145" s="200" t="s">
        <v>42</v>
      </c>
      <c r="O145" s="42"/>
      <c r="P145" s="201">
        <f>O145*H145</f>
        <v>0</v>
      </c>
      <c r="Q145" s="201">
        <v>0.00193</v>
      </c>
      <c r="R145" s="201">
        <f>Q145*H145</f>
        <v>0.0050952</v>
      </c>
      <c r="S145" s="201">
        <v>0</v>
      </c>
      <c r="T145" s="202">
        <f>S145*H145</f>
        <v>0</v>
      </c>
      <c r="AR145" s="24" t="s">
        <v>157</v>
      </c>
      <c r="AT145" s="24" t="s">
        <v>140</v>
      </c>
      <c r="AU145" s="24" t="s">
        <v>81</v>
      </c>
      <c r="AY145" s="24" t="s">
        <v>137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79</v>
      </c>
      <c r="BK145" s="203">
        <f>ROUND(I145*H145,2)</f>
        <v>0</v>
      </c>
      <c r="BL145" s="24" t="s">
        <v>157</v>
      </c>
      <c r="BM145" s="24" t="s">
        <v>290</v>
      </c>
    </row>
    <row r="146" spans="2:51" s="11" customFormat="1" ht="12">
      <c r="B146" s="208"/>
      <c r="C146" s="209"/>
      <c r="D146" s="210" t="s">
        <v>198</v>
      </c>
      <c r="E146" s="211" t="s">
        <v>21</v>
      </c>
      <c r="F146" s="212" t="s">
        <v>291</v>
      </c>
      <c r="G146" s="209"/>
      <c r="H146" s="213">
        <v>2.64</v>
      </c>
      <c r="I146" s="214"/>
      <c r="J146" s="209"/>
      <c r="K146" s="209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198</v>
      </c>
      <c r="AU146" s="219" t="s">
        <v>81</v>
      </c>
      <c r="AV146" s="11" t="s">
        <v>81</v>
      </c>
      <c r="AW146" s="11" t="s">
        <v>35</v>
      </c>
      <c r="AX146" s="11" t="s">
        <v>71</v>
      </c>
      <c r="AY146" s="219" t="s">
        <v>137</v>
      </c>
    </row>
    <row r="147" spans="2:51" s="12" customFormat="1" ht="12">
      <c r="B147" s="220"/>
      <c r="C147" s="221"/>
      <c r="D147" s="210" t="s">
        <v>198</v>
      </c>
      <c r="E147" s="222" t="s">
        <v>21</v>
      </c>
      <c r="F147" s="223" t="s">
        <v>200</v>
      </c>
      <c r="G147" s="221"/>
      <c r="H147" s="224">
        <v>2.64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198</v>
      </c>
      <c r="AU147" s="230" t="s">
        <v>81</v>
      </c>
      <c r="AV147" s="12" t="s">
        <v>157</v>
      </c>
      <c r="AW147" s="12" t="s">
        <v>35</v>
      </c>
      <c r="AX147" s="12" t="s">
        <v>79</v>
      </c>
      <c r="AY147" s="230" t="s">
        <v>137</v>
      </c>
    </row>
    <row r="148" spans="2:65" s="1" customFormat="1" ht="16.5" customHeight="1">
      <c r="B148" s="41"/>
      <c r="C148" s="192" t="s">
        <v>9</v>
      </c>
      <c r="D148" s="192" t="s">
        <v>140</v>
      </c>
      <c r="E148" s="193" t="s">
        <v>292</v>
      </c>
      <c r="F148" s="194" t="s">
        <v>293</v>
      </c>
      <c r="G148" s="195" t="s">
        <v>227</v>
      </c>
      <c r="H148" s="196">
        <v>26.858</v>
      </c>
      <c r="I148" s="197"/>
      <c r="J148" s="198">
        <f>ROUND(I148*H148,2)</f>
        <v>0</v>
      </c>
      <c r="K148" s="194" t="s">
        <v>144</v>
      </c>
      <c r="L148" s="61"/>
      <c r="M148" s="199" t="s">
        <v>21</v>
      </c>
      <c r="N148" s="200" t="s">
        <v>42</v>
      </c>
      <c r="O148" s="42"/>
      <c r="P148" s="201">
        <f>O148*H148</f>
        <v>0</v>
      </c>
      <c r="Q148" s="201">
        <v>0.00096</v>
      </c>
      <c r="R148" s="201">
        <f>Q148*H148</f>
        <v>0.02578368</v>
      </c>
      <c r="S148" s="201">
        <v>0</v>
      </c>
      <c r="T148" s="202">
        <f>S148*H148</f>
        <v>0</v>
      </c>
      <c r="AR148" s="24" t="s">
        <v>157</v>
      </c>
      <c r="AT148" s="24" t="s">
        <v>140</v>
      </c>
      <c r="AU148" s="24" t="s">
        <v>81</v>
      </c>
      <c r="AY148" s="24" t="s">
        <v>137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79</v>
      </c>
      <c r="BK148" s="203">
        <f>ROUND(I148*H148,2)</f>
        <v>0</v>
      </c>
      <c r="BL148" s="24" t="s">
        <v>157</v>
      </c>
      <c r="BM148" s="24" t="s">
        <v>294</v>
      </c>
    </row>
    <row r="149" spans="2:51" s="11" customFormat="1" ht="12">
      <c r="B149" s="208"/>
      <c r="C149" s="209"/>
      <c r="D149" s="210" t="s">
        <v>198</v>
      </c>
      <c r="E149" s="211" t="s">
        <v>21</v>
      </c>
      <c r="F149" s="212" t="s">
        <v>295</v>
      </c>
      <c r="G149" s="209"/>
      <c r="H149" s="213">
        <v>26.858</v>
      </c>
      <c r="I149" s="214"/>
      <c r="J149" s="209"/>
      <c r="K149" s="209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198</v>
      </c>
      <c r="AU149" s="219" t="s">
        <v>81</v>
      </c>
      <c r="AV149" s="11" t="s">
        <v>81</v>
      </c>
      <c r="AW149" s="11" t="s">
        <v>35</v>
      </c>
      <c r="AX149" s="11" t="s">
        <v>79</v>
      </c>
      <c r="AY149" s="219" t="s">
        <v>137</v>
      </c>
    </row>
    <row r="150" spans="2:65" s="1" customFormat="1" ht="16.5" customHeight="1">
      <c r="B150" s="41"/>
      <c r="C150" s="192" t="s">
        <v>296</v>
      </c>
      <c r="D150" s="192" t="s">
        <v>140</v>
      </c>
      <c r="E150" s="193" t="s">
        <v>297</v>
      </c>
      <c r="F150" s="194" t="s">
        <v>298</v>
      </c>
      <c r="G150" s="195" t="s">
        <v>227</v>
      </c>
      <c r="H150" s="196">
        <v>2.64</v>
      </c>
      <c r="I150" s="197"/>
      <c r="J150" s="198">
        <f aca="true" t="shared" si="0" ref="J150:J156">ROUND(I150*H150,2)</f>
        <v>0</v>
      </c>
      <c r="K150" s="194" t="s">
        <v>144</v>
      </c>
      <c r="L150" s="61"/>
      <c r="M150" s="199" t="s">
        <v>21</v>
      </c>
      <c r="N150" s="200" t="s">
        <v>42</v>
      </c>
      <c r="O150" s="42"/>
      <c r="P150" s="201">
        <f aca="true" t="shared" si="1" ref="P150:P156">O150*H150</f>
        <v>0</v>
      </c>
      <c r="Q150" s="201">
        <v>0.0065</v>
      </c>
      <c r="R150" s="201">
        <f aca="true" t="shared" si="2" ref="R150:R156">Q150*H150</f>
        <v>0.01716</v>
      </c>
      <c r="S150" s="201">
        <v>0</v>
      </c>
      <c r="T150" s="202">
        <f aca="true" t="shared" si="3" ref="T150:T156">S150*H150</f>
        <v>0</v>
      </c>
      <c r="AR150" s="24" t="s">
        <v>157</v>
      </c>
      <c r="AT150" s="24" t="s">
        <v>140</v>
      </c>
      <c r="AU150" s="24" t="s">
        <v>81</v>
      </c>
      <c r="AY150" s="24" t="s">
        <v>137</v>
      </c>
      <c r="BE150" s="203">
        <f aca="true" t="shared" si="4" ref="BE150:BE156">IF(N150="základní",J150,0)</f>
        <v>0</v>
      </c>
      <c r="BF150" s="203">
        <f aca="true" t="shared" si="5" ref="BF150:BF156">IF(N150="snížená",J150,0)</f>
        <v>0</v>
      </c>
      <c r="BG150" s="203">
        <f aca="true" t="shared" si="6" ref="BG150:BG156">IF(N150="zákl. přenesená",J150,0)</f>
        <v>0</v>
      </c>
      <c r="BH150" s="203">
        <f aca="true" t="shared" si="7" ref="BH150:BH156">IF(N150="sníž. přenesená",J150,0)</f>
        <v>0</v>
      </c>
      <c r="BI150" s="203">
        <f aca="true" t="shared" si="8" ref="BI150:BI156">IF(N150="nulová",J150,0)</f>
        <v>0</v>
      </c>
      <c r="BJ150" s="24" t="s">
        <v>79</v>
      </c>
      <c r="BK150" s="203">
        <f aca="true" t="shared" si="9" ref="BK150:BK156">ROUND(I150*H150,2)</f>
        <v>0</v>
      </c>
      <c r="BL150" s="24" t="s">
        <v>157</v>
      </c>
      <c r="BM150" s="24" t="s">
        <v>299</v>
      </c>
    </row>
    <row r="151" spans="2:65" s="1" customFormat="1" ht="16.5" customHeight="1">
      <c r="B151" s="41"/>
      <c r="C151" s="192" t="s">
        <v>300</v>
      </c>
      <c r="D151" s="192" t="s">
        <v>140</v>
      </c>
      <c r="E151" s="193" t="s">
        <v>301</v>
      </c>
      <c r="F151" s="194" t="s">
        <v>302</v>
      </c>
      <c r="G151" s="195" t="s">
        <v>227</v>
      </c>
      <c r="H151" s="196">
        <v>26.858</v>
      </c>
      <c r="I151" s="197"/>
      <c r="J151" s="198">
        <f t="shared" si="0"/>
        <v>0</v>
      </c>
      <c r="K151" s="194" t="s">
        <v>144</v>
      </c>
      <c r="L151" s="61"/>
      <c r="M151" s="199" t="s">
        <v>21</v>
      </c>
      <c r="N151" s="200" t="s">
        <v>42</v>
      </c>
      <c r="O151" s="42"/>
      <c r="P151" s="201">
        <f t="shared" si="1"/>
        <v>0</v>
      </c>
      <c r="Q151" s="201">
        <v>0.00735</v>
      </c>
      <c r="R151" s="201">
        <f t="shared" si="2"/>
        <v>0.1974063</v>
      </c>
      <c r="S151" s="201">
        <v>0</v>
      </c>
      <c r="T151" s="202">
        <f t="shared" si="3"/>
        <v>0</v>
      </c>
      <c r="AR151" s="24" t="s">
        <v>157</v>
      </c>
      <c r="AT151" s="24" t="s">
        <v>140</v>
      </c>
      <c r="AU151" s="24" t="s">
        <v>81</v>
      </c>
      <c r="AY151" s="24" t="s">
        <v>137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24" t="s">
        <v>79</v>
      </c>
      <c r="BK151" s="203">
        <f t="shared" si="9"/>
        <v>0</v>
      </c>
      <c r="BL151" s="24" t="s">
        <v>157</v>
      </c>
      <c r="BM151" s="24" t="s">
        <v>303</v>
      </c>
    </row>
    <row r="152" spans="2:65" s="1" customFormat="1" ht="16.5" customHeight="1">
      <c r="B152" s="41"/>
      <c r="C152" s="192" t="s">
        <v>304</v>
      </c>
      <c r="D152" s="192" t="s">
        <v>140</v>
      </c>
      <c r="E152" s="193" t="s">
        <v>305</v>
      </c>
      <c r="F152" s="194" t="s">
        <v>306</v>
      </c>
      <c r="G152" s="195" t="s">
        <v>227</v>
      </c>
      <c r="H152" s="196">
        <v>157.005</v>
      </c>
      <c r="I152" s="197"/>
      <c r="J152" s="198">
        <f t="shared" si="0"/>
        <v>0</v>
      </c>
      <c r="K152" s="194" t="s">
        <v>144</v>
      </c>
      <c r="L152" s="61"/>
      <c r="M152" s="199" t="s">
        <v>21</v>
      </c>
      <c r="N152" s="200" t="s">
        <v>42</v>
      </c>
      <c r="O152" s="42"/>
      <c r="P152" s="201">
        <f t="shared" si="1"/>
        <v>0</v>
      </c>
      <c r="Q152" s="201">
        <v>0.00026</v>
      </c>
      <c r="R152" s="201">
        <f t="shared" si="2"/>
        <v>0.0408213</v>
      </c>
      <c r="S152" s="201">
        <v>0</v>
      </c>
      <c r="T152" s="202">
        <f t="shared" si="3"/>
        <v>0</v>
      </c>
      <c r="AR152" s="24" t="s">
        <v>157</v>
      </c>
      <c r="AT152" s="24" t="s">
        <v>140</v>
      </c>
      <c r="AU152" s="24" t="s">
        <v>81</v>
      </c>
      <c r="AY152" s="24" t="s">
        <v>137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24" t="s">
        <v>79</v>
      </c>
      <c r="BK152" s="203">
        <f t="shared" si="9"/>
        <v>0</v>
      </c>
      <c r="BL152" s="24" t="s">
        <v>157</v>
      </c>
      <c r="BM152" s="24" t="s">
        <v>307</v>
      </c>
    </row>
    <row r="153" spans="2:65" s="1" customFormat="1" ht="16.5" customHeight="1">
      <c r="B153" s="41"/>
      <c r="C153" s="192" t="s">
        <v>308</v>
      </c>
      <c r="D153" s="192" t="s">
        <v>140</v>
      </c>
      <c r="E153" s="193" t="s">
        <v>309</v>
      </c>
      <c r="F153" s="194" t="s">
        <v>310</v>
      </c>
      <c r="G153" s="195" t="s">
        <v>227</v>
      </c>
      <c r="H153" s="196">
        <v>22</v>
      </c>
      <c r="I153" s="197"/>
      <c r="J153" s="198">
        <f t="shared" si="0"/>
        <v>0</v>
      </c>
      <c r="K153" s="194" t="s">
        <v>144</v>
      </c>
      <c r="L153" s="61"/>
      <c r="M153" s="199" t="s">
        <v>21</v>
      </c>
      <c r="N153" s="200" t="s">
        <v>42</v>
      </c>
      <c r="O153" s="42"/>
      <c r="P153" s="201">
        <f t="shared" si="1"/>
        <v>0</v>
      </c>
      <c r="Q153" s="201">
        <v>0.02048</v>
      </c>
      <c r="R153" s="201">
        <f t="shared" si="2"/>
        <v>0.45056</v>
      </c>
      <c r="S153" s="201">
        <v>0</v>
      </c>
      <c r="T153" s="202">
        <f t="shared" si="3"/>
        <v>0</v>
      </c>
      <c r="AR153" s="24" t="s">
        <v>157</v>
      </c>
      <c r="AT153" s="24" t="s">
        <v>140</v>
      </c>
      <c r="AU153" s="24" t="s">
        <v>81</v>
      </c>
      <c r="AY153" s="24" t="s">
        <v>137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24" t="s">
        <v>79</v>
      </c>
      <c r="BK153" s="203">
        <f t="shared" si="9"/>
        <v>0</v>
      </c>
      <c r="BL153" s="24" t="s">
        <v>157</v>
      </c>
      <c r="BM153" s="24" t="s">
        <v>311</v>
      </c>
    </row>
    <row r="154" spans="2:65" s="1" customFormat="1" ht="25.5" customHeight="1">
      <c r="B154" s="41"/>
      <c r="C154" s="192" t="s">
        <v>312</v>
      </c>
      <c r="D154" s="192" t="s">
        <v>140</v>
      </c>
      <c r="E154" s="193" t="s">
        <v>313</v>
      </c>
      <c r="F154" s="194" t="s">
        <v>314</v>
      </c>
      <c r="G154" s="195" t="s">
        <v>227</v>
      </c>
      <c r="H154" s="196">
        <v>2.64</v>
      </c>
      <c r="I154" s="197"/>
      <c r="J154" s="198">
        <f t="shared" si="0"/>
        <v>0</v>
      </c>
      <c r="K154" s="194" t="s">
        <v>144</v>
      </c>
      <c r="L154" s="61"/>
      <c r="M154" s="199" t="s">
        <v>21</v>
      </c>
      <c r="N154" s="200" t="s">
        <v>42</v>
      </c>
      <c r="O154" s="42"/>
      <c r="P154" s="201">
        <f t="shared" si="1"/>
        <v>0</v>
      </c>
      <c r="Q154" s="201">
        <v>0.00438</v>
      </c>
      <c r="R154" s="201">
        <f t="shared" si="2"/>
        <v>0.011563200000000001</v>
      </c>
      <c r="S154" s="201">
        <v>0</v>
      </c>
      <c r="T154" s="202">
        <f t="shared" si="3"/>
        <v>0</v>
      </c>
      <c r="AR154" s="24" t="s">
        <v>157</v>
      </c>
      <c r="AT154" s="24" t="s">
        <v>140</v>
      </c>
      <c r="AU154" s="24" t="s">
        <v>81</v>
      </c>
      <c r="AY154" s="24" t="s">
        <v>137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24" t="s">
        <v>79</v>
      </c>
      <c r="BK154" s="203">
        <f t="shared" si="9"/>
        <v>0</v>
      </c>
      <c r="BL154" s="24" t="s">
        <v>157</v>
      </c>
      <c r="BM154" s="24" t="s">
        <v>315</v>
      </c>
    </row>
    <row r="155" spans="2:65" s="1" customFormat="1" ht="16.5" customHeight="1">
      <c r="B155" s="41"/>
      <c r="C155" s="192" t="s">
        <v>316</v>
      </c>
      <c r="D155" s="192" t="s">
        <v>140</v>
      </c>
      <c r="E155" s="193" t="s">
        <v>317</v>
      </c>
      <c r="F155" s="194" t="s">
        <v>318</v>
      </c>
      <c r="G155" s="195" t="s">
        <v>227</v>
      </c>
      <c r="H155" s="196">
        <v>157.005</v>
      </c>
      <c r="I155" s="197"/>
      <c r="J155" s="198">
        <f t="shared" si="0"/>
        <v>0</v>
      </c>
      <c r="K155" s="194" t="s">
        <v>144</v>
      </c>
      <c r="L155" s="61"/>
      <c r="M155" s="199" t="s">
        <v>21</v>
      </c>
      <c r="N155" s="200" t="s">
        <v>42</v>
      </c>
      <c r="O155" s="42"/>
      <c r="P155" s="201">
        <f t="shared" si="1"/>
        <v>0</v>
      </c>
      <c r="Q155" s="201">
        <v>0.003</v>
      </c>
      <c r="R155" s="201">
        <f t="shared" si="2"/>
        <v>0.471015</v>
      </c>
      <c r="S155" s="201">
        <v>0</v>
      </c>
      <c r="T155" s="202">
        <f t="shared" si="3"/>
        <v>0</v>
      </c>
      <c r="AR155" s="24" t="s">
        <v>157</v>
      </c>
      <c r="AT155" s="24" t="s">
        <v>140</v>
      </c>
      <c r="AU155" s="24" t="s">
        <v>81</v>
      </c>
      <c r="AY155" s="24" t="s">
        <v>137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24" t="s">
        <v>79</v>
      </c>
      <c r="BK155" s="203">
        <f t="shared" si="9"/>
        <v>0</v>
      </c>
      <c r="BL155" s="24" t="s">
        <v>157</v>
      </c>
      <c r="BM155" s="24" t="s">
        <v>319</v>
      </c>
    </row>
    <row r="156" spans="2:65" s="1" customFormat="1" ht="16.5" customHeight="1">
      <c r="B156" s="41"/>
      <c r="C156" s="192" t="s">
        <v>320</v>
      </c>
      <c r="D156" s="192" t="s">
        <v>140</v>
      </c>
      <c r="E156" s="193" t="s">
        <v>321</v>
      </c>
      <c r="F156" s="194" t="s">
        <v>322</v>
      </c>
      <c r="G156" s="195" t="s">
        <v>227</v>
      </c>
      <c r="H156" s="196">
        <v>29.508</v>
      </c>
      <c r="I156" s="197"/>
      <c r="J156" s="198">
        <f t="shared" si="0"/>
        <v>0</v>
      </c>
      <c r="K156" s="194" t="s">
        <v>144</v>
      </c>
      <c r="L156" s="61"/>
      <c r="M156" s="199" t="s">
        <v>21</v>
      </c>
      <c r="N156" s="200" t="s">
        <v>42</v>
      </c>
      <c r="O156" s="42"/>
      <c r="P156" s="201">
        <f t="shared" si="1"/>
        <v>0</v>
      </c>
      <c r="Q156" s="201">
        <v>0.01838</v>
      </c>
      <c r="R156" s="201">
        <f t="shared" si="2"/>
        <v>0.54235704</v>
      </c>
      <c r="S156" s="201">
        <v>0</v>
      </c>
      <c r="T156" s="202">
        <f t="shared" si="3"/>
        <v>0</v>
      </c>
      <c r="AR156" s="24" t="s">
        <v>157</v>
      </c>
      <c r="AT156" s="24" t="s">
        <v>140</v>
      </c>
      <c r="AU156" s="24" t="s">
        <v>81</v>
      </c>
      <c r="AY156" s="24" t="s">
        <v>137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24" t="s">
        <v>79</v>
      </c>
      <c r="BK156" s="203">
        <f t="shared" si="9"/>
        <v>0</v>
      </c>
      <c r="BL156" s="24" t="s">
        <v>157</v>
      </c>
      <c r="BM156" s="24" t="s">
        <v>323</v>
      </c>
    </row>
    <row r="157" spans="2:51" s="11" customFormat="1" ht="12">
      <c r="B157" s="208"/>
      <c r="C157" s="209"/>
      <c r="D157" s="210" t="s">
        <v>198</v>
      </c>
      <c r="E157" s="211" t="s">
        <v>21</v>
      </c>
      <c r="F157" s="212" t="s">
        <v>324</v>
      </c>
      <c r="G157" s="209"/>
      <c r="H157" s="213">
        <v>29.508</v>
      </c>
      <c r="I157" s="214"/>
      <c r="J157" s="209"/>
      <c r="K157" s="209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198</v>
      </c>
      <c r="AU157" s="219" t="s">
        <v>81</v>
      </c>
      <c r="AV157" s="11" t="s">
        <v>81</v>
      </c>
      <c r="AW157" s="11" t="s">
        <v>35</v>
      </c>
      <c r="AX157" s="11" t="s">
        <v>71</v>
      </c>
      <c r="AY157" s="219" t="s">
        <v>137</v>
      </c>
    </row>
    <row r="158" spans="2:51" s="12" customFormat="1" ht="12">
      <c r="B158" s="220"/>
      <c r="C158" s="221"/>
      <c r="D158" s="210" t="s">
        <v>198</v>
      </c>
      <c r="E158" s="222" t="s">
        <v>21</v>
      </c>
      <c r="F158" s="223" t="s">
        <v>200</v>
      </c>
      <c r="G158" s="221"/>
      <c r="H158" s="224">
        <v>29.508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198</v>
      </c>
      <c r="AU158" s="230" t="s">
        <v>81</v>
      </c>
      <c r="AV158" s="12" t="s">
        <v>157</v>
      </c>
      <c r="AW158" s="12" t="s">
        <v>35</v>
      </c>
      <c r="AX158" s="12" t="s">
        <v>79</v>
      </c>
      <c r="AY158" s="230" t="s">
        <v>137</v>
      </c>
    </row>
    <row r="159" spans="2:65" s="1" customFormat="1" ht="25.5" customHeight="1">
      <c r="B159" s="41"/>
      <c r="C159" s="192" t="s">
        <v>325</v>
      </c>
      <c r="D159" s="192" t="s">
        <v>140</v>
      </c>
      <c r="E159" s="193" t="s">
        <v>326</v>
      </c>
      <c r="F159" s="194" t="s">
        <v>327</v>
      </c>
      <c r="G159" s="195" t="s">
        <v>227</v>
      </c>
      <c r="H159" s="196">
        <v>157.005</v>
      </c>
      <c r="I159" s="197"/>
      <c r="J159" s="198">
        <f>ROUND(I159*H159,2)</f>
        <v>0</v>
      </c>
      <c r="K159" s="194" t="s">
        <v>144</v>
      </c>
      <c r="L159" s="61"/>
      <c r="M159" s="199" t="s">
        <v>21</v>
      </c>
      <c r="N159" s="200" t="s">
        <v>42</v>
      </c>
      <c r="O159" s="42"/>
      <c r="P159" s="201">
        <f>O159*H159</f>
        <v>0</v>
      </c>
      <c r="Q159" s="201">
        <v>0.0284</v>
      </c>
      <c r="R159" s="201">
        <f>Q159*H159</f>
        <v>4.458942</v>
      </c>
      <c r="S159" s="201">
        <v>0</v>
      </c>
      <c r="T159" s="202">
        <f>S159*H159</f>
        <v>0</v>
      </c>
      <c r="AR159" s="24" t="s">
        <v>157</v>
      </c>
      <c r="AT159" s="24" t="s">
        <v>140</v>
      </c>
      <c r="AU159" s="24" t="s">
        <v>81</v>
      </c>
      <c r="AY159" s="24" t="s">
        <v>137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79</v>
      </c>
      <c r="BK159" s="203">
        <f>ROUND(I159*H159,2)</f>
        <v>0</v>
      </c>
      <c r="BL159" s="24" t="s">
        <v>157</v>
      </c>
      <c r="BM159" s="24" t="s">
        <v>328</v>
      </c>
    </row>
    <row r="160" spans="2:51" s="13" customFormat="1" ht="12">
      <c r="B160" s="231"/>
      <c r="C160" s="232"/>
      <c r="D160" s="210" t="s">
        <v>198</v>
      </c>
      <c r="E160" s="233" t="s">
        <v>21</v>
      </c>
      <c r="F160" s="234" t="s">
        <v>329</v>
      </c>
      <c r="G160" s="232"/>
      <c r="H160" s="233" t="s">
        <v>21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198</v>
      </c>
      <c r="AU160" s="240" t="s">
        <v>81</v>
      </c>
      <c r="AV160" s="13" t="s">
        <v>79</v>
      </c>
      <c r="AW160" s="13" t="s">
        <v>35</v>
      </c>
      <c r="AX160" s="13" t="s">
        <v>71</v>
      </c>
      <c r="AY160" s="240" t="s">
        <v>137</v>
      </c>
    </row>
    <row r="161" spans="2:51" s="11" customFormat="1" ht="12">
      <c r="B161" s="208"/>
      <c r="C161" s="209"/>
      <c r="D161" s="210" t="s">
        <v>198</v>
      </c>
      <c r="E161" s="211" t="s">
        <v>21</v>
      </c>
      <c r="F161" s="212" t="s">
        <v>330</v>
      </c>
      <c r="G161" s="209"/>
      <c r="H161" s="213">
        <v>59.995</v>
      </c>
      <c r="I161" s="214"/>
      <c r="J161" s="209"/>
      <c r="K161" s="209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198</v>
      </c>
      <c r="AU161" s="219" t="s">
        <v>81</v>
      </c>
      <c r="AV161" s="11" t="s">
        <v>81</v>
      </c>
      <c r="AW161" s="11" t="s">
        <v>35</v>
      </c>
      <c r="AX161" s="11" t="s">
        <v>71</v>
      </c>
      <c r="AY161" s="219" t="s">
        <v>137</v>
      </c>
    </row>
    <row r="162" spans="2:51" s="13" customFormat="1" ht="12">
      <c r="B162" s="231"/>
      <c r="C162" s="232"/>
      <c r="D162" s="210" t="s">
        <v>198</v>
      </c>
      <c r="E162" s="233" t="s">
        <v>21</v>
      </c>
      <c r="F162" s="234" t="s">
        <v>331</v>
      </c>
      <c r="G162" s="232"/>
      <c r="H162" s="233" t="s">
        <v>21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198</v>
      </c>
      <c r="AU162" s="240" t="s">
        <v>81</v>
      </c>
      <c r="AV162" s="13" t="s">
        <v>79</v>
      </c>
      <c r="AW162" s="13" t="s">
        <v>35</v>
      </c>
      <c r="AX162" s="13" t="s">
        <v>71</v>
      </c>
      <c r="AY162" s="240" t="s">
        <v>137</v>
      </c>
    </row>
    <row r="163" spans="2:51" s="11" customFormat="1" ht="12">
      <c r="B163" s="208"/>
      <c r="C163" s="209"/>
      <c r="D163" s="210" t="s">
        <v>198</v>
      </c>
      <c r="E163" s="211" t="s">
        <v>21</v>
      </c>
      <c r="F163" s="212" t="s">
        <v>332</v>
      </c>
      <c r="G163" s="209"/>
      <c r="H163" s="213">
        <v>58.533</v>
      </c>
      <c r="I163" s="214"/>
      <c r="J163" s="209"/>
      <c r="K163" s="209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198</v>
      </c>
      <c r="AU163" s="219" t="s">
        <v>81</v>
      </c>
      <c r="AV163" s="11" t="s">
        <v>81</v>
      </c>
      <c r="AW163" s="11" t="s">
        <v>35</v>
      </c>
      <c r="AX163" s="11" t="s">
        <v>71</v>
      </c>
      <c r="AY163" s="219" t="s">
        <v>137</v>
      </c>
    </row>
    <row r="164" spans="2:51" s="13" customFormat="1" ht="12">
      <c r="B164" s="231"/>
      <c r="C164" s="232"/>
      <c r="D164" s="210" t="s">
        <v>198</v>
      </c>
      <c r="E164" s="233" t="s">
        <v>21</v>
      </c>
      <c r="F164" s="234" t="s">
        <v>333</v>
      </c>
      <c r="G164" s="232"/>
      <c r="H164" s="233" t="s">
        <v>21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198</v>
      </c>
      <c r="AU164" s="240" t="s">
        <v>81</v>
      </c>
      <c r="AV164" s="13" t="s">
        <v>79</v>
      </c>
      <c r="AW164" s="13" t="s">
        <v>35</v>
      </c>
      <c r="AX164" s="13" t="s">
        <v>71</v>
      </c>
      <c r="AY164" s="240" t="s">
        <v>137</v>
      </c>
    </row>
    <row r="165" spans="2:51" s="11" customFormat="1" ht="12">
      <c r="B165" s="208"/>
      <c r="C165" s="209"/>
      <c r="D165" s="210" t="s">
        <v>198</v>
      </c>
      <c r="E165" s="211" t="s">
        <v>21</v>
      </c>
      <c r="F165" s="212" t="s">
        <v>334</v>
      </c>
      <c r="G165" s="209"/>
      <c r="H165" s="213">
        <v>38.477</v>
      </c>
      <c r="I165" s="214"/>
      <c r="J165" s="209"/>
      <c r="K165" s="209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198</v>
      </c>
      <c r="AU165" s="219" t="s">
        <v>81</v>
      </c>
      <c r="AV165" s="11" t="s">
        <v>81</v>
      </c>
      <c r="AW165" s="11" t="s">
        <v>35</v>
      </c>
      <c r="AX165" s="11" t="s">
        <v>71</v>
      </c>
      <c r="AY165" s="219" t="s">
        <v>137</v>
      </c>
    </row>
    <row r="166" spans="2:51" s="12" customFormat="1" ht="12">
      <c r="B166" s="220"/>
      <c r="C166" s="221"/>
      <c r="D166" s="210" t="s">
        <v>198</v>
      </c>
      <c r="E166" s="222" t="s">
        <v>21</v>
      </c>
      <c r="F166" s="223" t="s">
        <v>200</v>
      </c>
      <c r="G166" s="221"/>
      <c r="H166" s="224">
        <v>157.005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198</v>
      </c>
      <c r="AU166" s="230" t="s">
        <v>81</v>
      </c>
      <c r="AV166" s="12" t="s">
        <v>157</v>
      </c>
      <c r="AW166" s="12" t="s">
        <v>35</v>
      </c>
      <c r="AX166" s="12" t="s">
        <v>79</v>
      </c>
      <c r="AY166" s="230" t="s">
        <v>137</v>
      </c>
    </row>
    <row r="167" spans="2:65" s="1" customFormat="1" ht="25.5" customHeight="1">
      <c r="B167" s="41"/>
      <c r="C167" s="192" t="s">
        <v>335</v>
      </c>
      <c r="D167" s="192" t="s">
        <v>140</v>
      </c>
      <c r="E167" s="193" t="s">
        <v>336</v>
      </c>
      <c r="F167" s="194" t="s">
        <v>337</v>
      </c>
      <c r="G167" s="195" t="s">
        <v>227</v>
      </c>
      <c r="H167" s="196">
        <v>2.88</v>
      </c>
      <c r="I167" s="197"/>
      <c r="J167" s="198">
        <f>ROUND(I167*H167,2)</f>
        <v>0</v>
      </c>
      <c r="K167" s="194" t="s">
        <v>144</v>
      </c>
      <c r="L167" s="61"/>
      <c r="M167" s="199" t="s">
        <v>21</v>
      </c>
      <c r="N167" s="200" t="s">
        <v>42</v>
      </c>
      <c r="O167" s="42"/>
      <c r="P167" s="201">
        <f>O167*H167</f>
        <v>0</v>
      </c>
      <c r="Q167" s="201">
        <v>0.01733</v>
      </c>
      <c r="R167" s="201">
        <f>Q167*H167</f>
        <v>0.0499104</v>
      </c>
      <c r="S167" s="201">
        <v>0</v>
      </c>
      <c r="T167" s="202">
        <f>S167*H167</f>
        <v>0</v>
      </c>
      <c r="AR167" s="24" t="s">
        <v>157</v>
      </c>
      <c r="AT167" s="24" t="s">
        <v>140</v>
      </c>
      <c r="AU167" s="24" t="s">
        <v>81</v>
      </c>
      <c r="AY167" s="24" t="s">
        <v>137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79</v>
      </c>
      <c r="BK167" s="203">
        <f>ROUND(I167*H167,2)</f>
        <v>0</v>
      </c>
      <c r="BL167" s="24" t="s">
        <v>157</v>
      </c>
      <c r="BM167" s="24" t="s">
        <v>338</v>
      </c>
    </row>
    <row r="168" spans="2:65" s="1" customFormat="1" ht="16.5" customHeight="1">
      <c r="B168" s="41"/>
      <c r="C168" s="192" t="s">
        <v>339</v>
      </c>
      <c r="D168" s="192" t="s">
        <v>140</v>
      </c>
      <c r="E168" s="193" t="s">
        <v>340</v>
      </c>
      <c r="F168" s="194" t="s">
        <v>341</v>
      </c>
      <c r="G168" s="195" t="s">
        <v>227</v>
      </c>
      <c r="H168" s="196">
        <v>2.88</v>
      </c>
      <c r="I168" s="197"/>
      <c r="J168" s="198">
        <f>ROUND(I168*H168,2)</f>
        <v>0</v>
      </c>
      <c r="K168" s="194" t="s">
        <v>144</v>
      </c>
      <c r="L168" s="61"/>
      <c r="M168" s="199" t="s">
        <v>21</v>
      </c>
      <c r="N168" s="200" t="s">
        <v>42</v>
      </c>
      <c r="O168" s="42"/>
      <c r="P168" s="201">
        <f>O168*H168</f>
        <v>0</v>
      </c>
      <c r="Q168" s="201">
        <v>0.00036</v>
      </c>
      <c r="R168" s="201">
        <f>Q168*H168</f>
        <v>0.0010368</v>
      </c>
      <c r="S168" s="201">
        <v>0</v>
      </c>
      <c r="T168" s="202">
        <f>S168*H168</f>
        <v>0</v>
      </c>
      <c r="AR168" s="24" t="s">
        <v>157</v>
      </c>
      <c r="AT168" s="24" t="s">
        <v>140</v>
      </c>
      <c r="AU168" s="24" t="s">
        <v>81</v>
      </c>
      <c r="AY168" s="24" t="s">
        <v>137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79</v>
      </c>
      <c r="BK168" s="203">
        <f>ROUND(I168*H168,2)</f>
        <v>0</v>
      </c>
      <c r="BL168" s="24" t="s">
        <v>157</v>
      </c>
      <c r="BM168" s="24" t="s">
        <v>342</v>
      </c>
    </row>
    <row r="169" spans="2:51" s="11" customFormat="1" ht="12">
      <c r="B169" s="208"/>
      <c r="C169" s="209"/>
      <c r="D169" s="210" t="s">
        <v>198</v>
      </c>
      <c r="E169" s="211" t="s">
        <v>21</v>
      </c>
      <c r="F169" s="212" t="s">
        <v>343</v>
      </c>
      <c r="G169" s="209"/>
      <c r="H169" s="213">
        <v>2.88</v>
      </c>
      <c r="I169" s="214"/>
      <c r="J169" s="209"/>
      <c r="K169" s="209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198</v>
      </c>
      <c r="AU169" s="219" t="s">
        <v>81</v>
      </c>
      <c r="AV169" s="11" t="s">
        <v>81</v>
      </c>
      <c r="AW169" s="11" t="s">
        <v>35</v>
      </c>
      <c r="AX169" s="11" t="s">
        <v>71</v>
      </c>
      <c r="AY169" s="219" t="s">
        <v>137</v>
      </c>
    </row>
    <row r="170" spans="2:51" s="12" customFormat="1" ht="12">
      <c r="B170" s="220"/>
      <c r="C170" s="221"/>
      <c r="D170" s="210" t="s">
        <v>198</v>
      </c>
      <c r="E170" s="222" t="s">
        <v>21</v>
      </c>
      <c r="F170" s="223" t="s">
        <v>200</v>
      </c>
      <c r="G170" s="221"/>
      <c r="H170" s="224">
        <v>2.88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198</v>
      </c>
      <c r="AU170" s="230" t="s">
        <v>81</v>
      </c>
      <c r="AV170" s="12" t="s">
        <v>157</v>
      </c>
      <c r="AW170" s="12" t="s">
        <v>35</v>
      </c>
      <c r="AX170" s="12" t="s">
        <v>79</v>
      </c>
      <c r="AY170" s="230" t="s">
        <v>137</v>
      </c>
    </row>
    <row r="171" spans="2:65" s="1" customFormat="1" ht="16.5" customHeight="1">
      <c r="B171" s="41"/>
      <c r="C171" s="192" t="s">
        <v>344</v>
      </c>
      <c r="D171" s="192" t="s">
        <v>140</v>
      </c>
      <c r="E171" s="193" t="s">
        <v>345</v>
      </c>
      <c r="F171" s="194" t="s">
        <v>346</v>
      </c>
      <c r="G171" s="195" t="s">
        <v>266</v>
      </c>
      <c r="H171" s="196">
        <v>70.7</v>
      </c>
      <c r="I171" s="197"/>
      <c r="J171" s="198">
        <f>ROUND(I171*H171,2)</f>
        <v>0</v>
      </c>
      <c r="K171" s="194" t="s">
        <v>144</v>
      </c>
      <c r="L171" s="61"/>
      <c r="M171" s="199" t="s">
        <v>21</v>
      </c>
      <c r="N171" s="200" t="s">
        <v>42</v>
      </c>
      <c r="O171" s="42"/>
      <c r="P171" s="201">
        <f>O171*H171</f>
        <v>0</v>
      </c>
      <c r="Q171" s="201">
        <v>0.0015</v>
      </c>
      <c r="R171" s="201">
        <f>Q171*H171</f>
        <v>0.10605</v>
      </c>
      <c r="S171" s="201">
        <v>0</v>
      </c>
      <c r="T171" s="202">
        <f>S171*H171</f>
        <v>0</v>
      </c>
      <c r="AR171" s="24" t="s">
        <v>157</v>
      </c>
      <c r="AT171" s="24" t="s">
        <v>140</v>
      </c>
      <c r="AU171" s="24" t="s">
        <v>81</v>
      </c>
      <c r="AY171" s="24" t="s">
        <v>137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79</v>
      </c>
      <c r="BK171" s="203">
        <f>ROUND(I171*H171,2)</f>
        <v>0</v>
      </c>
      <c r="BL171" s="24" t="s">
        <v>157</v>
      </c>
      <c r="BM171" s="24" t="s">
        <v>347</v>
      </c>
    </row>
    <row r="172" spans="2:51" s="11" customFormat="1" ht="12">
      <c r="B172" s="208"/>
      <c r="C172" s="209"/>
      <c r="D172" s="210" t="s">
        <v>198</v>
      </c>
      <c r="E172" s="211" t="s">
        <v>21</v>
      </c>
      <c r="F172" s="212" t="s">
        <v>348</v>
      </c>
      <c r="G172" s="209"/>
      <c r="H172" s="213">
        <v>15</v>
      </c>
      <c r="I172" s="214"/>
      <c r="J172" s="209"/>
      <c r="K172" s="209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198</v>
      </c>
      <c r="AU172" s="219" t="s">
        <v>81</v>
      </c>
      <c r="AV172" s="11" t="s">
        <v>81</v>
      </c>
      <c r="AW172" s="11" t="s">
        <v>35</v>
      </c>
      <c r="AX172" s="11" t="s">
        <v>71</v>
      </c>
      <c r="AY172" s="219" t="s">
        <v>137</v>
      </c>
    </row>
    <row r="173" spans="2:51" s="11" customFormat="1" ht="12">
      <c r="B173" s="208"/>
      <c r="C173" s="209"/>
      <c r="D173" s="210" t="s">
        <v>198</v>
      </c>
      <c r="E173" s="211" t="s">
        <v>21</v>
      </c>
      <c r="F173" s="212" t="s">
        <v>349</v>
      </c>
      <c r="G173" s="209"/>
      <c r="H173" s="213">
        <v>18.46</v>
      </c>
      <c r="I173" s="214"/>
      <c r="J173" s="209"/>
      <c r="K173" s="209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198</v>
      </c>
      <c r="AU173" s="219" t="s">
        <v>81</v>
      </c>
      <c r="AV173" s="11" t="s">
        <v>81</v>
      </c>
      <c r="AW173" s="11" t="s">
        <v>35</v>
      </c>
      <c r="AX173" s="11" t="s">
        <v>71</v>
      </c>
      <c r="AY173" s="219" t="s">
        <v>137</v>
      </c>
    </row>
    <row r="174" spans="2:51" s="11" customFormat="1" ht="12">
      <c r="B174" s="208"/>
      <c r="C174" s="209"/>
      <c r="D174" s="210" t="s">
        <v>198</v>
      </c>
      <c r="E174" s="211" t="s">
        <v>21</v>
      </c>
      <c r="F174" s="212" t="s">
        <v>350</v>
      </c>
      <c r="G174" s="209"/>
      <c r="H174" s="213">
        <v>21.6</v>
      </c>
      <c r="I174" s="214"/>
      <c r="J174" s="209"/>
      <c r="K174" s="209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198</v>
      </c>
      <c r="AU174" s="219" t="s">
        <v>81</v>
      </c>
      <c r="AV174" s="11" t="s">
        <v>81</v>
      </c>
      <c r="AW174" s="11" t="s">
        <v>35</v>
      </c>
      <c r="AX174" s="11" t="s">
        <v>71</v>
      </c>
      <c r="AY174" s="219" t="s">
        <v>137</v>
      </c>
    </row>
    <row r="175" spans="2:51" s="11" customFormat="1" ht="12">
      <c r="B175" s="208"/>
      <c r="C175" s="209"/>
      <c r="D175" s="210" t="s">
        <v>198</v>
      </c>
      <c r="E175" s="211" t="s">
        <v>21</v>
      </c>
      <c r="F175" s="212" t="s">
        <v>351</v>
      </c>
      <c r="G175" s="209"/>
      <c r="H175" s="213">
        <v>15.64</v>
      </c>
      <c r="I175" s="214"/>
      <c r="J175" s="209"/>
      <c r="K175" s="209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198</v>
      </c>
      <c r="AU175" s="219" t="s">
        <v>81</v>
      </c>
      <c r="AV175" s="11" t="s">
        <v>81</v>
      </c>
      <c r="AW175" s="11" t="s">
        <v>35</v>
      </c>
      <c r="AX175" s="11" t="s">
        <v>71</v>
      </c>
      <c r="AY175" s="219" t="s">
        <v>137</v>
      </c>
    </row>
    <row r="176" spans="2:51" s="12" customFormat="1" ht="12">
      <c r="B176" s="220"/>
      <c r="C176" s="221"/>
      <c r="D176" s="210" t="s">
        <v>198</v>
      </c>
      <c r="E176" s="222" t="s">
        <v>21</v>
      </c>
      <c r="F176" s="223" t="s">
        <v>200</v>
      </c>
      <c r="G176" s="221"/>
      <c r="H176" s="224">
        <v>70.7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198</v>
      </c>
      <c r="AU176" s="230" t="s">
        <v>81</v>
      </c>
      <c r="AV176" s="12" t="s">
        <v>157</v>
      </c>
      <c r="AW176" s="12" t="s">
        <v>35</v>
      </c>
      <c r="AX176" s="12" t="s">
        <v>79</v>
      </c>
      <c r="AY176" s="230" t="s">
        <v>137</v>
      </c>
    </row>
    <row r="177" spans="2:65" s="1" customFormat="1" ht="25.5" customHeight="1">
      <c r="B177" s="41"/>
      <c r="C177" s="192" t="s">
        <v>352</v>
      </c>
      <c r="D177" s="192" t="s">
        <v>140</v>
      </c>
      <c r="E177" s="193" t="s">
        <v>353</v>
      </c>
      <c r="F177" s="194" t="s">
        <v>354</v>
      </c>
      <c r="G177" s="195" t="s">
        <v>355</v>
      </c>
      <c r="H177" s="196">
        <v>4</v>
      </c>
      <c r="I177" s="197"/>
      <c r="J177" s="198">
        <f>ROUND(I177*H177,2)</f>
        <v>0</v>
      </c>
      <c r="K177" s="194" t="s">
        <v>144</v>
      </c>
      <c r="L177" s="61"/>
      <c r="M177" s="199" t="s">
        <v>21</v>
      </c>
      <c r="N177" s="200" t="s">
        <v>42</v>
      </c>
      <c r="O177" s="42"/>
      <c r="P177" s="201">
        <f>O177*H177</f>
        <v>0</v>
      </c>
      <c r="Q177" s="201">
        <v>0.01211</v>
      </c>
      <c r="R177" s="201">
        <f>Q177*H177</f>
        <v>0.04844</v>
      </c>
      <c r="S177" s="201">
        <v>0</v>
      </c>
      <c r="T177" s="202">
        <f>S177*H177</f>
        <v>0</v>
      </c>
      <c r="AR177" s="24" t="s">
        <v>157</v>
      </c>
      <c r="AT177" s="24" t="s">
        <v>140</v>
      </c>
      <c r="AU177" s="24" t="s">
        <v>81</v>
      </c>
      <c r="AY177" s="24" t="s">
        <v>137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79</v>
      </c>
      <c r="BK177" s="203">
        <f>ROUND(I177*H177,2)</f>
        <v>0</v>
      </c>
      <c r="BL177" s="24" t="s">
        <v>157</v>
      </c>
      <c r="BM177" s="24" t="s">
        <v>356</v>
      </c>
    </row>
    <row r="178" spans="2:65" s="1" customFormat="1" ht="16.5" customHeight="1">
      <c r="B178" s="41"/>
      <c r="C178" s="192" t="s">
        <v>357</v>
      </c>
      <c r="D178" s="192" t="s">
        <v>140</v>
      </c>
      <c r="E178" s="193" t="s">
        <v>358</v>
      </c>
      <c r="F178" s="194" t="s">
        <v>359</v>
      </c>
      <c r="G178" s="195" t="s">
        <v>221</v>
      </c>
      <c r="H178" s="196">
        <v>0.152</v>
      </c>
      <c r="I178" s="197"/>
      <c r="J178" s="198">
        <f>ROUND(I178*H178,2)</f>
        <v>0</v>
      </c>
      <c r="K178" s="194" t="s">
        <v>144</v>
      </c>
      <c r="L178" s="61"/>
      <c r="M178" s="199" t="s">
        <v>21</v>
      </c>
      <c r="N178" s="200" t="s">
        <v>42</v>
      </c>
      <c r="O178" s="42"/>
      <c r="P178" s="201">
        <f>O178*H178</f>
        <v>0</v>
      </c>
      <c r="Q178" s="201">
        <v>1.06277</v>
      </c>
      <c r="R178" s="201">
        <f>Q178*H178</f>
        <v>0.16154104</v>
      </c>
      <c r="S178" s="201">
        <v>0</v>
      </c>
      <c r="T178" s="202">
        <f>S178*H178</f>
        <v>0</v>
      </c>
      <c r="AR178" s="24" t="s">
        <v>157</v>
      </c>
      <c r="AT178" s="24" t="s">
        <v>140</v>
      </c>
      <c r="AU178" s="24" t="s">
        <v>81</v>
      </c>
      <c r="AY178" s="24" t="s">
        <v>137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79</v>
      </c>
      <c r="BK178" s="203">
        <f>ROUND(I178*H178,2)</f>
        <v>0</v>
      </c>
      <c r="BL178" s="24" t="s">
        <v>157</v>
      </c>
      <c r="BM178" s="24" t="s">
        <v>360</v>
      </c>
    </row>
    <row r="179" spans="2:51" s="11" customFormat="1" ht="12">
      <c r="B179" s="208"/>
      <c r="C179" s="209"/>
      <c r="D179" s="210" t="s">
        <v>198</v>
      </c>
      <c r="E179" s="211" t="s">
        <v>21</v>
      </c>
      <c r="F179" s="212" t="s">
        <v>243</v>
      </c>
      <c r="G179" s="209"/>
      <c r="H179" s="213">
        <v>0.152</v>
      </c>
      <c r="I179" s="214"/>
      <c r="J179" s="209"/>
      <c r="K179" s="209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198</v>
      </c>
      <c r="AU179" s="219" t="s">
        <v>81</v>
      </c>
      <c r="AV179" s="11" t="s">
        <v>81</v>
      </c>
      <c r="AW179" s="11" t="s">
        <v>35</v>
      </c>
      <c r="AX179" s="11" t="s">
        <v>71</v>
      </c>
      <c r="AY179" s="219" t="s">
        <v>137</v>
      </c>
    </row>
    <row r="180" spans="2:51" s="12" customFormat="1" ht="12">
      <c r="B180" s="220"/>
      <c r="C180" s="221"/>
      <c r="D180" s="210" t="s">
        <v>198</v>
      </c>
      <c r="E180" s="222" t="s">
        <v>21</v>
      </c>
      <c r="F180" s="223" t="s">
        <v>200</v>
      </c>
      <c r="G180" s="221"/>
      <c r="H180" s="224">
        <v>0.152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198</v>
      </c>
      <c r="AU180" s="230" t="s">
        <v>81</v>
      </c>
      <c r="AV180" s="12" t="s">
        <v>157</v>
      </c>
      <c r="AW180" s="12" t="s">
        <v>35</v>
      </c>
      <c r="AX180" s="12" t="s">
        <v>79</v>
      </c>
      <c r="AY180" s="230" t="s">
        <v>137</v>
      </c>
    </row>
    <row r="181" spans="2:65" s="1" customFormat="1" ht="16.5" customHeight="1">
      <c r="B181" s="41"/>
      <c r="C181" s="192" t="s">
        <v>361</v>
      </c>
      <c r="D181" s="192" t="s">
        <v>140</v>
      </c>
      <c r="E181" s="193" t="s">
        <v>362</v>
      </c>
      <c r="F181" s="194" t="s">
        <v>363</v>
      </c>
      <c r="G181" s="195" t="s">
        <v>227</v>
      </c>
      <c r="H181" s="196">
        <v>62.8</v>
      </c>
      <c r="I181" s="197"/>
      <c r="J181" s="198">
        <f>ROUND(I181*H181,2)</f>
        <v>0</v>
      </c>
      <c r="K181" s="194" t="s">
        <v>144</v>
      </c>
      <c r="L181" s="61"/>
      <c r="M181" s="199" t="s">
        <v>21</v>
      </c>
      <c r="N181" s="200" t="s">
        <v>42</v>
      </c>
      <c r="O181" s="42"/>
      <c r="P181" s="201">
        <f>O181*H181</f>
        <v>0</v>
      </c>
      <c r="Q181" s="201">
        <v>0.1</v>
      </c>
      <c r="R181" s="201">
        <f>Q181*H181</f>
        <v>6.28</v>
      </c>
      <c r="S181" s="201">
        <v>0</v>
      </c>
      <c r="T181" s="202">
        <f>S181*H181</f>
        <v>0</v>
      </c>
      <c r="AR181" s="24" t="s">
        <v>157</v>
      </c>
      <c r="AT181" s="24" t="s">
        <v>140</v>
      </c>
      <c r="AU181" s="24" t="s">
        <v>81</v>
      </c>
      <c r="AY181" s="24" t="s">
        <v>137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79</v>
      </c>
      <c r="BK181" s="203">
        <f>ROUND(I181*H181,2)</f>
        <v>0</v>
      </c>
      <c r="BL181" s="24" t="s">
        <v>157</v>
      </c>
      <c r="BM181" s="24" t="s">
        <v>364</v>
      </c>
    </row>
    <row r="182" spans="2:65" s="1" customFormat="1" ht="25.5" customHeight="1">
      <c r="B182" s="41"/>
      <c r="C182" s="192" t="s">
        <v>365</v>
      </c>
      <c r="D182" s="192" t="s">
        <v>140</v>
      </c>
      <c r="E182" s="193" t="s">
        <v>366</v>
      </c>
      <c r="F182" s="194" t="s">
        <v>367</v>
      </c>
      <c r="G182" s="195" t="s">
        <v>227</v>
      </c>
      <c r="H182" s="196">
        <v>62.8</v>
      </c>
      <c r="I182" s="197"/>
      <c r="J182" s="198">
        <f>ROUND(I182*H182,2)</f>
        <v>0</v>
      </c>
      <c r="K182" s="194" t="s">
        <v>144</v>
      </c>
      <c r="L182" s="61"/>
      <c r="M182" s="199" t="s">
        <v>21</v>
      </c>
      <c r="N182" s="200" t="s">
        <v>42</v>
      </c>
      <c r="O182" s="42"/>
      <c r="P182" s="201">
        <f>O182*H182</f>
        <v>0</v>
      </c>
      <c r="Q182" s="201">
        <v>0.02</v>
      </c>
      <c r="R182" s="201">
        <f>Q182*H182</f>
        <v>1.256</v>
      </c>
      <c r="S182" s="201">
        <v>0</v>
      </c>
      <c r="T182" s="202">
        <f>S182*H182</f>
        <v>0</v>
      </c>
      <c r="AR182" s="24" t="s">
        <v>157</v>
      </c>
      <c r="AT182" s="24" t="s">
        <v>140</v>
      </c>
      <c r="AU182" s="24" t="s">
        <v>81</v>
      </c>
      <c r="AY182" s="24" t="s">
        <v>137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79</v>
      </c>
      <c r="BK182" s="203">
        <f>ROUND(I182*H182,2)</f>
        <v>0</v>
      </c>
      <c r="BL182" s="24" t="s">
        <v>157</v>
      </c>
      <c r="BM182" s="24" t="s">
        <v>368</v>
      </c>
    </row>
    <row r="183" spans="2:65" s="1" customFormat="1" ht="16.5" customHeight="1">
      <c r="B183" s="41"/>
      <c r="C183" s="192" t="s">
        <v>369</v>
      </c>
      <c r="D183" s="192" t="s">
        <v>140</v>
      </c>
      <c r="E183" s="193" t="s">
        <v>370</v>
      </c>
      <c r="F183" s="194" t="s">
        <v>371</v>
      </c>
      <c r="G183" s="195" t="s">
        <v>227</v>
      </c>
      <c r="H183" s="196">
        <v>62.8</v>
      </c>
      <c r="I183" s="197"/>
      <c r="J183" s="198">
        <f>ROUND(I183*H183,2)</f>
        <v>0</v>
      </c>
      <c r="K183" s="194" t="s">
        <v>144</v>
      </c>
      <c r="L183" s="61"/>
      <c r="M183" s="199" t="s">
        <v>21</v>
      </c>
      <c r="N183" s="200" t="s">
        <v>42</v>
      </c>
      <c r="O183" s="42"/>
      <c r="P183" s="201">
        <f>O183*H183</f>
        <v>0</v>
      </c>
      <c r="Q183" s="201">
        <v>0.00013</v>
      </c>
      <c r="R183" s="201">
        <f>Q183*H183</f>
        <v>0.008164</v>
      </c>
      <c r="S183" s="201">
        <v>0</v>
      </c>
      <c r="T183" s="202">
        <f>S183*H183</f>
        <v>0</v>
      </c>
      <c r="AR183" s="24" t="s">
        <v>157</v>
      </c>
      <c r="AT183" s="24" t="s">
        <v>140</v>
      </c>
      <c r="AU183" s="24" t="s">
        <v>81</v>
      </c>
      <c r="AY183" s="24" t="s">
        <v>137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79</v>
      </c>
      <c r="BK183" s="203">
        <f>ROUND(I183*H183,2)</f>
        <v>0</v>
      </c>
      <c r="BL183" s="24" t="s">
        <v>157</v>
      </c>
      <c r="BM183" s="24" t="s">
        <v>372</v>
      </c>
    </row>
    <row r="184" spans="2:65" s="1" customFormat="1" ht="25.5" customHeight="1">
      <c r="B184" s="41"/>
      <c r="C184" s="192" t="s">
        <v>373</v>
      </c>
      <c r="D184" s="192" t="s">
        <v>140</v>
      </c>
      <c r="E184" s="193" t="s">
        <v>374</v>
      </c>
      <c r="F184" s="194" t="s">
        <v>375</v>
      </c>
      <c r="G184" s="195" t="s">
        <v>266</v>
      </c>
      <c r="H184" s="196">
        <v>54.9</v>
      </c>
      <c r="I184" s="197"/>
      <c r="J184" s="198">
        <f>ROUND(I184*H184,2)</f>
        <v>0</v>
      </c>
      <c r="K184" s="194" t="s">
        <v>144</v>
      </c>
      <c r="L184" s="61"/>
      <c r="M184" s="199" t="s">
        <v>21</v>
      </c>
      <c r="N184" s="200" t="s">
        <v>42</v>
      </c>
      <c r="O184" s="42"/>
      <c r="P184" s="201">
        <f>O184*H184</f>
        <v>0</v>
      </c>
      <c r="Q184" s="201">
        <v>6E-05</v>
      </c>
      <c r="R184" s="201">
        <f>Q184*H184</f>
        <v>0.003294</v>
      </c>
      <c r="S184" s="201">
        <v>0</v>
      </c>
      <c r="T184" s="202">
        <f>S184*H184</f>
        <v>0</v>
      </c>
      <c r="AR184" s="24" t="s">
        <v>157</v>
      </c>
      <c r="AT184" s="24" t="s">
        <v>140</v>
      </c>
      <c r="AU184" s="24" t="s">
        <v>81</v>
      </c>
      <c r="AY184" s="24" t="s">
        <v>137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79</v>
      </c>
      <c r="BK184" s="203">
        <f>ROUND(I184*H184,2)</f>
        <v>0</v>
      </c>
      <c r="BL184" s="24" t="s">
        <v>157</v>
      </c>
      <c r="BM184" s="24" t="s">
        <v>376</v>
      </c>
    </row>
    <row r="185" spans="2:51" s="11" customFormat="1" ht="12">
      <c r="B185" s="208"/>
      <c r="C185" s="209"/>
      <c r="D185" s="210" t="s">
        <v>198</v>
      </c>
      <c r="E185" s="211" t="s">
        <v>21</v>
      </c>
      <c r="F185" s="212" t="s">
        <v>377</v>
      </c>
      <c r="G185" s="209"/>
      <c r="H185" s="213">
        <v>54.9</v>
      </c>
      <c r="I185" s="214"/>
      <c r="J185" s="209"/>
      <c r="K185" s="209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198</v>
      </c>
      <c r="AU185" s="219" t="s">
        <v>81</v>
      </c>
      <c r="AV185" s="11" t="s">
        <v>81</v>
      </c>
      <c r="AW185" s="11" t="s">
        <v>35</v>
      </c>
      <c r="AX185" s="11" t="s">
        <v>71</v>
      </c>
      <c r="AY185" s="219" t="s">
        <v>137</v>
      </c>
    </row>
    <row r="186" spans="2:51" s="12" customFormat="1" ht="12">
      <c r="B186" s="220"/>
      <c r="C186" s="221"/>
      <c r="D186" s="210" t="s">
        <v>198</v>
      </c>
      <c r="E186" s="222" t="s">
        <v>21</v>
      </c>
      <c r="F186" s="223" t="s">
        <v>200</v>
      </c>
      <c r="G186" s="221"/>
      <c r="H186" s="224">
        <v>54.9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198</v>
      </c>
      <c r="AU186" s="230" t="s">
        <v>81</v>
      </c>
      <c r="AV186" s="12" t="s">
        <v>157</v>
      </c>
      <c r="AW186" s="12" t="s">
        <v>35</v>
      </c>
      <c r="AX186" s="12" t="s">
        <v>79</v>
      </c>
      <c r="AY186" s="230" t="s">
        <v>137</v>
      </c>
    </row>
    <row r="187" spans="2:65" s="1" customFormat="1" ht="16.5" customHeight="1">
      <c r="B187" s="41"/>
      <c r="C187" s="192" t="s">
        <v>378</v>
      </c>
      <c r="D187" s="192" t="s">
        <v>140</v>
      </c>
      <c r="E187" s="193" t="s">
        <v>379</v>
      </c>
      <c r="F187" s="194" t="s">
        <v>380</v>
      </c>
      <c r="G187" s="195" t="s">
        <v>355</v>
      </c>
      <c r="H187" s="196">
        <v>1</v>
      </c>
      <c r="I187" s="197"/>
      <c r="J187" s="198">
        <f>ROUND(I187*H187,2)</f>
        <v>0</v>
      </c>
      <c r="K187" s="194" t="s">
        <v>144</v>
      </c>
      <c r="L187" s="61"/>
      <c r="M187" s="199" t="s">
        <v>21</v>
      </c>
      <c r="N187" s="200" t="s">
        <v>42</v>
      </c>
      <c r="O187" s="42"/>
      <c r="P187" s="201">
        <f>O187*H187</f>
        <v>0</v>
      </c>
      <c r="Q187" s="201">
        <v>0.04684</v>
      </c>
      <c r="R187" s="201">
        <f>Q187*H187</f>
        <v>0.04684</v>
      </c>
      <c r="S187" s="201">
        <v>0</v>
      </c>
      <c r="T187" s="202">
        <f>S187*H187</f>
        <v>0</v>
      </c>
      <c r="AR187" s="24" t="s">
        <v>157</v>
      </c>
      <c r="AT187" s="24" t="s">
        <v>140</v>
      </c>
      <c r="AU187" s="24" t="s">
        <v>81</v>
      </c>
      <c r="AY187" s="24" t="s">
        <v>137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79</v>
      </c>
      <c r="BK187" s="203">
        <f>ROUND(I187*H187,2)</f>
        <v>0</v>
      </c>
      <c r="BL187" s="24" t="s">
        <v>157</v>
      </c>
      <c r="BM187" s="24" t="s">
        <v>381</v>
      </c>
    </row>
    <row r="188" spans="2:65" s="1" customFormat="1" ht="16.5" customHeight="1">
      <c r="B188" s="41"/>
      <c r="C188" s="241" t="s">
        <v>382</v>
      </c>
      <c r="D188" s="241" t="s">
        <v>383</v>
      </c>
      <c r="E188" s="242" t="s">
        <v>384</v>
      </c>
      <c r="F188" s="243" t="s">
        <v>385</v>
      </c>
      <c r="G188" s="244" t="s">
        <v>355</v>
      </c>
      <c r="H188" s="245">
        <v>1</v>
      </c>
      <c r="I188" s="246"/>
      <c r="J188" s="247">
        <f>ROUND(I188*H188,2)</f>
        <v>0</v>
      </c>
      <c r="K188" s="243" t="s">
        <v>144</v>
      </c>
      <c r="L188" s="248"/>
      <c r="M188" s="249" t="s">
        <v>21</v>
      </c>
      <c r="N188" s="250" t="s">
        <v>42</v>
      </c>
      <c r="O188" s="42"/>
      <c r="P188" s="201">
        <f>O188*H188</f>
        <v>0</v>
      </c>
      <c r="Q188" s="201">
        <v>0.01847</v>
      </c>
      <c r="R188" s="201">
        <f>Q188*H188</f>
        <v>0.01847</v>
      </c>
      <c r="S188" s="201">
        <v>0</v>
      </c>
      <c r="T188" s="202">
        <f>S188*H188</f>
        <v>0</v>
      </c>
      <c r="AR188" s="24" t="s">
        <v>224</v>
      </c>
      <c r="AT188" s="24" t="s">
        <v>383</v>
      </c>
      <c r="AU188" s="24" t="s">
        <v>81</v>
      </c>
      <c r="AY188" s="24" t="s">
        <v>137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79</v>
      </c>
      <c r="BK188" s="203">
        <f>ROUND(I188*H188,2)</f>
        <v>0</v>
      </c>
      <c r="BL188" s="24" t="s">
        <v>157</v>
      </c>
      <c r="BM188" s="24" t="s">
        <v>386</v>
      </c>
    </row>
    <row r="189" spans="2:65" s="1" customFormat="1" ht="25.5" customHeight="1">
      <c r="B189" s="41"/>
      <c r="C189" s="192" t="s">
        <v>387</v>
      </c>
      <c r="D189" s="192" t="s">
        <v>140</v>
      </c>
      <c r="E189" s="193" t="s">
        <v>388</v>
      </c>
      <c r="F189" s="194" t="s">
        <v>389</v>
      </c>
      <c r="G189" s="195" t="s">
        <v>355</v>
      </c>
      <c r="H189" s="196">
        <v>2</v>
      </c>
      <c r="I189" s="197"/>
      <c r="J189" s="198">
        <f>ROUND(I189*H189,2)</f>
        <v>0</v>
      </c>
      <c r="K189" s="194" t="s">
        <v>144</v>
      </c>
      <c r="L189" s="61"/>
      <c r="M189" s="199" t="s">
        <v>21</v>
      </c>
      <c r="N189" s="200" t="s">
        <v>42</v>
      </c>
      <c r="O189" s="42"/>
      <c r="P189" s="201">
        <f>O189*H189</f>
        <v>0</v>
      </c>
      <c r="Q189" s="201">
        <v>0.54769</v>
      </c>
      <c r="R189" s="201">
        <f>Q189*H189</f>
        <v>1.09538</v>
      </c>
      <c r="S189" s="201">
        <v>0</v>
      </c>
      <c r="T189" s="202">
        <f>S189*H189</f>
        <v>0</v>
      </c>
      <c r="AR189" s="24" t="s">
        <v>157</v>
      </c>
      <c r="AT189" s="24" t="s">
        <v>140</v>
      </c>
      <c r="AU189" s="24" t="s">
        <v>81</v>
      </c>
      <c r="AY189" s="24" t="s">
        <v>137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79</v>
      </c>
      <c r="BK189" s="203">
        <f>ROUND(I189*H189,2)</f>
        <v>0</v>
      </c>
      <c r="BL189" s="24" t="s">
        <v>157</v>
      </c>
      <c r="BM189" s="24" t="s">
        <v>390</v>
      </c>
    </row>
    <row r="190" spans="2:65" s="1" customFormat="1" ht="25.5" customHeight="1">
      <c r="B190" s="41"/>
      <c r="C190" s="241" t="s">
        <v>391</v>
      </c>
      <c r="D190" s="241" t="s">
        <v>383</v>
      </c>
      <c r="E190" s="242" t="s">
        <v>392</v>
      </c>
      <c r="F190" s="243" t="s">
        <v>393</v>
      </c>
      <c r="G190" s="244" t="s">
        <v>355</v>
      </c>
      <c r="H190" s="245">
        <v>2</v>
      </c>
      <c r="I190" s="246"/>
      <c r="J190" s="247">
        <f>ROUND(I190*H190,2)</f>
        <v>0</v>
      </c>
      <c r="K190" s="243" t="s">
        <v>144</v>
      </c>
      <c r="L190" s="248"/>
      <c r="M190" s="249" t="s">
        <v>21</v>
      </c>
      <c r="N190" s="250" t="s">
        <v>42</v>
      </c>
      <c r="O190" s="42"/>
      <c r="P190" s="201">
        <f>O190*H190</f>
        <v>0</v>
      </c>
      <c r="Q190" s="201">
        <v>0.019</v>
      </c>
      <c r="R190" s="201">
        <f>Q190*H190</f>
        <v>0.038</v>
      </c>
      <c r="S190" s="201">
        <v>0</v>
      </c>
      <c r="T190" s="202">
        <f>S190*H190</f>
        <v>0</v>
      </c>
      <c r="AR190" s="24" t="s">
        <v>224</v>
      </c>
      <c r="AT190" s="24" t="s">
        <v>383</v>
      </c>
      <c r="AU190" s="24" t="s">
        <v>81</v>
      </c>
      <c r="AY190" s="24" t="s">
        <v>137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79</v>
      </c>
      <c r="BK190" s="203">
        <f>ROUND(I190*H190,2)</f>
        <v>0</v>
      </c>
      <c r="BL190" s="24" t="s">
        <v>157</v>
      </c>
      <c r="BM190" s="24" t="s">
        <v>394</v>
      </c>
    </row>
    <row r="191" spans="2:63" s="10" customFormat="1" ht="29.85" customHeight="1">
      <c r="B191" s="176"/>
      <c r="C191" s="177"/>
      <c r="D191" s="178" t="s">
        <v>70</v>
      </c>
      <c r="E191" s="190" t="s">
        <v>231</v>
      </c>
      <c r="F191" s="190" t="s">
        <v>395</v>
      </c>
      <c r="G191" s="177"/>
      <c r="H191" s="177"/>
      <c r="I191" s="180"/>
      <c r="J191" s="191">
        <f>BK191</f>
        <v>0</v>
      </c>
      <c r="K191" s="177"/>
      <c r="L191" s="182"/>
      <c r="M191" s="183"/>
      <c r="N191" s="184"/>
      <c r="O191" s="184"/>
      <c r="P191" s="185">
        <f>SUM(P192:P256)</f>
        <v>0</v>
      </c>
      <c r="Q191" s="184"/>
      <c r="R191" s="185">
        <f>SUM(R192:R256)</f>
        <v>0.449538</v>
      </c>
      <c r="S191" s="184"/>
      <c r="T191" s="186">
        <f>SUM(T192:T256)</f>
        <v>38.772439999999996</v>
      </c>
      <c r="AR191" s="187" t="s">
        <v>79</v>
      </c>
      <c r="AT191" s="188" t="s">
        <v>70</v>
      </c>
      <c r="AU191" s="188" t="s">
        <v>79</v>
      </c>
      <c r="AY191" s="187" t="s">
        <v>137</v>
      </c>
      <c r="BK191" s="189">
        <f>SUM(BK192:BK256)</f>
        <v>0</v>
      </c>
    </row>
    <row r="192" spans="2:65" s="1" customFormat="1" ht="25.5" customHeight="1">
      <c r="B192" s="41"/>
      <c r="C192" s="192" t="s">
        <v>396</v>
      </c>
      <c r="D192" s="192" t="s">
        <v>140</v>
      </c>
      <c r="E192" s="193" t="s">
        <v>397</v>
      </c>
      <c r="F192" s="194" t="s">
        <v>398</v>
      </c>
      <c r="G192" s="195" t="s">
        <v>227</v>
      </c>
      <c r="H192" s="196">
        <v>62.8</v>
      </c>
      <c r="I192" s="197"/>
      <c r="J192" s="198">
        <f>ROUND(I192*H192,2)</f>
        <v>0</v>
      </c>
      <c r="K192" s="194" t="s">
        <v>144</v>
      </c>
      <c r="L192" s="61"/>
      <c r="M192" s="199" t="s">
        <v>21</v>
      </c>
      <c r="N192" s="200" t="s">
        <v>42</v>
      </c>
      <c r="O192" s="42"/>
      <c r="P192" s="201">
        <f>O192*H192</f>
        <v>0</v>
      </c>
      <c r="Q192" s="201">
        <v>0.00021</v>
      </c>
      <c r="R192" s="201">
        <f>Q192*H192</f>
        <v>0.013188</v>
      </c>
      <c r="S192" s="201">
        <v>0</v>
      </c>
      <c r="T192" s="202">
        <f>S192*H192</f>
        <v>0</v>
      </c>
      <c r="AR192" s="24" t="s">
        <v>157</v>
      </c>
      <c r="AT192" s="24" t="s">
        <v>140</v>
      </c>
      <c r="AU192" s="24" t="s">
        <v>81</v>
      </c>
      <c r="AY192" s="24" t="s">
        <v>137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79</v>
      </c>
      <c r="BK192" s="203">
        <f>ROUND(I192*H192,2)</f>
        <v>0</v>
      </c>
      <c r="BL192" s="24" t="s">
        <v>157</v>
      </c>
      <c r="BM192" s="24" t="s">
        <v>399</v>
      </c>
    </row>
    <row r="193" spans="2:65" s="1" customFormat="1" ht="16.5" customHeight="1">
      <c r="B193" s="41"/>
      <c r="C193" s="192" t="s">
        <v>400</v>
      </c>
      <c r="D193" s="192" t="s">
        <v>140</v>
      </c>
      <c r="E193" s="193" t="s">
        <v>401</v>
      </c>
      <c r="F193" s="194" t="s">
        <v>402</v>
      </c>
      <c r="G193" s="195" t="s">
        <v>227</v>
      </c>
      <c r="H193" s="196">
        <v>62.8</v>
      </c>
      <c r="I193" s="197"/>
      <c r="J193" s="198">
        <f>ROUND(I193*H193,2)</f>
        <v>0</v>
      </c>
      <c r="K193" s="194" t="s">
        <v>144</v>
      </c>
      <c r="L193" s="61"/>
      <c r="M193" s="199" t="s">
        <v>21</v>
      </c>
      <c r="N193" s="200" t="s">
        <v>42</v>
      </c>
      <c r="O193" s="42"/>
      <c r="P193" s="201">
        <f>O193*H193</f>
        <v>0</v>
      </c>
      <c r="Q193" s="201">
        <v>4E-05</v>
      </c>
      <c r="R193" s="201">
        <f>Q193*H193</f>
        <v>0.002512</v>
      </c>
      <c r="S193" s="201">
        <v>0</v>
      </c>
      <c r="T193" s="202">
        <f>S193*H193</f>
        <v>0</v>
      </c>
      <c r="AR193" s="24" t="s">
        <v>157</v>
      </c>
      <c r="AT193" s="24" t="s">
        <v>140</v>
      </c>
      <c r="AU193" s="24" t="s">
        <v>81</v>
      </c>
      <c r="AY193" s="24" t="s">
        <v>137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79</v>
      </c>
      <c r="BK193" s="203">
        <f>ROUND(I193*H193,2)</f>
        <v>0</v>
      </c>
      <c r="BL193" s="24" t="s">
        <v>157</v>
      </c>
      <c r="BM193" s="24" t="s">
        <v>403</v>
      </c>
    </row>
    <row r="194" spans="2:51" s="11" customFormat="1" ht="12">
      <c r="B194" s="208"/>
      <c r="C194" s="209"/>
      <c r="D194" s="210" t="s">
        <v>198</v>
      </c>
      <c r="E194" s="211" t="s">
        <v>21</v>
      </c>
      <c r="F194" s="212" t="s">
        <v>229</v>
      </c>
      <c r="G194" s="209"/>
      <c r="H194" s="213">
        <v>62.8</v>
      </c>
      <c r="I194" s="214"/>
      <c r="J194" s="209"/>
      <c r="K194" s="209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198</v>
      </c>
      <c r="AU194" s="219" t="s">
        <v>81</v>
      </c>
      <c r="AV194" s="11" t="s">
        <v>81</v>
      </c>
      <c r="AW194" s="11" t="s">
        <v>35</v>
      </c>
      <c r="AX194" s="11" t="s">
        <v>79</v>
      </c>
      <c r="AY194" s="219" t="s">
        <v>137</v>
      </c>
    </row>
    <row r="195" spans="2:65" s="1" customFormat="1" ht="16.5" customHeight="1">
      <c r="B195" s="41"/>
      <c r="C195" s="192" t="s">
        <v>404</v>
      </c>
      <c r="D195" s="192" t="s">
        <v>140</v>
      </c>
      <c r="E195" s="193" t="s">
        <v>405</v>
      </c>
      <c r="F195" s="194" t="s">
        <v>406</v>
      </c>
      <c r="G195" s="195" t="s">
        <v>227</v>
      </c>
      <c r="H195" s="196">
        <v>62.8</v>
      </c>
      <c r="I195" s="197"/>
      <c r="J195" s="198">
        <f aca="true" t="shared" si="10" ref="J195:J200">ROUND(I195*H195,2)</f>
        <v>0</v>
      </c>
      <c r="K195" s="194" t="s">
        <v>144</v>
      </c>
      <c r="L195" s="61"/>
      <c r="M195" s="199" t="s">
        <v>21</v>
      </c>
      <c r="N195" s="200" t="s">
        <v>42</v>
      </c>
      <c r="O195" s="42"/>
      <c r="P195" s="201">
        <f aca="true" t="shared" si="11" ref="P195:P200">O195*H195</f>
        <v>0</v>
      </c>
      <c r="Q195" s="201">
        <v>0</v>
      </c>
      <c r="R195" s="201">
        <f aca="true" t="shared" si="12" ref="R195:R200">Q195*H195</f>
        <v>0</v>
      </c>
      <c r="S195" s="201">
        <v>0</v>
      </c>
      <c r="T195" s="202">
        <f aca="true" t="shared" si="13" ref="T195:T200">S195*H195</f>
        <v>0</v>
      </c>
      <c r="AR195" s="24" t="s">
        <v>157</v>
      </c>
      <c r="AT195" s="24" t="s">
        <v>140</v>
      </c>
      <c r="AU195" s="24" t="s">
        <v>81</v>
      </c>
      <c r="AY195" s="24" t="s">
        <v>137</v>
      </c>
      <c r="BE195" s="203">
        <f aca="true" t="shared" si="14" ref="BE195:BE200">IF(N195="základní",J195,0)</f>
        <v>0</v>
      </c>
      <c r="BF195" s="203">
        <f aca="true" t="shared" si="15" ref="BF195:BF200">IF(N195="snížená",J195,0)</f>
        <v>0</v>
      </c>
      <c r="BG195" s="203">
        <f aca="true" t="shared" si="16" ref="BG195:BG200">IF(N195="zákl. přenesená",J195,0)</f>
        <v>0</v>
      </c>
      <c r="BH195" s="203">
        <f aca="true" t="shared" si="17" ref="BH195:BH200">IF(N195="sníž. přenesená",J195,0)</f>
        <v>0</v>
      </c>
      <c r="BI195" s="203">
        <f aca="true" t="shared" si="18" ref="BI195:BI200">IF(N195="nulová",J195,0)</f>
        <v>0</v>
      </c>
      <c r="BJ195" s="24" t="s">
        <v>79</v>
      </c>
      <c r="BK195" s="203">
        <f aca="true" t="shared" si="19" ref="BK195:BK200">ROUND(I195*H195,2)</f>
        <v>0</v>
      </c>
      <c r="BL195" s="24" t="s">
        <v>157</v>
      </c>
      <c r="BM195" s="24" t="s">
        <v>407</v>
      </c>
    </row>
    <row r="196" spans="2:65" s="1" customFormat="1" ht="16.5" customHeight="1">
      <c r="B196" s="41"/>
      <c r="C196" s="192" t="s">
        <v>408</v>
      </c>
      <c r="D196" s="192" t="s">
        <v>140</v>
      </c>
      <c r="E196" s="193" t="s">
        <v>409</v>
      </c>
      <c r="F196" s="194" t="s">
        <v>410</v>
      </c>
      <c r="G196" s="195" t="s">
        <v>355</v>
      </c>
      <c r="H196" s="196">
        <v>6</v>
      </c>
      <c r="I196" s="197"/>
      <c r="J196" s="198">
        <f t="shared" si="10"/>
        <v>0</v>
      </c>
      <c r="K196" s="194" t="s">
        <v>144</v>
      </c>
      <c r="L196" s="61"/>
      <c r="M196" s="199" t="s">
        <v>21</v>
      </c>
      <c r="N196" s="200" t="s">
        <v>42</v>
      </c>
      <c r="O196" s="42"/>
      <c r="P196" s="201">
        <f t="shared" si="11"/>
        <v>0</v>
      </c>
      <c r="Q196" s="201">
        <v>0.00442</v>
      </c>
      <c r="R196" s="201">
        <f t="shared" si="12"/>
        <v>0.026520000000000002</v>
      </c>
      <c r="S196" s="201">
        <v>0</v>
      </c>
      <c r="T196" s="202">
        <f t="shared" si="13"/>
        <v>0</v>
      </c>
      <c r="AR196" s="24" t="s">
        <v>157</v>
      </c>
      <c r="AT196" s="24" t="s">
        <v>140</v>
      </c>
      <c r="AU196" s="24" t="s">
        <v>81</v>
      </c>
      <c r="AY196" s="24" t="s">
        <v>137</v>
      </c>
      <c r="BE196" s="203">
        <f t="shared" si="14"/>
        <v>0</v>
      </c>
      <c r="BF196" s="203">
        <f t="shared" si="15"/>
        <v>0</v>
      </c>
      <c r="BG196" s="203">
        <f t="shared" si="16"/>
        <v>0</v>
      </c>
      <c r="BH196" s="203">
        <f t="shared" si="17"/>
        <v>0</v>
      </c>
      <c r="BI196" s="203">
        <f t="shared" si="18"/>
        <v>0</v>
      </c>
      <c r="BJ196" s="24" t="s">
        <v>79</v>
      </c>
      <c r="BK196" s="203">
        <f t="shared" si="19"/>
        <v>0</v>
      </c>
      <c r="BL196" s="24" t="s">
        <v>157</v>
      </c>
      <c r="BM196" s="24" t="s">
        <v>411</v>
      </c>
    </row>
    <row r="197" spans="2:65" s="1" customFormat="1" ht="25.5" customHeight="1">
      <c r="B197" s="41"/>
      <c r="C197" s="241" t="s">
        <v>412</v>
      </c>
      <c r="D197" s="241" t="s">
        <v>383</v>
      </c>
      <c r="E197" s="242" t="s">
        <v>413</v>
      </c>
      <c r="F197" s="243" t="s">
        <v>414</v>
      </c>
      <c r="G197" s="244" t="s">
        <v>355</v>
      </c>
      <c r="H197" s="245">
        <v>6</v>
      </c>
      <c r="I197" s="246"/>
      <c r="J197" s="247">
        <f t="shared" si="10"/>
        <v>0</v>
      </c>
      <c r="K197" s="243" t="s">
        <v>144</v>
      </c>
      <c r="L197" s="248"/>
      <c r="M197" s="249" t="s">
        <v>21</v>
      </c>
      <c r="N197" s="250" t="s">
        <v>42</v>
      </c>
      <c r="O197" s="42"/>
      <c r="P197" s="201">
        <f t="shared" si="11"/>
        <v>0</v>
      </c>
      <c r="Q197" s="201">
        <v>3E-05</v>
      </c>
      <c r="R197" s="201">
        <f t="shared" si="12"/>
        <v>0.00018</v>
      </c>
      <c r="S197" s="201">
        <v>0</v>
      </c>
      <c r="T197" s="202">
        <f t="shared" si="13"/>
        <v>0</v>
      </c>
      <c r="AR197" s="24" t="s">
        <v>224</v>
      </c>
      <c r="AT197" s="24" t="s">
        <v>383</v>
      </c>
      <c r="AU197" s="24" t="s">
        <v>81</v>
      </c>
      <c r="AY197" s="24" t="s">
        <v>137</v>
      </c>
      <c r="BE197" s="203">
        <f t="shared" si="14"/>
        <v>0</v>
      </c>
      <c r="BF197" s="203">
        <f t="shared" si="15"/>
        <v>0</v>
      </c>
      <c r="BG197" s="203">
        <f t="shared" si="16"/>
        <v>0</v>
      </c>
      <c r="BH197" s="203">
        <f t="shared" si="17"/>
        <v>0</v>
      </c>
      <c r="BI197" s="203">
        <f t="shared" si="18"/>
        <v>0</v>
      </c>
      <c r="BJ197" s="24" t="s">
        <v>79</v>
      </c>
      <c r="BK197" s="203">
        <f t="shared" si="19"/>
        <v>0</v>
      </c>
      <c r="BL197" s="24" t="s">
        <v>157</v>
      </c>
      <c r="BM197" s="24" t="s">
        <v>415</v>
      </c>
    </row>
    <row r="198" spans="2:65" s="1" customFormat="1" ht="16.5" customHeight="1">
      <c r="B198" s="41"/>
      <c r="C198" s="241" t="s">
        <v>416</v>
      </c>
      <c r="D198" s="241" t="s">
        <v>383</v>
      </c>
      <c r="E198" s="242" t="s">
        <v>417</v>
      </c>
      <c r="F198" s="243" t="s">
        <v>418</v>
      </c>
      <c r="G198" s="244" t="s">
        <v>355</v>
      </c>
      <c r="H198" s="245">
        <v>1</v>
      </c>
      <c r="I198" s="246"/>
      <c r="J198" s="247">
        <f t="shared" si="10"/>
        <v>0</v>
      </c>
      <c r="K198" s="243" t="s">
        <v>144</v>
      </c>
      <c r="L198" s="248"/>
      <c r="M198" s="249" t="s">
        <v>21</v>
      </c>
      <c r="N198" s="250" t="s">
        <v>42</v>
      </c>
      <c r="O198" s="42"/>
      <c r="P198" s="201">
        <f t="shared" si="11"/>
        <v>0</v>
      </c>
      <c r="Q198" s="201">
        <v>0.009</v>
      </c>
      <c r="R198" s="201">
        <f t="shared" si="12"/>
        <v>0.009</v>
      </c>
      <c r="S198" s="201">
        <v>0</v>
      </c>
      <c r="T198" s="202">
        <f t="shared" si="13"/>
        <v>0</v>
      </c>
      <c r="AR198" s="24" t="s">
        <v>224</v>
      </c>
      <c r="AT198" s="24" t="s">
        <v>383</v>
      </c>
      <c r="AU198" s="24" t="s">
        <v>81</v>
      </c>
      <c r="AY198" s="24" t="s">
        <v>137</v>
      </c>
      <c r="BE198" s="203">
        <f t="shared" si="14"/>
        <v>0</v>
      </c>
      <c r="BF198" s="203">
        <f t="shared" si="15"/>
        <v>0</v>
      </c>
      <c r="BG198" s="203">
        <f t="shared" si="16"/>
        <v>0</v>
      </c>
      <c r="BH198" s="203">
        <f t="shared" si="17"/>
        <v>0</v>
      </c>
      <c r="BI198" s="203">
        <f t="shared" si="18"/>
        <v>0</v>
      </c>
      <c r="BJ198" s="24" t="s">
        <v>79</v>
      </c>
      <c r="BK198" s="203">
        <f t="shared" si="19"/>
        <v>0</v>
      </c>
      <c r="BL198" s="24" t="s">
        <v>157</v>
      </c>
      <c r="BM198" s="24" t="s">
        <v>419</v>
      </c>
    </row>
    <row r="199" spans="2:65" s="1" customFormat="1" ht="16.5" customHeight="1">
      <c r="B199" s="41"/>
      <c r="C199" s="241" t="s">
        <v>420</v>
      </c>
      <c r="D199" s="241" t="s">
        <v>383</v>
      </c>
      <c r="E199" s="242" t="s">
        <v>421</v>
      </c>
      <c r="F199" s="243" t="s">
        <v>422</v>
      </c>
      <c r="G199" s="244" t="s">
        <v>355</v>
      </c>
      <c r="H199" s="245">
        <v>2</v>
      </c>
      <c r="I199" s="246"/>
      <c r="J199" s="247">
        <f t="shared" si="10"/>
        <v>0</v>
      </c>
      <c r="K199" s="243" t="s">
        <v>21</v>
      </c>
      <c r="L199" s="248"/>
      <c r="M199" s="249" t="s">
        <v>21</v>
      </c>
      <c r="N199" s="250" t="s">
        <v>42</v>
      </c>
      <c r="O199" s="42"/>
      <c r="P199" s="201">
        <f t="shared" si="11"/>
        <v>0</v>
      </c>
      <c r="Q199" s="201">
        <v>0.008</v>
      </c>
      <c r="R199" s="201">
        <f t="shared" si="12"/>
        <v>0.016</v>
      </c>
      <c r="S199" s="201">
        <v>0</v>
      </c>
      <c r="T199" s="202">
        <f t="shared" si="13"/>
        <v>0</v>
      </c>
      <c r="AR199" s="24" t="s">
        <v>224</v>
      </c>
      <c r="AT199" s="24" t="s">
        <v>383</v>
      </c>
      <c r="AU199" s="24" t="s">
        <v>81</v>
      </c>
      <c r="AY199" s="24" t="s">
        <v>137</v>
      </c>
      <c r="BE199" s="203">
        <f t="shared" si="14"/>
        <v>0</v>
      </c>
      <c r="BF199" s="203">
        <f t="shared" si="15"/>
        <v>0</v>
      </c>
      <c r="BG199" s="203">
        <f t="shared" si="16"/>
        <v>0</v>
      </c>
      <c r="BH199" s="203">
        <f t="shared" si="17"/>
        <v>0</v>
      </c>
      <c r="BI199" s="203">
        <f t="shared" si="18"/>
        <v>0</v>
      </c>
      <c r="BJ199" s="24" t="s">
        <v>79</v>
      </c>
      <c r="BK199" s="203">
        <f t="shared" si="19"/>
        <v>0</v>
      </c>
      <c r="BL199" s="24" t="s">
        <v>157</v>
      </c>
      <c r="BM199" s="24" t="s">
        <v>423</v>
      </c>
    </row>
    <row r="200" spans="2:65" s="1" customFormat="1" ht="25.5" customHeight="1">
      <c r="B200" s="41"/>
      <c r="C200" s="192" t="s">
        <v>424</v>
      </c>
      <c r="D200" s="192" t="s">
        <v>140</v>
      </c>
      <c r="E200" s="193" t="s">
        <v>425</v>
      </c>
      <c r="F200" s="194" t="s">
        <v>426</v>
      </c>
      <c r="G200" s="195" t="s">
        <v>196</v>
      </c>
      <c r="H200" s="196">
        <v>0.743</v>
      </c>
      <c r="I200" s="197"/>
      <c r="J200" s="198">
        <f t="shared" si="10"/>
        <v>0</v>
      </c>
      <c r="K200" s="194" t="s">
        <v>144</v>
      </c>
      <c r="L200" s="61"/>
      <c r="M200" s="199" t="s">
        <v>21</v>
      </c>
      <c r="N200" s="200" t="s">
        <v>42</v>
      </c>
      <c r="O200" s="42"/>
      <c r="P200" s="201">
        <f t="shared" si="11"/>
        <v>0</v>
      </c>
      <c r="Q200" s="201">
        <v>0</v>
      </c>
      <c r="R200" s="201">
        <f t="shared" si="12"/>
        <v>0</v>
      </c>
      <c r="S200" s="201">
        <v>1.8</v>
      </c>
      <c r="T200" s="202">
        <f t="shared" si="13"/>
        <v>1.3374</v>
      </c>
      <c r="AR200" s="24" t="s">
        <v>157</v>
      </c>
      <c r="AT200" s="24" t="s">
        <v>140</v>
      </c>
      <c r="AU200" s="24" t="s">
        <v>81</v>
      </c>
      <c r="AY200" s="24" t="s">
        <v>137</v>
      </c>
      <c r="BE200" s="203">
        <f t="shared" si="14"/>
        <v>0</v>
      </c>
      <c r="BF200" s="203">
        <f t="shared" si="15"/>
        <v>0</v>
      </c>
      <c r="BG200" s="203">
        <f t="shared" si="16"/>
        <v>0</v>
      </c>
      <c r="BH200" s="203">
        <f t="shared" si="17"/>
        <v>0</v>
      </c>
      <c r="BI200" s="203">
        <f t="shared" si="18"/>
        <v>0</v>
      </c>
      <c r="BJ200" s="24" t="s">
        <v>79</v>
      </c>
      <c r="BK200" s="203">
        <f t="shared" si="19"/>
        <v>0</v>
      </c>
      <c r="BL200" s="24" t="s">
        <v>157</v>
      </c>
      <c r="BM200" s="24" t="s">
        <v>427</v>
      </c>
    </row>
    <row r="201" spans="2:51" s="11" customFormat="1" ht="12">
      <c r="B201" s="208"/>
      <c r="C201" s="209"/>
      <c r="D201" s="210" t="s">
        <v>198</v>
      </c>
      <c r="E201" s="211" t="s">
        <v>21</v>
      </c>
      <c r="F201" s="212" t="s">
        <v>428</v>
      </c>
      <c r="G201" s="209"/>
      <c r="H201" s="213">
        <v>0.743</v>
      </c>
      <c r="I201" s="214"/>
      <c r="J201" s="209"/>
      <c r="K201" s="209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198</v>
      </c>
      <c r="AU201" s="219" t="s">
        <v>81</v>
      </c>
      <c r="AV201" s="11" t="s">
        <v>81</v>
      </c>
      <c r="AW201" s="11" t="s">
        <v>35</v>
      </c>
      <c r="AX201" s="11" t="s">
        <v>71</v>
      </c>
      <c r="AY201" s="219" t="s">
        <v>137</v>
      </c>
    </row>
    <row r="202" spans="2:51" s="12" customFormat="1" ht="12">
      <c r="B202" s="220"/>
      <c r="C202" s="221"/>
      <c r="D202" s="210" t="s">
        <v>198</v>
      </c>
      <c r="E202" s="222" t="s">
        <v>21</v>
      </c>
      <c r="F202" s="223" t="s">
        <v>200</v>
      </c>
      <c r="G202" s="221"/>
      <c r="H202" s="224">
        <v>0.743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198</v>
      </c>
      <c r="AU202" s="230" t="s">
        <v>81</v>
      </c>
      <c r="AV202" s="12" t="s">
        <v>157</v>
      </c>
      <c r="AW202" s="12" t="s">
        <v>35</v>
      </c>
      <c r="AX202" s="12" t="s">
        <v>79</v>
      </c>
      <c r="AY202" s="230" t="s">
        <v>137</v>
      </c>
    </row>
    <row r="203" spans="2:65" s="1" customFormat="1" ht="16.5" customHeight="1">
      <c r="B203" s="41"/>
      <c r="C203" s="192" t="s">
        <v>429</v>
      </c>
      <c r="D203" s="192" t="s">
        <v>140</v>
      </c>
      <c r="E203" s="193" t="s">
        <v>430</v>
      </c>
      <c r="F203" s="194" t="s">
        <v>431</v>
      </c>
      <c r="G203" s="195" t="s">
        <v>266</v>
      </c>
      <c r="H203" s="196">
        <v>5.7</v>
      </c>
      <c r="I203" s="197"/>
      <c r="J203" s="198">
        <f>ROUND(I203*H203,2)</f>
        <v>0</v>
      </c>
      <c r="K203" s="194" t="s">
        <v>144</v>
      </c>
      <c r="L203" s="61"/>
      <c r="M203" s="199" t="s">
        <v>21</v>
      </c>
      <c r="N203" s="200" t="s">
        <v>42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0.07</v>
      </c>
      <c r="T203" s="202">
        <f>S203*H203</f>
        <v>0.3990000000000001</v>
      </c>
      <c r="AR203" s="24" t="s">
        <v>157</v>
      </c>
      <c r="AT203" s="24" t="s">
        <v>140</v>
      </c>
      <c r="AU203" s="24" t="s">
        <v>81</v>
      </c>
      <c r="AY203" s="24" t="s">
        <v>137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79</v>
      </c>
      <c r="BK203" s="203">
        <f>ROUND(I203*H203,2)</f>
        <v>0</v>
      </c>
      <c r="BL203" s="24" t="s">
        <v>157</v>
      </c>
      <c r="BM203" s="24" t="s">
        <v>432</v>
      </c>
    </row>
    <row r="204" spans="2:51" s="11" customFormat="1" ht="12">
      <c r="B204" s="208"/>
      <c r="C204" s="209"/>
      <c r="D204" s="210" t="s">
        <v>198</v>
      </c>
      <c r="E204" s="211" t="s">
        <v>21</v>
      </c>
      <c r="F204" s="212" t="s">
        <v>433</v>
      </c>
      <c r="G204" s="209"/>
      <c r="H204" s="213">
        <v>5.7</v>
      </c>
      <c r="I204" s="214"/>
      <c r="J204" s="209"/>
      <c r="K204" s="209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198</v>
      </c>
      <c r="AU204" s="219" t="s">
        <v>81</v>
      </c>
      <c r="AV204" s="11" t="s">
        <v>81</v>
      </c>
      <c r="AW204" s="11" t="s">
        <v>35</v>
      </c>
      <c r="AX204" s="11" t="s">
        <v>79</v>
      </c>
      <c r="AY204" s="219" t="s">
        <v>137</v>
      </c>
    </row>
    <row r="205" spans="2:65" s="1" customFormat="1" ht="25.5" customHeight="1">
      <c r="B205" s="41"/>
      <c r="C205" s="192" t="s">
        <v>434</v>
      </c>
      <c r="D205" s="192" t="s">
        <v>140</v>
      </c>
      <c r="E205" s="193" t="s">
        <v>435</v>
      </c>
      <c r="F205" s="194" t="s">
        <v>436</v>
      </c>
      <c r="G205" s="195" t="s">
        <v>196</v>
      </c>
      <c r="H205" s="196">
        <v>7.09</v>
      </c>
      <c r="I205" s="197"/>
      <c r="J205" s="198">
        <f>ROUND(I205*H205,2)</f>
        <v>0</v>
      </c>
      <c r="K205" s="194" t="s">
        <v>144</v>
      </c>
      <c r="L205" s="61"/>
      <c r="M205" s="199" t="s">
        <v>21</v>
      </c>
      <c r="N205" s="200" t="s">
        <v>42</v>
      </c>
      <c r="O205" s="42"/>
      <c r="P205" s="201">
        <f>O205*H205</f>
        <v>0</v>
      </c>
      <c r="Q205" s="201">
        <v>0</v>
      </c>
      <c r="R205" s="201">
        <f>Q205*H205</f>
        <v>0</v>
      </c>
      <c r="S205" s="201">
        <v>2.2</v>
      </c>
      <c r="T205" s="202">
        <f>S205*H205</f>
        <v>15.598</v>
      </c>
      <c r="AR205" s="24" t="s">
        <v>157</v>
      </c>
      <c r="AT205" s="24" t="s">
        <v>140</v>
      </c>
      <c r="AU205" s="24" t="s">
        <v>81</v>
      </c>
      <c r="AY205" s="24" t="s">
        <v>137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79</v>
      </c>
      <c r="BK205" s="203">
        <f>ROUND(I205*H205,2)</f>
        <v>0</v>
      </c>
      <c r="BL205" s="24" t="s">
        <v>157</v>
      </c>
      <c r="BM205" s="24" t="s">
        <v>437</v>
      </c>
    </row>
    <row r="206" spans="2:51" s="11" customFormat="1" ht="12">
      <c r="B206" s="208"/>
      <c r="C206" s="209"/>
      <c r="D206" s="210" t="s">
        <v>198</v>
      </c>
      <c r="E206" s="211" t="s">
        <v>21</v>
      </c>
      <c r="F206" s="212" t="s">
        <v>438</v>
      </c>
      <c r="G206" s="209"/>
      <c r="H206" s="213">
        <v>6.28</v>
      </c>
      <c r="I206" s="214"/>
      <c r="J206" s="209"/>
      <c r="K206" s="209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198</v>
      </c>
      <c r="AU206" s="219" t="s">
        <v>81</v>
      </c>
      <c r="AV206" s="11" t="s">
        <v>81</v>
      </c>
      <c r="AW206" s="11" t="s">
        <v>35</v>
      </c>
      <c r="AX206" s="11" t="s">
        <v>71</v>
      </c>
      <c r="AY206" s="219" t="s">
        <v>137</v>
      </c>
    </row>
    <row r="207" spans="2:51" s="11" customFormat="1" ht="12">
      <c r="B207" s="208"/>
      <c r="C207" s="209"/>
      <c r="D207" s="210" t="s">
        <v>198</v>
      </c>
      <c r="E207" s="211" t="s">
        <v>21</v>
      </c>
      <c r="F207" s="212" t="s">
        <v>439</v>
      </c>
      <c r="G207" s="209"/>
      <c r="H207" s="213">
        <v>0.81</v>
      </c>
      <c r="I207" s="214"/>
      <c r="J207" s="209"/>
      <c r="K207" s="209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198</v>
      </c>
      <c r="AU207" s="219" t="s">
        <v>81</v>
      </c>
      <c r="AV207" s="11" t="s">
        <v>81</v>
      </c>
      <c r="AW207" s="11" t="s">
        <v>35</v>
      </c>
      <c r="AX207" s="11" t="s">
        <v>71</v>
      </c>
      <c r="AY207" s="219" t="s">
        <v>137</v>
      </c>
    </row>
    <row r="208" spans="2:51" s="12" customFormat="1" ht="12">
      <c r="B208" s="220"/>
      <c r="C208" s="221"/>
      <c r="D208" s="210" t="s">
        <v>198</v>
      </c>
      <c r="E208" s="222" t="s">
        <v>21</v>
      </c>
      <c r="F208" s="223" t="s">
        <v>200</v>
      </c>
      <c r="G208" s="221"/>
      <c r="H208" s="224">
        <v>7.09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198</v>
      </c>
      <c r="AU208" s="230" t="s">
        <v>81</v>
      </c>
      <c r="AV208" s="12" t="s">
        <v>157</v>
      </c>
      <c r="AW208" s="12" t="s">
        <v>35</v>
      </c>
      <c r="AX208" s="12" t="s">
        <v>79</v>
      </c>
      <c r="AY208" s="230" t="s">
        <v>137</v>
      </c>
    </row>
    <row r="209" spans="2:65" s="1" customFormat="1" ht="25.5" customHeight="1">
      <c r="B209" s="41"/>
      <c r="C209" s="192" t="s">
        <v>440</v>
      </c>
      <c r="D209" s="192" t="s">
        <v>140</v>
      </c>
      <c r="E209" s="193" t="s">
        <v>441</v>
      </c>
      <c r="F209" s="194" t="s">
        <v>442</v>
      </c>
      <c r="G209" s="195" t="s">
        <v>196</v>
      </c>
      <c r="H209" s="196">
        <v>7.09</v>
      </c>
      <c r="I209" s="197"/>
      <c r="J209" s="198">
        <f>ROUND(I209*H209,2)</f>
        <v>0</v>
      </c>
      <c r="K209" s="194" t="s">
        <v>144</v>
      </c>
      <c r="L209" s="61"/>
      <c r="M209" s="199" t="s">
        <v>21</v>
      </c>
      <c r="N209" s="200" t="s">
        <v>42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0.044</v>
      </c>
      <c r="T209" s="202">
        <f>S209*H209</f>
        <v>0.31195999999999996</v>
      </c>
      <c r="AR209" s="24" t="s">
        <v>157</v>
      </c>
      <c r="AT209" s="24" t="s">
        <v>140</v>
      </c>
      <c r="AU209" s="24" t="s">
        <v>81</v>
      </c>
      <c r="AY209" s="24" t="s">
        <v>137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79</v>
      </c>
      <c r="BK209" s="203">
        <f>ROUND(I209*H209,2)</f>
        <v>0</v>
      </c>
      <c r="BL209" s="24" t="s">
        <v>157</v>
      </c>
      <c r="BM209" s="24" t="s">
        <v>443</v>
      </c>
    </row>
    <row r="210" spans="2:65" s="1" customFormat="1" ht="25.5" customHeight="1">
      <c r="B210" s="41"/>
      <c r="C210" s="192" t="s">
        <v>444</v>
      </c>
      <c r="D210" s="192" t="s">
        <v>140</v>
      </c>
      <c r="E210" s="193" t="s">
        <v>445</v>
      </c>
      <c r="F210" s="194" t="s">
        <v>446</v>
      </c>
      <c r="G210" s="195" t="s">
        <v>227</v>
      </c>
      <c r="H210" s="196">
        <v>62.8</v>
      </c>
      <c r="I210" s="197"/>
      <c r="J210" s="198">
        <f>ROUND(I210*H210,2)</f>
        <v>0</v>
      </c>
      <c r="K210" s="194" t="s">
        <v>144</v>
      </c>
      <c r="L210" s="61"/>
      <c r="M210" s="199" t="s">
        <v>21</v>
      </c>
      <c r="N210" s="200" t="s">
        <v>42</v>
      </c>
      <c r="O210" s="42"/>
      <c r="P210" s="201">
        <f>O210*H210</f>
        <v>0</v>
      </c>
      <c r="Q210" s="201">
        <v>0</v>
      </c>
      <c r="R210" s="201">
        <f>Q210*H210</f>
        <v>0</v>
      </c>
      <c r="S210" s="201">
        <v>0.12</v>
      </c>
      <c r="T210" s="202">
        <f>S210*H210</f>
        <v>7.536</v>
      </c>
      <c r="AR210" s="24" t="s">
        <v>157</v>
      </c>
      <c r="AT210" s="24" t="s">
        <v>140</v>
      </c>
      <c r="AU210" s="24" t="s">
        <v>81</v>
      </c>
      <c r="AY210" s="24" t="s">
        <v>137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79</v>
      </c>
      <c r="BK210" s="203">
        <f>ROUND(I210*H210,2)</f>
        <v>0</v>
      </c>
      <c r="BL210" s="24" t="s">
        <v>157</v>
      </c>
      <c r="BM210" s="24" t="s">
        <v>447</v>
      </c>
    </row>
    <row r="211" spans="2:51" s="11" customFormat="1" ht="12">
      <c r="B211" s="208"/>
      <c r="C211" s="209"/>
      <c r="D211" s="210" t="s">
        <v>198</v>
      </c>
      <c r="E211" s="211" t="s">
        <v>21</v>
      </c>
      <c r="F211" s="212" t="s">
        <v>229</v>
      </c>
      <c r="G211" s="209"/>
      <c r="H211" s="213">
        <v>62.8</v>
      </c>
      <c r="I211" s="214"/>
      <c r="J211" s="209"/>
      <c r="K211" s="209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198</v>
      </c>
      <c r="AU211" s="219" t="s">
        <v>81</v>
      </c>
      <c r="AV211" s="11" t="s">
        <v>81</v>
      </c>
      <c r="AW211" s="11" t="s">
        <v>35</v>
      </c>
      <c r="AX211" s="11" t="s">
        <v>71</v>
      </c>
      <c r="AY211" s="219" t="s">
        <v>137</v>
      </c>
    </row>
    <row r="212" spans="2:51" s="12" customFormat="1" ht="12">
      <c r="B212" s="220"/>
      <c r="C212" s="221"/>
      <c r="D212" s="210" t="s">
        <v>198</v>
      </c>
      <c r="E212" s="222" t="s">
        <v>21</v>
      </c>
      <c r="F212" s="223" t="s">
        <v>200</v>
      </c>
      <c r="G212" s="221"/>
      <c r="H212" s="224">
        <v>62.8</v>
      </c>
      <c r="I212" s="225"/>
      <c r="J212" s="221"/>
      <c r="K212" s="221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198</v>
      </c>
      <c r="AU212" s="230" t="s">
        <v>81</v>
      </c>
      <c r="AV212" s="12" t="s">
        <v>157</v>
      </c>
      <c r="AW212" s="12" t="s">
        <v>35</v>
      </c>
      <c r="AX212" s="12" t="s">
        <v>79</v>
      </c>
      <c r="AY212" s="230" t="s">
        <v>137</v>
      </c>
    </row>
    <row r="213" spans="2:65" s="1" customFormat="1" ht="25.5" customHeight="1">
      <c r="B213" s="41"/>
      <c r="C213" s="192" t="s">
        <v>448</v>
      </c>
      <c r="D213" s="192" t="s">
        <v>140</v>
      </c>
      <c r="E213" s="193" t="s">
        <v>449</v>
      </c>
      <c r="F213" s="194" t="s">
        <v>450</v>
      </c>
      <c r="G213" s="195" t="s">
        <v>355</v>
      </c>
      <c r="H213" s="196">
        <v>1</v>
      </c>
      <c r="I213" s="197"/>
      <c r="J213" s="198">
        <f>ROUND(I213*H213,2)</f>
        <v>0</v>
      </c>
      <c r="K213" s="194" t="s">
        <v>144</v>
      </c>
      <c r="L213" s="61"/>
      <c r="M213" s="199" t="s">
        <v>21</v>
      </c>
      <c r="N213" s="200" t="s">
        <v>42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0.33</v>
      </c>
      <c r="T213" s="202">
        <f>S213*H213</f>
        <v>0.33</v>
      </c>
      <c r="AR213" s="24" t="s">
        <v>157</v>
      </c>
      <c r="AT213" s="24" t="s">
        <v>140</v>
      </c>
      <c r="AU213" s="24" t="s">
        <v>81</v>
      </c>
      <c r="AY213" s="24" t="s">
        <v>137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79</v>
      </c>
      <c r="BK213" s="203">
        <f>ROUND(I213*H213,2)</f>
        <v>0</v>
      </c>
      <c r="BL213" s="24" t="s">
        <v>157</v>
      </c>
      <c r="BM213" s="24" t="s">
        <v>451</v>
      </c>
    </row>
    <row r="214" spans="2:65" s="1" customFormat="1" ht="25.5" customHeight="1">
      <c r="B214" s="41"/>
      <c r="C214" s="192" t="s">
        <v>452</v>
      </c>
      <c r="D214" s="192" t="s">
        <v>140</v>
      </c>
      <c r="E214" s="193" t="s">
        <v>453</v>
      </c>
      <c r="F214" s="194" t="s">
        <v>454</v>
      </c>
      <c r="G214" s="195" t="s">
        <v>355</v>
      </c>
      <c r="H214" s="196">
        <v>4</v>
      </c>
      <c r="I214" s="197"/>
      <c r="J214" s="198">
        <f>ROUND(I214*H214,2)</f>
        <v>0</v>
      </c>
      <c r="K214" s="194" t="s">
        <v>144</v>
      </c>
      <c r="L214" s="61"/>
      <c r="M214" s="199" t="s">
        <v>21</v>
      </c>
      <c r="N214" s="200" t="s">
        <v>42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0.09</v>
      </c>
      <c r="T214" s="202">
        <f>S214*H214</f>
        <v>0.36</v>
      </c>
      <c r="AR214" s="24" t="s">
        <v>157</v>
      </c>
      <c r="AT214" s="24" t="s">
        <v>140</v>
      </c>
      <c r="AU214" s="24" t="s">
        <v>81</v>
      </c>
      <c r="AY214" s="24" t="s">
        <v>137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79</v>
      </c>
      <c r="BK214" s="203">
        <f>ROUND(I214*H214,2)</f>
        <v>0</v>
      </c>
      <c r="BL214" s="24" t="s">
        <v>157</v>
      </c>
      <c r="BM214" s="24" t="s">
        <v>455</v>
      </c>
    </row>
    <row r="215" spans="2:65" s="1" customFormat="1" ht="25.5" customHeight="1">
      <c r="B215" s="41"/>
      <c r="C215" s="192" t="s">
        <v>456</v>
      </c>
      <c r="D215" s="192" t="s">
        <v>140</v>
      </c>
      <c r="E215" s="193" t="s">
        <v>457</v>
      </c>
      <c r="F215" s="194" t="s">
        <v>458</v>
      </c>
      <c r="G215" s="195" t="s">
        <v>355</v>
      </c>
      <c r="H215" s="196">
        <v>2</v>
      </c>
      <c r="I215" s="197"/>
      <c r="J215" s="198">
        <f>ROUND(I215*H215,2)</f>
        <v>0</v>
      </c>
      <c r="K215" s="194" t="s">
        <v>144</v>
      </c>
      <c r="L215" s="61"/>
      <c r="M215" s="199" t="s">
        <v>21</v>
      </c>
      <c r="N215" s="200" t="s">
        <v>42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0.049</v>
      </c>
      <c r="T215" s="202">
        <f>S215*H215</f>
        <v>0.098</v>
      </c>
      <c r="AR215" s="24" t="s">
        <v>157</v>
      </c>
      <c r="AT215" s="24" t="s">
        <v>140</v>
      </c>
      <c r="AU215" s="24" t="s">
        <v>81</v>
      </c>
      <c r="AY215" s="24" t="s">
        <v>137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79</v>
      </c>
      <c r="BK215" s="203">
        <f>ROUND(I215*H215,2)</f>
        <v>0</v>
      </c>
      <c r="BL215" s="24" t="s">
        <v>157</v>
      </c>
      <c r="BM215" s="24" t="s">
        <v>459</v>
      </c>
    </row>
    <row r="216" spans="2:65" s="1" customFormat="1" ht="25.5" customHeight="1">
      <c r="B216" s="41"/>
      <c r="C216" s="192" t="s">
        <v>460</v>
      </c>
      <c r="D216" s="192" t="s">
        <v>140</v>
      </c>
      <c r="E216" s="193" t="s">
        <v>461</v>
      </c>
      <c r="F216" s="194" t="s">
        <v>462</v>
      </c>
      <c r="G216" s="195" t="s">
        <v>355</v>
      </c>
      <c r="H216" s="196">
        <v>12</v>
      </c>
      <c r="I216" s="197"/>
      <c r="J216" s="198">
        <f>ROUND(I216*H216,2)</f>
        <v>0</v>
      </c>
      <c r="K216" s="194" t="s">
        <v>144</v>
      </c>
      <c r="L216" s="61"/>
      <c r="M216" s="199" t="s">
        <v>21</v>
      </c>
      <c r="N216" s="200" t="s">
        <v>42</v>
      </c>
      <c r="O216" s="42"/>
      <c r="P216" s="201">
        <f>O216*H216</f>
        <v>0</v>
      </c>
      <c r="Q216" s="201">
        <v>0</v>
      </c>
      <c r="R216" s="201">
        <f>Q216*H216</f>
        <v>0</v>
      </c>
      <c r="S216" s="201">
        <v>0.003</v>
      </c>
      <c r="T216" s="202">
        <f>S216*H216</f>
        <v>0.036000000000000004</v>
      </c>
      <c r="AR216" s="24" t="s">
        <v>157</v>
      </c>
      <c r="AT216" s="24" t="s">
        <v>140</v>
      </c>
      <c r="AU216" s="24" t="s">
        <v>81</v>
      </c>
      <c r="AY216" s="24" t="s">
        <v>137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79</v>
      </c>
      <c r="BK216" s="203">
        <f>ROUND(I216*H216,2)</f>
        <v>0</v>
      </c>
      <c r="BL216" s="24" t="s">
        <v>157</v>
      </c>
      <c r="BM216" s="24" t="s">
        <v>463</v>
      </c>
    </row>
    <row r="217" spans="2:51" s="11" customFormat="1" ht="12">
      <c r="B217" s="208"/>
      <c r="C217" s="209"/>
      <c r="D217" s="210" t="s">
        <v>198</v>
      </c>
      <c r="E217" s="211" t="s">
        <v>21</v>
      </c>
      <c r="F217" s="212" t="s">
        <v>464</v>
      </c>
      <c r="G217" s="209"/>
      <c r="H217" s="213">
        <v>12</v>
      </c>
      <c r="I217" s="214"/>
      <c r="J217" s="209"/>
      <c r="K217" s="209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198</v>
      </c>
      <c r="AU217" s="219" t="s">
        <v>81</v>
      </c>
      <c r="AV217" s="11" t="s">
        <v>81</v>
      </c>
      <c r="AW217" s="11" t="s">
        <v>35</v>
      </c>
      <c r="AX217" s="11" t="s">
        <v>71</v>
      </c>
      <c r="AY217" s="219" t="s">
        <v>137</v>
      </c>
    </row>
    <row r="218" spans="2:51" s="12" customFormat="1" ht="12">
      <c r="B218" s="220"/>
      <c r="C218" s="221"/>
      <c r="D218" s="210" t="s">
        <v>198</v>
      </c>
      <c r="E218" s="222" t="s">
        <v>21</v>
      </c>
      <c r="F218" s="223" t="s">
        <v>200</v>
      </c>
      <c r="G218" s="221"/>
      <c r="H218" s="224">
        <v>12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198</v>
      </c>
      <c r="AU218" s="230" t="s">
        <v>81</v>
      </c>
      <c r="AV218" s="12" t="s">
        <v>157</v>
      </c>
      <c r="AW218" s="12" t="s">
        <v>35</v>
      </c>
      <c r="AX218" s="12" t="s">
        <v>79</v>
      </c>
      <c r="AY218" s="230" t="s">
        <v>137</v>
      </c>
    </row>
    <row r="219" spans="2:65" s="1" customFormat="1" ht="25.5" customHeight="1">
      <c r="B219" s="41"/>
      <c r="C219" s="192" t="s">
        <v>465</v>
      </c>
      <c r="D219" s="192" t="s">
        <v>140</v>
      </c>
      <c r="E219" s="193" t="s">
        <v>466</v>
      </c>
      <c r="F219" s="194" t="s">
        <v>467</v>
      </c>
      <c r="G219" s="195" t="s">
        <v>266</v>
      </c>
      <c r="H219" s="196">
        <v>4</v>
      </c>
      <c r="I219" s="197"/>
      <c r="J219" s="198">
        <f>ROUND(I219*H219,2)</f>
        <v>0</v>
      </c>
      <c r="K219" s="194" t="s">
        <v>144</v>
      </c>
      <c r="L219" s="61"/>
      <c r="M219" s="199" t="s">
        <v>21</v>
      </c>
      <c r="N219" s="200" t="s">
        <v>42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0.015</v>
      </c>
      <c r="T219" s="202">
        <f>S219*H219</f>
        <v>0.06</v>
      </c>
      <c r="AR219" s="24" t="s">
        <v>157</v>
      </c>
      <c r="AT219" s="24" t="s">
        <v>140</v>
      </c>
      <c r="AU219" s="24" t="s">
        <v>81</v>
      </c>
      <c r="AY219" s="24" t="s">
        <v>137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79</v>
      </c>
      <c r="BK219" s="203">
        <f>ROUND(I219*H219,2)</f>
        <v>0</v>
      </c>
      <c r="BL219" s="24" t="s">
        <v>157</v>
      </c>
      <c r="BM219" s="24" t="s">
        <v>468</v>
      </c>
    </row>
    <row r="220" spans="2:51" s="11" customFormat="1" ht="12">
      <c r="B220" s="208"/>
      <c r="C220" s="209"/>
      <c r="D220" s="210" t="s">
        <v>198</v>
      </c>
      <c r="E220" s="211" t="s">
        <v>21</v>
      </c>
      <c r="F220" s="212" t="s">
        <v>469</v>
      </c>
      <c r="G220" s="209"/>
      <c r="H220" s="213">
        <v>4</v>
      </c>
      <c r="I220" s="214"/>
      <c r="J220" s="209"/>
      <c r="K220" s="209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198</v>
      </c>
      <c r="AU220" s="219" t="s">
        <v>81</v>
      </c>
      <c r="AV220" s="11" t="s">
        <v>81</v>
      </c>
      <c r="AW220" s="11" t="s">
        <v>35</v>
      </c>
      <c r="AX220" s="11" t="s">
        <v>79</v>
      </c>
      <c r="AY220" s="219" t="s">
        <v>137</v>
      </c>
    </row>
    <row r="221" spans="2:65" s="1" customFormat="1" ht="16.5" customHeight="1">
      <c r="B221" s="41"/>
      <c r="C221" s="192" t="s">
        <v>470</v>
      </c>
      <c r="D221" s="192" t="s">
        <v>140</v>
      </c>
      <c r="E221" s="193" t="s">
        <v>471</v>
      </c>
      <c r="F221" s="194" t="s">
        <v>472</v>
      </c>
      <c r="G221" s="195" t="s">
        <v>266</v>
      </c>
      <c r="H221" s="196">
        <v>19</v>
      </c>
      <c r="I221" s="197"/>
      <c r="J221" s="198">
        <f>ROUND(I221*H221,2)</f>
        <v>0</v>
      </c>
      <c r="K221" s="194" t="s">
        <v>144</v>
      </c>
      <c r="L221" s="61"/>
      <c r="M221" s="199" t="s">
        <v>21</v>
      </c>
      <c r="N221" s="200" t="s">
        <v>42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0.018</v>
      </c>
      <c r="T221" s="202">
        <f>S221*H221</f>
        <v>0.34199999999999997</v>
      </c>
      <c r="AR221" s="24" t="s">
        <v>157</v>
      </c>
      <c r="AT221" s="24" t="s">
        <v>140</v>
      </c>
      <c r="AU221" s="24" t="s">
        <v>81</v>
      </c>
      <c r="AY221" s="24" t="s">
        <v>137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79</v>
      </c>
      <c r="BK221" s="203">
        <f>ROUND(I221*H221,2)</f>
        <v>0</v>
      </c>
      <c r="BL221" s="24" t="s">
        <v>157</v>
      </c>
      <c r="BM221" s="24" t="s">
        <v>473</v>
      </c>
    </row>
    <row r="222" spans="2:65" s="1" customFormat="1" ht="16.5" customHeight="1">
      <c r="B222" s="41"/>
      <c r="C222" s="192" t="s">
        <v>474</v>
      </c>
      <c r="D222" s="192" t="s">
        <v>140</v>
      </c>
      <c r="E222" s="193" t="s">
        <v>475</v>
      </c>
      <c r="F222" s="194" t="s">
        <v>476</v>
      </c>
      <c r="G222" s="195" t="s">
        <v>266</v>
      </c>
      <c r="H222" s="196">
        <v>15</v>
      </c>
      <c r="I222" s="197"/>
      <c r="J222" s="198">
        <f>ROUND(I222*H222,2)</f>
        <v>0</v>
      </c>
      <c r="K222" s="194" t="s">
        <v>144</v>
      </c>
      <c r="L222" s="61"/>
      <c r="M222" s="199" t="s">
        <v>21</v>
      </c>
      <c r="N222" s="200" t="s">
        <v>42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0.081</v>
      </c>
      <c r="T222" s="202">
        <f>S222*H222</f>
        <v>1.215</v>
      </c>
      <c r="AR222" s="24" t="s">
        <v>157</v>
      </c>
      <c r="AT222" s="24" t="s">
        <v>140</v>
      </c>
      <c r="AU222" s="24" t="s">
        <v>81</v>
      </c>
      <c r="AY222" s="24" t="s">
        <v>137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79</v>
      </c>
      <c r="BK222" s="203">
        <f>ROUND(I222*H222,2)</f>
        <v>0</v>
      </c>
      <c r="BL222" s="24" t="s">
        <v>157</v>
      </c>
      <c r="BM222" s="24" t="s">
        <v>477</v>
      </c>
    </row>
    <row r="223" spans="2:65" s="1" customFormat="1" ht="25.5" customHeight="1">
      <c r="B223" s="41"/>
      <c r="C223" s="192" t="s">
        <v>478</v>
      </c>
      <c r="D223" s="192" t="s">
        <v>140</v>
      </c>
      <c r="E223" s="193" t="s">
        <v>479</v>
      </c>
      <c r="F223" s="194" t="s">
        <v>480</v>
      </c>
      <c r="G223" s="195" t="s">
        <v>266</v>
      </c>
      <c r="H223" s="196">
        <v>3.6</v>
      </c>
      <c r="I223" s="197"/>
      <c r="J223" s="198">
        <f>ROUND(I223*H223,2)</f>
        <v>0</v>
      </c>
      <c r="K223" s="194" t="s">
        <v>144</v>
      </c>
      <c r="L223" s="61"/>
      <c r="M223" s="199" t="s">
        <v>21</v>
      </c>
      <c r="N223" s="200" t="s">
        <v>42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0.243</v>
      </c>
      <c r="T223" s="202">
        <f>S223*H223</f>
        <v>0.8748</v>
      </c>
      <c r="AR223" s="24" t="s">
        <v>157</v>
      </c>
      <c r="AT223" s="24" t="s">
        <v>140</v>
      </c>
      <c r="AU223" s="24" t="s">
        <v>81</v>
      </c>
      <c r="AY223" s="24" t="s">
        <v>137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79</v>
      </c>
      <c r="BK223" s="203">
        <f>ROUND(I223*H223,2)</f>
        <v>0</v>
      </c>
      <c r="BL223" s="24" t="s">
        <v>157</v>
      </c>
      <c r="BM223" s="24" t="s">
        <v>481</v>
      </c>
    </row>
    <row r="224" spans="2:51" s="11" customFormat="1" ht="12">
      <c r="B224" s="208"/>
      <c r="C224" s="209"/>
      <c r="D224" s="210" t="s">
        <v>198</v>
      </c>
      <c r="E224" s="211" t="s">
        <v>21</v>
      </c>
      <c r="F224" s="212" t="s">
        <v>482</v>
      </c>
      <c r="G224" s="209"/>
      <c r="H224" s="213">
        <v>3.6</v>
      </c>
      <c r="I224" s="214"/>
      <c r="J224" s="209"/>
      <c r="K224" s="209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198</v>
      </c>
      <c r="AU224" s="219" t="s">
        <v>81</v>
      </c>
      <c r="AV224" s="11" t="s">
        <v>81</v>
      </c>
      <c r="AW224" s="11" t="s">
        <v>35</v>
      </c>
      <c r="AX224" s="11" t="s">
        <v>79</v>
      </c>
      <c r="AY224" s="219" t="s">
        <v>137</v>
      </c>
    </row>
    <row r="225" spans="2:65" s="1" customFormat="1" ht="25.5" customHeight="1">
      <c r="B225" s="41"/>
      <c r="C225" s="192" t="s">
        <v>483</v>
      </c>
      <c r="D225" s="192" t="s">
        <v>140</v>
      </c>
      <c r="E225" s="193" t="s">
        <v>484</v>
      </c>
      <c r="F225" s="194" t="s">
        <v>485</v>
      </c>
      <c r="G225" s="195" t="s">
        <v>266</v>
      </c>
      <c r="H225" s="196">
        <v>28.2</v>
      </c>
      <c r="I225" s="197"/>
      <c r="J225" s="198">
        <f>ROUND(I225*H225,2)</f>
        <v>0</v>
      </c>
      <c r="K225" s="194" t="s">
        <v>144</v>
      </c>
      <c r="L225" s="61"/>
      <c r="M225" s="199" t="s">
        <v>21</v>
      </c>
      <c r="N225" s="200" t="s">
        <v>42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0.042</v>
      </c>
      <c r="T225" s="202">
        <f>S225*H225</f>
        <v>1.1844000000000001</v>
      </c>
      <c r="AR225" s="24" t="s">
        <v>157</v>
      </c>
      <c r="AT225" s="24" t="s">
        <v>140</v>
      </c>
      <c r="AU225" s="24" t="s">
        <v>81</v>
      </c>
      <c r="AY225" s="24" t="s">
        <v>137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79</v>
      </c>
      <c r="BK225" s="203">
        <f>ROUND(I225*H225,2)</f>
        <v>0</v>
      </c>
      <c r="BL225" s="24" t="s">
        <v>157</v>
      </c>
      <c r="BM225" s="24" t="s">
        <v>486</v>
      </c>
    </row>
    <row r="226" spans="2:51" s="11" customFormat="1" ht="12">
      <c r="B226" s="208"/>
      <c r="C226" s="209"/>
      <c r="D226" s="210" t="s">
        <v>198</v>
      </c>
      <c r="E226" s="211" t="s">
        <v>21</v>
      </c>
      <c r="F226" s="212" t="s">
        <v>487</v>
      </c>
      <c r="G226" s="209"/>
      <c r="H226" s="213">
        <v>25.4</v>
      </c>
      <c r="I226" s="214"/>
      <c r="J226" s="209"/>
      <c r="K226" s="209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198</v>
      </c>
      <c r="AU226" s="219" t="s">
        <v>81</v>
      </c>
      <c r="AV226" s="11" t="s">
        <v>81</v>
      </c>
      <c r="AW226" s="11" t="s">
        <v>35</v>
      </c>
      <c r="AX226" s="11" t="s">
        <v>71</v>
      </c>
      <c r="AY226" s="219" t="s">
        <v>137</v>
      </c>
    </row>
    <row r="227" spans="2:51" s="11" customFormat="1" ht="12">
      <c r="B227" s="208"/>
      <c r="C227" s="209"/>
      <c r="D227" s="210" t="s">
        <v>198</v>
      </c>
      <c r="E227" s="211" t="s">
        <v>21</v>
      </c>
      <c r="F227" s="212" t="s">
        <v>488</v>
      </c>
      <c r="G227" s="209"/>
      <c r="H227" s="213">
        <v>2.8</v>
      </c>
      <c r="I227" s="214"/>
      <c r="J227" s="209"/>
      <c r="K227" s="209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198</v>
      </c>
      <c r="AU227" s="219" t="s">
        <v>81</v>
      </c>
      <c r="AV227" s="11" t="s">
        <v>81</v>
      </c>
      <c r="AW227" s="11" t="s">
        <v>35</v>
      </c>
      <c r="AX227" s="11" t="s">
        <v>71</v>
      </c>
      <c r="AY227" s="219" t="s">
        <v>137</v>
      </c>
    </row>
    <row r="228" spans="2:51" s="12" customFormat="1" ht="12">
      <c r="B228" s="220"/>
      <c r="C228" s="221"/>
      <c r="D228" s="210" t="s">
        <v>198</v>
      </c>
      <c r="E228" s="222" t="s">
        <v>21</v>
      </c>
      <c r="F228" s="223" t="s">
        <v>200</v>
      </c>
      <c r="G228" s="221"/>
      <c r="H228" s="224">
        <v>28.2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198</v>
      </c>
      <c r="AU228" s="230" t="s">
        <v>81</v>
      </c>
      <c r="AV228" s="12" t="s">
        <v>157</v>
      </c>
      <c r="AW228" s="12" t="s">
        <v>35</v>
      </c>
      <c r="AX228" s="12" t="s">
        <v>79</v>
      </c>
      <c r="AY228" s="230" t="s">
        <v>137</v>
      </c>
    </row>
    <row r="229" spans="2:65" s="1" customFormat="1" ht="25.5" customHeight="1">
      <c r="B229" s="41"/>
      <c r="C229" s="192" t="s">
        <v>489</v>
      </c>
      <c r="D229" s="192" t="s">
        <v>140</v>
      </c>
      <c r="E229" s="193" t="s">
        <v>490</v>
      </c>
      <c r="F229" s="194" t="s">
        <v>491</v>
      </c>
      <c r="G229" s="195" t="s">
        <v>227</v>
      </c>
      <c r="H229" s="196">
        <v>62.8</v>
      </c>
      <c r="I229" s="197"/>
      <c r="J229" s="198">
        <f>ROUND(I229*H229,2)</f>
        <v>0</v>
      </c>
      <c r="K229" s="194" t="s">
        <v>144</v>
      </c>
      <c r="L229" s="61"/>
      <c r="M229" s="199" t="s">
        <v>21</v>
      </c>
      <c r="N229" s="200" t="s">
        <v>42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0.02</v>
      </c>
      <c r="T229" s="202">
        <f>S229*H229</f>
        <v>1.256</v>
      </c>
      <c r="AR229" s="24" t="s">
        <v>157</v>
      </c>
      <c r="AT229" s="24" t="s">
        <v>140</v>
      </c>
      <c r="AU229" s="24" t="s">
        <v>81</v>
      </c>
      <c r="AY229" s="24" t="s">
        <v>137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79</v>
      </c>
      <c r="BK229" s="203">
        <f>ROUND(I229*H229,2)</f>
        <v>0</v>
      </c>
      <c r="BL229" s="24" t="s">
        <v>157</v>
      </c>
      <c r="BM229" s="24" t="s">
        <v>492</v>
      </c>
    </row>
    <row r="230" spans="2:51" s="11" customFormat="1" ht="12">
      <c r="B230" s="208"/>
      <c r="C230" s="209"/>
      <c r="D230" s="210" t="s">
        <v>198</v>
      </c>
      <c r="E230" s="211" t="s">
        <v>21</v>
      </c>
      <c r="F230" s="212" t="s">
        <v>229</v>
      </c>
      <c r="G230" s="209"/>
      <c r="H230" s="213">
        <v>62.8</v>
      </c>
      <c r="I230" s="214"/>
      <c r="J230" s="209"/>
      <c r="K230" s="209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198</v>
      </c>
      <c r="AU230" s="219" t="s">
        <v>81</v>
      </c>
      <c r="AV230" s="11" t="s">
        <v>81</v>
      </c>
      <c r="AW230" s="11" t="s">
        <v>35</v>
      </c>
      <c r="AX230" s="11" t="s">
        <v>79</v>
      </c>
      <c r="AY230" s="219" t="s">
        <v>137</v>
      </c>
    </row>
    <row r="231" spans="2:65" s="1" customFormat="1" ht="25.5" customHeight="1">
      <c r="B231" s="41"/>
      <c r="C231" s="192" t="s">
        <v>493</v>
      </c>
      <c r="D231" s="192" t="s">
        <v>140</v>
      </c>
      <c r="E231" s="193" t="s">
        <v>494</v>
      </c>
      <c r="F231" s="194" t="s">
        <v>495</v>
      </c>
      <c r="G231" s="195" t="s">
        <v>227</v>
      </c>
      <c r="H231" s="196">
        <v>157.005</v>
      </c>
      <c r="I231" s="197"/>
      <c r="J231" s="198">
        <f>ROUND(I231*H231,2)</f>
        <v>0</v>
      </c>
      <c r="K231" s="194" t="s">
        <v>144</v>
      </c>
      <c r="L231" s="61"/>
      <c r="M231" s="199" t="s">
        <v>21</v>
      </c>
      <c r="N231" s="200" t="s">
        <v>42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0.02</v>
      </c>
      <c r="T231" s="202">
        <f>S231*H231</f>
        <v>3.1401</v>
      </c>
      <c r="AR231" s="24" t="s">
        <v>157</v>
      </c>
      <c r="AT231" s="24" t="s">
        <v>140</v>
      </c>
      <c r="AU231" s="24" t="s">
        <v>81</v>
      </c>
      <c r="AY231" s="24" t="s">
        <v>137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79</v>
      </c>
      <c r="BK231" s="203">
        <f>ROUND(I231*H231,2)</f>
        <v>0</v>
      </c>
      <c r="BL231" s="24" t="s">
        <v>157</v>
      </c>
      <c r="BM231" s="24" t="s">
        <v>496</v>
      </c>
    </row>
    <row r="232" spans="2:51" s="13" customFormat="1" ht="12">
      <c r="B232" s="231"/>
      <c r="C232" s="232"/>
      <c r="D232" s="210" t="s">
        <v>198</v>
      </c>
      <c r="E232" s="233" t="s">
        <v>21</v>
      </c>
      <c r="F232" s="234" t="s">
        <v>329</v>
      </c>
      <c r="G232" s="232"/>
      <c r="H232" s="233" t="s">
        <v>21</v>
      </c>
      <c r="I232" s="235"/>
      <c r="J232" s="232"/>
      <c r="K232" s="232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198</v>
      </c>
      <c r="AU232" s="240" t="s">
        <v>81</v>
      </c>
      <c r="AV232" s="13" t="s">
        <v>79</v>
      </c>
      <c r="AW232" s="13" t="s">
        <v>35</v>
      </c>
      <c r="AX232" s="13" t="s">
        <v>71</v>
      </c>
      <c r="AY232" s="240" t="s">
        <v>137</v>
      </c>
    </row>
    <row r="233" spans="2:51" s="11" customFormat="1" ht="12">
      <c r="B233" s="208"/>
      <c r="C233" s="209"/>
      <c r="D233" s="210" t="s">
        <v>198</v>
      </c>
      <c r="E233" s="211" t="s">
        <v>21</v>
      </c>
      <c r="F233" s="212" t="s">
        <v>330</v>
      </c>
      <c r="G233" s="209"/>
      <c r="H233" s="213">
        <v>59.995</v>
      </c>
      <c r="I233" s="214"/>
      <c r="J233" s="209"/>
      <c r="K233" s="209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198</v>
      </c>
      <c r="AU233" s="219" t="s">
        <v>81</v>
      </c>
      <c r="AV233" s="11" t="s">
        <v>81</v>
      </c>
      <c r="AW233" s="11" t="s">
        <v>35</v>
      </c>
      <c r="AX233" s="11" t="s">
        <v>71</v>
      </c>
      <c r="AY233" s="219" t="s">
        <v>137</v>
      </c>
    </row>
    <row r="234" spans="2:51" s="13" customFormat="1" ht="12">
      <c r="B234" s="231"/>
      <c r="C234" s="232"/>
      <c r="D234" s="210" t="s">
        <v>198</v>
      </c>
      <c r="E234" s="233" t="s">
        <v>21</v>
      </c>
      <c r="F234" s="234" t="s">
        <v>331</v>
      </c>
      <c r="G234" s="232"/>
      <c r="H234" s="233" t="s">
        <v>21</v>
      </c>
      <c r="I234" s="235"/>
      <c r="J234" s="232"/>
      <c r="K234" s="232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198</v>
      </c>
      <c r="AU234" s="240" t="s">
        <v>81</v>
      </c>
      <c r="AV234" s="13" t="s">
        <v>79</v>
      </c>
      <c r="AW234" s="13" t="s">
        <v>35</v>
      </c>
      <c r="AX234" s="13" t="s">
        <v>71</v>
      </c>
      <c r="AY234" s="240" t="s">
        <v>137</v>
      </c>
    </row>
    <row r="235" spans="2:51" s="11" customFormat="1" ht="12">
      <c r="B235" s="208"/>
      <c r="C235" s="209"/>
      <c r="D235" s="210" t="s">
        <v>198</v>
      </c>
      <c r="E235" s="211" t="s">
        <v>21</v>
      </c>
      <c r="F235" s="212" t="s">
        <v>332</v>
      </c>
      <c r="G235" s="209"/>
      <c r="H235" s="213">
        <v>58.533</v>
      </c>
      <c r="I235" s="214"/>
      <c r="J235" s="209"/>
      <c r="K235" s="209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198</v>
      </c>
      <c r="AU235" s="219" t="s">
        <v>81</v>
      </c>
      <c r="AV235" s="11" t="s">
        <v>81</v>
      </c>
      <c r="AW235" s="11" t="s">
        <v>35</v>
      </c>
      <c r="AX235" s="11" t="s">
        <v>71</v>
      </c>
      <c r="AY235" s="219" t="s">
        <v>137</v>
      </c>
    </row>
    <row r="236" spans="2:51" s="13" customFormat="1" ht="12">
      <c r="B236" s="231"/>
      <c r="C236" s="232"/>
      <c r="D236" s="210" t="s">
        <v>198</v>
      </c>
      <c r="E236" s="233" t="s">
        <v>21</v>
      </c>
      <c r="F236" s="234" t="s">
        <v>333</v>
      </c>
      <c r="G236" s="232"/>
      <c r="H236" s="233" t="s">
        <v>21</v>
      </c>
      <c r="I236" s="235"/>
      <c r="J236" s="232"/>
      <c r="K236" s="232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198</v>
      </c>
      <c r="AU236" s="240" t="s">
        <v>81</v>
      </c>
      <c r="AV236" s="13" t="s">
        <v>79</v>
      </c>
      <c r="AW236" s="13" t="s">
        <v>35</v>
      </c>
      <c r="AX236" s="13" t="s">
        <v>71</v>
      </c>
      <c r="AY236" s="240" t="s">
        <v>137</v>
      </c>
    </row>
    <row r="237" spans="2:51" s="11" customFormat="1" ht="12">
      <c r="B237" s="208"/>
      <c r="C237" s="209"/>
      <c r="D237" s="210" t="s">
        <v>198</v>
      </c>
      <c r="E237" s="211" t="s">
        <v>21</v>
      </c>
      <c r="F237" s="212" t="s">
        <v>334</v>
      </c>
      <c r="G237" s="209"/>
      <c r="H237" s="213">
        <v>38.477</v>
      </c>
      <c r="I237" s="214"/>
      <c r="J237" s="209"/>
      <c r="K237" s="209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198</v>
      </c>
      <c r="AU237" s="219" t="s">
        <v>81</v>
      </c>
      <c r="AV237" s="11" t="s">
        <v>81</v>
      </c>
      <c r="AW237" s="11" t="s">
        <v>35</v>
      </c>
      <c r="AX237" s="11" t="s">
        <v>71</v>
      </c>
      <c r="AY237" s="219" t="s">
        <v>137</v>
      </c>
    </row>
    <row r="238" spans="2:51" s="12" customFormat="1" ht="12">
      <c r="B238" s="220"/>
      <c r="C238" s="221"/>
      <c r="D238" s="210" t="s">
        <v>198</v>
      </c>
      <c r="E238" s="222" t="s">
        <v>21</v>
      </c>
      <c r="F238" s="223" t="s">
        <v>200</v>
      </c>
      <c r="G238" s="221"/>
      <c r="H238" s="224">
        <v>157.005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198</v>
      </c>
      <c r="AU238" s="230" t="s">
        <v>81</v>
      </c>
      <c r="AV238" s="12" t="s">
        <v>157</v>
      </c>
      <c r="AW238" s="12" t="s">
        <v>35</v>
      </c>
      <c r="AX238" s="12" t="s">
        <v>79</v>
      </c>
      <c r="AY238" s="230" t="s">
        <v>137</v>
      </c>
    </row>
    <row r="239" spans="2:65" s="1" customFormat="1" ht="25.5" customHeight="1">
      <c r="B239" s="41"/>
      <c r="C239" s="192" t="s">
        <v>497</v>
      </c>
      <c r="D239" s="192" t="s">
        <v>140</v>
      </c>
      <c r="E239" s="193" t="s">
        <v>498</v>
      </c>
      <c r="F239" s="194" t="s">
        <v>499</v>
      </c>
      <c r="G239" s="195" t="s">
        <v>227</v>
      </c>
      <c r="H239" s="196">
        <v>7.13</v>
      </c>
      <c r="I239" s="197"/>
      <c r="J239" s="198">
        <f>ROUND(I239*H239,2)</f>
        <v>0</v>
      </c>
      <c r="K239" s="194" t="s">
        <v>144</v>
      </c>
      <c r="L239" s="61"/>
      <c r="M239" s="199" t="s">
        <v>21</v>
      </c>
      <c r="N239" s="200" t="s">
        <v>42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0.046</v>
      </c>
      <c r="T239" s="202">
        <f>S239*H239</f>
        <v>0.32798</v>
      </c>
      <c r="AR239" s="24" t="s">
        <v>157</v>
      </c>
      <c r="AT239" s="24" t="s">
        <v>140</v>
      </c>
      <c r="AU239" s="24" t="s">
        <v>81</v>
      </c>
      <c r="AY239" s="24" t="s">
        <v>137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79</v>
      </c>
      <c r="BK239" s="203">
        <f>ROUND(I239*H239,2)</f>
        <v>0</v>
      </c>
      <c r="BL239" s="24" t="s">
        <v>157</v>
      </c>
      <c r="BM239" s="24" t="s">
        <v>500</v>
      </c>
    </row>
    <row r="240" spans="2:51" s="11" customFormat="1" ht="12">
      <c r="B240" s="208"/>
      <c r="C240" s="209"/>
      <c r="D240" s="210" t="s">
        <v>198</v>
      </c>
      <c r="E240" s="211" t="s">
        <v>21</v>
      </c>
      <c r="F240" s="212" t="s">
        <v>501</v>
      </c>
      <c r="G240" s="209"/>
      <c r="H240" s="213">
        <v>2.88</v>
      </c>
      <c r="I240" s="214"/>
      <c r="J240" s="209"/>
      <c r="K240" s="209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198</v>
      </c>
      <c r="AU240" s="219" t="s">
        <v>81</v>
      </c>
      <c r="AV240" s="11" t="s">
        <v>81</v>
      </c>
      <c r="AW240" s="11" t="s">
        <v>35</v>
      </c>
      <c r="AX240" s="11" t="s">
        <v>71</v>
      </c>
      <c r="AY240" s="219" t="s">
        <v>137</v>
      </c>
    </row>
    <row r="241" spans="2:51" s="11" customFormat="1" ht="12">
      <c r="B241" s="208"/>
      <c r="C241" s="209"/>
      <c r="D241" s="210" t="s">
        <v>198</v>
      </c>
      <c r="E241" s="211" t="s">
        <v>21</v>
      </c>
      <c r="F241" s="212" t="s">
        <v>502</v>
      </c>
      <c r="G241" s="209"/>
      <c r="H241" s="213">
        <v>2</v>
      </c>
      <c r="I241" s="214"/>
      <c r="J241" s="209"/>
      <c r="K241" s="209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198</v>
      </c>
      <c r="AU241" s="219" t="s">
        <v>81</v>
      </c>
      <c r="AV241" s="11" t="s">
        <v>81</v>
      </c>
      <c r="AW241" s="11" t="s">
        <v>35</v>
      </c>
      <c r="AX241" s="11" t="s">
        <v>71</v>
      </c>
      <c r="AY241" s="219" t="s">
        <v>137</v>
      </c>
    </row>
    <row r="242" spans="2:51" s="11" customFormat="1" ht="12">
      <c r="B242" s="208"/>
      <c r="C242" s="209"/>
      <c r="D242" s="210" t="s">
        <v>198</v>
      </c>
      <c r="E242" s="211" t="s">
        <v>21</v>
      </c>
      <c r="F242" s="212" t="s">
        <v>503</v>
      </c>
      <c r="G242" s="209"/>
      <c r="H242" s="213">
        <v>2.25</v>
      </c>
      <c r="I242" s="214"/>
      <c r="J242" s="209"/>
      <c r="K242" s="209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198</v>
      </c>
      <c r="AU242" s="219" t="s">
        <v>81</v>
      </c>
      <c r="AV242" s="11" t="s">
        <v>81</v>
      </c>
      <c r="AW242" s="11" t="s">
        <v>35</v>
      </c>
      <c r="AX242" s="11" t="s">
        <v>71</v>
      </c>
      <c r="AY242" s="219" t="s">
        <v>137</v>
      </c>
    </row>
    <row r="243" spans="2:51" s="12" customFormat="1" ht="12">
      <c r="B243" s="220"/>
      <c r="C243" s="221"/>
      <c r="D243" s="210" t="s">
        <v>198</v>
      </c>
      <c r="E243" s="222" t="s">
        <v>21</v>
      </c>
      <c r="F243" s="223" t="s">
        <v>200</v>
      </c>
      <c r="G243" s="221"/>
      <c r="H243" s="224">
        <v>7.13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198</v>
      </c>
      <c r="AU243" s="230" t="s">
        <v>81</v>
      </c>
      <c r="AV243" s="12" t="s">
        <v>157</v>
      </c>
      <c r="AW243" s="12" t="s">
        <v>35</v>
      </c>
      <c r="AX243" s="12" t="s">
        <v>79</v>
      </c>
      <c r="AY243" s="230" t="s">
        <v>137</v>
      </c>
    </row>
    <row r="244" spans="2:65" s="1" customFormat="1" ht="16.5" customHeight="1">
      <c r="B244" s="41"/>
      <c r="C244" s="192" t="s">
        <v>504</v>
      </c>
      <c r="D244" s="192" t="s">
        <v>140</v>
      </c>
      <c r="E244" s="193" t="s">
        <v>505</v>
      </c>
      <c r="F244" s="194" t="s">
        <v>506</v>
      </c>
      <c r="G244" s="195" t="s">
        <v>266</v>
      </c>
      <c r="H244" s="196">
        <v>3.8</v>
      </c>
      <c r="I244" s="197"/>
      <c r="J244" s="198">
        <f>ROUND(I244*H244,2)</f>
        <v>0</v>
      </c>
      <c r="K244" s="194" t="s">
        <v>144</v>
      </c>
      <c r="L244" s="61"/>
      <c r="M244" s="199" t="s">
        <v>21</v>
      </c>
      <c r="N244" s="200" t="s">
        <v>42</v>
      </c>
      <c r="O244" s="42"/>
      <c r="P244" s="201">
        <f>O244*H244</f>
        <v>0</v>
      </c>
      <c r="Q244" s="201">
        <v>0</v>
      </c>
      <c r="R244" s="201">
        <f>Q244*H244</f>
        <v>0</v>
      </c>
      <c r="S244" s="201">
        <v>0.02</v>
      </c>
      <c r="T244" s="202">
        <f>S244*H244</f>
        <v>0.076</v>
      </c>
      <c r="AR244" s="24" t="s">
        <v>157</v>
      </c>
      <c r="AT244" s="24" t="s">
        <v>140</v>
      </c>
      <c r="AU244" s="24" t="s">
        <v>81</v>
      </c>
      <c r="AY244" s="24" t="s">
        <v>137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79</v>
      </c>
      <c r="BK244" s="203">
        <f>ROUND(I244*H244,2)</f>
        <v>0</v>
      </c>
      <c r="BL244" s="24" t="s">
        <v>157</v>
      </c>
      <c r="BM244" s="24" t="s">
        <v>507</v>
      </c>
    </row>
    <row r="245" spans="2:51" s="11" customFormat="1" ht="12">
      <c r="B245" s="208"/>
      <c r="C245" s="209"/>
      <c r="D245" s="210" t="s">
        <v>198</v>
      </c>
      <c r="E245" s="211" t="s">
        <v>21</v>
      </c>
      <c r="F245" s="212" t="s">
        <v>508</v>
      </c>
      <c r="G245" s="209"/>
      <c r="H245" s="213">
        <v>3.8</v>
      </c>
      <c r="I245" s="214"/>
      <c r="J245" s="209"/>
      <c r="K245" s="209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198</v>
      </c>
      <c r="AU245" s="219" t="s">
        <v>81</v>
      </c>
      <c r="AV245" s="11" t="s">
        <v>81</v>
      </c>
      <c r="AW245" s="11" t="s">
        <v>35</v>
      </c>
      <c r="AX245" s="11" t="s">
        <v>79</v>
      </c>
      <c r="AY245" s="219" t="s">
        <v>137</v>
      </c>
    </row>
    <row r="246" spans="2:65" s="1" customFormat="1" ht="16.5" customHeight="1">
      <c r="B246" s="41"/>
      <c r="C246" s="192" t="s">
        <v>509</v>
      </c>
      <c r="D246" s="192" t="s">
        <v>140</v>
      </c>
      <c r="E246" s="193" t="s">
        <v>510</v>
      </c>
      <c r="F246" s="194" t="s">
        <v>511</v>
      </c>
      <c r="G246" s="195" t="s">
        <v>266</v>
      </c>
      <c r="H246" s="196">
        <v>3.8</v>
      </c>
      <c r="I246" s="197"/>
      <c r="J246" s="198">
        <f>ROUND(I246*H246,2)</f>
        <v>0</v>
      </c>
      <c r="K246" s="194" t="s">
        <v>144</v>
      </c>
      <c r="L246" s="61"/>
      <c r="M246" s="199" t="s">
        <v>21</v>
      </c>
      <c r="N246" s="200" t="s">
        <v>42</v>
      </c>
      <c r="O246" s="42"/>
      <c r="P246" s="201">
        <f>O246*H246</f>
        <v>0</v>
      </c>
      <c r="Q246" s="201">
        <v>0</v>
      </c>
      <c r="R246" s="201">
        <f>Q246*H246</f>
        <v>0</v>
      </c>
      <c r="S246" s="201">
        <v>0.01</v>
      </c>
      <c r="T246" s="202">
        <f>S246*H246</f>
        <v>0.038</v>
      </c>
      <c r="AR246" s="24" t="s">
        <v>157</v>
      </c>
      <c r="AT246" s="24" t="s">
        <v>140</v>
      </c>
      <c r="AU246" s="24" t="s">
        <v>81</v>
      </c>
      <c r="AY246" s="24" t="s">
        <v>137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79</v>
      </c>
      <c r="BK246" s="203">
        <f>ROUND(I246*H246,2)</f>
        <v>0</v>
      </c>
      <c r="BL246" s="24" t="s">
        <v>157</v>
      </c>
      <c r="BM246" s="24" t="s">
        <v>512</v>
      </c>
    </row>
    <row r="247" spans="2:65" s="1" customFormat="1" ht="16.5" customHeight="1">
      <c r="B247" s="41"/>
      <c r="C247" s="192" t="s">
        <v>513</v>
      </c>
      <c r="D247" s="192" t="s">
        <v>140</v>
      </c>
      <c r="E247" s="193" t="s">
        <v>514</v>
      </c>
      <c r="F247" s="194" t="s">
        <v>515</v>
      </c>
      <c r="G247" s="195" t="s">
        <v>227</v>
      </c>
      <c r="H247" s="196">
        <v>22</v>
      </c>
      <c r="I247" s="197"/>
      <c r="J247" s="198">
        <f>ROUND(I247*H247,2)</f>
        <v>0</v>
      </c>
      <c r="K247" s="194" t="s">
        <v>144</v>
      </c>
      <c r="L247" s="61"/>
      <c r="M247" s="199" t="s">
        <v>21</v>
      </c>
      <c r="N247" s="200" t="s">
        <v>42</v>
      </c>
      <c r="O247" s="42"/>
      <c r="P247" s="201">
        <f>O247*H247</f>
        <v>0</v>
      </c>
      <c r="Q247" s="201">
        <v>0</v>
      </c>
      <c r="R247" s="201">
        <f>Q247*H247</f>
        <v>0</v>
      </c>
      <c r="S247" s="201">
        <v>0.169</v>
      </c>
      <c r="T247" s="202">
        <f>S247*H247</f>
        <v>3.7180000000000004</v>
      </c>
      <c r="AR247" s="24" t="s">
        <v>157</v>
      </c>
      <c r="AT247" s="24" t="s">
        <v>140</v>
      </c>
      <c r="AU247" s="24" t="s">
        <v>81</v>
      </c>
      <c r="AY247" s="24" t="s">
        <v>137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79</v>
      </c>
      <c r="BK247" s="203">
        <f>ROUND(I247*H247,2)</f>
        <v>0</v>
      </c>
      <c r="BL247" s="24" t="s">
        <v>157</v>
      </c>
      <c r="BM247" s="24" t="s">
        <v>516</v>
      </c>
    </row>
    <row r="248" spans="2:51" s="11" customFormat="1" ht="12">
      <c r="B248" s="208"/>
      <c r="C248" s="209"/>
      <c r="D248" s="210" t="s">
        <v>198</v>
      </c>
      <c r="E248" s="211" t="s">
        <v>21</v>
      </c>
      <c r="F248" s="212" t="s">
        <v>296</v>
      </c>
      <c r="G248" s="209"/>
      <c r="H248" s="213">
        <v>22</v>
      </c>
      <c r="I248" s="214"/>
      <c r="J248" s="209"/>
      <c r="K248" s="209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198</v>
      </c>
      <c r="AU248" s="219" t="s">
        <v>81</v>
      </c>
      <c r="AV248" s="11" t="s">
        <v>81</v>
      </c>
      <c r="AW248" s="11" t="s">
        <v>35</v>
      </c>
      <c r="AX248" s="11" t="s">
        <v>71</v>
      </c>
      <c r="AY248" s="219" t="s">
        <v>137</v>
      </c>
    </row>
    <row r="249" spans="2:51" s="12" customFormat="1" ht="12">
      <c r="B249" s="220"/>
      <c r="C249" s="221"/>
      <c r="D249" s="210" t="s">
        <v>198</v>
      </c>
      <c r="E249" s="222" t="s">
        <v>21</v>
      </c>
      <c r="F249" s="223" t="s">
        <v>200</v>
      </c>
      <c r="G249" s="221"/>
      <c r="H249" s="224">
        <v>22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198</v>
      </c>
      <c r="AU249" s="230" t="s">
        <v>81</v>
      </c>
      <c r="AV249" s="12" t="s">
        <v>157</v>
      </c>
      <c r="AW249" s="12" t="s">
        <v>35</v>
      </c>
      <c r="AX249" s="12" t="s">
        <v>79</v>
      </c>
      <c r="AY249" s="230" t="s">
        <v>137</v>
      </c>
    </row>
    <row r="250" spans="2:65" s="1" customFormat="1" ht="16.5" customHeight="1">
      <c r="B250" s="41"/>
      <c r="C250" s="192" t="s">
        <v>517</v>
      </c>
      <c r="D250" s="192" t="s">
        <v>140</v>
      </c>
      <c r="E250" s="193" t="s">
        <v>518</v>
      </c>
      <c r="F250" s="194" t="s">
        <v>519</v>
      </c>
      <c r="G250" s="195" t="s">
        <v>227</v>
      </c>
      <c r="H250" s="196">
        <v>6.28</v>
      </c>
      <c r="I250" s="197"/>
      <c r="J250" s="198">
        <f>ROUND(I250*H250,2)</f>
        <v>0</v>
      </c>
      <c r="K250" s="194" t="s">
        <v>144</v>
      </c>
      <c r="L250" s="61"/>
      <c r="M250" s="199" t="s">
        <v>21</v>
      </c>
      <c r="N250" s="200" t="s">
        <v>42</v>
      </c>
      <c r="O250" s="42"/>
      <c r="P250" s="201">
        <f>O250*H250</f>
        <v>0</v>
      </c>
      <c r="Q250" s="201">
        <v>0</v>
      </c>
      <c r="R250" s="201">
        <f>Q250*H250</f>
        <v>0</v>
      </c>
      <c r="S250" s="201">
        <v>0.063</v>
      </c>
      <c r="T250" s="202">
        <f>S250*H250</f>
        <v>0.39564</v>
      </c>
      <c r="AR250" s="24" t="s">
        <v>157</v>
      </c>
      <c r="AT250" s="24" t="s">
        <v>140</v>
      </c>
      <c r="AU250" s="24" t="s">
        <v>81</v>
      </c>
      <c r="AY250" s="24" t="s">
        <v>137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79</v>
      </c>
      <c r="BK250" s="203">
        <f>ROUND(I250*H250,2)</f>
        <v>0</v>
      </c>
      <c r="BL250" s="24" t="s">
        <v>157</v>
      </c>
      <c r="BM250" s="24" t="s">
        <v>520</v>
      </c>
    </row>
    <row r="251" spans="2:65" s="1" customFormat="1" ht="16.5" customHeight="1">
      <c r="B251" s="41"/>
      <c r="C251" s="192" t="s">
        <v>521</v>
      </c>
      <c r="D251" s="192" t="s">
        <v>140</v>
      </c>
      <c r="E251" s="193" t="s">
        <v>522</v>
      </c>
      <c r="F251" s="194" t="s">
        <v>523</v>
      </c>
      <c r="G251" s="195" t="s">
        <v>227</v>
      </c>
      <c r="H251" s="196">
        <v>6.28</v>
      </c>
      <c r="I251" s="197"/>
      <c r="J251" s="198">
        <f>ROUND(I251*H251,2)</f>
        <v>0</v>
      </c>
      <c r="K251" s="194" t="s">
        <v>144</v>
      </c>
      <c r="L251" s="61"/>
      <c r="M251" s="199" t="s">
        <v>21</v>
      </c>
      <c r="N251" s="200" t="s">
        <v>42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0.022</v>
      </c>
      <c r="T251" s="202">
        <f>S251*H251</f>
        <v>0.13816</v>
      </c>
      <c r="AR251" s="24" t="s">
        <v>157</v>
      </c>
      <c r="AT251" s="24" t="s">
        <v>140</v>
      </c>
      <c r="AU251" s="24" t="s">
        <v>81</v>
      </c>
      <c r="AY251" s="24" t="s">
        <v>137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79</v>
      </c>
      <c r="BK251" s="203">
        <f>ROUND(I251*H251,2)</f>
        <v>0</v>
      </c>
      <c r="BL251" s="24" t="s">
        <v>157</v>
      </c>
      <c r="BM251" s="24" t="s">
        <v>524</v>
      </c>
    </row>
    <row r="252" spans="2:51" s="11" customFormat="1" ht="12">
      <c r="B252" s="208"/>
      <c r="C252" s="209"/>
      <c r="D252" s="210" t="s">
        <v>198</v>
      </c>
      <c r="E252" s="211" t="s">
        <v>21</v>
      </c>
      <c r="F252" s="212" t="s">
        <v>525</v>
      </c>
      <c r="G252" s="209"/>
      <c r="H252" s="213">
        <v>6.28</v>
      </c>
      <c r="I252" s="214"/>
      <c r="J252" s="209"/>
      <c r="K252" s="209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198</v>
      </c>
      <c r="AU252" s="219" t="s">
        <v>81</v>
      </c>
      <c r="AV252" s="11" t="s">
        <v>81</v>
      </c>
      <c r="AW252" s="11" t="s">
        <v>35</v>
      </c>
      <c r="AX252" s="11" t="s">
        <v>71</v>
      </c>
      <c r="AY252" s="219" t="s">
        <v>137</v>
      </c>
    </row>
    <row r="253" spans="2:51" s="12" customFormat="1" ht="12">
      <c r="B253" s="220"/>
      <c r="C253" s="221"/>
      <c r="D253" s="210" t="s">
        <v>198</v>
      </c>
      <c r="E253" s="222" t="s">
        <v>21</v>
      </c>
      <c r="F253" s="223" t="s">
        <v>200</v>
      </c>
      <c r="G253" s="221"/>
      <c r="H253" s="224">
        <v>6.28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198</v>
      </c>
      <c r="AU253" s="230" t="s">
        <v>81</v>
      </c>
      <c r="AV253" s="12" t="s">
        <v>157</v>
      </c>
      <c r="AW253" s="12" t="s">
        <v>35</v>
      </c>
      <c r="AX253" s="12" t="s">
        <v>79</v>
      </c>
      <c r="AY253" s="230" t="s">
        <v>137</v>
      </c>
    </row>
    <row r="254" spans="2:65" s="1" customFormat="1" ht="16.5" customHeight="1">
      <c r="B254" s="41"/>
      <c r="C254" s="192" t="s">
        <v>526</v>
      </c>
      <c r="D254" s="192" t="s">
        <v>140</v>
      </c>
      <c r="E254" s="193" t="s">
        <v>527</v>
      </c>
      <c r="F254" s="194" t="s">
        <v>528</v>
      </c>
      <c r="G254" s="195" t="s">
        <v>227</v>
      </c>
      <c r="H254" s="196">
        <v>6.28</v>
      </c>
      <c r="I254" s="197"/>
      <c r="J254" s="198">
        <f>ROUND(I254*H254,2)</f>
        <v>0</v>
      </c>
      <c r="K254" s="194" t="s">
        <v>144</v>
      </c>
      <c r="L254" s="61"/>
      <c r="M254" s="199" t="s">
        <v>21</v>
      </c>
      <c r="N254" s="200" t="s">
        <v>42</v>
      </c>
      <c r="O254" s="42"/>
      <c r="P254" s="201">
        <f>O254*H254</f>
        <v>0</v>
      </c>
      <c r="Q254" s="201">
        <v>0.05828</v>
      </c>
      <c r="R254" s="201">
        <f>Q254*H254</f>
        <v>0.3659984</v>
      </c>
      <c r="S254" s="201">
        <v>0</v>
      </c>
      <c r="T254" s="202">
        <f>S254*H254</f>
        <v>0</v>
      </c>
      <c r="AR254" s="24" t="s">
        <v>157</v>
      </c>
      <c r="AT254" s="24" t="s">
        <v>140</v>
      </c>
      <c r="AU254" s="24" t="s">
        <v>81</v>
      </c>
      <c r="AY254" s="24" t="s">
        <v>137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79</v>
      </c>
      <c r="BK254" s="203">
        <f>ROUND(I254*H254,2)</f>
        <v>0</v>
      </c>
      <c r="BL254" s="24" t="s">
        <v>157</v>
      </c>
      <c r="BM254" s="24" t="s">
        <v>529</v>
      </c>
    </row>
    <row r="255" spans="2:65" s="1" customFormat="1" ht="25.5" customHeight="1">
      <c r="B255" s="41"/>
      <c r="C255" s="192" t="s">
        <v>530</v>
      </c>
      <c r="D255" s="192" t="s">
        <v>140</v>
      </c>
      <c r="E255" s="193" t="s">
        <v>531</v>
      </c>
      <c r="F255" s="194" t="s">
        <v>532</v>
      </c>
      <c r="G255" s="195" t="s">
        <v>227</v>
      </c>
      <c r="H255" s="196">
        <v>6.28</v>
      </c>
      <c r="I255" s="197"/>
      <c r="J255" s="198">
        <f>ROUND(I255*H255,2)</f>
        <v>0</v>
      </c>
      <c r="K255" s="194" t="s">
        <v>144</v>
      </c>
      <c r="L255" s="61"/>
      <c r="M255" s="199" t="s">
        <v>21</v>
      </c>
      <c r="N255" s="200" t="s">
        <v>42</v>
      </c>
      <c r="O255" s="42"/>
      <c r="P255" s="201">
        <f>O255*H255</f>
        <v>0</v>
      </c>
      <c r="Q255" s="201">
        <v>0.00099</v>
      </c>
      <c r="R255" s="201">
        <f>Q255*H255</f>
        <v>0.0062172</v>
      </c>
      <c r="S255" s="201">
        <v>0</v>
      </c>
      <c r="T255" s="202">
        <f>S255*H255</f>
        <v>0</v>
      </c>
      <c r="AR255" s="24" t="s">
        <v>157</v>
      </c>
      <c r="AT255" s="24" t="s">
        <v>140</v>
      </c>
      <c r="AU255" s="24" t="s">
        <v>81</v>
      </c>
      <c r="AY255" s="24" t="s">
        <v>137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79</v>
      </c>
      <c r="BK255" s="203">
        <f>ROUND(I255*H255,2)</f>
        <v>0</v>
      </c>
      <c r="BL255" s="24" t="s">
        <v>157</v>
      </c>
      <c r="BM255" s="24" t="s">
        <v>533</v>
      </c>
    </row>
    <row r="256" spans="2:65" s="1" customFormat="1" ht="16.5" customHeight="1">
      <c r="B256" s="41"/>
      <c r="C256" s="192" t="s">
        <v>534</v>
      </c>
      <c r="D256" s="192" t="s">
        <v>140</v>
      </c>
      <c r="E256" s="193" t="s">
        <v>535</v>
      </c>
      <c r="F256" s="194" t="s">
        <v>536</v>
      </c>
      <c r="G256" s="195" t="s">
        <v>227</v>
      </c>
      <c r="H256" s="196">
        <v>6.28</v>
      </c>
      <c r="I256" s="197"/>
      <c r="J256" s="198">
        <f>ROUND(I256*H256,2)</f>
        <v>0</v>
      </c>
      <c r="K256" s="194" t="s">
        <v>144</v>
      </c>
      <c r="L256" s="61"/>
      <c r="M256" s="199" t="s">
        <v>21</v>
      </c>
      <c r="N256" s="200" t="s">
        <v>42</v>
      </c>
      <c r="O256" s="42"/>
      <c r="P256" s="201">
        <f>O256*H256</f>
        <v>0</v>
      </c>
      <c r="Q256" s="201">
        <v>0.00158</v>
      </c>
      <c r="R256" s="201">
        <f>Q256*H256</f>
        <v>0.009922400000000001</v>
      </c>
      <c r="S256" s="201">
        <v>0</v>
      </c>
      <c r="T256" s="202">
        <f>S256*H256</f>
        <v>0</v>
      </c>
      <c r="AR256" s="24" t="s">
        <v>157</v>
      </c>
      <c r="AT256" s="24" t="s">
        <v>140</v>
      </c>
      <c r="AU256" s="24" t="s">
        <v>81</v>
      </c>
      <c r="AY256" s="24" t="s">
        <v>137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79</v>
      </c>
      <c r="BK256" s="203">
        <f>ROUND(I256*H256,2)</f>
        <v>0</v>
      </c>
      <c r="BL256" s="24" t="s">
        <v>157</v>
      </c>
      <c r="BM256" s="24" t="s">
        <v>537</v>
      </c>
    </row>
    <row r="257" spans="2:63" s="10" customFormat="1" ht="29.85" customHeight="1">
      <c r="B257" s="176"/>
      <c r="C257" s="177"/>
      <c r="D257" s="178" t="s">
        <v>70</v>
      </c>
      <c r="E257" s="190" t="s">
        <v>538</v>
      </c>
      <c r="F257" s="190" t="s">
        <v>539</v>
      </c>
      <c r="G257" s="177"/>
      <c r="H257" s="177"/>
      <c r="I257" s="180"/>
      <c r="J257" s="191">
        <f>BK257</f>
        <v>0</v>
      </c>
      <c r="K257" s="177"/>
      <c r="L257" s="182"/>
      <c r="M257" s="183"/>
      <c r="N257" s="184"/>
      <c r="O257" s="184"/>
      <c r="P257" s="185">
        <f>SUM(P258:P262)</f>
        <v>0</v>
      </c>
      <c r="Q257" s="184"/>
      <c r="R257" s="185">
        <f>SUM(R258:R262)</f>
        <v>0</v>
      </c>
      <c r="S257" s="184"/>
      <c r="T257" s="186">
        <f>SUM(T258:T262)</f>
        <v>0</v>
      </c>
      <c r="AR257" s="187" t="s">
        <v>79</v>
      </c>
      <c r="AT257" s="188" t="s">
        <v>70</v>
      </c>
      <c r="AU257" s="188" t="s">
        <v>79</v>
      </c>
      <c r="AY257" s="187" t="s">
        <v>137</v>
      </c>
      <c r="BK257" s="189">
        <f>SUM(BK258:BK262)</f>
        <v>0</v>
      </c>
    </row>
    <row r="258" spans="2:65" s="1" customFormat="1" ht="25.5" customHeight="1">
      <c r="B258" s="41"/>
      <c r="C258" s="192" t="s">
        <v>540</v>
      </c>
      <c r="D258" s="192" t="s">
        <v>140</v>
      </c>
      <c r="E258" s="193" t="s">
        <v>541</v>
      </c>
      <c r="F258" s="194" t="s">
        <v>542</v>
      </c>
      <c r="G258" s="195" t="s">
        <v>221</v>
      </c>
      <c r="H258" s="196">
        <v>39.109</v>
      </c>
      <c r="I258" s="197"/>
      <c r="J258" s="198">
        <f>ROUND(I258*H258,2)</f>
        <v>0</v>
      </c>
      <c r="K258" s="194" t="s">
        <v>144</v>
      </c>
      <c r="L258" s="61"/>
      <c r="M258" s="199" t="s">
        <v>21</v>
      </c>
      <c r="N258" s="200" t="s">
        <v>42</v>
      </c>
      <c r="O258" s="42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157</v>
      </c>
      <c r="AT258" s="24" t="s">
        <v>140</v>
      </c>
      <c r="AU258" s="24" t="s">
        <v>81</v>
      </c>
      <c r="AY258" s="24" t="s">
        <v>137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79</v>
      </c>
      <c r="BK258" s="203">
        <f>ROUND(I258*H258,2)</f>
        <v>0</v>
      </c>
      <c r="BL258" s="24" t="s">
        <v>157</v>
      </c>
      <c r="BM258" s="24" t="s">
        <v>543</v>
      </c>
    </row>
    <row r="259" spans="2:65" s="1" customFormat="1" ht="25.5" customHeight="1">
      <c r="B259" s="41"/>
      <c r="C259" s="192" t="s">
        <v>544</v>
      </c>
      <c r="D259" s="192" t="s">
        <v>140</v>
      </c>
      <c r="E259" s="193" t="s">
        <v>545</v>
      </c>
      <c r="F259" s="194" t="s">
        <v>546</v>
      </c>
      <c r="G259" s="195" t="s">
        <v>221</v>
      </c>
      <c r="H259" s="196">
        <v>743.071</v>
      </c>
      <c r="I259" s="197"/>
      <c r="J259" s="198">
        <f>ROUND(I259*H259,2)</f>
        <v>0</v>
      </c>
      <c r="K259" s="194" t="s">
        <v>144</v>
      </c>
      <c r="L259" s="61"/>
      <c r="M259" s="199" t="s">
        <v>21</v>
      </c>
      <c r="N259" s="200" t="s">
        <v>42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157</v>
      </c>
      <c r="AT259" s="24" t="s">
        <v>140</v>
      </c>
      <c r="AU259" s="24" t="s">
        <v>81</v>
      </c>
      <c r="AY259" s="24" t="s">
        <v>137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79</v>
      </c>
      <c r="BK259" s="203">
        <f>ROUND(I259*H259,2)</f>
        <v>0</v>
      </c>
      <c r="BL259" s="24" t="s">
        <v>157</v>
      </c>
      <c r="BM259" s="24" t="s">
        <v>547</v>
      </c>
    </row>
    <row r="260" spans="2:51" s="11" customFormat="1" ht="12">
      <c r="B260" s="208"/>
      <c r="C260" s="209"/>
      <c r="D260" s="210" t="s">
        <v>198</v>
      </c>
      <c r="E260" s="209"/>
      <c r="F260" s="212" t="s">
        <v>548</v>
      </c>
      <c r="G260" s="209"/>
      <c r="H260" s="213">
        <v>743.071</v>
      </c>
      <c r="I260" s="214"/>
      <c r="J260" s="209"/>
      <c r="K260" s="209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198</v>
      </c>
      <c r="AU260" s="219" t="s">
        <v>81</v>
      </c>
      <c r="AV260" s="11" t="s">
        <v>81</v>
      </c>
      <c r="AW260" s="11" t="s">
        <v>6</v>
      </c>
      <c r="AX260" s="11" t="s">
        <v>79</v>
      </c>
      <c r="AY260" s="219" t="s">
        <v>137</v>
      </c>
    </row>
    <row r="261" spans="2:65" s="1" customFormat="1" ht="25.5" customHeight="1">
      <c r="B261" s="41"/>
      <c r="C261" s="192" t="s">
        <v>549</v>
      </c>
      <c r="D261" s="192" t="s">
        <v>140</v>
      </c>
      <c r="E261" s="193" t="s">
        <v>550</v>
      </c>
      <c r="F261" s="194" t="s">
        <v>551</v>
      </c>
      <c r="G261" s="195" t="s">
        <v>221</v>
      </c>
      <c r="H261" s="196">
        <v>39.109</v>
      </c>
      <c r="I261" s="197"/>
      <c r="J261" s="198">
        <f>ROUND(I261*H261,2)</f>
        <v>0</v>
      </c>
      <c r="K261" s="194" t="s">
        <v>144</v>
      </c>
      <c r="L261" s="61"/>
      <c r="M261" s="199" t="s">
        <v>21</v>
      </c>
      <c r="N261" s="200" t="s">
        <v>42</v>
      </c>
      <c r="O261" s="42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157</v>
      </c>
      <c r="AT261" s="24" t="s">
        <v>140</v>
      </c>
      <c r="AU261" s="24" t="s">
        <v>81</v>
      </c>
      <c r="AY261" s="24" t="s">
        <v>137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79</v>
      </c>
      <c r="BK261" s="203">
        <f>ROUND(I261*H261,2)</f>
        <v>0</v>
      </c>
      <c r="BL261" s="24" t="s">
        <v>157</v>
      </c>
      <c r="BM261" s="24" t="s">
        <v>552</v>
      </c>
    </row>
    <row r="262" spans="2:65" s="1" customFormat="1" ht="25.5" customHeight="1">
      <c r="B262" s="41"/>
      <c r="C262" s="192" t="s">
        <v>553</v>
      </c>
      <c r="D262" s="192" t="s">
        <v>140</v>
      </c>
      <c r="E262" s="193" t="s">
        <v>554</v>
      </c>
      <c r="F262" s="194" t="s">
        <v>555</v>
      </c>
      <c r="G262" s="195" t="s">
        <v>221</v>
      </c>
      <c r="H262" s="196">
        <v>32.944</v>
      </c>
      <c r="I262" s="197"/>
      <c r="J262" s="198">
        <f>ROUND(I262*H262,2)</f>
        <v>0</v>
      </c>
      <c r="K262" s="194" t="s">
        <v>144</v>
      </c>
      <c r="L262" s="61"/>
      <c r="M262" s="199" t="s">
        <v>21</v>
      </c>
      <c r="N262" s="200" t="s">
        <v>42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157</v>
      </c>
      <c r="AT262" s="24" t="s">
        <v>140</v>
      </c>
      <c r="AU262" s="24" t="s">
        <v>81</v>
      </c>
      <c r="AY262" s="24" t="s">
        <v>137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79</v>
      </c>
      <c r="BK262" s="203">
        <f>ROUND(I262*H262,2)</f>
        <v>0</v>
      </c>
      <c r="BL262" s="24" t="s">
        <v>157</v>
      </c>
      <c r="BM262" s="24" t="s">
        <v>556</v>
      </c>
    </row>
    <row r="263" spans="2:63" s="10" customFormat="1" ht="29.85" customHeight="1">
      <c r="B263" s="176"/>
      <c r="C263" s="177"/>
      <c r="D263" s="178" t="s">
        <v>70</v>
      </c>
      <c r="E263" s="190" t="s">
        <v>557</v>
      </c>
      <c r="F263" s="190" t="s">
        <v>558</v>
      </c>
      <c r="G263" s="177"/>
      <c r="H263" s="177"/>
      <c r="I263" s="180"/>
      <c r="J263" s="191">
        <f>BK263</f>
        <v>0</v>
      </c>
      <c r="K263" s="177"/>
      <c r="L263" s="182"/>
      <c r="M263" s="183"/>
      <c r="N263" s="184"/>
      <c r="O263" s="184"/>
      <c r="P263" s="185">
        <f>P264</f>
        <v>0</v>
      </c>
      <c r="Q263" s="184"/>
      <c r="R263" s="185">
        <f>R264</f>
        <v>0</v>
      </c>
      <c r="S263" s="184"/>
      <c r="T263" s="186">
        <f>T264</f>
        <v>0</v>
      </c>
      <c r="AR263" s="187" t="s">
        <v>79</v>
      </c>
      <c r="AT263" s="188" t="s">
        <v>70</v>
      </c>
      <c r="AU263" s="188" t="s">
        <v>79</v>
      </c>
      <c r="AY263" s="187" t="s">
        <v>137</v>
      </c>
      <c r="BK263" s="189">
        <f>BK264</f>
        <v>0</v>
      </c>
    </row>
    <row r="264" spans="2:65" s="1" customFormat="1" ht="16.5" customHeight="1">
      <c r="B264" s="41"/>
      <c r="C264" s="192" t="s">
        <v>559</v>
      </c>
      <c r="D264" s="192" t="s">
        <v>140</v>
      </c>
      <c r="E264" s="193" t="s">
        <v>560</v>
      </c>
      <c r="F264" s="194" t="s">
        <v>561</v>
      </c>
      <c r="G264" s="195" t="s">
        <v>221</v>
      </c>
      <c r="H264" s="196">
        <v>36.197</v>
      </c>
      <c r="I264" s="197"/>
      <c r="J264" s="198">
        <f>ROUND(I264*H264,2)</f>
        <v>0</v>
      </c>
      <c r="K264" s="194" t="s">
        <v>144</v>
      </c>
      <c r="L264" s="61"/>
      <c r="M264" s="199" t="s">
        <v>21</v>
      </c>
      <c r="N264" s="200" t="s">
        <v>42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157</v>
      </c>
      <c r="AT264" s="24" t="s">
        <v>140</v>
      </c>
      <c r="AU264" s="24" t="s">
        <v>81</v>
      </c>
      <c r="AY264" s="24" t="s">
        <v>137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79</v>
      </c>
      <c r="BK264" s="203">
        <f>ROUND(I264*H264,2)</f>
        <v>0</v>
      </c>
      <c r="BL264" s="24" t="s">
        <v>157</v>
      </c>
      <c r="BM264" s="24" t="s">
        <v>562</v>
      </c>
    </row>
    <row r="265" spans="2:63" s="10" customFormat="1" ht="37.35" customHeight="1">
      <c r="B265" s="176"/>
      <c r="C265" s="177"/>
      <c r="D265" s="178" t="s">
        <v>70</v>
      </c>
      <c r="E265" s="179" t="s">
        <v>563</v>
      </c>
      <c r="F265" s="179" t="s">
        <v>564</v>
      </c>
      <c r="G265" s="177"/>
      <c r="H265" s="177"/>
      <c r="I265" s="180"/>
      <c r="J265" s="181">
        <f>BK265</f>
        <v>0</v>
      </c>
      <c r="K265" s="177"/>
      <c r="L265" s="182"/>
      <c r="M265" s="183"/>
      <c r="N265" s="184"/>
      <c r="O265" s="184"/>
      <c r="P265" s="185">
        <f>P266+P286+P299+P301+P307+P312+P329+P351+P363+P368</f>
        <v>0</v>
      </c>
      <c r="Q265" s="184"/>
      <c r="R265" s="185">
        <f>R266+R286+R299+R301+R307+R312+R329+R351+R363+R368</f>
        <v>14.12730838</v>
      </c>
      <c r="S265" s="184"/>
      <c r="T265" s="186">
        <f>T266+T286+T299+T301+T307+T312+T329+T351+T363+T368</f>
        <v>0.3369</v>
      </c>
      <c r="AR265" s="187" t="s">
        <v>81</v>
      </c>
      <c r="AT265" s="188" t="s">
        <v>70</v>
      </c>
      <c r="AU265" s="188" t="s">
        <v>71</v>
      </c>
      <c r="AY265" s="187" t="s">
        <v>137</v>
      </c>
      <c r="BK265" s="189">
        <f>BK266+BK286+BK299+BK301+BK307+BK312+BK329+BK351+BK363+BK368</f>
        <v>0</v>
      </c>
    </row>
    <row r="266" spans="2:63" s="10" customFormat="1" ht="19.95" customHeight="1">
      <c r="B266" s="176"/>
      <c r="C266" s="177"/>
      <c r="D266" s="178" t="s">
        <v>70</v>
      </c>
      <c r="E266" s="190" t="s">
        <v>565</v>
      </c>
      <c r="F266" s="190" t="s">
        <v>566</v>
      </c>
      <c r="G266" s="177"/>
      <c r="H266" s="177"/>
      <c r="I266" s="180"/>
      <c r="J266" s="191">
        <f>BK266</f>
        <v>0</v>
      </c>
      <c r="K266" s="177"/>
      <c r="L266" s="182"/>
      <c r="M266" s="183"/>
      <c r="N266" s="184"/>
      <c r="O266" s="184"/>
      <c r="P266" s="185">
        <f>SUM(P267:P285)</f>
        <v>0</v>
      </c>
      <c r="Q266" s="184"/>
      <c r="R266" s="185">
        <f>SUM(R267:R285)</f>
        <v>0.42573</v>
      </c>
      <c r="S266" s="184"/>
      <c r="T266" s="186">
        <f>SUM(T267:T285)</f>
        <v>0.2512</v>
      </c>
      <c r="AR266" s="187" t="s">
        <v>81</v>
      </c>
      <c r="AT266" s="188" t="s">
        <v>70</v>
      </c>
      <c r="AU266" s="188" t="s">
        <v>79</v>
      </c>
      <c r="AY266" s="187" t="s">
        <v>137</v>
      </c>
      <c r="BK266" s="189">
        <f>SUM(BK267:BK285)</f>
        <v>0</v>
      </c>
    </row>
    <row r="267" spans="2:65" s="1" customFormat="1" ht="25.5" customHeight="1">
      <c r="B267" s="41"/>
      <c r="C267" s="192" t="s">
        <v>567</v>
      </c>
      <c r="D267" s="192" t="s">
        <v>140</v>
      </c>
      <c r="E267" s="193" t="s">
        <v>568</v>
      </c>
      <c r="F267" s="194" t="s">
        <v>569</v>
      </c>
      <c r="G267" s="195" t="s">
        <v>227</v>
      </c>
      <c r="H267" s="196">
        <v>62.8</v>
      </c>
      <c r="I267" s="197"/>
      <c r="J267" s="198">
        <f>ROUND(I267*H267,2)</f>
        <v>0</v>
      </c>
      <c r="K267" s="194" t="s">
        <v>144</v>
      </c>
      <c r="L267" s="61"/>
      <c r="M267" s="199" t="s">
        <v>21</v>
      </c>
      <c r="N267" s="200" t="s">
        <v>42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269</v>
      </c>
      <c r="AT267" s="24" t="s">
        <v>140</v>
      </c>
      <c r="AU267" s="24" t="s">
        <v>81</v>
      </c>
      <c r="AY267" s="24" t="s">
        <v>137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79</v>
      </c>
      <c r="BK267" s="203">
        <f>ROUND(I267*H267,2)</f>
        <v>0</v>
      </c>
      <c r="BL267" s="24" t="s">
        <v>269</v>
      </c>
      <c r="BM267" s="24" t="s">
        <v>570</v>
      </c>
    </row>
    <row r="268" spans="2:51" s="11" customFormat="1" ht="12">
      <c r="B268" s="208"/>
      <c r="C268" s="209"/>
      <c r="D268" s="210" t="s">
        <v>198</v>
      </c>
      <c r="E268" s="211" t="s">
        <v>21</v>
      </c>
      <c r="F268" s="212" t="s">
        <v>571</v>
      </c>
      <c r="G268" s="209"/>
      <c r="H268" s="213">
        <v>62.8</v>
      </c>
      <c r="I268" s="214"/>
      <c r="J268" s="209"/>
      <c r="K268" s="209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198</v>
      </c>
      <c r="AU268" s="219" t="s">
        <v>81</v>
      </c>
      <c r="AV268" s="11" t="s">
        <v>81</v>
      </c>
      <c r="AW268" s="11" t="s">
        <v>35</v>
      </c>
      <c r="AX268" s="11" t="s">
        <v>79</v>
      </c>
      <c r="AY268" s="219" t="s">
        <v>137</v>
      </c>
    </row>
    <row r="269" spans="2:65" s="1" customFormat="1" ht="16.5" customHeight="1">
      <c r="B269" s="41"/>
      <c r="C269" s="241" t="s">
        <v>572</v>
      </c>
      <c r="D269" s="241" t="s">
        <v>383</v>
      </c>
      <c r="E269" s="242" t="s">
        <v>573</v>
      </c>
      <c r="F269" s="243" t="s">
        <v>574</v>
      </c>
      <c r="G269" s="244" t="s">
        <v>221</v>
      </c>
      <c r="H269" s="245">
        <v>0.019</v>
      </c>
      <c r="I269" s="246"/>
      <c r="J269" s="247">
        <f>ROUND(I269*H269,2)</f>
        <v>0</v>
      </c>
      <c r="K269" s="243" t="s">
        <v>144</v>
      </c>
      <c r="L269" s="248"/>
      <c r="M269" s="249" t="s">
        <v>21</v>
      </c>
      <c r="N269" s="250" t="s">
        <v>42</v>
      </c>
      <c r="O269" s="42"/>
      <c r="P269" s="201">
        <f>O269*H269</f>
        <v>0</v>
      </c>
      <c r="Q269" s="201">
        <v>1</v>
      </c>
      <c r="R269" s="201">
        <f>Q269*H269</f>
        <v>0.019</v>
      </c>
      <c r="S269" s="201">
        <v>0</v>
      </c>
      <c r="T269" s="202">
        <f>S269*H269</f>
        <v>0</v>
      </c>
      <c r="AR269" s="24" t="s">
        <v>344</v>
      </c>
      <c r="AT269" s="24" t="s">
        <v>383</v>
      </c>
      <c r="AU269" s="24" t="s">
        <v>81</v>
      </c>
      <c r="AY269" s="24" t="s">
        <v>137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79</v>
      </c>
      <c r="BK269" s="203">
        <f>ROUND(I269*H269,2)</f>
        <v>0</v>
      </c>
      <c r="BL269" s="24" t="s">
        <v>269</v>
      </c>
      <c r="BM269" s="24" t="s">
        <v>575</v>
      </c>
    </row>
    <row r="270" spans="2:51" s="11" customFormat="1" ht="12">
      <c r="B270" s="208"/>
      <c r="C270" s="209"/>
      <c r="D270" s="210" t="s">
        <v>198</v>
      </c>
      <c r="E270" s="209"/>
      <c r="F270" s="212" t="s">
        <v>576</v>
      </c>
      <c r="G270" s="209"/>
      <c r="H270" s="213">
        <v>0.019</v>
      </c>
      <c r="I270" s="214"/>
      <c r="J270" s="209"/>
      <c r="K270" s="209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198</v>
      </c>
      <c r="AU270" s="219" t="s">
        <v>81</v>
      </c>
      <c r="AV270" s="11" t="s">
        <v>81</v>
      </c>
      <c r="AW270" s="11" t="s">
        <v>6</v>
      </c>
      <c r="AX270" s="11" t="s">
        <v>79</v>
      </c>
      <c r="AY270" s="219" t="s">
        <v>137</v>
      </c>
    </row>
    <row r="271" spans="2:65" s="1" customFormat="1" ht="25.5" customHeight="1">
      <c r="B271" s="41"/>
      <c r="C271" s="192" t="s">
        <v>577</v>
      </c>
      <c r="D271" s="192" t="s">
        <v>140</v>
      </c>
      <c r="E271" s="193" t="s">
        <v>578</v>
      </c>
      <c r="F271" s="194" t="s">
        <v>579</v>
      </c>
      <c r="G271" s="195" t="s">
        <v>227</v>
      </c>
      <c r="H271" s="196">
        <v>12.43</v>
      </c>
      <c r="I271" s="197"/>
      <c r="J271" s="198">
        <f>ROUND(I271*H271,2)</f>
        <v>0</v>
      </c>
      <c r="K271" s="194" t="s">
        <v>144</v>
      </c>
      <c r="L271" s="61"/>
      <c r="M271" s="199" t="s">
        <v>21</v>
      </c>
      <c r="N271" s="200" t="s">
        <v>42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269</v>
      </c>
      <c r="AT271" s="24" t="s">
        <v>140</v>
      </c>
      <c r="AU271" s="24" t="s">
        <v>81</v>
      </c>
      <c r="AY271" s="24" t="s">
        <v>137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79</v>
      </c>
      <c r="BK271" s="203">
        <f>ROUND(I271*H271,2)</f>
        <v>0</v>
      </c>
      <c r="BL271" s="24" t="s">
        <v>269</v>
      </c>
      <c r="BM271" s="24" t="s">
        <v>580</v>
      </c>
    </row>
    <row r="272" spans="2:51" s="11" customFormat="1" ht="12">
      <c r="B272" s="208"/>
      <c r="C272" s="209"/>
      <c r="D272" s="210" t="s">
        <v>198</v>
      </c>
      <c r="E272" s="211" t="s">
        <v>21</v>
      </c>
      <c r="F272" s="212" t="s">
        <v>581</v>
      </c>
      <c r="G272" s="209"/>
      <c r="H272" s="213">
        <v>4.061</v>
      </c>
      <c r="I272" s="214"/>
      <c r="J272" s="209"/>
      <c r="K272" s="209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198</v>
      </c>
      <c r="AU272" s="219" t="s">
        <v>81</v>
      </c>
      <c r="AV272" s="11" t="s">
        <v>81</v>
      </c>
      <c r="AW272" s="11" t="s">
        <v>35</v>
      </c>
      <c r="AX272" s="11" t="s">
        <v>71</v>
      </c>
      <c r="AY272" s="219" t="s">
        <v>137</v>
      </c>
    </row>
    <row r="273" spans="2:51" s="11" customFormat="1" ht="12">
      <c r="B273" s="208"/>
      <c r="C273" s="209"/>
      <c r="D273" s="210" t="s">
        <v>198</v>
      </c>
      <c r="E273" s="211" t="s">
        <v>21</v>
      </c>
      <c r="F273" s="212" t="s">
        <v>582</v>
      </c>
      <c r="G273" s="209"/>
      <c r="H273" s="213">
        <v>4.578</v>
      </c>
      <c r="I273" s="214"/>
      <c r="J273" s="209"/>
      <c r="K273" s="209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198</v>
      </c>
      <c r="AU273" s="219" t="s">
        <v>81</v>
      </c>
      <c r="AV273" s="11" t="s">
        <v>81</v>
      </c>
      <c r="AW273" s="11" t="s">
        <v>35</v>
      </c>
      <c r="AX273" s="11" t="s">
        <v>71</v>
      </c>
      <c r="AY273" s="219" t="s">
        <v>137</v>
      </c>
    </row>
    <row r="274" spans="2:51" s="11" customFormat="1" ht="12">
      <c r="B274" s="208"/>
      <c r="C274" s="209"/>
      <c r="D274" s="210" t="s">
        <v>198</v>
      </c>
      <c r="E274" s="211" t="s">
        <v>21</v>
      </c>
      <c r="F274" s="212" t="s">
        <v>583</v>
      </c>
      <c r="G274" s="209"/>
      <c r="H274" s="213">
        <v>3.791</v>
      </c>
      <c r="I274" s="214"/>
      <c r="J274" s="209"/>
      <c r="K274" s="209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198</v>
      </c>
      <c r="AU274" s="219" t="s">
        <v>81</v>
      </c>
      <c r="AV274" s="11" t="s">
        <v>81</v>
      </c>
      <c r="AW274" s="11" t="s">
        <v>35</v>
      </c>
      <c r="AX274" s="11" t="s">
        <v>71</v>
      </c>
      <c r="AY274" s="219" t="s">
        <v>137</v>
      </c>
    </row>
    <row r="275" spans="2:51" s="12" customFormat="1" ht="12">
      <c r="B275" s="220"/>
      <c r="C275" s="221"/>
      <c r="D275" s="210" t="s">
        <v>198</v>
      </c>
      <c r="E275" s="222" t="s">
        <v>21</v>
      </c>
      <c r="F275" s="223" t="s">
        <v>200</v>
      </c>
      <c r="G275" s="221"/>
      <c r="H275" s="224">
        <v>12.43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198</v>
      </c>
      <c r="AU275" s="230" t="s">
        <v>81</v>
      </c>
      <c r="AV275" s="12" t="s">
        <v>157</v>
      </c>
      <c r="AW275" s="12" t="s">
        <v>35</v>
      </c>
      <c r="AX275" s="12" t="s">
        <v>79</v>
      </c>
      <c r="AY275" s="230" t="s">
        <v>137</v>
      </c>
    </row>
    <row r="276" spans="2:65" s="1" customFormat="1" ht="16.5" customHeight="1">
      <c r="B276" s="41"/>
      <c r="C276" s="241" t="s">
        <v>584</v>
      </c>
      <c r="D276" s="241" t="s">
        <v>383</v>
      </c>
      <c r="E276" s="242" t="s">
        <v>585</v>
      </c>
      <c r="F276" s="243" t="s">
        <v>586</v>
      </c>
      <c r="G276" s="244" t="s">
        <v>587</v>
      </c>
      <c r="H276" s="245">
        <v>20.51</v>
      </c>
      <c r="I276" s="246"/>
      <c r="J276" s="247">
        <f>ROUND(I276*H276,2)</f>
        <v>0</v>
      </c>
      <c r="K276" s="243" t="s">
        <v>144</v>
      </c>
      <c r="L276" s="248"/>
      <c r="M276" s="249" t="s">
        <v>21</v>
      </c>
      <c r="N276" s="250" t="s">
        <v>42</v>
      </c>
      <c r="O276" s="42"/>
      <c r="P276" s="201">
        <f>O276*H276</f>
        <v>0</v>
      </c>
      <c r="Q276" s="201">
        <v>0.001</v>
      </c>
      <c r="R276" s="201">
        <f>Q276*H276</f>
        <v>0.02051</v>
      </c>
      <c r="S276" s="201">
        <v>0</v>
      </c>
      <c r="T276" s="202">
        <f>S276*H276</f>
        <v>0</v>
      </c>
      <c r="AR276" s="24" t="s">
        <v>344</v>
      </c>
      <c r="AT276" s="24" t="s">
        <v>383</v>
      </c>
      <c r="AU276" s="24" t="s">
        <v>81</v>
      </c>
      <c r="AY276" s="24" t="s">
        <v>137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79</v>
      </c>
      <c r="BK276" s="203">
        <f>ROUND(I276*H276,2)</f>
        <v>0</v>
      </c>
      <c r="BL276" s="24" t="s">
        <v>269</v>
      </c>
      <c r="BM276" s="24" t="s">
        <v>588</v>
      </c>
    </row>
    <row r="277" spans="2:51" s="11" customFormat="1" ht="12">
      <c r="B277" s="208"/>
      <c r="C277" s="209"/>
      <c r="D277" s="210" t="s">
        <v>198</v>
      </c>
      <c r="E277" s="209"/>
      <c r="F277" s="212" t="s">
        <v>589</v>
      </c>
      <c r="G277" s="209"/>
      <c r="H277" s="213">
        <v>20.51</v>
      </c>
      <c r="I277" s="214"/>
      <c r="J277" s="209"/>
      <c r="K277" s="209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198</v>
      </c>
      <c r="AU277" s="219" t="s">
        <v>81</v>
      </c>
      <c r="AV277" s="11" t="s">
        <v>81</v>
      </c>
      <c r="AW277" s="11" t="s">
        <v>6</v>
      </c>
      <c r="AX277" s="11" t="s">
        <v>79</v>
      </c>
      <c r="AY277" s="219" t="s">
        <v>137</v>
      </c>
    </row>
    <row r="278" spans="2:65" s="1" customFormat="1" ht="16.5" customHeight="1">
      <c r="B278" s="41"/>
      <c r="C278" s="192" t="s">
        <v>590</v>
      </c>
      <c r="D278" s="192" t="s">
        <v>140</v>
      </c>
      <c r="E278" s="193" t="s">
        <v>591</v>
      </c>
      <c r="F278" s="194" t="s">
        <v>592</v>
      </c>
      <c r="G278" s="195" t="s">
        <v>227</v>
      </c>
      <c r="H278" s="196">
        <v>62.8</v>
      </c>
      <c r="I278" s="197"/>
      <c r="J278" s="198">
        <f>ROUND(I278*H278,2)</f>
        <v>0</v>
      </c>
      <c r="K278" s="194" t="s">
        <v>144</v>
      </c>
      <c r="L278" s="61"/>
      <c r="M278" s="199" t="s">
        <v>21</v>
      </c>
      <c r="N278" s="200" t="s">
        <v>42</v>
      </c>
      <c r="O278" s="42"/>
      <c r="P278" s="201">
        <f>O278*H278</f>
        <v>0</v>
      </c>
      <c r="Q278" s="201">
        <v>0</v>
      </c>
      <c r="R278" s="201">
        <f>Q278*H278</f>
        <v>0</v>
      </c>
      <c r="S278" s="201">
        <v>0.004</v>
      </c>
      <c r="T278" s="202">
        <f>S278*H278</f>
        <v>0.2512</v>
      </c>
      <c r="AR278" s="24" t="s">
        <v>269</v>
      </c>
      <c r="AT278" s="24" t="s">
        <v>140</v>
      </c>
      <c r="AU278" s="24" t="s">
        <v>81</v>
      </c>
      <c r="AY278" s="24" t="s">
        <v>137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79</v>
      </c>
      <c r="BK278" s="203">
        <f>ROUND(I278*H278,2)</f>
        <v>0</v>
      </c>
      <c r="BL278" s="24" t="s">
        <v>269</v>
      </c>
      <c r="BM278" s="24" t="s">
        <v>593</v>
      </c>
    </row>
    <row r="279" spans="2:51" s="11" customFormat="1" ht="12">
      <c r="B279" s="208"/>
      <c r="C279" s="209"/>
      <c r="D279" s="210" t="s">
        <v>198</v>
      </c>
      <c r="E279" s="211" t="s">
        <v>21</v>
      </c>
      <c r="F279" s="212" t="s">
        <v>229</v>
      </c>
      <c r="G279" s="209"/>
      <c r="H279" s="213">
        <v>62.8</v>
      </c>
      <c r="I279" s="214"/>
      <c r="J279" s="209"/>
      <c r="K279" s="209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198</v>
      </c>
      <c r="AU279" s="219" t="s">
        <v>81</v>
      </c>
      <c r="AV279" s="11" t="s">
        <v>81</v>
      </c>
      <c r="AW279" s="11" t="s">
        <v>35</v>
      </c>
      <c r="AX279" s="11" t="s">
        <v>71</v>
      </c>
      <c r="AY279" s="219" t="s">
        <v>137</v>
      </c>
    </row>
    <row r="280" spans="2:51" s="12" customFormat="1" ht="12">
      <c r="B280" s="220"/>
      <c r="C280" s="221"/>
      <c r="D280" s="210" t="s">
        <v>198</v>
      </c>
      <c r="E280" s="222" t="s">
        <v>21</v>
      </c>
      <c r="F280" s="223" t="s">
        <v>200</v>
      </c>
      <c r="G280" s="221"/>
      <c r="H280" s="224">
        <v>62.8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198</v>
      </c>
      <c r="AU280" s="230" t="s">
        <v>81</v>
      </c>
      <c r="AV280" s="12" t="s">
        <v>157</v>
      </c>
      <c r="AW280" s="12" t="s">
        <v>35</v>
      </c>
      <c r="AX280" s="12" t="s">
        <v>79</v>
      </c>
      <c r="AY280" s="230" t="s">
        <v>137</v>
      </c>
    </row>
    <row r="281" spans="2:65" s="1" customFormat="1" ht="16.5" customHeight="1">
      <c r="B281" s="41"/>
      <c r="C281" s="192" t="s">
        <v>594</v>
      </c>
      <c r="D281" s="192" t="s">
        <v>140</v>
      </c>
      <c r="E281" s="193" t="s">
        <v>595</v>
      </c>
      <c r="F281" s="194" t="s">
        <v>596</v>
      </c>
      <c r="G281" s="195" t="s">
        <v>227</v>
      </c>
      <c r="H281" s="196">
        <v>62.8</v>
      </c>
      <c r="I281" s="197"/>
      <c r="J281" s="198">
        <f>ROUND(I281*H281,2)</f>
        <v>0</v>
      </c>
      <c r="K281" s="194" t="s">
        <v>144</v>
      </c>
      <c r="L281" s="61"/>
      <c r="M281" s="199" t="s">
        <v>21</v>
      </c>
      <c r="N281" s="200" t="s">
        <v>42</v>
      </c>
      <c r="O281" s="42"/>
      <c r="P281" s="201">
        <f>O281*H281</f>
        <v>0</v>
      </c>
      <c r="Q281" s="201">
        <v>0.0004</v>
      </c>
      <c r="R281" s="201">
        <f>Q281*H281</f>
        <v>0.02512</v>
      </c>
      <c r="S281" s="201">
        <v>0</v>
      </c>
      <c r="T281" s="202">
        <f>S281*H281</f>
        <v>0</v>
      </c>
      <c r="AR281" s="24" t="s">
        <v>269</v>
      </c>
      <c r="AT281" s="24" t="s">
        <v>140</v>
      </c>
      <c r="AU281" s="24" t="s">
        <v>81</v>
      </c>
      <c r="AY281" s="24" t="s">
        <v>137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79</v>
      </c>
      <c r="BK281" s="203">
        <f>ROUND(I281*H281,2)</f>
        <v>0</v>
      </c>
      <c r="BL281" s="24" t="s">
        <v>269</v>
      </c>
      <c r="BM281" s="24" t="s">
        <v>597</v>
      </c>
    </row>
    <row r="282" spans="2:65" s="1" customFormat="1" ht="16.5" customHeight="1">
      <c r="B282" s="41"/>
      <c r="C282" s="241" t="s">
        <v>598</v>
      </c>
      <c r="D282" s="241" t="s">
        <v>383</v>
      </c>
      <c r="E282" s="242" t="s">
        <v>599</v>
      </c>
      <c r="F282" s="243" t="s">
        <v>600</v>
      </c>
      <c r="G282" s="244" t="s">
        <v>227</v>
      </c>
      <c r="H282" s="245">
        <v>72.22</v>
      </c>
      <c r="I282" s="246"/>
      <c r="J282" s="247">
        <f>ROUND(I282*H282,2)</f>
        <v>0</v>
      </c>
      <c r="K282" s="243" t="s">
        <v>144</v>
      </c>
      <c r="L282" s="248"/>
      <c r="M282" s="249" t="s">
        <v>21</v>
      </c>
      <c r="N282" s="250" t="s">
        <v>42</v>
      </c>
      <c r="O282" s="42"/>
      <c r="P282" s="201">
        <f>O282*H282</f>
        <v>0</v>
      </c>
      <c r="Q282" s="201">
        <v>0.005</v>
      </c>
      <c r="R282" s="201">
        <f>Q282*H282</f>
        <v>0.3611</v>
      </c>
      <c r="S282" s="201">
        <v>0</v>
      </c>
      <c r="T282" s="202">
        <f>S282*H282</f>
        <v>0</v>
      </c>
      <c r="AR282" s="24" t="s">
        <v>344</v>
      </c>
      <c r="AT282" s="24" t="s">
        <v>383</v>
      </c>
      <c r="AU282" s="24" t="s">
        <v>81</v>
      </c>
      <c r="AY282" s="24" t="s">
        <v>137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79</v>
      </c>
      <c r="BK282" s="203">
        <f>ROUND(I282*H282,2)</f>
        <v>0</v>
      </c>
      <c r="BL282" s="24" t="s">
        <v>269</v>
      </c>
      <c r="BM282" s="24" t="s">
        <v>601</v>
      </c>
    </row>
    <row r="283" spans="2:51" s="11" customFormat="1" ht="12">
      <c r="B283" s="208"/>
      <c r="C283" s="209"/>
      <c r="D283" s="210" t="s">
        <v>198</v>
      </c>
      <c r="E283" s="209"/>
      <c r="F283" s="212" t="s">
        <v>602</v>
      </c>
      <c r="G283" s="209"/>
      <c r="H283" s="213">
        <v>72.22</v>
      </c>
      <c r="I283" s="214"/>
      <c r="J283" s="209"/>
      <c r="K283" s="209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198</v>
      </c>
      <c r="AU283" s="219" t="s">
        <v>81</v>
      </c>
      <c r="AV283" s="11" t="s">
        <v>81</v>
      </c>
      <c r="AW283" s="11" t="s">
        <v>6</v>
      </c>
      <c r="AX283" s="11" t="s">
        <v>79</v>
      </c>
      <c r="AY283" s="219" t="s">
        <v>137</v>
      </c>
    </row>
    <row r="284" spans="2:65" s="1" customFormat="1" ht="25.5" customHeight="1">
      <c r="B284" s="41"/>
      <c r="C284" s="192" t="s">
        <v>603</v>
      </c>
      <c r="D284" s="192" t="s">
        <v>140</v>
      </c>
      <c r="E284" s="193" t="s">
        <v>604</v>
      </c>
      <c r="F284" s="194" t="s">
        <v>605</v>
      </c>
      <c r="G284" s="195" t="s">
        <v>221</v>
      </c>
      <c r="H284" s="196">
        <v>0.426</v>
      </c>
      <c r="I284" s="197"/>
      <c r="J284" s="198">
        <f>ROUND(I284*H284,2)</f>
        <v>0</v>
      </c>
      <c r="K284" s="194" t="s">
        <v>144</v>
      </c>
      <c r="L284" s="61"/>
      <c r="M284" s="199" t="s">
        <v>21</v>
      </c>
      <c r="N284" s="200" t="s">
        <v>42</v>
      </c>
      <c r="O284" s="42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269</v>
      </c>
      <c r="AT284" s="24" t="s">
        <v>140</v>
      </c>
      <c r="AU284" s="24" t="s">
        <v>81</v>
      </c>
      <c r="AY284" s="24" t="s">
        <v>137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79</v>
      </c>
      <c r="BK284" s="203">
        <f>ROUND(I284*H284,2)</f>
        <v>0</v>
      </c>
      <c r="BL284" s="24" t="s">
        <v>269</v>
      </c>
      <c r="BM284" s="24" t="s">
        <v>606</v>
      </c>
    </row>
    <row r="285" spans="2:65" s="1" customFormat="1" ht="16.5" customHeight="1">
      <c r="B285" s="41"/>
      <c r="C285" s="192" t="s">
        <v>607</v>
      </c>
      <c r="D285" s="192" t="s">
        <v>140</v>
      </c>
      <c r="E285" s="193" t="s">
        <v>608</v>
      </c>
      <c r="F285" s="194" t="s">
        <v>609</v>
      </c>
      <c r="G285" s="195" t="s">
        <v>221</v>
      </c>
      <c r="H285" s="196">
        <v>0.426</v>
      </c>
      <c r="I285" s="197"/>
      <c r="J285" s="198">
        <f>ROUND(I285*H285,2)</f>
        <v>0</v>
      </c>
      <c r="K285" s="194" t="s">
        <v>144</v>
      </c>
      <c r="L285" s="61"/>
      <c r="M285" s="199" t="s">
        <v>21</v>
      </c>
      <c r="N285" s="200" t="s">
        <v>42</v>
      </c>
      <c r="O285" s="4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269</v>
      </c>
      <c r="AT285" s="24" t="s">
        <v>140</v>
      </c>
      <c r="AU285" s="24" t="s">
        <v>81</v>
      </c>
      <c r="AY285" s="24" t="s">
        <v>137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79</v>
      </c>
      <c r="BK285" s="203">
        <f>ROUND(I285*H285,2)</f>
        <v>0</v>
      </c>
      <c r="BL285" s="24" t="s">
        <v>269</v>
      </c>
      <c r="BM285" s="24" t="s">
        <v>610</v>
      </c>
    </row>
    <row r="286" spans="2:63" s="10" customFormat="1" ht="29.85" customHeight="1">
      <c r="B286" s="176"/>
      <c r="C286" s="177"/>
      <c r="D286" s="178" t="s">
        <v>70</v>
      </c>
      <c r="E286" s="190" t="s">
        <v>611</v>
      </c>
      <c r="F286" s="190" t="s">
        <v>612</v>
      </c>
      <c r="G286" s="177"/>
      <c r="H286" s="177"/>
      <c r="I286" s="180"/>
      <c r="J286" s="191">
        <f>BK286</f>
        <v>0</v>
      </c>
      <c r="K286" s="177"/>
      <c r="L286" s="182"/>
      <c r="M286" s="183"/>
      <c r="N286" s="184"/>
      <c r="O286" s="184"/>
      <c r="P286" s="185">
        <f>SUM(P287:P298)</f>
        <v>0</v>
      </c>
      <c r="Q286" s="184"/>
      <c r="R286" s="185">
        <f>SUM(R287:R298)</f>
        <v>0.095634</v>
      </c>
      <c r="S286" s="184"/>
      <c r="T286" s="186">
        <f>SUM(T287:T298)</f>
        <v>0</v>
      </c>
      <c r="AR286" s="187" t="s">
        <v>81</v>
      </c>
      <c r="AT286" s="188" t="s">
        <v>70</v>
      </c>
      <c r="AU286" s="188" t="s">
        <v>79</v>
      </c>
      <c r="AY286" s="187" t="s">
        <v>137</v>
      </c>
      <c r="BK286" s="189">
        <f>SUM(BK287:BK298)</f>
        <v>0</v>
      </c>
    </row>
    <row r="287" spans="2:65" s="1" customFormat="1" ht="25.5" customHeight="1">
      <c r="B287" s="41"/>
      <c r="C287" s="192" t="s">
        <v>613</v>
      </c>
      <c r="D287" s="192" t="s">
        <v>140</v>
      </c>
      <c r="E287" s="193" t="s">
        <v>614</v>
      </c>
      <c r="F287" s="194" t="s">
        <v>615</v>
      </c>
      <c r="G287" s="195" t="s">
        <v>227</v>
      </c>
      <c r="H287" s="196">
        <v>62.8</v>
      </c>
      <c r="I287" s="197"/>
      <c r="J287" s="198">
        <f>ROUND(I287*H287,2)</f>
        <v>0</v>
      </c>
      <c r="K287" s="194" t="s">
        <v>144</v>
      </c>
      <c r="L287" s="61"/>
      <c r="M287" s="199" t="s">
        <v>21</v>
      </c>
      <c r="N287" s="200" t="s">
        <v>42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269</v>
      </c>
      <c r="AT287" s="24" t="s">
        <v>140</v>
      </c>
      <c r="AU287" s="24" t="s">
        <v>81</v>
      </c>
      <c r="AY287" s="24" t="s">
        <v>137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79</v>
      </c>
      <c r="BK287" s="203">
        <f>ROUND(I287*H287,2)</f>
        <v>0</v>
      </c>
      <c r="BL287" s="24" t="s">
        <v>269</v>
      </c>
      <c r="BM287" s="24" t="s">
        <v>616</v>
      </c>
    </row>
    <row r="288" spans="2:51" s="11" customFormat="1" ht="12">
      <c r="B288" s="208"/>
      <c r="C288" s="209"/>
      <c r="D288" s="210" t="s">
        <v>198</v>
      </c>
      <c r="E288" s="211" t="s">
        <v>21</v>
      </c>
      <c r="F288" s="212" t="s">
        <v>571</v>
      </c>
      <c r="G288" s="209"/>
      <c r="H288" s="213">
        <v>62.8</v>
      </c>
      <c r="I288" s="214"/>
      <c r="J288" s="209"/>
      <c r="K288" s="209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198</v>
      </c>
      <c r="AU288" s="219" t="s">
        <v>81</v>
      </c>
      <c r="AV288" s="11" t="s">
        <v>81</v>
      </c>
      <c r="AW288" s="11" t="s">
        <v>35</v>
      </c>
      <c r="AX288" s="11" t="s">
        <v>71</v>
      </c>
      <c r="AY288" s="219" t="s">
        <v>137</v>
      </c>
    </row>
    <row r="289" spans="2:51" s="12" customFormat="1" ht="12">
      <c r="B289" s="220"/>
      <c r="C289" s="221"/>
      <c r="D289" s="210" t="s">
        <v>198</v>
      </c>
      <c r="E289" s="222" t="s">
        <v>21</v>
      </c>
      <c r="F289" s="223" t="s">
        <v>200</v>
      </c>
      <c r="G289" s="221"/>
      <c r="H289" s="224">
        <v>62.8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198</v>
      </c>
      <c r="AU289" s="230" t="s">
        <v>81</v>
      </c>
      <c r="AV289" s="12" t="s">
        <v>157</v>
      </c>
      <c r="AW289" s="12" t="s">
        <v>35</v>
      </c>
      <c r="AX289" s="12" t="s">
        <v>79</v>
      </c>
      <c r="AY289" s="230" t="s">
        <v>137</v>
      </c>
    </row>
    <row r="290" spans="2:65" s="1" customFormat="1" ht="16.5" customHeight="1">
      <c r="B290" s="41"/>
      <c r="C290" s="241" t="s">
        <v>617</v>
      </c>
      <c r="D290" s="241" t="s">
        <v>383</v>
      </c>
      <c r="E290" s="242" t="s">
        <v>618</v>
      </c>
      <c r="F290" s="243" t="s">
        <v>619</v>
      </c>
      <c r="G290" s="244" t="s">
        <v>227</v>
      </c>
      <c r="H290" s="245">
        <v>48.756</v>
      </c>
      <c r="I290" s="246"/>
      <c r="J290" s="247">
        <f>ROUND(I290*H290,2)</f>
        <v>0</v>
      </c>
      <c r="K290" s="243" t="s">
        <v>144</v>
      </c>
      <c r="L290" s="248"/>
      <c r="M290" s="249" t="s">
        <v>21</v>
      </c>
      <c r="N290" s="250" t="s">
        <v>42</v>
      </c>
      <c r="O290" s="42"/>
      <c r="P290" s="201">
        <f>O290*H290</f>
        <v>0</v>
      </c>
      <c r="Q290" s="201">
        <v>0.0015</v>
      </c>
      <c r="R290" s="201">
        <f>Q290*H290</f>
        <v>0.073134</v>
      </c>
      <c r="S290" s="201">
        <v>0</v>
      </c>
      <c r="T290" s="202">
        <f>S290*H290</f>
        <v>0</v>
      </c>
      <c r="AR290" s="24" t="s">
        <v>344</v>
      </c>
      <c r="AT290" s="24" t="s">
        <v>383</v>
      </c>
      <c r="AU290" s="24" t="s">
        <v>81</v>
      </c>
      <c r="AY290" s="24" t="s">
        <v>137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79</v>
      </c>
      <c r="BK290" s="203">
        <f>ROUND(I290*H290,2)</f>
        <v>0</v>
      </c>
      <c r="BL290" s="24" t="s">
        <v>269</v>
      </c>
      <c r="BM290" s="24" t="s">
        <v>620</v>
      </c>
    </row>
    <row r="291" spans="2:51" s="13" customFormat="1" ht="12">
      <c r="B291" s="231"/>
      <c r="C291" s="232"/>
      <c r="D291" s="210" t="s">
        <v>198</v>
      </c>
      <c r="E291" s="233" t="s">
        <v>21</v>
      </c>
      <c r="F291" s="234" t="s">
        <v>621</v>
      </c>
      <c r="G291" s="232"/>
      <c r="H291" s="233" t="s">
        <v>21</v>
      </c>
      <c r="I291" s="235"/>
      <c r="J291" s="232"/>
      <c r="K291" s="232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198</v>
      </c>
      <c r="AU291" s="240" t="s">
        <v>81</v>
      </c>
      <c r="AV291" s="13" t="s">
        <v>79</v>
      </c>
      <c r="AW291" s="13" t="s">
        <v>35</v>
      </c>
      <c r="AX291" s="13" t="s">
        <v>71</v>
      </c>
      <c r="AY291" s="240" t="s">
        <v>137</v>
      </c>
    </row>
    <row r="292" spans="2:51" s="11" customFormat="1" ht="12">
      <c r="B292" s="208"/>
      <c r="C292" s="209"/>
      <c r="D292" s="210" t="s">
        <v>198</v>
      </c>
      <c r="E292" s="211" t="s">
        <v>21</v>
      </c>
      <c r="F292" s="212" t="s">
        <v>622</v>
      </c>
      <c r="G292" s="209"/>
      <c r="H292" s="213">
        <v>47.8</v>
      </c>
      <c r="I292" s="214"/>
      <c r="J292" s="209"/>
      <c r="K292" s="209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198</v>
      </c>
      <c r="AU292" s="219" t="s">
        <v>81</v>
      </c>
      <c r="AV292" s="11" t="s">
        <v>81</v>
      </c>
      <c r="AW292" s="11" t="s">
        <v>35</v>
      </c>
      <c r="AX292" s="11" t="s">
        <v>71</v>
      </c>
      <c r="AY292" s="219" t="s">
        <v>137</v>
      </c>
    </row>
    <row r="293" spans="2:51" s="12" customFormat="1" ht="12">
      <c r="B293" s="220"/>
      <c r="C293" s="221"/>
      <c r="D293" s="210" t="s">
        <v>198</v>
      </c>
      <c r="E293" s="222" t="s">
        <v>21</v>
      </c>
      <c r="F293" s="223" t="s">
        <v>200</v>
      </c>
      <c r="G293" s="221"/>
      <c r="H293" s="224">
        <v>47.8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198</v>
      </c>
      <c r="AU293" s="230" t="s">
        <v>81</v>
      </c>
      <c r="AV293" s="12" t="s">
        <v>157</v>
      </c>
      <c r="AW293" s="12" t="s">
        <v>35</v>
      </c>
      <c r="AX293" s="12" t="s">
        <v>79</v>
      </c>
      <c r="AY293" s="230" t="s">
        <v>137</v>
      </c>
    </row>
    <row r="294" spans="2:51" s="11" customFormat="1" ht="12">
      <c r="B294" s="208"/>
      <c r="C294" s="209"/>
      <c r="D294" s="210" t="s">
        <v>198</v>
      </c>
      <c r="E294" s="209"/>
      <c r="F294" s="212" t="s">
        <v>623</v>
      </c>
      <c r="G294" s="209"/>
      <c r="H294" s="213">
        <v>48.756</v>
      </c>
      <c r="I294" s="214"/>
      <c r="J294" s="209"/>
      <c r="K294" s="209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198</v>
      </c>
      <c r="AU294" s="219" t="s">
        <v>81</v>
      </c>
      <c r="AV294" s="11" t="s">
        <v>81</v>
      </c>
      <c r="AW294" s="11" t="s">
        <v>6</v>
      </c>
      <c r="AX294" s="11" t="s">
        <v>79</v>
      </c>
      <c r="AY294" s="219" t="s">
        <v>137</v>
      </c>
    </row>
    <row r="295" spans="2:65" s="1" customFormat="1" ht="16.5" customHeight="1">
      <c r="B295" s="41"/>
      <c r="C295" s="241" t="s">
        <v>624</v>
      </c>
      <c r="D295" s="241" t="s">
        <v>383</v>
      </c>
      <c r="E295" s="242" t="s">
        <v>625</v>
      </c>
      <c r="F295" s="243" t="s">
        <v>626</v>
      </c>
      <c r="G295" s="244" t="s">
        <v>227</v>
      </c>
      <c r="H295" s="245">
        <v>15</v>
      </c>
      <c r="I295" s="246"/>
      <c r="J295" s="247">
        <f>ROUND(I295*H295,2)</f>
        <v>0</v>
      </c>
      <c r="K295" s="243" t="s">
        <v>144</v>
      </c>
      <c r="L295" s="248"/>
      <c r="M295" s="249" t="s">
        <v>21</v>
      </c>
      <c r="N295" s="250" t="s">
        <v>42</v>
      </c>
      <c r="O295" s="42"/>
      <c r="P295" s="201">
        <f>O295*H295</f>
        <v>0</v>
      </c>
      <c r="Q295" s="201">
        <v>0.0015</v>
      </c>
      <c r="R295" s="201">
        <f>Q295*H295</f>
        <v>0.0225</v>
      </c>
      <c r="S295" s="201">
        <v>0</v>
      </c>
      <c r="T295" s="202">
        <f>S295*H295</f>
        <v>0</v>
      </c>
      <c r="AR295" s="24" t="s">
        <v>344</v>
      </c>
      <c r="AT295" s="24" t="s">
        <v>383</v>
      </c>
      <c r="AU295" s="24" t="s">
        <v>81</v>
      </c>
      <c r="AY295" s="24" t="s">
        <v>137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79</v>
      </c>
      <c r="BK295" s="203">
        <f>ROUND(I295*H295,2)</f>
        <v>0</v>
      </c>
      <c r="BL295" s="24" t="s">
        <v>269</v>
      </c>
      <c r="BM295" s="24" t="s">
        <v>627</v>
      </c>
    </row>
    <row r="296" spans="2:51" s="11" customFormat="1" ht="12">
      <c r="B296" s="208"/>
      <c r="C296" s="209"/>
      <c r="D296" s="210" t="s">
        <v>198</v>
      </c>
      <c r="E296" s="211" t="s">
        <v>21</v>
      </c>
      <c r="F296" s="212" t="s">
        <v>628</v>
      </c>
      <c r="G296" s="209"/>
      <c r="H296" s="213">
        <v>15</v>
      </c>
      <c r="I296" s="214"/>
      <c r="J296" s="209"/>
      <c r="K296" s="209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198</v>
      </c>
      <c r="AU296" s="219" t="s">
        <v>81</v>
      </c>
      <c r="AV296" s="11" t="s">
        <v>81</v>
      </c>
      <c r="AW296" s="11" t="s">
        <v>35</v>
      </c>
      <c r="AX296" s="11" t="s">
        <v>79</v>
      </c>
      <c r="AY296" s="219" t="s">
        <v>137</v>
      </c>
    </row>
    <row r="297" spans="2:65" s="1" customFormat="1" ht="16.5" customHeight="1">
      <c r="B297" s="41"/>
      <c r="C297" s="192" t="s">
        <v>629</v>
      </c>
      <c r="D297" s="192" t="s">
        <v>140</v>
      </c>
      <c r="E297" s="193" t="s">
        <v>630</v>
      </c>
      <c r="F297" s="194" t="s">
        <v>631</v>
      </c>
      <c r="G297" s="195" t="s">
        <v>221</v>
      </c>
      <c r="H297" s="196">
        <v>0.096</v>
      </c>
      <c r="I297" s="197"/>
      <c r="J297" s="198">
        <f>ROUND(I297*H297,2)</f>
        <v>0</v>
      </c>
      <c r="K297" s="194" t="s">
        <v>144</v>
      </c>
      <c r="L297" s="61"/>
      <c r="M297" s="199" t="s">
        <v>21</v>
      </c>
      <c r="N297" s="200" t="s">
        <v>42</v>
      </c>
      <c r="O297" s="42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4" t="s">
        <v>269</v>
      </c>
      <c r="AT297" s="24" t="s">
        <v>140</v>
      </c>
      <c r="AU297" s="24" t="s">
        <v>81</v>
      </c>
      <c r="AY297" s="24" t="s">
        <v>137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79</v>
      </c>
      <c r="BK297" s="203">
        <f>ROUND(I297*H297,2)</f>
        <v>0</v>
      </c>
      <c r="BL297" s="24" t="s">
        <v>269</v>
      </c>
      <c r="BM297" s="24" t="s">
        <v>632</v>
      </c>
    </row>
    <row r="298" spans="2:65" s="1" customFormat="1" ht="16.5" customHeight="1">
      <c r="B298" s="41"/>
      <c r="C298" s="192" t="s">
        <v>633</v>
      </c>
      <c r="D298" s="192" t="s">
        <v>140</v>
      </c>
      <c r="E298" s="193" t="s">
        <v>634</v>
      </c>
      <c r="F298" s="194" t="s">
        <v>635</v>
      </c>
      <c r="G298" s="195" t="s">
        <v>221</v>
      </c>
      <c r="H298" s="196">
        <v>0.096</v>
      </c>
      <c r="I298" s="197"/>
      <c r="J298" s="198">
        <f>ROUND(I298*H298,2)</f>
        <v>0</v>
      </c>
      <c r="K298" s="194" t="s">
        <v>144</v>
      </c>
      <c r="L298" s="61"/>
      <c r="M298" s="199" t="s">
        <v>21</v>
      </c>
      <c r="N298" s="200" t="s">
        <v>42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269</v>
      </c>
      <c r="AT298" s="24" t="s">
        <v>140</v>
      </c>
      <c r="AU298" s="24" t="s">
        <v>81</v>
      </c>
      <c r="AY298" s="24" t="s">
        <v>137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79</v>
      </c>
      <c r="BK298" s="203">
        <f>ROUND(I298*H298,2)</f>
        <v>0</v>
      </c>
      <c r="BL298" s="24" t="s">
        <v>269</v>
      </c>
      <c r="BM298" s="24" t="s">
        <v>636</v>
      </c>
    </row>
    <row r="299" spans="2:63" s="10" customFormat="1" ht="29.85" customHeight="1">
      <c r="B299" s="176"/>
      <c r="C299" s="177"/>
      <c r="D299" s="178" t="s">
        <v>70</v>
      </c>
      <c r="E299" s="190" t="s">
        <v>637</v>
      </c>
      <c r="F299" s="190" t="s">
        <v>638</v>
      </c>
      <c r="G299" s="177"/>
      <c r="H299" s="177"/>
      <c r="I299" s="180"/>
      <c r="J299" s="191">
        <f>BK299</f>
        <v>0</v>
      </c>
      <c r="K299" s="177"/>
      <c r="L299" s="182"/>
      <c r="M299" s="183"/>
      <c r="N299" s="184"/>
      <c r="O299" s="184"/>
      <c r="P299" s="185">
        <f>P300</f>
        <v>0</v>
      </c>
      <c r="Q299" s="184"/>
      <c r="R299" s="185">
        <f>R300</f>
        <v>0</v>
      </c>
      <c r="S299" s="184"/>
      <c r="T299" s="186">
        <f>T300</f>
        <v>0.0857</v>
      </c>
      <c r="AR299" s="187" t="s">
        <v>81</v>
      </c>
      <c r="AT299" s="188" t="s">
        <v>70</v>
      </c>
      <c r="AU299" s="188" t="s">
        <v>79</v>
      </c>
      <c r="AY299" s="187" t="s">
        <v>137</v>
      </c>
      <c r="BK299" s="189">
        <f>BK300</f>
        <v>0</v>
      </c>
    </row>
    <row r="300" spans="2:65" s="1" customFormat="1" ht="16.5" customHeight="1">
      <c r="B300" s="41"/>
      <c r="C300" s="192" t="s">
        <v>639</v>
      </c>
      <c r="D300" s="192" t="s">
        <v>140</v>
      </c>
      <c r="E300" s="193" t="s">
        <v>640</v>
      </c>
      <c r="F300" s="194" t="s">
        <v>641</v>
      </c>
      <c r="G300" s="195" t="s">
        <v>355</v>
      </c>
      <c r="H300" s="196">
        <v>2</v>
      </c>
      <c r="I300" s="197"/>
      <c r="J300" s="198">
        <f>ROUND(I300*H300,2)</f>
        <v>0</v>
      </c>
      <c r="K300" s="194" t="s">
        <v>144</v>
      </c>
      <c r="L300" s="61"/>
      <c r="M300" s="199" t="s">
        <v>21</v>
      </c>
      <c r="N300" s="200" t="s">
        <v>42</v>
      </c>
      <c r="O300" s="42"/>
      <c r="P300" s="201">
        <f>O300*H300</f>
        <v>0</v>
      </c>
      <c r="Q300" s="201">
        <v>0</v>
      </c>
      <c r="R300" s="201">
        <f>Q300*H300</f>
        <v>0</v>
      </c>
      <c r="S300" s="201">
        <v>0.04285</v>
      </c>
      <c r="T300" s="202">
        <f>S300*H300</f>
        <v>0.0857</v>
      </c>
      <c r="AR300" s="24" t="s">
        <v>269</v>
      </c>
      <c r="AT300" s="24" t="s">
        <v>140</v>
      </c>
      <c r="AU300" s="24" t="s">
        <v>81</v>
      </c>
      <c r="AY300" s="24" t="s">
        <v>137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79</v>
      </c>
      <c r="BK300" s="203">
        <f>ROUND(I300*H300,2)</f>
        <v>0</v>
      </c>
      <c r="BL300" s="24" t="s">
        <v>269</v>
      </c>
      <c r="BM300" s="24" t="s">
        <v>642</v>
      </c>
    </row>
    <row r="301" spans="2:63" s="10" customFormat="1" ht="29.85" customHeight="1">
      <c r="B301" s="176"/>
      <c r="C301" s="177"/>
      <c r="D301" s="178" t="s">
        <v>70</v>
      </c>
      <c r="E301" s="190" t="s">
        <v>643</v>
      </c>
      <c r="F301" s="190" t="s">
        <v>644</v>
      </c>
      <c r="G301" s="177"/>
      <c r="H301" s="177"/>
      <c r="I301" s="180"/>
      <c r="J301" s="191">
        <f>BK301</f>
        <v>0</v>
      </c>
      <c r="K301" s="177"/>
      <c r="L301" s="182"/>
      <c r="M301" s="183"/>
      <c r="N301" s="184"/>
      <c r="O301" s="184"/>
      <c r="P301" s="185">
        <f>SUM(P302:P306)</f>
        <v>0</v>
      </c>
      <c r="Q301" s="184"/>
      <c r="R301" s="185">
        <f>SUM(R302:R306)</f>
        <v>0.08757503</v>
      </c>
      <c r="S301" s="184"/>
      <c r="T301" s="186">
        <f>SUM(T302:T306)</f>
        <v>0</v>
      </c>
      <c r="AR301" s="187" t="s">
        <v>81</v>
      </c>
      <c r="AT301" s="188" t="s">
        <v>70</v>
      </c>
      <c r="AU301" s="188" t="s">
        <v>79</v>
      </c>
      <c r="AY301" s="187" t="s">
        <v>137</v>
      </c>
      <c r="BK301" s="189">
        <f>SUM(BK302:BK306)</f>
        <v>0</v>
      </c>
    </row>
    <row r="302" spans="2:65" s="1" customFormat="1" ht="16.5" customHeight="1">
      <c r="B302" s="41"/>
      <c r="C302" s="192" t="s">
        <v>645</v>
      </c>
      <c r="D302" s="192" t="s">
        <v>140</v>
      </c>
      <c r="E302" s="193" t="s">
        <v>646</v>
      </c>
      <c r="F302" s="194" t="s">
        <v>647</v>
      </c>
      <c r="G302" s="195" t="s">
        <v>266</v>
      </c>
      <c r="H302" s="196">
        <v>5.683</v>
      </c>
      <c r="I302" s="197"/>
      <c r="J302" s="198">
        <f>ROUND(I302*H302,2)</f>
        <v>0</v>
      </c>
      <c r="K302" s="194" t="s">
        <v>144</v>
      </c>
      <c r="L302" s="61"/>
      <c r="M302" s="199" t="s">
        <v>21</v>
      </c>
      <c r="N302" s="200" t="s">
        <v>42</v>
      </c>
      <c r="O302" s="42"/>
      <c r="P302" s="201">
        <f>O302*H302</f>
        <v>0</v>
      </c>
      <c r="Q302" s="201">
        <v>0.01541</v>
      </c>
      <c r="R302" s="201">
        <f>Q302*H302</f>
        <v>0.08757503</v>
      </c>
      <c r="S302" s="201">
        <v>0</v>
      </c>
      <c r="T302" s="202">
        <f>S302*H302</f>
        <v>0</v>
      </c>
      <c r="AR302" s="24" t="s">
        <v>269</v>
      </c>
      <c r="AT302" s="24" t="s">
        <v>140</v>
      </c>
      <c r="AU302" s="24" t="s">
        <v>81</v>
      </c>
      <c r="AY302" s="24" t="s">
        <v>137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79</v>
      </c>
      <c r="BK302" s="203">
        <f>ROUND(I302*H302,2)</f>
        <v>0</v>
      </c>
      <c r="BL302" s="24" t="s">
        <v>269</v>
      </c>
      <c r="BM302" s="24" t="s">
        <v>648</v>
      </c>
    </row>
    <row r="303" spans="2:51" s="11" customFormat="1" ht="12">
      <c r="B303" s="208"/>
      <c r="C303" s="209"/>
      <c r="D303" s="210" t="s">
        <v>198</v>
      </c>
      <c r="E303" s="211" t="s">
        <v>21</v>
      </c>
      <c r="F303" s="212" t="s">
        <v>649</v>
      </c>
      <c r="G303" s="209"/>
      <c r="H303" s="213">
        <v>5.683</v>
      </c>
      <c r="I303" s="214"/>
      <c r="J303" s="209"/>
      <c r="K303" s="209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198</v>
      </c>
      <c r="AU303" s="219" t="s">
        <v>81</v>
      </c>
      <c r="AV303" s="11" t="s">
        <v>81</v>
      </c>
      <c r="AW303" s="11" t="s">
        <v>35</v>
      </c>
      <c r="AX303" s="11" t="s">
        <v>71</v>
      </c>
      <c r="AY303" s="219" t="s">
        <v>137</v>
      </c>
    </row>
    <row r="304" spans="2:51" s="12" customFormat="1" ht="12">
      <c r="B304" s="220"/>
      <c r="C304" s="221"/>
      <c r="D304" s="210" t="s">
        <v>198</v>
      </c>
      <c r="E304" s="222" t="s">
        <v>21</v>
      </c>
      <c r="F304" s="223" t="s">
        <v>200</v>
      </c>
      <c r="G304" s="221"/>
      <c r="H304" s="224">
        <v>5.683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198</v>
      </c>
      <c r="AU304" s="230" t="s">
        <v>81</v>
      </c>
      <c r="AV304" s="12" t="s">
        <v>157</v>
      </c>
      <c r="AW304" s="12" t="s">
        <v>35</v>
      </c>
      <c r="AX304" s="12" t="s">
        <v>79</v>
      </c>
      <c r="AY304" s="230" t="s">
        <v>137</v>
      </c>
    </row>
    <row r="305" spans="2:65" s="1" customFormat="1" ht="16.5" customHeight="1">
      <c r="B305" s="41"/>
      <c r="C305" s="192" t="s">
        <v>650</v>
      </c>
      <c r="D305" s="192" t="s">
        <v>140</v>
      </c>
      <c r="E305" s="193" t="s">
        <v>651</v>
      </c>
      <c r="F305" s="194" t="s">
        <v>652</v>
      </c>
      <c r="G305" s="195" t="s">
        <v>221</v>
      </c>
      <c r="H305" s="196">
        <v>0.088</v>
      </c>
      <c r="I305" s="197"/>
      <c r="J305" s="198">
        <f>ROUND(I305*H305,2)</f>
        <v>0</v>
      </c>
      <c r="K305" s="194" t="s">
        <v>144</v>
      </c>
      <c r="L305" s="61"/>
      <c r="M305" s="199" t="s">
        <v>21</v>
      </c>
      <c r="N305" s="200" t="s">
        <v>42</v>
      </c>
      <c r="O305" s="42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269</v>
      </c>
      <c r="AT305" s="24" t="s">
        <v>140</v>
      </c>
      <c r="AU305" s="24" t="s">
        <v>81</v>
      </c>
      <c r="AY305" s="24" t="s">
        <v>137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79</v>
      </c>
      <c r="BK305" s="203">
        <f>ROUND(I305*H305,2)</f>
        <v>0</v>
      </c>
      <c r="BL305" s="24" t="s">
        <v>269</v>
      </c>
      <c r="BM305" s="24" t="s">
        <v>653</v>
      </c>
    </row>
    <row r="306" spans="2:65" s="1" customFormat="1" ht="25.5" customHeight="1">
      <c r="B306" s="41"/>
      <c r="C306" s="192" t="s">
        <v>654</v>
      </c>
      <c r="D306" s="192" t="s">
        <v>140</v>
      </c>
      <c r="E306" s="193" t="s">
        <v>655</v>
      </c>
      <c r="F306" s="194" t="s">
        <v>656</v>
      </c>
      <c r="G306" s="195" t="s">
        <v>221</v>
      </c>
      <c r="H306" s="196">
        <v>0.088</v>
      </c>
      <c r="I306" s="197"/>
      <c r="J306" s="198">
        <f>ROUND(I306*H306,2)</f>
        <v>0</v>
      </c>
      <c r="K306" s="194" t="s">
        <v>144</v>
      </c>
      <c r="L306" s="61"/>
      <c r="M306" s="199" t="s">
        <v>21</v>
      </c>
      <c r="N306" s="200" t="s">
        <v>42</v>
      </c>
      <c r="O306" s="42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269</v>
      </c>
      <c r="AT306" s="24" t="s">
        <v>140</v>
      </c>
      <c r="AU306" s="24" t="s">
        <v>81</v>
      </c>
      <c r="AY306" s="24" t="s">
        <v>137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79</v>
      </c>
      <c r="BK306" s="203">
        <f>ROUND(I306*H306,2)</f>
        <v>0</v>
      </c>
      <c r="BL306" s="24" t="s">
        <v>269</v>
      </c>
      <c r="BM306" s="24" t="s">
        <v>657</v>
      </c>
    </row>
    <row r="307" spans="2:63" s="10" customFormat="1" ht="29.85" customHeight="1">
      <c r="B307" s="176"/>
      <c r="C307" s="177"/>
      <c r="D307" s="178" t="s">
        <v>70</v>
      </c>
      <c r="E307" s="190" t="s">
        <v>658</v>
      </c>
      <c r="F307" s="190" t="s">
        <v>659</v>
      </c>
      <c r="G307" s="177"/>
      <c r="H307" s="177"/>
      <c r="I307" s="180"/>
      <c r="J307" s="191">
        <f>BK307</f>
        <v>0</v>
      </c>
      <c r="K307" s="177"/>
      <c r="L307" s="182"/>
      <c r="M307" s="183"/>
      <c r="N307" s="184"/>
      <c r="O307" s="184"/>
      <c r="P307" s="185">
        <f>SUM(P308:P311)</f>
        <v>0</v>
      </c>
      <c r="Q307" s="184"/>
      <c r="R307" s="185">
        <f>SUM(R308:R311)</f>
        <v>0.0175</v>
      </c>
      <c r="S307" s="184"/>
      <c r="T307" s="186">
        <f>SUM(T308:T311)</f>
        <v>0</v>
      </c>
      <c r="AR307" s="187" t="s">
        <v>81</v>
      </c>
      <c r="AT307" s="188" t="s">
        <v>70</v>
      </c>
      <c r="AU307" s="188" t="s">
        <v>79</v>
      </c>
      <c r="AY307" s="187" t="s">
        <v>137</v>
      </c>
      <c r="BK307" s="189">
        <f>SUM(BK308:BK311)</f>
        <v>0</v>
      </c>
    </row>
    <row r="308" spans="2:65" s="1" customFormat="1" ht="25.5" customHeight="1">
      <c r="B308" s="41"/>
      <c r="C308" s="192" t="s">
        <v>660</v>
      </c>
      <c r="D308" s="192" t="s">
        <v>140</v>
      </c>
      <c r="E308" s="193" t="s">
        <v>661</v>
      </c>
      <c r="F308" s="194" t="s">
        <v>662</v>
      </c>
      <c r="G308" s="195" t="s">
        <v>355</v>
      </c>
      <c r="H308" s="196">
        <v>1</v>
      </c>
      <c r="I308" s="197"/>
      <c r="J308" s="198">
        <f>ROUND(I308*H308,2)</f>
        <v>0</v>
      </c>
      <c r="K308" s="194" t="s">
        <v>144</v>
      </c>
      <c r="L308" s="61"/>
      <c r="M308" s="199" t="s">
        <v>21</v>
      </c>
      <c r="N308" s="200" t="s">
        <v>42</v>
      </c>
      <c r="O308" s="42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269</v>
      </c>
      <c r="AT308" s="24" t="s">
        <v>140</v>
      </c>
      <c r="AU308" s="24" t="s">
        <v>81</v>
      </c>
      <c r="AY308" s="24" t="s">
        <v>137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79</v>
      </c>
      <c r="BK308" s="203">
        <f>ROUND(I308*H308,2)</f>
        <v>0</v>
      </c>
      <c r="BL308" s="24" t="s">
        <v>269</v>
      </c>
      <c r="BM308" s="24" t="s">
        <v>663</v>
      </c>
    </row>
    <row r="309" spans="2:65" s="1" customFormat="1" ht="16.5" customHeight="1">
      <c r="B309" s="41"/>
      <c r="C309" s="241" t="s">
        <v>664</v>
      </c>
      <c r="D309" s="241" t="s">
        <v>383</v>
      </c>
      <c r="E309" s="242" t="s">
        <v>665</v>
      </c>
      <c r="F309" s="243" t="s">
        <v>666</v>
      </c>
      <c r="G309" s="244" t="s">
        <v>355</v>
      </c>
      <c r="H309" s="245">
        <v>1</v>
      </c>
      <c r="I309" s="246"/>
      <c r="J309" s="247">
        <f>ROUND(I309*H309,2)</f>
        <v>0</v>
      </c>
      <c r="K309" s="243" t="s">
        <v>21</v>
      </c>
      <c r="L309" s="248"/>
      <c r="M309" s="249" t="s">
        <v>21</v>
      </c>
      <c r="N309" s="250" t="s">
        <v>42</v>
      </c>
      <c r="O309" s="42"/>
      <c r="P309" s="201">
        <f>O309*H309</f>
        <v>0</v>
      </c>
      <c r="Q309" s="201">
        <v>0.0175</v>
      </c>
      <c r="R309" s="201">
        <f>Q309*H309</f>
        <v>0.0175</v>
      </c>
      <c r="S309" s="201">
        <v>0</v>
      </c>
      <c r="T309" s="202">
        <f>S309*H309</f>
        <v>0</v>
      </c>
      <c r="AR309" s="24" t="s">
        <v>344</v>
      </c>
      <c r="AT309" s="24" t="s">
        <v>383</v>
      </c>
      <c r="AU309" s="24" t="s">
        <v>81</v>
      </c>
      <c r="AY309" s="24" t="s">
        <v>137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79</v>
      </c>
      <c r="BK309" s="203">
        <f>ROUND(I309*H309,2)</f>
        <v>0</v>
      </c>
      <c r="BL309" s="24" t="s">
        <v>269</v>
      </c>
      <c r="BM309" s="24" t="s">
        <v>667</v>
      </c>
    </row>
    <row r="310" spans="2:65" s="1" customFormat="1" ht="16.5" customHeight="1">
      <c r="B310" s="41"/>
      <c r="C310" s="192" t="s">
        <v>668</v>
      </c>
      <c r="D310" s="192" t="s">
        <v>140</v>
      </c>
      <c r="E310" s="193" t="s">
        <v>669</v>
      </c>
      <c r="F310" s="194" t="s">
        <v>670</v>
      </c>
      <c r="G310" s="195" t="s">
        <v>221</v>
      </c>
      <c r="H310" s="196">
        <v>0.018</v>
      </c>
      <c r="I310" s="197"/>
      <c r="J310" s="198">
        <f>ROUND(I310*H310,2)</f>
        <v>0</v>
      </c>
      <c r="K310" s="194" t="s">
        <v>144</v>
      </c>
      <c r="L310" s="61"/>
      <c r="M310" s="199" t="s">
        <v>21</v>
      </c>
      <c r="N310" s="200" t="s">
        <v>42</v>
      </c>
      <c r="O310" s="42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4" t="s">
        <v>269</v>
      </c>
      <c r="AT310" s="24" t="s">
        <v>140</v>
      </c>
      <c r="AU310" s="24" t="s">
        <v>81</v>
      </c>
      <c r="AY310" s="24" t="s">
        <v>137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79</v>
      </c>
      <c r="BK310" s="203">
        <f>ROUND(I310*H310,2)</f>
        <v>0</v>
      </c>
      <c r="BL310" s="24" t="s">
        <v>269</v>
      </c>
      <c r="BM310" s="24" t="s">
        <v>671</v>
      </c>
    </row>
    <row r="311" spans="2:65" s="1" customFormat="1" ht="16.5" customHeight="1">
      <c r="B311" s="41"/>
      <c r="C311" s="192" t="s">
        <v>672</v>
      </c>
      <c r="D311" s="192" t="s">
        <v>140</v>
      </c>
      <c r="E311" s="193" t="s">
        <v>673</v>
      </c>
      <c r="F311" s="194" t="s">
        <v>674</v>
      </c>
      <c r="G311" s="195" t="s">
        <v>221</v>
      </c>
      <c r="H311" s="196">
        <v>0.018</v>
      </c>
      <c r="I311" s="197"/>
      <c r="J311" s="198">
        <f>ROUND(I311*H311,2)</f>
        <v>0</v>
      </c>
      <c r="K311" s="194" t="s">
        <v>144</v>
      </c>
      <c r="L311" s="61"/>
      <c r="M311" s="199" t="s">
        <v>21</v>
      </c>
      <c r="N311" s="200" t="s">
        <v>42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269</v>
      </c>
      <c r="AT311" s="24" t="s">
        <v>140</v>
      </c>
      <c r="AU311" s="24" t="s">
        <v>81</v>
      </c>
      <c r="AY311" s="24" t="s">
        <v>137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79</v>
      </c>
      <c r="BK311" s="203">
        <f>ROUND(I311*H311,2)</f>
        <v>0</v>
      </c>
      <c r="BL311" s="24" t="s">
        <v>269</v>
      </c>
      <c r="BM311" s="24" t="s">
        <v>675</v>
      </c>
    </row>
    <row r="312" spans="2:63" s="10" customFormat="1" ht="29.85" customHeight="1">
      <c r="B312" s="176"/>
      <c r="C312" s="177"/>
      <c r="D312" s="178" t="s">
        <v>70</v>
      </c>
      <c r="E312" s="190" t="s">
        <v>676</v>
      </c>
      <c r="F312" s="190" t="s">
        <v>677</v>
      </c>
      <c r="G312" s="177"/>
      <c r="H312" s="177"/>
      <c r="I312" s="180"/>
      <c r="J312" s="191">
        <f>BK312</f>
        <v>0</v>
      </c>
      <c r="K312" s="177"/>
      <c r="L312" s="182"/>
      <c r="M312" s="183"/>
      <c r="N312" s="184"/>
      <c r="O312" s="184"/>
      <c r="P312" s="185">
        <f>SUM(P313:P328)</f>
        <v>0</v>
      </c>
      <c r="Q312" s="184"/>
      <c r="R312" s="185">
        <f>SUM(R313:R328)</f>
        <v>1.00774</v>
      </c>
      <c r="S312" s="184"/>
      <c r="T312" s="186">
        <f>SUM(T313:T328)</f>
        <v>0</v>
      </c>
      <c r="AR312" s="187" t="s">
        <v>81</v>
      </c>
      <c r="AT312" s="188" t="s">
        <v>70</v>
      </c>
      <c r="AU312" s="188" t="s">
        <v>79</v>
      </c>
      <c r="AY312" s="187" t="s">
        <v>137</v>
      </c>
      <c r="BK312" s="189">
        <f>SUM(BK313:BK328)</f>
        <v>0</v>
      </c>
    </row>
    <row r="313" spans="2:65" s="1" customFormat="1" ht="16.5" customHeight="1">
      <c r="B313" s="41"/>
      <c r="C313" s="192" t="s">
        <v>678</v>
      </c>
      <c r="D313" s="192" t="s">
        <v>140</v>
      </c>
      <c r="E313" s="193" t="s">
        <v>679</v>
      </c>
      <c r="F313" s="194" t="s">
        <v>680</v>
      </c>
      <c r="G313" s="195" t="s">
        <v>681</v>
      </c>
      <c r="H313" s="196">
        <v>1</v>
      </c>
      <c r="I313" s="197"/>
      <c r="J313" s="198">
        <f>ROUND(I313*H313,2)</f>
        <v>0</v>
      </c>
      <c r="K313" s="194" t="s">
        <v>21</v>
      </c>
      <c r="L313" s="61"/>
      <c r="M313" s="199" t="s">
        <v>21</v>
      </c>
      <c r="N313" s="200" t="s">
        <v>42</v>
      </c>
      <c r="O313" s="42"/>
      <c r="P313" s="201">
        <f>O313*H313</f>
        <v>0</v>
      </c>
      <c r="Q313" s="201">
        <v>6E-05</v>
      </c>
      <c r="R313" s="201">
        <f>Q313*H313</f>
        <v>6E-05</v>
      </c>
      <c r="S313" s="201">
        <v>0</v>
      </c>
      <c r="T313" s="202">
        <f>S313*H313</f>
        <v>0</v>
      </c>
      <c r="AR313" s="24" t="s">
        <v>269</v>
      </c>
      <c r="AT313" s="24" t="s">
        <v>140</v>
      </c>
      <c r="AU313" s="24" t="s">
        <v>81</v>
      </c>
      <c r="AY313" s="24" t="s">
        <v>137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79</v>
      </c>
      <c r="BK313" s="203">
        <f>ROUND(I313*H313,2)</f>
        <v>0</v>
      </c>
      <c r="BL313" s="24" t="s">
        <v>269</v>
      </c>
      <c r="BM313" s="24" t="s">
        <v>682</v>
      </c>
    </row>
    <row r="314" spans="2:65" s="1" customFormat="1" ht="16.5" customHeight="1">
      <c r="B314" s="41"/>
      <c r="C314" s="192" t="s">
        <v>683</v>
      </c>
      <c r="D314" s="192" t="s">
        <v>140</v>
      </c>
      <c r="E314" s="193" t="s">
        <v>684</v>
      </c>
      <c r="F314" s="194" t="s">
        <v>685</v>
      </c>
      <c r="G314" s="195" t="s">
        <v>681</v>
      </c>
      <c r="H314" s="196">
        <v>1</v>
      </c>
      <c r="I314" s="197"/>
      <c r="J314" s="198">
        <f>ROUND(I314*H314,2)</f>
        <v>0</v>
      </c>
      <c r="K314" s="194" t="s">
        <v>21</v>
      </c>
      <c r="L314" s="61"/>
      <c r="M314" s="199" t="s">
        <v>21</v>
      </c>
      <c r="N314" s="200" t="s">
        <v>42</v>
      </c>
      <c r="O314" s="42"/>
      <c r="P314" s="201">
        <f>O314*H314</f>
        <v>0</v>
      </c>
      <c r="Q314" s="201">
        <v>6E-05</v>
      </c>
      <c r="R314" s="201">
        <f>Q314*H314</f>
        <v>6E-05</v>
      </c>
      <c r="S314" s="201">
        <v>0</v>
      </c>
      <c r="T314" s="202">
        <f>S314*H314</f>
        <v>0</v>
      </c>
      <c r="AR314" s="24" t="s">
        <v>269</v>
      </c>
      <c r="AT314" s="24" t="s">
        <v>140</v>
      </c>
      <c r="AU314" s="24" t="s">
        <v>81</v>
      </c>
      <c r="AY314" s="24" t="s">
        <v>137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79</v>
      </c>
      <c r="BK314" s="203">
        <f>ROUND(I314*H314,2)</f>
        <v>0</v>
      </c>
      <c r="BL314" s="24" t="s">
        <v>269</v>
      </c>
      <c r="BM314" s="24" t="s">
        <v>686</v>
      </c>
    </row>
    <row r="315" spans="2:65" s="1" customFormat="1" ht="16.5" customHeight="1">
      <c r="B315" s="41"/>
      <c r="C315" s="192" t="s">
        <v>687</v>
      </c>
      <c r="D315" s="192" t="s">
        <v>140</v>
      </c>
      <c r="E315" s="193" t="s">
        <v>688</v>
      </c>
      <c r="F315" s="194" t="s">
        <v>689</v>
      </c>
      <c r="G315" s="195" t="s">
        <v>681</v>
      </c>
      <c r="H315" s="196">
        <v>110</v>
      </c>
      <c r="I315" s="197"/>
      <c r="J315" s="198">
        <f>ROUND(I315*H315,2)</f>
        <v>0</v>
      </c>
      <c r="K315" s="194" t="s">
        <v>21</v>
      </c>
      <c r="L315" s="61"/>
      <c r="M315" s="199" t="s">
        <v>21</v>
      </c>
      <c r="N315" s="200" t="s">
        <v>42</v>
      </c>
      <c r="O315" s="42"/>
      <c r="P315" s="201">
        <f>O315*H315</f>
        <v>0</v>
      </c>
      <c r="Q315" s="201">
        <v>6E-05</v>
      </c>
      <c r="R315" s="201">
        <f>Q315*H315</f>
        <v>0.0066</v>
      </c>
      <c r="S315" s="201">
        <v>0</v>
      </c>
      <c r="T315" s="202">
        <f>S315*H315</f>
        <v>0</v>
      </c>
      <c r="AR315" s="24" t="s">
        <v>269</v>
      </c>
      <c r="AT315" s="24" t="s">
        <v>140</v>
      </c>
      <c r="AU315" s="24" t="s">
        <v>81</v>
      </c>
      <c r="AY315" s="24" t="s">
        <v>137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4" t="s">
        <v>79</v>
      </c>
      <c r="BK315" s="203">
        <f>ROUND(I315*H315,2)</f>
        <v>0</v>
      </c>
      <c r="BL315" s="24" t="s">
        <v>269</v>
      </c>
      <c r="BM315" s="24" t="s">
        <v>690</v>
      </c>
    </row>
    <row r="316" spans="2:65" s="1" customFormat="1" ht="16.5" customHeight="1">
      <c r="B316" s="41"/>
      <c r="C316" s="192" t="s">
        <v>691</v>
      </c>
      <c r="D316" s="192" t="s">
        <v>140</v>
      </c>
      <c r="E316" s="193" t="s">
        <v>692</v>
      </c>
      <c r="F316" s="194" t="s">
        <v>693</v>
      </c>
      <c r="G316" s="195" t="s">
        <v>227</v>
      </c>
      <c r="H316" s="196">
        <v>8.36</v>
      </c>
      <c r="I316" s="197"/>
      <c r="J316" s="198">
        <f>ROUND(I316*H316,2)</f>
        <v>0</v>
      </c>
      <c r="K316" s="194" t="s">
        <v>144</v>
      </c>
      <c r="L316" s="61"/>
      <c r="M316" s="199" t="s">
        <v>21</v>
      </c>
      <c r="N316" s="200" t="s">
        <v>42</v>
      </c>
      <c r="O316" s="42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4" t="s">
        <v>269</v>
      </c>
      <c r="AT316" s="24" t="s">
        <v>140</v>
      </c>
      <c r="AU316" s="24" t="s">
        <v>81</v>
      </c>
      <c r="AY316" s="24" t="s">
        <v>137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4" t="s">
        <v>79</v>
      </c>
      <c r="BK316" s="203">
        <f>ROUND(I316*H316,2)</f>
        <v>0</v>
      </c>
      <c r="BL316" s="24" t="s">
        <v>269</v>
      </c>
      <c r="BM316" s="24" t="s">
        <v>694</v>
      </c>
    </row>
    <row r="317" spans="2:51" s="11" customFormat="1" ht="12">
      <c r="B317" s="208"/>
      <c r="C317" s="209"/>
      <c r="D317" s="210" t="s">
        <v>198</v>
      </c>
      <c r="E317" s="211" t="s">
        <v>21</v>
      </c>
      <c r="F317" s="212" t="s">
        <v>695</v>
      </c>
      <c r="G317" s="209"/>
      <c r="H317" s="213">
        <v>8.36</v>
      </c>
      <c r="I317" s="214"/>
      <c r="J317" s="209"/>
      <c r="K317" s="209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198</v>
      </c>
      <c r="AU317" s="219" t="s">
        <v>81</v>
      </c>
      <c r="AV317" s="11" t="s">
        <v>81</v>
      </c>
      <c r="AW317" s="11" t="s">
        <v>35</v>
      </c>
      <c r="AX317" s="11" t="s">
        <v>79</v>
      </c>
      <c r="AY317" s="219" t="s">
        <v>137</v>
      </c>
    </row>
    <row r="318" spans="2:65" s="1" customFormat="1" ht="25.5" customHeight="1">
      <c r="B318" s="41"/>
      <c r="C318" s="241" t="s">
        <v>696</v>
      </c>
      <c r="D318" s="241" t="s">
        <v>383</v>
      </c>
      <c r="E318" s="242" t="s">
        <v>697</v>
      </c>
      <c r="F318" s="243" t="s">
        <v>698</v>
      </c>
      <c r="G318" s="244" t="s">
        <v>355</v>
      </c>
      <c r="H318" s="245">
        <v>6</v>
      </c>
      <c r="I318" s="246"/>
      <c r="J318" s="247">
        <f>ROUND(I318*H318,2)</f>
        <v>0</v>
      </c>
      <c r="K318" s="243" t="s">
        <v>144</v>
      </c>
      <c r="L318" s="248"/>
      <c r="M318" s="249" t="s">
        <v>21</v>
      </c>
      <c r="N318" s="250" t="s">
        <v>42</v>
      </c>
      <c r="O318" s="42"/>
      <c r="P318" s="201">
        <f>O318*H318</f>
        <v>0</v>
      </c>
      <c r="Q318" s="201">
        <v>0.048</v>
      </c>
      <c r="R318" s="201">
        <f>Q318*H318</f>
        <v>0.28800000000000003</v>
      </c>
      <c r="S318" s="201">
        <v>0</v>
      </c>
      <c r="T318" s="202">
        <f>S318*H318</f>
        <v>0</v>
      </c>
      <c r="AR318" s="24" t="s">
        <v>344</v>
      </c>
      <c r="AT318" s="24" t="s">
        <v>383</v>
      </c>
      <c r="AU318" s="24" t="s">
        <v>81</v>
      </c>
      <c r="AY318" s="24" t="s">
        <v>137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79</v>
      </c>
      <c r="BK318" s="203">
        <f>ROUND(I318*H318,2)</f>
        <v>0</v>
      </c>
      <c r="BL318" s="24" t="s">
        <v>269</v>
      </c>
      <c r="BM318" s="24" t="s">
        <v>699</v>
      </c>
    </row>
    <row r="319" spans="2:65" s="1" customFormat="1" ht="16.5" customHeight="1">
      <c r="B319" s="41"/>
      <c r="C319" s="241" t="s">
        <v>700</v>
      </c>
      <c r="D319" s="241" t="s">
        <v>383</v>
      </c>
      <c r="E319" s="242" t="s">
        <v>701</v>
      </c>
      <c r="F319" s="243" t="s">
        <v>702</v>
      </c>
      <c r="G319" s="244" t="s">
        <v>355</v>
      </c>
      <c r="H319" s="245">
        <v>7</v>
      </c>
      <c r="I319" s="246"/>
      <c r="J319" s="247">
        <f>ROUND(I319*H319,2)</f>
        <v>0</v>
      </c>
      <c r="K319" s="243" t="s">
        <v>144</v>
      </c>
      <c r="L319" s="248"/>
      <c r="M319" s="249" t="s">
        <v>21</v>
      </c>
      <c r="N319" s="250" t="s">
        <v>42</v>
      </c>
      <c r="O319" s="42"/>
      <c r="P319" s="201">
        <f>O319*H319</f>
        <v>0</v>
      </c>
      <c r="Q319" s="201">
        <v>0.02</v>
      </c>
      <c r="R319" s="201">
        <f>Q319*H319</f>
        <v>0.14</v>
      </c>
      <c r="S319" s="201">
        <v>0</v>
      </c>
      <c r="T319" s="202">
        <f>S319*H319</f>
        <v>0</v>
      </c>
      <c r="AR319" s="24" t="s">
        <v>344</v>
      </c>
      <c r="AT319" s="24" t="s">
        <v>383</v>
      </c>
      <c r="AU319" s="24" t="s">
        <v>81</v>
      </c>
      <c r="AY319" s="24" t="s">
        <v>137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4" t="s">
        <v>79</v>
      </c>
      <c r="BK319" s="203">
        <f>ROUND(I319*H319,2)</f>
        <v>0</v>
      </c>
      <c r="BL319" s="24" t="s">
        <v>269</v>
      </c>
      <c r="BM319" s="24" t="s">
        <v>703</v>
      </c>
    </row>
    <row r="320" spans="2:65" s="1" customFormat="1" ht="16.5" customHeight="1">
      <c r="B320" s="41"/>
      <c r="C320" s="192" t="s">
        <v>704</v>
      </c>
      <c r="D320" s="192" t="s">
        <v>140</v>
      </c>
      <c r="E320" s="193" t="s">
        <v>705</v>
      </c>
      <c r="F320" s="194" t="s">
        <v>706</v>
      </c>
      <c r="G320" s="195" t="s">
        <v>355</v>
      </c>
      <c r="H320" s="196">
        <v>2</v>
      </c>
      <c r="I320" s="197"/>
      <c r="J320" s="198">
        <f>ROUND(I320*H320,2)</f>
        <v>0</v>
      </c>
      <c r="K320" s="194" t="s">
        <v>144</v>
      </c>
      <c r="L320" s="61"/>
      <c r="M320" s="199" t="s">
        <v>21</v>
      </c>
      <c r="N320" s="200" t="s">
        <v>42</v>
      </c>
      <c r="O320" s="42"/>
      <c r="P320" s="201">
        <f>O320*H320</f>
        <v>0</v>
      </c>
      <c r="Q320" s="201">
        <v>0.00056</v>
      </c>
      <c r="R320" s="201">
        <f>Q320*H320</f>
        <v>0.00112</v>
      </c>
      <c r="S320" s="201">
        <v>0</v>
      </c>
      <c r="T320" s="202">
        <f>S320*H320</f>
        <v>0</v>
      </c>
      <c r="AR320" s="24" t="s">
        <v>269</v>
      </c>
      <c r="AT320" s="24" t="s">
        <v>140</v>
      </c>
      <c r="AU320" s="24" t="s">
        <v>81</v>
      </c>
      <c r="AY320" s="24" t="s">
        <v>137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4" t="s">
        <v>79</v>
      </c>
      <c r="BK320" s="203">
        <f>ROUND(I320*H320,2)</f>
        <v>0</v>
      </c>
      <c r="BL320" s="24" t="s">
        <v>269</v>
      </c>
      <c r="BM320" s="24" t="s">
        <v>707</v>
      </c>
    </row>
    <row r="321" spans="2:65" s="1" customFormat="1" ht="25.5" customHeight="1">
      <c r="B321" s="41"/>
      <c r="C321" s="241" t="s">
        <v>708</v>
      </c>
      <c r="D321" s="241" t="s">
        <v>383</v>
      </c>
      <c r="E321" s="242" t="s">
        <v>709</v>
      </c>
      <c r="F321" s="243" t="s">
        <v>710</v>
      </c>
      <c r="G321" s="244" t="s">
        <v>355</v>
      </c>
      <c r="H321" s="245">
        <v>2</v>
      </c>
      <c r="I321" s="246"/>
      <c r="J321" s="247">
        <f>ROUND(I321*H321,2)</f>
        <v>0</v>
      </c>
      <c r="K321" s="243" t="s">
        <v>144</v>
      </c>
      <c r="L321" s="248"/>
      <c r="M321" s="249" t="s">
        <v>21</v>
      </c>
      <c r="N321" s="250" t="s">
        <v>42</v>
      </c>
      <c r="O321" s="42"/>
      <c r="P321" s="201">
        <f>O321*H321</f>
        <v>0</v>
      </c>
      <c r="Q321" s="201">
        <v>0.065</v>
      </c>
      <c r="R321" s="201">
        <f>Q321*H321</f>
        <v>0.13</v>
      </c>
      <c r="S321" s="201">
        <v>0</v>
      </c>
      <c r="T321" s="202">
        <f>S321*H321</f>
        <v>0</v>
      </c>
      <c r="AR321" s="24" t="s">
        <v>344</v>
      </c>
      <c r="AT321" s="24" t="s">
        <v>383</v>
      </c>
      <c r="AU321" s="24" t="s">
        <v>81</v>
      </c>
      <c r="AY321" s="24" t="s">
        <v>137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4" t="s">
        <v>79</v>
      </c>
      <c r="BK321" s="203">
        <f>ROUND(I321*H321,2)</f>
        <v>0</v>
      </c>
      <c r="BL321" s="24" t="s">
        <v>269</v>
      </c>
      <c r="BM321" s="24" t="s">
        <v>711</v>
      </c>
    </row>
    <row r="322" spans="2:65" s="1" customFormat="1" ht="16.5" customHeight="1">
      <c r="B322" s="41"/>
      <c r="C322" s="192" t="s">
        <v>712</v>
      </c>
      <c r="D322" s="192" t="s">
        <v>140</v>
      </c>
      <c r="E322" s="193" t="s">
        <v>713</v>
      </c>
      <c r="F322" s="194" t="s">
        <v>714</v>
      </c>
      <c r="G322" s="195" t="s">
        <v>587</v>
      </c>
      <c r="H322" s="196">
        <v>365</v>
      </c>
      <c r="I322" s="197"/>
      <c r="J322" s="198">
        <f>ROUND(I322*H322,2)</f>
        <v>0</v>
      </c>
      <c r="K322" s="194" t="s">
        <v>144</v>
      </c>
      <c r="L322" s="61"/>
      <c r="M322" s="199" t="s">
        <v>21</v>
      </c>
      <c r="N322" s="200" t="s">
        <v>42</v>
      </c>
      <c r="O322" s="42"/>
      <c r="P322" s="201">
        <f>O322*H322</f>
        <v>0</v>
      </c>
      <c r="Q322" s="201">
        <v>6E-05</v>
      </c>
      <c r="R322" s="201">
        <f>Q322*H322</f>
        <v>0.0219</v>
      </c>
      <c r="S322" s="201">
        <v>0</v>
      </c>
      <c r="T322" s="202">
        <f>S322*H322</f>
        <v>0</v>
      </c>
      <c r="AR322" s="24" t="s">
        <v>269</v>
      </c>
      <c r="AT322" s="24" t="s">
        <v>140</v>
      </c>
      <c r="AU322" s="24" t="s">
        <v>81</v>
      </c>
      <c r="AY322" s="24" t="s">
        <v>137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4" t="s">
        <v>79</v>
      </c>
      <c r="BK322" s="203">
        <f>ROUND(I322*H322,2)</f>
        <v>0</v>
      </c>
      <c r="BL322" s="24" t="s">
        <v>269</v>
      </c>
      <c r="BM322" s="24" t="s">
        <v>715</v>
      </c>
    </row>
    <row r="323" spans="2:51" s="11" customFormat="1" ht="12">
      <c r="B323" s="208"/>
      <c r="C323" s="209"/>
      <c r="D323" s="210" t="s">
        <v>198</v>
      </c>
      <c r="E323" s="211" t="s">
        <v>21</v>
      </c>
      <c r="F323" s="212" t="s">
        <v>716</v>
      </c>
      <c r="G323" s="209"/>
      <c r="H323" s="213">
        <v>365</v>
      </c>
      <c r="I323" s="214"/>
      <c r="J323" s="209"/>
      <c r="K323" s="209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198</v>
      </c>
      <c r="AU323" s="219" t="s">
        <v>81</v>
      </c>
      <c r="AV323" s="11" t="s">
        <v>81</v>
      </c>
      <c r="AW323" s="11" t="s">
        <v>35</v>
      </c>
      <c r="AX323" s="11" t="s">
        <v>71</v>
      </c>
      <c r="AY323" s="219" t="s">
        <v>137</v>
      </c>
    </row>
    <row r="324" spans="2:51" s="12" customFormat="1" ht="12">
      <c r="B324" s="220"/>
      <c r="C324" s="221"/>
      <c r="D324" s="210" t="s">
        <v>198</v>
      </c>
      <c r="E324" s="222" t="s">
        <v>21</v>
      </c>
      <c r="F324" s="223" t="s">
        <v>200</v>
      </c>
      <c r="G324" s="221"/>
      <c r="H324" s="224">
        <v>365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198</v>
      </c>
      <c r="AU324" s="230" t="s">
        <v>81</v>
      </c>
      <c r="AV324" s="12" t="s">
        <v>157</v>
      </c>
      <c r="AW324" s="12" t="s">
        <v>35</v>
      </c>
      <c r="AX324" s="12" t="s">
        <v>79</v>
      </c>
      <c r="AY324" s="230" t="s">
        <v>137</v>
      </c>
    </row>
    <row r="325" spans="2:65" s="1" customFormat="1" ht="16.5" customHeight="1">
      <c r="B325" s="41"/>
      <c r="C325" s="241" t="s">
        <v>717</v>
      </c>
      <c r="D325" s="241" t="s">
        <v>383</v>
      </c>
      <c r="E325" s="242" t="s">
        <v>718</v>
      </c>
      <c r="F325" s="243" t="s">
        <v>719</v>
      </c>
      <c r="G325" s="244" t="s">
        <v>221</v>
      </c>
      <c r="H325" s="245">
        <v>0.42</v>
      </c>
      <c r="I325" s="246"/>
      <c r="J325" s="247">
        <f>ROUND(I325*H325,2)</f>
        <v>0</v>
      </c>
      <c r="K325" s="243" t="s">
        <v>144</v>
      </c>
      <c r="L325" s="248"/>
      <c r="M325" s="249" t="s">
        <v>21</v>
      </c>
      <c r="N325" s="250" t="s">
        <v>42</v>
      </c>
      <c r="O325" s="42"/>
      <c r="P325" s="201">
        <f>O325*H325</f>
        <v>0</v>
      </c>
      <c r="Q325" s="201">
        <v>1</v>
      </c>
      <c r="R325" s="201">
        <f>Q325*H325</f>
        <v>0.42</v>
      </c>
      <c r="S325" s="201">
        <v>0</v>
      </c>
      <c r="T325" s="202">
        <f>S325*H325</f>
        <v>0</v>
      </c>
      <c r="AR325" s="24" t="s">
        <v>344</v>
      </c>
      <c r="AT325" s="24" t="s">
        <v>383</v>
      </c>
      <c r="AU325" s="24" t="s">
        <v>81</v>
      </c>
      <c r="AY325" s="24" t="s">
        <v>137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4" t="s">
        <v>79</v>
      </c>
      <c r="BK325" s="203">
        <f>ROUND(I325*H325,2)</f>
        <v>0</v>
      </c>
      <c r="BL325" s="24" t="s">
        <v>269</v>
      </c>
      <c r="BM325" s="24" t="s">
        <v>720</v>
      </c>
    </row>
    <row r="326" spans="2:51" s="11" customFormat="1" ht="12">
      <c r="B326" s="208"/>
      <c r="C326" s="209"/>
      <c r="D326" s="210" t="s">
        <v>198</v>
      </c>
      <c r="E326" s="211" t="s">
        <v>21</v>
      </c>
      <c r="F326" s="212" t="s">
        <v>721</v>
      </c>
      <c r="G326" s="209"/>
      <c r="H326" s="213">
        <v>0.42</v>
      </c>
      <c r="I326" s="214"/>
      <c r="J326" s="209"/>
      <c r="K326" s="209"/>
      <c r="L326" s="215"/>
      <c r="M326" s="216"/>
      <c r="N326" s="217"/>
      <c r="O326" s="217"/>
      <c r="P326" s="217"/>
      <c r="Q326" s="217"/>
      <c r="R326" s="217"/>
      <c r="S326" s="217"/>
      <c r="T326" s="218"/>
      <c r="AT326" s="219" t="s">
        <v>198</v>
      </c>
      <c r="AU326" s="219" t="s">
        <v>81</v>
      </c>
      <c r="AV326" s="11" t="s">
        <v>81</v>
      </c>
      <c r="AW326" s="11" t="s">
        <v>35</v>
      </c>
      <c r="AX326" s="11" t="s">
        <v>79</v>
      </c>
      <c r="AY326" s="219" t="s">
        <v>137</v>
      </c>
    </row>
    <row r="327" spans="2:65" s="1" customFormat="1" ht="16.5" customHeight="1">
      <c r="B327" s="41"/>
      <c r="C327" s="192" t="s">
        <v>722</v>
      </c>
      <c r="D327" s="192" t="s">
        <v>140</v>
      </c>
      <c r="E327" s="193" t="s">
        <v>723</v>
      </c>
      <c r="F327" s="194" t="s">
        <v>724</v>
      </c>
      <c r="G327" s="195" t="s">
        <v>221</v>
      </c>
      <c r="H327" s="196">
        <v>1.008</v>
      </c>
      <c r="I327" s="197"/>
      <c r="J327" s="198">
        <f>ROUND(I327*H327,2)</f>
        <v>0</v>
      </c>
      <c r="K327" s="194" t="s">
        <v>144</v>
      </c>
      <c r="L327" s="61"/>
      <c r="M327" s="199" t="s">
        <v>21</v>
      </c>
      <c r="N327" s="200" t="s">
        <v>42</v>
      </c>
      <c r="O327" s="42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4" t="s">
        <v>269</v>
      </c>
      <c r="AT327" s="24" t="s">
        <v>140</v>
      </c>
      <c r="AU327" s="24" t="s">
        <v>81</v>
      </c>
      <c r="AY327" s="24" t="s">
        <v>137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79</v>
      </c>
      <c r="BK327" s="203">
        <f>ROUND(I327*H327,2)</f>
        <v>0</v>
      </c>
      <c r="BL327" s="24" t="s">
        <v>269</v>
      </c>
      <c r="BM327" s="24" t="s">
        <v>725</v>
      </c>
    </row>
    <row r="328" spans="2:65" s="1" customFormat="1" ht="16.5" customHeight="1">
      <c r="B328" s="41"/>
      <c r="C328" s="192" t="s">
        <v>726</v>
      </c>
      <c r="D328" s="192" t="s">
        <v>140</v>
      </c>
      <c r="E328" s="193" t="s">
        <v>727</v>
      </c>
      <c r="F328" s="194" t="s">
        <v>728</v>
      </c>
      <c r="G328" s="195" t="s">
        <v>221</v>
      </c>
      <c r="H328" s="196">
        <v>1.008</v>
      </c>
      <c r="I328" s="197"/>
      <c r="J328" s="198">
        <f>ROUND(I328*H328,2)</f>
        <v>0</v>
      </c>
      <c r="K328" s="194" t="s">
        <v>144</v>
      </c>
      <c r="L328" s="61"/>
      <c r="M328" s="199" t="s">
        <v>21</v>
      </c>
      <c r="N328" s="200" t="s">
        <v>42</v>
      </c>
      <c r="O328" s="42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4" t="s">
        <v>269</v>
      </c>
      <c r="AT328" s="24" t="s">
        <v>140</v>
      </c>
      <c r="AU328" s="24" t="s">
        <v>81</v>
      </c>
      <c r="AY328" s="24" t="s">
        <v>137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4" t="s">
        <v>79</v>
      </c>
      <c r="BK328" s="203">
        <f>ROUND(I328*H328,2)</f>
        <v>0</v>
      </c>
      <c r="BL328" s="24" t="s">
        <v>269</v>
      </c>
      <c r="BM328" s="24" t="s">
        <v>729</v>
      </c>
    </row>
    <row r="329" spans="2:63" s="10" customFormat="1" ht="29.85" customHeight="1">
      <c r="B329" s="176"/>
      <c r="C329" s="177"/>
      <c r="D329" s="178" t="s">
        <v>70</v>
      </c>
      <c r="E329" s="190" t="s">
        <v>730</v>
      </c>
      <c r="F329" s="190" t="s">
        <v>731</v>
      </c>
      <c r="G329" s="177"/>
      <c r="H329" s="177"/>
      <c r="I329" s="180"/>
      <c r="J329" s="191">
        <f>BK329</f>
        <v>0</v>
      </c>
      <c r="K329" s="177"/>
      <c r="L329" s="182"/>
      <c r="M329" s="183"/>
      <c r="N329" s="184"/>
      <c r="O329" s="184"/>
      <c r="P329" s="185">
        <f>SUM(P330:P350)</f>
        <v>0</v>
      </c>
      <c r="Q329" s="184"/>
      <c r="R329" s="185">
        <f>SUM(R330:R350)</f>
        <v>2.59029315</v>
      </c>
      <c r="S329" s="184"/>
      <c r="T329" s="186">
        <f>SUM(T330:T350)</f>
        <v>0</v>
      </c>
      <c r="AR329" s="187" t="s">
        <v>81</v>
      </c>
      <c r="AT329" s="188" t="s">
        <v>70</v>
      </c>
      <c r="AU329" s="188" t="s">
        <v>79</v>
      </c>
      <c r="AY329" s="187" t="s">
        <v>137</v>
      </c>
      <c r="BK329" s="189">
        <f>SUM(BK330:BK350)</f>
        <v>0</v>
      </c>
    </row>
    <row r="330" spans="2:65" s="1" customFormat="1" ht="16.5" customHeight="1">
      <c r="B330" s="41"/>
      <c r="C330" s="192" t="s">
        <v>732</v>
      </c>
      <c r="D330" s="192" t="s">
        <v>140</v>
      </c>
      <c r="E330" s="193" t="s">
        <v>733</v>
      </c>
      <c r="F330" s="194" t="s">
        <v>734</v>
      </c>
      <c r="G330" s="195" t="s">
        <v>266</v>
      </c>
      <c r="H330" s="196">
        <v>15.131</v>
      </c>
      <c r="I330" s="197"/>
      <c r="J330" s="198">
        <f>ROUND(I330*H330,2)</f>
        <v>0</v>
      </c>
      <c r="K330" s="194" t="s">
        <v>144</v>
      </c>
      <c r="L330" s="61"/>
      <c r="M330" s="199" t="s">
        <v>21</v>
      </c>
      <c r="N330" s="200" t="s">
        <v>42</v>
      </c>
      <c r="O330" s="42"/>
      <c r="P330" s="201">
        <f>O330*H330</f>
        <v>0</v>
      </c>
      <c r="Q330" s="201">
        <v>0.00062</v>
      </c>
      <c r="R330" s="201">
        <f>Q330*H330</f>
        <v>0.009381220000000001</v>
      </c>
      <c r="S330" s="201">
        <v>0</v>
      </c>
      <c r="T330" s="202">
        <f>S330*H330</f>
        <v>0</v>
      </c>
      <c r="AR330" s="24" t="s">
        <v>269</v>
      </c>
      <c r="AT330" s="24" t="s">
        <v>140</v>
      </c>
      <c r="AU330" s="24" t="s">
        <v>81</v>
      </c>
      <c r="AY330" s="24" t="s">
        <v>137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79</v>
      </c>
      <c r="BK330" s="203">
        <f>ROUND(I330*H330,2)</f>
        <v>0</v>
      </c>
      <c r="BL330" s="24" t="s">
        <v>269</v>
      </c>
      <c r="BM330" s="24" t="s">
        <v>735</v>
      </c>
    </row>
    <row r="331" spans="2:51" s="11" customFormat="1" ht="12">
      <c r="B331" s="208"/>
      <c r="C331" s="209"/>
      <c r="D331" s="210" t="s">
        <v>198</v>
      </c>
      <c r="E331" s="211" t="s">
        <v>21</v>
      </c>
      <c r="F331" s="212" t="s">
        <v>736</v>
      </c>
      <c r="G331" s="209"/>
      <c r="H331" s="213">
        <v>15.131</v>
      </c>
      <c r="I331" s="214"/>
      <c r="J331" s="209"/>
      <c r="K331" s="209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198</v>
      </c>
      <c r="AU331" s="219" t="s">
        <v>81</v>
      </c>
      <c r="AV331" s="11" t="s">
        <v>81</v>
      </c>
      <c r="AW331" s="11" t="s">
        <v>35</v>
      </c>
      <c r="AX331" s="11" t="s">
        <v>71</v>
      </c>
      <c r="AY331" s="219" t="s">
        <v>137</v>
      </c>
    </row>
    <row r="332" spans="2:51" s="12" customFormat="1" ht="12">
      <c r="B332" s="220"/>
      <c r="C332" s="221"/>
      <c r="D332" s="210" t="s">
        <v>198</v>
      </c>
      <c r="E332" s="222" t="s">
        <v>21</v>
      </c>
      <c r="F332" s="223" t="s">
        <v>200</v>
      </c>
      <c r="G332" s="221"/>
      <c r="H332" s="224">
        <v>15.131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198</v>
      </c>
      <c r="AU332" s="230" t="s">
        <v>81</v>
      </c>
      <c r="AV332" s="12" t="s">
        <v>157</v>
      </c>
      <c r="AW332" s="12" t="s">
        <v>35</v>
      </c>
      <c r="AX332" s="12" t="s">
        <v>79</v>
      </c>
      <c r="AY332" s="230" t="s">
        <v>137</v>
      </c>
    </row>
    <row r="333" spans="2:65" s="1" customFormat="1" ht="25.5" customHeight="1">
      <c r="B333" s="41"/>
      <c r="C333" s="192" t="s">
        <v>737</v>
      </c>
      <c r="D333" s="192" t="s">
        <v>140</v>
      </c>
      <c r="E333" s="193" t="s">
        <v>738</v>
      </c>
      <c r="F333" s="194" t="s">
        <v>739</v>
      </c>
      <c r="G333" s="195" t="s">
        <v>227</v>
      </c>
      <c r="H333" s="196">
        <v>62.8</v>
      </c>
      <c r="I333" s="197"/>
      <c r="J333" s="198">
        <f>ROUND(I333*H333,2)</f>
        <v>0</v>
      </c>
      <c r="K333" s="194" t="s">
        <v>144</v>
      </c>
      <c r="L333" s="61"/>
      <c r="M333" s="199" t="s">
        <v>21</v>
      </c>
      <c r="N333" s="200" t="s">
        <v>42</v>
      </c>
      <c r="O333" s="42"/>
      <c r="P333" s="201">
        <f>O333*H333</f>
        <v>0</v>
      </c>
      <c r="Q333" s="201">
        <v>0.00392</v>
      </c>
      <c r="R333" s="201">
        <f>Q333*H333</f>
        <v>0.24617599999999998</v>
      </c>
      <c r="S333" s="201">
        <v>0</v>
      </c>
      <c r="T333" s="202">
        <f>S333*H333</f>
        <v>0</v>
      </c>
      <c r="AR333" s="24" t="s">
        <v>269</v>
      </c>
      <c r="AT333" s="24" t="s">
        <v>140</v>
      </c>
      <c r="AU333" s="24" t="s">
        <v>81</v>
      </c>
      <c r="AY333" s="24" t="s">
        <v>137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4" t="s">
        <v>79</v>
      </c>
      <c r="BK333" s="203">
        <f>ROUND(I333*H333,2)</f>
        <v>0</v>
      </c>
      <c r="BL333" s="24" t="s">
        <v>269</v>
      </c>
      <c r="BM333" s="24" t="s">
        <v>740</v>
      </c>
    </row>
    <row r="334" spans="2:51" s="11" customFormat="1" ht="12">
      <c r="B334" s="208"/>
      <c r="C334" s="209"/>
      <c r="D334" s="210" t="s">
        <v>198</v>
      </c>
      <c r="E334" s="211" t="s">
        <v>21</v>
      </c>
      <c r="F334" s="212" t="s">
        <v>229</v>
      </c>
      <c r="G334" s="209"/>
      <c r="H334" s="213">
        <v>62.8</v>
      </c>
      <c r="I334" s="214"/>
      <c r="J334" s="209"/>
      <c r="K334" s="209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198</v>
      </c>
      <c r="AU334" s="219" t="s">
        <v>81</v>
      </c>
      <c r="AV334" s="11" t="s">
        <v>81</v>
      </c>
      <c r="AW334" s="11" t="s">
        <v>35</v>
      </c>
      <c r="AX334" s="11" t="s">
        <v>79</v>
      </c>
      <c r="AY334" s="219" t="s">
        <v>137</v>
      </c>
    </row>
    <row r="335" spans="2:65" s="1" customFormat="1" ht="16.5" customHeight="1">
      <c r="B335" s="41"/>
      <c r="C335" s="241" t="s">
        <v>741</v>
      </c>
      <c r="D335" s="241" t="s">
        <v>383</v>
      </c>
      <c r="E335" s="242" t="s">
        <v>742</v>
      </c>
      <c r="F335" s="243" t="s">
        <v>743</v>
      </c>
      <c r="G335" s="244" t="s">
        <v>227</v>
      </c>
      <c r="H335" s="245">
        <v>72.22</v>
      </c>
      <c r="I335" s="246"/>
      <c r="J335" s="247">
        <f>ROUND(I335*H335,2)</f>
        <v>0</v>
      </c>
      <c r="K335" s="243" t="s">
        <v>21</v>
      </c>
      <c r="L335" s="248"/>
      <c r="M335" s="249" t="s">
        <v>21</v>
      </c>
      <c r="N335" s="250" t="s">
        <v>42</v>
      </c>
      <c r="O335" s="42"/>
      <c r="P335" s="201">
        <f>O335*H335</f>
        <v>0</v>
      </c>
      <c r="Q335" s="201">
        <v>0.025</v>
      </c>
      <c r="R335" s="201">
        <f>Q335*H335</f>
        <v>1.8055</v>
      </c>
      <c r="S335" s="201">
        <v>0</v>
      </c>
      <c r="T335" s="202">
        <f>S335*H335</f>
        <v>0</v>
      </c>
      <c r="AR335" s="24" t="s">
        <v>344</v>
      </c>
      <c r="AT335" s="24" t="s">
        <v>383</v>
      </c>
      <c r="AU335" s="24" t="s">
        <v>81</v>
      </c>
      <c r="AY335" s="24" t="s">
        <v>137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79</v>
      </c>
      <c r="BK335" s="203">
        <f>ROUND(I335*H335,2)</f>
        <v>0</v>
      </c>
      <c r="BL335" s="24" t="s">
        <v>269</v>
      </c>
      <c r="BM335" s="24" t="s">
        <v>744</v>
      </c>
    </row>
    <row r="336" spans="2:51" s="11" customFormat="1" ht="12">
      <c r="B336" s="208"/>
      <c r="C336" s="209"/>
      <c r="D336" s="210" t="s">
        <v>198</v>
      </c>
      <c r="E336" s="209"/>
      <c r="F336" s="212" t="s">
        <v>602</v>
      </c>
      <c r="G336" s="209"/>
      <c r="H336" s="213">
        <v>72.22</v>
      </c>
      <c r="I336" s="214"/>
      <c r="J336" s="209"/>
      <c r="K336" s="209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198</v>
      </c>
      <c r="AU336" s="219" t="s">
        <v>81</v>
      </c>
      <c r="AV336" s="11" t="s">
        <v>81</v>
      </c>
      <c r="AW336" s="11" t="s">
        <v>6</v>
      </c>
      <c r="AX336" s="11" t="s">
        <v>79</v>
      </c>
      <c r="AY336" s="219" t="s">
        <v>137</v>
      </c>
    </row>
    <row r="337" spans="2:65" s="1" customFormat="1" ht="16.5" customHeight="1">
      <c r="B337" s="41"/>
      <c r="C337" s="241" t="s">
        <v>745</v>
      </c>
      <c r="D337" s="241" t="s">
        <v>383</v>
      </c>
      <c r="E337" s="242" t="s">
        <v>746</v>
      </c>
      <c r="F337" s="243" t="s">
        <v>747</v>
      </c>
      <c r="G337" s="244" t="s">
        <v>355</v>
      </c>
      <c r="H337" s="245">
        <v>55</v>
      </c>
      <c r="I337" s="246"/>
      <c r="J337" s="247">
        <f>ROUND(I337*H337,2)</f>
        <v>0</v>
      </c>
      <c r="K337" s="243" t="s">
        <v>21</v>
      </c>
      <c r="L337" s="248"/>
      <c r="M337" s="249" t="s">
        <v>21</v>
      </c>
      <c r="N337" s="250" t="s">
        <v>42</v>
      </c>
      <c r="O337" s="42"/>
      <c r="P337" s="201">
        <f>O337*H337</f>
        <v>0</v>
      </c>
      <c r="Q337" s="201">
        <v>0.00045</v>
      </c>
      <c r="R337" s="201">
        <f>Q337*H337</f>
        <v>0.024749999999999998</v>
      </c>
      <c r="S337" s="201">
        <v>0</v>
      </c>
      <c r="T337" s="202">
        <f>S337*H337</f>
        <v>0</v>
      </c>
      <c r="AR337" s="24" t="s">
        <v>344</v>
      </c>
      <c r="AT337" s="24" t="s">
        <v>383</v>
      </c>
      <c r="AU337" s="24" t="s">
        <v>81</v>
      </c>
      <c r="AY337" s="24" t="s">
        <v>137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79</v>
      </c>
      <c r="BK337" s="203">
        <f>ROUND(I337*H337,2)</f>
        <v>0</v>
      </c>
      <c r="BL337" s="24" t="s">
        <v>269</v>
      </c>
      <c r="BM337" s="24" t="s">
        <v>748</v>
      </c>
    </row>
    <row r="338" spans="2:51" s="13" customFormat="1" ht="12">
      <c r="B338" s="231"/>
      <c r="C338" s="232"/>
      <c r="D338" s="210" t="s">
        <v>198</v>
      </c>
      <c r="E338" s="233" t="s">
        <v>21</v>
      </c>
      <c r="F338" s="234" t="s">
        <v>749</v>
      </c>
      <c r="G338" s="232"/>
      <c r="H338" s="233" t="s">
        <v>21</v>
      </c>
      <c r="I338" s="235"/>
      <c r="J338" s="232"/>
      <c r="K338" s="232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198</v>
      </c>
      <c r="AU338" s="240" t="s">
        <v>81</v>
      </c>
      <c r="AV338" s="13" t="s">
        <v>79</v>
      </c>
      <c r="AW338" s="13" t="s">
        <v>35</v>
      </c>
      <c r="AX338" s="13" t="s">
        <v>71</v>
      </c>
      <c r="AY338" s="240" t="s">
        <v>137</v>
      </c>
    </row>
    <row r="339" spans="2:51" s="11" customFormat="1" ht="12">
      <c r="B339" s="208"/>
      <c r="C339" s="209"/>
      <c r="D339" s="210" t="s">
        <v>198</v>
      </c>
      <c r="E339" s="211" t="s">
        <v>21</v>
      </c>
      <c r="F339" s="212" t="s">
        <v>448</v>
      </c>
      <c r="G339" s="209"/>
      <c r="H339" s="213">
        <v>55</v>
      </c>
      <c r="I339" s="214"/>
      <c r="J339" s="209"/>
      <c r="K339" s="209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198</v>
      </c>
      <c r="AU339" s="219" t="s">
        <v>81</v>
      </c>
      <c r="AV339" s="11" t="s">
        <v>81</v>
      </c>
      <c r="AW339" s="11" t="s">
        <v>35</v>
      </c>
      <c r="AX339" s="11" t="s">
        <v>79</v>
      </c>
      <c r="AY339" s="219" t="s">
        <v>137</v>
      </c>
    </row>
    <row r="340" spans="2:65" s="1" customFormat="1" ht="16.5" customHeight="1">
      <c r="B340" s="41"/>
      <c r="C340" s="192" t="s">
        <v>750</v>
      </c>
      <c r="D340" s="192" t="s">
        <v>140</v>
      </c>
      <c r="E340" s="193" t="s">
        <v>751</v>
      </c>
      <c r="F340" s="194" t="s">
        <v>752</v>
      </c>
      <c r="G340" s="195" t="s">
        <v>227</v>
      </c>
      <c r="H340" s="196">
        <v>64.313</v>
      </c>
      <c r="I340" s="197"/>
      <c r="J340" s="198">
        <f>ROUND(I340*H340,2)</f>
        <v>0</v>
      </c>
      <c r="K340" s="194" t="s">
        <v>144</v>
      </c>
      <c r="L340" s="61"/>
      <c r="M340" s="199" t="s">
        <v>21</v>
      </c>
      <c r="N340" s="200" t="s">
        <v>42</v>
      </c>
      <c r="O340" s="42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4" t="s">
        <v>269</v>
      </c>
      <c r="AT340" s="24" t="s">
        <v>140</v>
      </c>
      <c r="AU340" s="24" t="s">
        <v>81</v>
      </c>
      <c r="AY340" s="24" t="s">
        <v>137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79</v>
      </c>
      <c r="BK340" s="203">
        <f>ROUND(I340*H340,2)</f>
        <v>0</v>
      </c>
      <c r="BL340" s="24" t="s">
        <v>269</v>
      </c>
      <c r="BM340" s="24" t="s">
        <v>753</v>
      </c>
    </row>
    <row r="341" spans="2:51" s="11" customFormat="1" ht="12">
      <c r="B341" s="208"/>
      <c r="C341" s="209"/>
      <c r="D341" s="210" t="s">
        <v>198</v>
      </c>
      <c r="E341" s="211" t="s">
        <v>21</v>
      </c>
      <c r="F341" s="212" t="s">
        <v>754</v>
      </c>
      <c r="G341" s="209"/>
      <c r="H341" s="213">
        <v>64.313</v>
      </c>
      <c r="I341" s="214"/>
      <c r="J341" s="209"/>
      <c r="K341" s="209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198</v>
      </c>
      <c r="AU341" s="219" t="s">
        <v>81</v>
      </c>
      <c r="AV341" s="11" t="s">
        <v>81</v>
      </c>
      <c r="AW341" s="11" t="s">
        <v>35</v>
      </c>
      <c r="AX341" s="11" t="s">
        <v>79</v>
      </c>
      <c r="AY341" s="219" t="s">
        <v>137</v>
      </c>
    </row>
    <row r="342" spans="2:65" s="1" customFormat="1" ht="16.5" customHeight="1">
      <c r="B342" s="41"/>
      <c r="C342" s="192" t="s">
        <v>755</v>
      </c>
      <c r="D342" s="192" t="s">
        <v>140</v>
      </c>
      <c r="E342" s="193" t="s">
        <v>756</v>
      </c>
      <c r="F342" s="194" t="s">
        <v>757</v>
      </c>
      <c r="G342" s="195" t="s">
        <v>227</v>
      </c>
      <c r="H342" s="196">
        <v>64.313</v>
      </c>
      <c r="I342" s="197"/>
      <c r="J342" s="198">
        <f>ROUND(I342*H342,2)</f>
        <v>0</v>
      </c>
      <c r="K342" s="194" t="s">
        <v>144</v>
      </c>
      <c r="L342" s="61"/>
      <c r="M342" s="199" t="s">
        <v>21</v>
      </c>
      <c r="N342" s="200" t="s">
        <v>42</v>
      </c>
      <c r="O342" s="4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269</v>
      </c>
      <c r="AT342" s="24" t="s">
        <v>140</v>
      </c>
      <c r="AU342" s="24" t="s">
        <v>81</v>
      </c>
      <c r="AY342" s="24" t="s">
        <v>137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79</v>
      </c>
      <c r="BK342" s="203">
        <f>ROUND(I342*H342,2)</f>
        <v>0</v>
      </c>
      <c r="BL342" s="24" t="s">
        <v>269</v>
      </c>
      <c r="BM342" s="24" t="s">
        <v>758</v>
      </c>
    </row>
    <row r="343" spans="2:65" s="1" customFormat="1" ht="16.5" customHeight="1">
      <c r="B343" s="41"/>
      <c r="C343" s="192" t="s">
        <v>759</v>
      </c>
      <c r="D343" s="192" t="s">
        <v>140</v>
      </c>
      <c r="E343" s="193" t="s">
        <v>760</v>
      </c>
      <c r="F343" s="194" t="s">
        <v>761</v>
      </c>
      <c r="G343" s="195" t="s">
        <v>227</v>
      </c>
      <c r="H343" s="196">
        <v>64.313</v>
      </c>
      <c r="I343" s="197"/>
      <c r="J343" s="198">
        <f>ROUND(I343*H343,2)</f>
        <v>0</v>
      </c>
      <c r="K343" s="194" t="s">
        <v>144</v>
      </c>
      <c r="L343" s="61"/>
      <c r="M343" s="199" t="s">
        <v>21</v>
      </c>
      <c r="N343" s="200" t="s">
        <v>42</v>
      </c>
      <c r="O343" s="42"/>
      <c r="P343" s="201">
        <f>O343*H343</f>
        <v>0</v>
      </c>
      <c r="Q343" s="201">
        <v>0.0003</v>
      </c>
      <c r="R343" s="201">
        <f>Q343*H343</f>
        <v>0.0192939</v>
      </c>
      <c r="S343" s="201">
        <v>0</v>
      </c>
      <c r="T343" s="202">
        <f>S343*H343</f>
        <v>0</v>
      </c>
      <c r="AR343" s="24" t="s">
        <v>269</v>
      </c>
      <c r="AT343" s="24" t="s">
        <v>140</v>
      </c>
      <c r="AU343" s="24" t="s">
        <v>81</v>
      </c>
      <c r="AY343" s="24" t="s">
        <v>137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79</v>
      </c>
      <c r="BK343" s="203">
        <f>ROUND(I343*H343,2)</f>
        <v>0</v>
      </c>
      <c r="BL343" s="24" t="s">
        <v>269</v>
      </c>
      <c r="BM343" s="24" t="s">
        <v>762</v>
      </c>
    </row>
    <row r="344" spans="2:65" s="1" customFormat="1" ht="16.5" customHeight="1">
      <c r="B344" s="41"/>
      <c r="C344" s="192" t="s">
        <v>763</v>
      </c>
      <c r="D344" s="192" t="s">
        <v>140</v>
      </c>
      <c r="E344" s="193" t="s">
        <v>764</v>
      </c>
      <c r="F344" s="194" t="s">
        <v>765</v>
      </c>
      <c r="G344" s="195" t="s">
        <v>266</v>
      </c>
      <c r="H344" s="196">
        <v>54.401</v>
      </c>
      <c r="I344" s="197"/>
      <c r="J344" s="198">
        <f>ROUND(I344*H344,2)</f>
        <v>0</v>
      </c>
      <c r="K344" s="194" t="s">
        <v>144</v>
      </c>
      <c r="L344" s="61"/>
      <c r="M344" s="199" t="s">
        <v>21</v>
      </c>
      <c r="N344" s="200" t="s">
        <v>42</v>
      </c>
      <c r="O344" s="42"/>
      <c r="P344" s="201">
        <f>O344*H344</f>
        <v>0</v>
      </c>
      <c r="Q344" s="201">
        <v>3E-05</v>
      </c>
      <c r="R344" s="201">
        <f>Q344*H344</f>
        <v>0.0016320300000000002</v>
      </c>
      <c r="S344" s="201">
        <v>0</v>
      </c>
      <c r="T344" s="202">
        <f>S344*H344</f>
        <v>0</v>
      </c>
      <c r="AR344" s="24" t="s">
        <v>269</v>
      </c>
      <c r="AT344" s="24" t="s">
        <v>140</v>
      </c>
      <c r="AU344" s="24" t="s">
        <v>81</v>
      </c>
      <c r="AY344" s="24" t="s">
        <v>137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4" t="s">
        <v>79</v>
      </c>
      <c r="BK344" s="203">
        <f>ROUND(I344*H344,2)</f>
        <v>0</v>
      </c>
      <c r="BL344" s="24" t="s">
        <v>269</v>
      </c>
      <c r="BM344" s="24" t="s">
        <v>766</v>
      </c>
    </row>
    <row r="345" spans="2:51" s="11" customFormat="1" ht="12">
      <c r="B345" s="208"/>
      <c r="C345" s="209"/>
      <c r="D345" s="210" t="s">
        <v>198</v>
      </c>
      <c r="E345" s="211" t="s">
        <v>21</v>
      </c>
      <c r="F345" s="212" t="s">
        <v>767</v>
      </c>
      <c r="G345" s="209"/>
      <c r="H345" s="213">
        <v>15.131</v>
      </c>
      <c r="I345" s="214"/>
      <c r="J345" s="209"/>
      <c r="K345" s="209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198</v>
      </c>
      <c r="AU345" s="219" t="s">
        <v>81</v>
      </c>
      <c r="AV345" s="11" t="s">
        <v>81</v>
      </c>
      <c r="AW345" s="11" t="s">
        <v>35</v>
      </c>
      <c r="AX345" s="11" t="s">
        <v>71</v>
      </c>
      <c r="AY345" s="219" t="s">
        <v>137</v>
      </c>
    </row>
    <row r="346" spans="2:51" s="11" customFormat="1" ht="12">
      <c r="B346" s="208"/>
      <c r="C346" s="209"/>
      <c r="D346" s="210" t="s">
        <v>198</v>
      </c>
      <c r="E346" s="211" t="s">
        <v>21</v>
      </c>
      <c r="F346" s="212" t="s">
        <v>768</v>
      </c>
      <c r="G346" s="209"/>
      <c r="H346" s="213">
        <v>39.27</v>
      </c>
      <c r="I346" s="214"/>
      <c r="J346" s="209"/>
      <c r="K346" s="209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198</v>
      </c>
      <c r="AU346" s="219" t="s">
        <v>81</v>
      </c>
      <c r="AV346" s="11" t="s">
        <v>81</v>
      </c>
      <c r="AW346" s="11" t="s">
        <v>35</v>
      </c>
      <c r="AX346" s="11" t="s">
        <v>71</v>
      </c>
      <c r="AY346" s="219" t="s">
        <v>137</v>
      </c>
    </row>
    <row r="347" spans="2:51" s="12" customFormat="1" ht="12">
      <c r="B347" s="220"/>
      <c r="C347" s="221"/>
      <c r="D347" s="210" t="s">
        <v>198</v>
      </c>
      <c r="E347" s="222" t="s">
        <v>21</v>
      </c>
      <c r="F347" s="223" t="s">
        <v>200</v>
      </c>
      <c r="G347" s="221"/>
      <c r="H347" s="224">
        <v>54.401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198</v>
      </c>
      <c r="AU347" s="230" t="s">
        <v>81</v>
      </c>
      <c r="AV347" s="12" t="s">
        <v>157</v>
      </c>
      <c r="AW347" s="12" t="s">
        <v>35</v>
      </c>
      <c r="AX347" s="12" t="s">
        <v>79</v>
      </c>
      <c r="AY347" s="230" t="s">
        <v>137</v>
      </c>
    </row>
    <row r="348" spans="2:65" s="1" customFormat="1" ht="16.5" customHeight="1">
      <c r="B348" s="41"/>
      <c r="C348" s="192" t="s">
        <v>769</v>
      </c>
      <c r="D348" s="192" t="s">
        <v>140</v>
      </c>
      <c r="E348" s="193" t="s">
        <v>770</v>
      </c>
      <c r="F348" s="194" t="s">
        <v>771</v>
      </c>
      <c r="G348" s="195" t="s">
        <v>227</v>
      </c>
      <c r="H348" s="196">
        <v>62.8</v>
      </c>
      <c r="I348" s="197"/>
      <c r="J348" s="198">
        <f>ROUND(I348*H348,2)</f>
        <v>0</v>
      </c>
      <c r="K348" s="194" t="s">
        <v>144</v>
      </c>
      <c r="L348" s="61"/>
      <c r="M348" s="199" t="s">
        <v>21</v>
      </c>
      <c r="N348" s="200" t="s">
        <v>42</v>
      </c>
      <c r="O348" s="42"/>
      <c r="P348" s="201">
        <f>O348*H348</f>
        <v>0</v>
      </c>
      <c r="Q348" s="201">
        <v>0.0077</v>
      </c>
      <c r="R348" s="201">
        <f>Q348*H348</f>
        <v>0.48356</v>
      </c>
      <c r="S348" s="201">
        <v>0</v>
      </c>
      <c r="T348" s="202">
        <f>S348*H348</f>
        <v>0</v>
      </c>
      <c r="AR348" s="24" t="s">
        <v>269</v>
      </c>
      <c r="AT348" s="24" t="s">
        <v>140</v>
      </c>
      <c r="AU348" s="24" t="s">
        <v>81</v>
      </c>
      <c r="AY348" s="24" t="s">
        <v>137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79</v>
      </c>
      <c r="BK348" s="203">
        <f>ROUND(I348*H348,2)</f>
        <v>0</v>
      </c>
      <c r="BL348" s="24" t="s">
        <v>269</v>
      </c>
      <c r="BM348" s="24" t="s">
        <v>772</v>
      </c>
    </row>
    <row r="349" spans="2:65" s="1" customFormat="1" ht="16.5" customHeight="1">
      <c r="B349" s="41"/>
      <c r="C349" s="192" t="s">
        <v>773</v>
      </c>
      <c r="D349" s="192" t="s">
        <v>140</v>
      </c>
      <c r="E349" s="193" t="s">
        <v>774</v>
      </c>
      <c r="F349" s="194" t="s">
        <v>775</v>
      </c>
      <c r="G349" s="195" t="s">
        <v>221</v>
      </c>
      <c r="H349" s="196">
        <v>2.59</v>
      </c>
      <c r="I349" s="197"/>
      <c r="J349" s="198">
        <f>ROUND(I349*H349,2)</f>
        <v>0</v>
      </c>
      <c r="K349" s="194" t="s">
        <v>144</v>
      </c>
      <c r="L349" s="61"/>
      <c r="M349" s="199" t="s">
        <v>21</v>
      </c>
      <c r="N349" s="200" t="s">
        <v>42</v>
      </c>
      <c r="O349" s="42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269</v>
      </c>
      <c r="AT349" s="24" t="s">
        <v>140</v>
      </c>
      <c r="AU349" s="24" t="s">
        <v>81</v>
      </c>
      <c r="AY349" s="24" t="s">
        <v>137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79</v>
      </c>
      <c r="BK349" s="203">
        <f>ROUND(I349*H349,2)</f>
        <v>0</v>
      </c>
      <c r="BL349" s="24" t="s">
        <v>269</v>
      </c>
      <c r="BM349" s="24" t="s">
        <v>776</v>
      </c>
    </row>
    <row r="350" spans="2:65" s="1" customFormat="1" ht="16.5" customHeight="1">
      <c r="B350" s="41"/>
      <c r="C350" s="192" t="s">
        <v>777</v>
      </c>
      <c r="D350" s="192" t="s">
        <v>140</v>
      </c>
      <c r="E350" s="193" t="s">
        <v>778</v>
      </c>
      <c r="F350" s="194" t="s">
        <v>779</v>
      </c>
      <c r="G350" s="195" t="s">
        <v>221</v>
      </c>
      <c r="H350" s="196">
        <v>2.59</v>
      </c>
      <c r="I350" s="197"/>
      <c r="J350" s="198">
        <f>ROUND(I350*H350,2)</f>
        <v>0</v>
      </c>
      <c r="K350" s="194" t="s">
        <v>144</v>
      </c>
      <c r="L350" s="61"/>
      <c r="M350" s="199" t="s">
        <v>21</v>
      </c>
      <c r="N350" s="200" t="s">
        <v>42</v>
      </c>
      <c r="O350" s="42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AR350" s="24" t="s">
        <v>269</v>
      </c>
      <c r="AT350" s="24" t="s">
        <v>140</v>
      </c>
      <c r="AU350" s="24" t="s">
        <v>81</v>
      </c>
      <c r="AY350" s="24" t="s">
        <v>137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79</v>
      </c>
      <c r="BK350" s="203">
        <f>ROUND(I350*H350,2)</f>
        <v>0</v>
      </c>
      <c r="BL350" s="24" t="s">
        <v>269</v>
      </c>
      <c r="BM350" s="24" t="s">
        <v>780</v>
      </c>
    </row>
    <row r="351" spans="2:63" s="10" customFormat="1" ht="29.85" customHeight="1">
      <c r="B351" s="176"/>
      <c r="C351" s="177"/>
      <c r="D351" s="178" t="s">
        <v>70</v>
      </c>
      <c r="E351" s="190" t="s">
        <v>781</v>
      </c>
      <c r="F351" s="190" t="s">
        <v>782</v>
      </c>
      <c r="G351" s="177"/>
      <c r="H351" s="177"/>
      <c r="I351" s="180"/>
      <c r="J351" s="191">
        <f>BK351</f>
        <v>0</v>
      </c>
      <c r="K351" s="177"/>
      <c r="L351" s="182"/>
      <c r="M351" s="183"/>
      <c r="N351" s="184"/>
      <c r="O351" s="184"/>
      <c r="P351" s="185">
        <f>SUM(P352:P362)</f>
        <v>0</v>
      </c>
      <c r="Q351" s="184"/>
      <c r="R351" s="185">
        <f>SUM(R352:R362)</f>
        <v>2.2612162000000002</v>
      </c>
      <c r="S351" s="184"/>
      <c r="T351" s="186">
        <f>SUM(T352:T362)</f>
        <v>0</v>
      </c>
      <c r="AR351" s="187" t="s">
        <v>81</v>
      </c>
      <c r="AT351" s="188" t="s">
        <v>70</v>
      </c>
      <c r="AU351" s="188" t="s">
        <v>79</v>
      </c>
      <c r="AY351" s="187" t="s">
        <v>137</v>
      </c>
      <c r="BK351" s="189">
        <f>SUM(BK352:BK362)</f>
        <v>0</v>
      </c>
    </row>
    <row r="352" spans="2:65" s="1" customFormat="1" ht="25.5" customHeight="1">
      <c r="B352" s="41"/>
      <c r="C352" s="192" t="s">
        <v>783</v>
      </c>
      <c r="D352" s="192" t="s">
        <v>140</v>
      </c>
      <c r="E352" s="193" t="s">
        <v>784</v>
      </c>
      <c r="F352" s="194" t="s">
        <v>785</v>
      </c>
      <c r="G352" s="195" t="s">
        <v>227</v>
      </c>
      <c r="H352" s="196">
        <v>86.372</v>
      </c>
      <c r="I352" s="197"/>
      <c r="J352" s="198">
        <f>ROUND(I352*H352,2)</f>
        <v>0</v>
      </c>
      <c r="K352" s="194" t="s">
        <v>144</v>
      </c>
      <c r="L352" s="61"/>
      <c r="M352" s="199" t="s">
        <v>21</v>
      </c>
      <c r="N352" s="200" t="s">
        <v>42</v>
      </c>
      <c r="O352" s="42"/>
      <c r="P352" s="201">
        <f>O352*H352</f>
        <v>0</v>
      </c>
      <c r="Q352" s="201">
        <v>0.003</v>
      </c>
      <c r="R352" s="201">
        <f>Q352*H352</f>
        <v>0.259116</v>
      </c>
      <c r="S352" s="201">
        <v>0</v>
      </c>
      <c r="T352" s="202">
        <f>S352*H352</f>
        <v>0</v>
      </c>
      <c r="AR352" s="24" t="s">
        <v>269</v>
      </c>
      <c r="AT352" s="24" t="s">
        <v>140</v>
      </c>
      <c r="AU352" s="24" t="s">
        <v>81</v>
      </c>
      <c r="AY352" s="24" t="s">
        <v>137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79</v>
      </c>
      <c r="BK352" s="203">
        <f>ROUND(I352*H352,2)</f>
        <v>0</v>
      </c>
      <c r="BL352" s="24" t="s">
        <v>269</v>
      </c>
      <c r="BM352" s="24" t="s">
        <v>786</v>
      </c>
    </row>
    <row r="353" spans="2:51" s="11" customFormat="1" ht="12">
      <c r="B353" s="208"/>
      <c r="C353" s="209"/>
      <c r="D353" s="210" t="s">
        <v>198</v>
      </c>
      <c r="E353" s="211" t="s">
        <v>21</v>
      </c>
      <c r="F353" s="212" t="s">
        <v>787</v>
      </c>
      <c r="G353" s="209"/>
      <c r="H353" s="213">
        <v>40.612</v>
      </c>
      <c r="I353" s="214"/>
      <c r="J353" s="209"/>
      <c r="K353" s="209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198</v>
      </c>
      <c r="AU353" s="219" t="s">
        <v>81</v>
      </c>
      <c r="AV353" s="11" t="s">
        <v>81</v>
      </c>
      <c r="AW353" s="11" t="s">
        <v>35</v>
      </c>
      <c r="AX353" s="11" t="s">
        <v>71</v>
      </c>
      <c r="AY353" s="219" t="s">
        <v>137</v>
      </c>
    </row>
    <row r="354" spans="2:51" s="11" customFormat="1" ht="12">
      <c r="B354" s="208"/>
      <c r="C354" s="209"/>
      <c r="D354" s="210" t="s">
        <v>198</v>
      </c>
      <c r="E354" s="211" t="s">
        <v>21</v>
      </c>
      <c r="F354" s="212" t="s">
        <v>788</v>
      </c>
      <c r="G354" s="209"/>
      <c r="H354" s="213">
        <v>45.76</v>
      </c>
      <c r="I354" s="214"/>
      <c r="J354" s="209"/>
      <c r="K354" s="209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198</v>
      </c>
      <c r="AU354" s="219" t="s">
        <v>81</v>
      </c>
      <c r="AV354" s="11" t="s">
        <v>81</v>
      </c>
      <c r="AW354" s="11" t="s">
        <v>35</v>
      </c>
      <c r="AX354" s="11" t="s">
        <v>71</v>
      </c>
      <c r="AY354" s="219" t="s">
        <v>137</v>
      </c>
    </row>
    <row r="355" spans="2:51" s="12" customFormat="1" ht="12">
      <c r="B355" s="220"/>
      <c r="C355" s="221"/>
      <c r="D355" s="210" t="s">
        <v>198</v>
      </c>
      <c r="E355" s="222" t="s">
        <v>21</v>
      </c>
      <c r="F355" s="223" t="s">
        <v>200</v>
      </c>
      <c r="G355" s="221"/>
      <c r="H355" s="224">
        <v>86.372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198</v>
      </c>
      <c r="AU355" s="230" t="s">
        <v>81</v>
      </c>
      <c r="AV355" s="12" t="s">
        <v>157</v>
      </c>
      <c r="AW355" s="12" t="s">
        <v>35</v>
      </c>
      <c r="AX355" s="12" t="s">
        <v>79</v>
      </c>
      <c r="AY355" s="230" t="s">
        <v>137</v>
      </c>
    </row>
    <row r="356" spans="2:65" s="1" customFormat="1" ht="16.5" customHeight="1">
      <c r="B356" s="41"/>
      <c r="C356" s="241" t="s">
        <v>789</v>
      </c>
      <c r="D356" s="241" t="s">
        <v>383</v>
      </c>
      <c r="E356" s="242" t="s">
        <v>790</v>
      </c>
      <c r="F356" s="243" t="s">
        <v>791</v>
      </c>
      <c r="G356" s="244" t="s">
        <v>227</v>
      </c>
      <c r="H356" s="245">
        <v>95.009</v>
      </c>
      <c r="I356" s="246"/>
      <c r="J356" s="247">
        <f>ROUND(I356*H356,2)</f>
        <v>0</v>
      </c>
      <c r="K356" s="243" t="s">
        <v>21</v>
      </c>
      <c r="L356" s="248"/>
      <c r="M356" s="249" t="s">
        <v>21</v>
      </c>
      <c r="N356" s="250" t="s">
        <v>42</v>
      </c>
      <c r="O356" s="42"/>
      <c r="P356" s="201">
        <f>O356*H356</f>
        <v>0</v>
      </c>
      <c r="Q356" s="201">
        <v>0.0138</v>
      </c>
      <c r="R356" s="201">
        <f>Q356*H356</f>
        <v>1.3111242</v>
      </c>
      <c r="S356" s="201">
        <v>0</v>
      </c>
      <c r="T356" s="202">
        <f>S356*H356</f>
        <v>0</v>
      </c>
      <c r="AR356" s="24" t="s">
        <v>344</v>
      </c>
      <c r="AT356" s="24" t="s">
        <v>383</v>
      </c>
      <c r="AU356" s="24" t="s">
        <v>81</v>
      </c>
      <c r="AY356" s="24" t="s">
        <v>137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24" t="s">
        <v>79</v>
      </c>
      <c r="BK356" s="203">
        <f>ROUND(I356*H356,2)</f>
        <v>0</v>
      </c>
      <c r="BL356" s="24" t="s">
        <v>269</v>
      </c>
      <c r="BM356" s="24" t="s">
        <v>792</v>
      </c>
    </row>
    <row r="357" spans="2:51" s="11" customFormat="1" ht="12">
      <c r="B357" s="208"/>
      <c r="C357" s="209"/>
      <c r="D357" s="210" t="s">
        <v>198</v>
      </c>
      <c r="E357" s="209"/>
      <c r="F357" s="212" t="s">
        <v>793</v>
      </c>
      <c r="G357" s="209"/>
      <c r="H357" s="213">
        <v>95.009</v>
      </c>
      <c r="I357" s="214"/>
      <c r="J357" s="209"/>
      <c r="K357" s="209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198</v>
      </c>
      <c r="AU357" s="219" t="s">
        <v>81</v>
      </c>
      <c r="AV357" s="11" t="s">
        <v>81</v>
      </c>
      <c r="AW357" s="11" t="s">
        <v>6</v>
      </c>
      <c r="AX357" s="11" t="s">
        <v>79</v>
      </c>
      <c r="AY357" s="219" t="s">
        <v>137</v>
      </c>
    </row>
    <row r="358" spans="2:65" s="1" customFormat="1" ht="16.5" customHeight="1">
      <c r="B358" s="41"/>
      <c r="C358" s="192" t="s">
        <v>794</v>
      </c>
      <c r="D358" s="192" t="s">
        <v>140</v>
      </c>
      <c r="E358" s="193" t="s">
        <v>795</v>
      </c>
      <c r="F358" s="194" t="s">
        <v>796</v>
      </c>
      <c r="G358" s="195" t="s">
        <v>227</v>
      </c>
      <c r="H358" s="196">
        <v>86.372</v>
      </c>
      <c r="I358" s="197"/>
      <c r="J358" s="198">
        <f>ROUND(I358*H358,2)</f>
        <v>0</v>
      </c>
      <c r="K358" s="194" t="s">
        <v>144</v>
      </c>
      <c r="L358" s="61"/>
      <c r="M358" s="199" t="s">
        <v>21</v>
      </c>
      <c r="N358" s="200" t="s">
        <v>42</v>
      </c>
      <c r="O358" s="42"/>
      <c r="P358" s="201">
        <f>O358*H358</f>
        <v>0</v>
      </c>
      <c r="Q358" s="201">
        <v>0.008</v>
      </c>
      <c r="R358" s="201">
        <f>Q358*H358</f>
        <v>0.690976</v>
      </c>
      <c r="S358" s="201">
        <v>0</v>
      </c>
      <c r="T358" s="202">
        <f>S358*H358</f>
        <v>0</v>
      </c>
      <c r="AR358" s="24" t="s">
        <v>269</v>
      </c>
      <c r="AT358" s="24" t="s">
        <v>140</v>
      </c>
      <c r="AU358" s="24" t="s">
        <v>81</v>
      </c>
      <c r="AY358" s="24" t="s">
        <v>137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79</v>
      </c>
      <c r="BK358" s="203">
        <f>ROUND(I358*H358,2)</f>
        <v>0</v>
      </c>
      <c r="BL358" s="24" t="s">
        <v>269</v>
      </c>
      <c r="BM358" s="24" t="s">
        <v>797</v>
      </c>
    </row>
    <row r="359" spans="2:65" s="1" customFormat="1" ht="25.5" customHeight="1">
      <c r="B359" s="41"/>
      <c r="C359" s="192" t="s">
        <v>798</v>
      </c>
      <c r="D359" s="192" t="s">
        <v>140</v>
      </c>
      <c r="E359" s="193" t="s">
        <v>799</v>
      </c>
      <c r="F359" s="194" t="s">
        <v>800</v>
      </c>
      <c r="G359" s="195" t="s">
        <v>227</v>
      </c>
      <c r="H359" s="196">
        <v>86.372</v>
      </c>
      <c r="I359" s="197"/>
      <c r="J359" s="198">
        <f>ROUND(I359*H359,2)</f>
        <v>0</v>
      </c>
      <c r="K359" s="194" t="s">
        <v>144</v>
      </c>
      <c r="L359" s="61"/>
      <c r="M359" s="199" t="s">
        <v>21</v>
      </c>
      <c r="N359" s="200" t="s">
        <v>42</v>
      </c>
      <c r="O359" s="42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4" t="s">
        <v>269</v>
      </c>
      <c r="AT359" s="24" t="s">
        <v>140</v>
      </c>
      <c r="AU359" s="24" t="s">
        <v>81</v>
      </c>
      <c r="AY359" s="24" t="s">
        <v>137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79</v>
      </c>
      <c r="BK359" s="203">
        <f>ROUND(I359*H359,2)</f>
        <v>0</v>
      </c>
      <c r="BL359" s="24" t="s">
        <v>269</v>
      </c>
      <c r="BM359" s="24" t="s">
        <v>801</v>
      </c>
    </row>
    <row r="360" spans="2:65" s="1" customFormat="1" ht="25.5" customHeight="1">
      <c r="B360" s="41"/>
      <c r="C360" s="192" t="s">
        <v>802</v>
      </c>
      <c r="D360" s="192" t="s">
        <v>140</v>
      </c>
      <c r="E360" s="193" t="s">
        <v>803</v>
      </c>
      <c r="F360" s="194" t="s">
        <v>804</v>
      </c>
      <c r="G360" s="195" t="s">
        <v>227</v>
      </c>
      <c r="H360" s="196">
        <v>86.372</v>
      </c>
      <c r="I360" s="197"/>
      <c r="J360" s="198">
        <f>ROUND(I360*H360,2)</f>
        <v>0</v>
      </c>
      <c r="K360" s="194" t="s">
        <v>144</v>
      </c>
      <c r="L360" s="61"/>
      <c r="M360" s="199" t="s">
        <v>21</v>
      </c>
      <c r="N360" s="200" t="s">
        <v>42</v>
      </c>
      <c r="O360" s="42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269</v>
      </c>
      <c r="AT360" s="24" t="s">
        <v>140</v>
      </c>
      <c r="AU360" s="24" t="s">
        <v>81</v>
      </c>
      <c r="AY360" s="24" t="s">
        <v>137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79</v>
      </c>
      <c r="BK360" s="203">
        <f>ROUND(I360*H360,2)</f>
        <v>0</v>
      </c>
      <c r="BL360" s="24" t="s">
        <v>269</v>
      </c>
      <c r="BM360" s="24" t="s">
        <v>805</v>
      </c>
    </row>
    <row r="361" spans="2:65" s="1" customFormat="1" ht="16.5" customHeight="1">
      <c r="B361" s="41"/>
      <c r="C361" s="192" t="s">
        <v>806</v>
      </c>
      <c r="D361" s="192" t="s">
        <v>140</v>
      </c>
      <c r="E361" s="193" t="s">
        <v>807</v>
      </c>
      <c r="F361" s="194" t="s">
        <v>808</v>
      </c>
      <c r="G361" s="195" t="s">
        <v>221</v>
      </c>
      <c r="H361" s="196">
        <v>2.261</v>
      </c>
      <c r="I361" s="197"/>
      <c r="J361" s="198">
        <f>ROUND(I361*H361,2)</f>
        <v>0</v>
      </c>
      <c r="K361" s="194" t="s">
        <v>144</v>
      </c>
      <c r="L361" s="61"/>
      <c r="M361" s="199" t="s">
        <v>21</v>
      </c>
      <c r="N361" s="200" t="s">
        <v>42</v>
      </c>
      <c r="O361" s="42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269</v>
      </c>
      <c r="AT361" s="24" t="s">
        <v>140</v>
      </c>
      <c r="AU361" s="24" t="s">
        <v>81</v>
      </c>
      <c r="AY361" s="24" t="s">
        <v>137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79</v>
      </c>
      <c r="BK361" s="203">
        <f>ROUND(I361*H361,2)</f>
        <v>0</v>
      </c>
      <c r="BL361" s="24" t="s">
        <v>269</v>
      </c>
      <c r="BM361" s="24" t="s">
        <v>809</v>
      </c>
    </row>
    <row r="362" spans="2:65" s="1" customFormat="1" ht="16.5" customHeight="1">
      <c r="B362" s="41"/>
      <c r="C362" s="192" t="s">
        <v>810</v>
      </c>
      <c r="D362" s="192" t="s">
        <v>140</v>
      </c>
      <c r="E362" s="193" t="s">
        <v>811</v>
      </c>
      <c r="F362" s="194" t="s">
        <v>812</v>
      </c>
      <c r="G362" s="195" t="s">
        <v>221</v>
      </c>
      <c r="H362" s="196">
        <v>2.261</v>
      </c>
      <c r="I362" s="197"/>
      <c r="J362" s="198">
        <f>ROUND(I362*H362,2)</f>
        <v>0</v>
      </c>
      <c r="K362" s="194" t="s">
        <v>144</v>
      </c>
      <c r="L362" s="61"/>
      <c r="M362" s="199" t="s">
        <v>21</v>
      </c>
      <c r="N362" s="200" t="s">
        <v>42</v>
      </c>
      <c r="O362" s="42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4" t="s">
        <v>269</v>
      </c>
      <c r="AT362" s="24" t="s">
        <v>140</v>
      </c>
      <c r="AU362" s="24" t="s">
        <v>81</v>
      </c>
      <c r="AY362" s="24" t="s">
        <v>137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79</v>
      </c>
      <c r="BK362" s="203">
        <f>ROUND(I362*H362,2)</f>
        <v>0</v>
      </c>
      <c r="BL362" s="24" t="s">
        <v>269</v>
      </c>
      <c r="BM362" s="24" t="s">
        <v>813</v>
      </c>
    </row>
    <row r="363" spans="2:63" s="10" customFormat="1" ht="29.85" customHeight="1">
      <c r="B363" s="176"/>
      <c r="C363" s="177"/>
      <c r="D363" s="178" t="s">
        <v>70</v>
      </c>
      <c r="E363" s="190" t="s">
        <v>814</v>
      </c>
      <c r="F363" s="190" t="s">
        <v>815</v>
      </c>
      <c r="G363" s="177"/>
      <c r="H363" s="177"/>
      <c r="I363" s="180"/>
      <c r="J363" s="191">
        <f>BK363</f>
        <v>0</v>
      </c>
      <c r="K363" s="177"/>
      <c r="L363" s="182"/>
      <c r="M363" s="183"/>
      <c r="N363" s="184"/>
      <c r="O363" s="184"/>
      <c r="P363" s="185">
        <f>SUM(P364:P367)</f>
        <v>0</v>
      </c>
      <c r="Q363" s="184"/>
      <c r="R363" s="185">
        <f>SUM(R364:R367)</f>
        <v>0.05249999999999999</v>
      </c>
      <c r="S363" s="184"/>
      <c r="T363" s="186">
        <f>SUM(T364:T367)</f>
        <v>0</v>
      </c>
      <c r="AR363" s="187" t="s">
        <v>81</v>
      </c>
      <c r="AT363" s="188" t="s">
        <v>70</v>
      </c>
      <c r="AU363" s="188" t="s">
        <v>79</v>
      </c>
      <c r="AY363" s="187" t="s">
        <v>137</v>
      </c>
      <c r="BK363" s="189">
        <f>SUM(BK364:BK367)</f>
        <v>0</v>
      </c>
    </row>
    <row r="364" spans="2:65" s="1" customFormat="1" ht="25.5" customHeight="1">
      <c r="B364" s="41"/>
      <c r="C364" s="192" t="s">
        <v>816</v>
      </c>
      <c r="D364" s="192" t="s">
        <v>140</v>
      </c>
      <c r="E364" s="193" t="s">
        <v>817</v>
      </c>
      <c r="F364" s="194" t="s">
        <v>818</v>
      </c>
      <c r="G364" s="195" t="s">
        <v>227</v>
      </c>
      <c r="H364" s="196">
        <v>125</v>
      </c>
      <c r="I364" s="197"/>
      <c r="J364" s="198">
        <f>ROUND(I364*H364,2)</f>
        <v>0</v>
      </c>
      <c r="K364" s="194" t="s">
        <v>144</v>
      </c>
      <c r="L364" s="61"/>
      <c r="M364" s="199" t="s">
        <v>21</v>
      </c>
      <c r="N364" s="200" t="s">
        <v>42</v>
      </c>
      <c r="O364" s="42"/>
      <c r="P364" s="201">
        <f>O364*H364</f>
        <v>0</v>
      </c>
      <c r="Q364" s="201">
        <v>0.00014</v>
      </c>
      <c r="R364" s="201">
        <f>Q364*H364</f>
        <v>0.017499999999999998</v>
      </c>
      <c r="S364" s="201">
        <v>0</v>
      </c>
      <c r="T364" s="202">
        <f>S364*H364</f>
        <v>0</v>
      </c>
      <c r="AR364" s="24" t="s">
        <v>269</v>
      </c>
      <c r="AT364" s="24" t="s">
        <v>140</v>
      </c>
      <c r="AU364" s="24" t="s">
        <v>81</v>
      </c>
      <c r="AY364" s="24" t="s">
        <v>137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79</v>
      </c>
      <c r="BK364" s="203">
        <f>ROUND(I364*H364,2)</f>
        <v>0</v>
      </c>
      <c r="BL364" s="24" t="s">
        <v>269</v>
      </c>
      <c r="BM364" s="24" t="s">
        <v>819</v>
      </c>
    </row>
    <row r="365" spans="2:51" s="11" customFormat="1" ht="12">
      <c r="B365" s="208"/>
      <c r="C365" s="209"/>
      <c r="D365" s="210" t="s">
        <v>198</v>
      </c>
      <c r="E365" s="211" t="s">
        <v>21</v>
      </c>
      <c r="F365" s="212" t="s">
        <v>783</v>
      </c>
      <c r="G365" s="209"/>
      <c r="H365" s="213">
        <v>125</v>
      </c>
      <c r="I365" s="214"/>
      <c r="J365" s="209"/>
      <c r="K365" s="209"/>
      <c r="L365" s="215"/>
      <c r="M365" s="216"/>
      <c r="N365" s="217"/>
      <c r="O365" s="217"/>
      <c r="P365" s="217"/>
      <c r="Q365" s="217"/>
      <c r="R365" s="217"/>
      <c r="S365" s="217"/>
      <c r="T365" s="218"/>
      <c r="AT365" s="219" t="s">
        <v>198</v>
      </c>
      <c r="AU365" s="219" t="s">
        <v>81</v>
      </c>
      <c r="AV365" s="11" t="s">
        <v>81</v>
      </c>
      <c r="AW365" s="11" t="s">
        <v>35</v>
      </c>
      <c r="AX365" s="11" t="s">
        <v>79</v>
      </c>
      <c r="AY365" s="219" t="s">
        <v>137</v>
      </c>
    </row>
    <row r="366" spans="2:65" s="1" customFormat="1" ht="16.5" customHeight="1">
      <c r="B366" s="41"/>
      <c r="C366" s="192" t="s">
        <v>820</v>
      </c>
      <c r="D366" s="192" t="s">
        <v>140</v>
      </c>
      <c r="E366" s="193" t="s">
        <v>821</v>
      </c>
      <c r="F366" s="194" t="s">
        <v>822</v>
      </c>
      <c r="G366" s="195" t="s">
        <v>227</v>
      </c>
      <c r="H366" s="196">
        <v>125</v>
      </c>
      <c r="I366" s="197"/>
      <c r="J366" s="198">
        <f>ROUND(I366*H366,2)</f>
        <v>0</v>
      </c>
      <c r="K366" s="194" t="s">
        <v>144</v>
      </c>
      <c r="L366" s="61"/>
      <c r="M366" s="199" t="s">
        <v>21</v>
      </c>
      <c r="N366" s="200" t="s">
        <v>42</v>
      </c>
      <c r="O366" s="42"/>
      <c r="P366" s="201">
        <f>O366*H366</f>
        <v>0</v>
      </c>
      <c r="Q366" s="201">
        <v>0.00014</v>
      </c>
      <c r="R366" s="201">
        <f>Q366*H366</f>
        <v>0.017499999999999998</v>
      </c>
      <c r="S366" s="201">
        <v>0</v>
      </c>
      <c r="T366" s="202">
        <f>S366*H366</f>
        <v>0</v>
      </c>
      <c r="AR366" s="24" t="s">
        <v>269</v>
      </c>
      <c r="AT366" s="24" t="s">
        <v>140</v>
      </c>
      <c r="AU366" s="24" t="s">
        <v>81</v>
      </c>
      <c r="AY366" s="24" t="s">
        <v>137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4" t="s">
        <v>79</v>
      </c>
      <c r="BK366" s="203">
        <f>ROUND(I366*H366,2)</f>
        <v>0</v>
      </c>
      <c r="BL366" s="24" t="s">
        <v>269</v>
      </c>
      <c r="BM366" s="24" t="s">
        <v>823</v>
      </c>
    </row>
    <row r="367" spans="2:65" s="1" customFormat="1" ht="16.5" customHeight="1">
      <c r="B367" s="41"/>
      <c r="C367" s="192" t="s">
        <v>824</v>
      </c>
      <c r="D367" s="192" t="s">
        <v>140</v>
      </c>
      <c r="E367" s="193" t="s">
        <v>825</v>
      </c>
      <c r="F367" s="194" t="s">
        <v>826</v>
      </c>
      <c r="G367" s="195" t="s">
        <v>227</v>
      </c>
      <c r="H367" s="196">
        <v>125</v>
      </c>
      <c r="I367" s="197"/>
      <c r="J367" s="198">
        <f>ROUND(I367*H367,2)</f>
        <v>0</v>
      </c>
      <c r="K367" s="194" t="s">
        <v>144</v>
      </c>
      <c r="L367" s="61"/>
      <c r="M367" s="199" t="s">
        <v>21</v>
      </c>
      <c r="N367" s="200" t="s">
        <v>42</v>
      </c>
      <c r="O367" s="42"/>
      <c r="P367" s="201">
        <f>O367*H367</f>
        <v>0</v>
      </c>
      <c r="Q367" s="201">
        <v>0.00014</v>
      </c>
      <c r="R367" s="201">
        <f>Q367*H367</f>
        <v>0.017499999999999998</v>
      </c>
      <c r="S367" s="201">
        <v>0</v>
      </c>
      <c r="T367" s="202">
        <f>S367*H367</f>
        <v>0</v>
      </c>
      <c r="AR367" s="24" t="s">
        <v>269</v>
      </c>
      <c r="AT367" s="24" t="s">
        <v>140</v>
      </c>
      <c r="AU367" s="24" t="s">
        <v>81</v>
      </c>
      <c r="AY367" s="24" t="s">
        <v>137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4" t="s">
        <v>79</v>
      </c>
      <c r="BK367" s="203">
        <f>ROUND(I367*H367,2)</f>
        <v>0</v>
      </c>
      <c r="BL367" s="24" t="s">
        <v>269</v>
      </c>
      <c r="BM367" s="24" t="s">
        <v>827</v>
      </c>
    </row>
    <row r="368" spans="2:63" s="10" customFormat="1" ht="29.85" customHeight="1">
      <c r="B368" s="176"/>
      <c r="C368" s="177"/>
      <c r="D368" s="178" t="s">
        <v>70</v>
      </c>
      <c r="E368" s="190" t="s">
        <v>828</v>
      </c>
      <c r="F368" s="190" t="s">
        <v>829</v>
      </c>
      <c r="G368" s="177"/>
      <c r="H368" s="177"/>
      <c r="I368" s="180"/>
      <c r="J368" s="191">
        <f>BK368</f>
        <v>0</v>
      </c>
      <c r="K368" s="177"/>
      <c r="L368" s="182"/>
      <c r="M368" s="183"/>
      <c r="N368" s="184"/>
      <c r="O368" s="184"/>
      <c r="P368" s="185">
        <f>SUM(P369:P370)</f>
        <v>0</v>
      </c>
      <c r="Q368" s="184"/>
      <c r="R368" s="185">
        <f>SUM(R369:R370)</f>
        <v>7.589120000000001</v>
      </c>
      <c r="S368" s="184"/>
      <c r="T368" s="186">
        <f>SUM(T369:T370)</f>
        <v>0</v>
      </c>
      <c r="AR368" s="187" t="s">
        <v>81</v>
      </c>
      <c r="AT368" s="188" t="s">
        <v>70</v>
      </c>
      <c r="AU368" s="188" t="s">
        <v>79</v>
      </c>
      <c r="AY368" s="187" t="s">
        <v>137</v>
      </c>
      <c r="BK368" s="189">
        <f>SUM(BK369:BK370)</f>
        <v>0</v>
      </c>
    </row>
    <row r="369" spans="2:65" s="1" customFormat="1" ht="25.5" customHeight="1">
      <c r="B369" s="41"/>
      <c r="C369" s="192" t="s">
        <v>830</v>
      </c>
      <c r="D369" s="192" t="s">
        <v>140</v>
      </c>
      <c r="E369" s="193" t="s">
        <v>831</v>
      </c>
      <c r="F369" s="194" t="s">
        <v>832</v>
      </c>
      <c r="G369" s="195" t="s">
        <v>227</v>
      </c>
      <c r="H369" s="196">
        <v>15488</v>
      </c>
      <c r="I369" s="197"/>
      <c r="J369" s="198">
        <f>ROUND(I369*H369,2)</f>
        <v>0</v>
      </c>
      <c r="K369" s="194" t="s">
        <v>144</v>
      </c>
      <c r="L369" s="61"/>
      <c r="M369" s="199" t="s">
        <v>21</v>
      </c>
      <c r="N369" s="200" t="s">
        <v>42</v>
      </c>
      <c r="O369" s="42"/>
      <c r="P369" s="201">
        <f>O369*H369</f>
        <v>0</v>
      </c>
      <c r="Q369" s="201">
        <v>0.0002</v>
      </c>
      <c r="R369" s="201">
        <f>Q369*H369</f>
        <v>3.0976000000000004</v>
      </c>
      <c r="S369" s="201">
        <v>0</v>
      </c>
      <c r="T369" s="202">
        <f>S369*H369</f>
        <v>0</v>
      </c>
      <c r="AR369" s="24" t="s">
        <v>269</v>
      </c>
      <c r="AT369" s="24" t="s">
        <v>140</v>
      </c>
      <c r="AU369" s="24" t="s">
        <v>81</v>
      </c>
      <c r="AY369" s="24" t="s">
        <v>137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79</v>
      </c>
      <c r="BK369" s="203">
        <f>ROUND(I369*H369,2)</f>
        <v>0</v>
      </c>
      <c r="BL369" s="24" t="s">
        <v>269</v>
      </c>
      <c r="BM369" s="24" t="s">
        <v>833</v>
      </c>
    </row>
    <row r="370" spans="2:65" s="1" customFormat="1" ht="25.5" customHeight="1">
      <c r="B370" s="41"/>
      <c r="C370" s="192" t="s">
        <v>834</v>
      </c>
      <c r="D370" s="192" t="s">
        <v>140</v>
      </c>
      <c r="E370" s="193" t="s">
        <v>835</v>
      </c>
      <c r="F370" s="194" t="s">
        <v>836</v>
      </c>
      <c r="G370" s="195" t="s">
        <v>227</v>
      </c>
      <c r="H370" s="196">
        <v>15488</v>
      </c>
      <c r="I370" s="197"/>
      <c r="J370" s="198">
        <f>ROUND(I370*H370,2)</f>
        <v>0</v>
      </c>
      <c r="K370" s="194" t="s">
        <v>144</v>
      </c>
      <c r="L370" s="61"/>
      <c r="M370" s="199" t="s">
        <v>21</v>
      </c>
      <c r="N370" s="200" t="s">
        <v>42</v>
      </c>
      <c r="O370" s="42"/>
      <c r="P370" s="201">
        <f>O370*H370</f>
        <v>0</v>
      </c>
      <c r="Q370" s="201">
        <v>0.00029</v>
      </c>
      <c r="R370" s="201">
        <f>Q370*H370</f>
        <v>4.49152</v>
      </c>
      <c r="S370" s="201">
        <v>0</v>
      </c>
      <c r="T370" s="202">
        <f>S370*H370</f>
        <v>0</v>
      </c>
      <c r="AR370" s="24" t="s">
        <v>269</v>
      </c>
      <c r="AT370" s="24" t="s">
        <v>140</v>
      </c>
      <c r="AU370" s="24" t="s">
        <v>81</v>
      </c>
      <c r="AY370" s="24" t="s">
        <v>137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24" t="s">
        <v>79</v>
      </c>
      <c r="BK370" s="203">
        <f>ROUND(I370*H370,2)</f>
        <v>0</v>
      </c>
      <c r="BL370" s="24" t="s">
        <v>269</v>
      </c>
      <c r="BM370" s="24" t="s">
        <v>837</v>
      </c>
    </row>
    <row r="371" spans="2:63" s="10" customFormat="1" ht="37.35" customHeight="1">
      <c r="B371" s="176"/>
      <c r="C371" s="177"/>
      <c r="D371" s="178" t="s">
        <v>70</v>
      </c>
      <c r="E371" s="179" t="s">
        <v>838</v>
      </c>
      <c r="F371" s="179" t="s">
        <v>839</v>
      </c>
      <c r="G371" s="177"/>
      <c r="H371" s="177"/>
      <c r="I371" s="180"/>
      <c r="J371" s="181">
        <f>BK371</f>
        <v>0</v>
      </c>
      <c r="K371" s="177"/>
      <c r="L371" s="182"/>
      <c r="M371" s="183"/>
      <c r="N371" s="184"/>
      <c r="O371" s="184"/>
      <c r="P371" s="185">
        <f>P372</f>
        <v>0</v>
      </c>
      <c r="Q371" s="184"/>
      <c r="R371" s="185">
        <f>R372</f>
        <v>0</v>
      </c>
      <c r="S371" s="184"/>
      <c r="T371" s="186">
        <f>T372</f>
        <v>0</v>
      </c>
      <c r="AR371" s="187" t="s">
        <v>157</v>
      </c>
      <c r="AT371" s="188" t="s">
        <v>70</v>
      </c>
      <c r="AU371" s="188" t="s">
        <v>71</v>
      </c>
      <c r="AY371" s="187" t="s">
        <v>137</v>
      </c>
      <c r="BK371" s="189">
        <f>BK372</f>
        <v>0</v>
      </c>
    </row>
    <row r="372" spans="2:65" s="1" customFormat="1" ht="16.5" customHeight="1">
      <c r="B372" s="41"/>
      <c r="C372" s="192" t="s">
        <v>840</v>
      </c>
      <c r="D372" s="192" t="s">
        <v>140</v>
      </c>
      <c r="E372" s="193" t="s">
        <v>841</v>
      </c>
      <c r="F372" s="194" t="s">
        <v>842</v>
      </c>
      <c r="G372" s="195" t="s">
        <v>843</v>
      </c>
      <c r="H372" s="196">
        <v>32</v>
      </c>
      <c r="I372" s="197"/>
      <c r="J372" s="198">
        <f>ROUND(I372*H372,2)</f>
        <v>0</v>
      </c>
      <c r="K372" s="194" t="s">
        <v>144</v>
      </c>
      <c r="L372" s="61"/>
      <c r="M372" s="199" t="s">
        <v>21</v>
      </c>
      <c r="N372" s="204" t="s">
        <v>42</v>
      </c>
      <c r="O372" s="205"/>
      <c r="P372" s="206">
        <f>O372*H372</f>
        <v>0</v>
      </c>
      <c r="Q372" s="206">
        <v>0</v>
      </c>
      <c r="R372" s="206">
        <f>Q372*H372</f>
        <v>0</v>
      </c>
      <c r="S372" s="206">
        <v>0</v>
      </c>
      <c r="T372" s="207">
        <f>S372*H372</f>
        <v>0</v>
      </c>
      <c r="AR372" s="24" t="s">
        <v>844</v>
      </c>
      <c r="AT372" s="24" t="s">
        <v>140</v>
      </c>
      <c r="AU372" s="24" t="s">
        <v>79</v>
      </c>
      <c r="AY372" s="24" t="s">
        <v>137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4" t="s">
        <v>79</v>
      </c>
      <c r="BK372" s="203">
        <f>ROUND(I372*H372,2)</f>
        <v>0</v>
      </c>
      <c r="BL372" s="24" t="s">
        <v>844</v>
      </c>
      <c r="BM372" s="24" t="s">
        <v>845</v>
      </c>
    </row>
    <row r="373" spans="2:12" s="1" customFormat="1" ht="6.9" customHeight="1">
      <c r="B373" s="56"/>
      <c r="C373" s="57"/>
      <c r="D373" s="57"/>
      <c r="E373" s="57"/>
      <c r="F373" s="57"/>
      <c r="G373" s="57"/>
      <c r="H373" s="57"/>
      <c r="I373" s="139"/>
      <c r="J373" s="57"/>
      <c r="K373" s="57"/>
      <c r="L373" s="61"/>
    </row>
  </sheetData>
  <sheetProtection algorithmName="SHA-512" hashValue="zWcFCezqAH8PNKQZ2fYkNxLZPLsFLsZL3+el9IygOTQOe49HDDkt7p3F2JnEhuQY8tk1Y6m/KsWsVKt5GBd3Sw==" saltValue="F9fhODOFHEylTNj9y+jVIFOiv0EaiV8DPhjPUfWxoAiUq+Gc4Eh1P4z0yki1zxV/L1JywApBu7/vdt9fSP+NFA==" spinCount="100000" sheet="1" objects="1" scenarios="1" formatColumns="0" formatRows="0" autoFilter="0"/>
  <autoFilter ref="C95:K372"/>
  <mergeCells count="10">
    <mergeCell ref="J51:J52"/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37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103</v>
      </c>
      <c r="G1" s="391" t="s">
        <v>104</v>
      </c>
      <c r="H1" s="391"/>
      <c r="I1" s="115"/>
      <c r="J1" s="114" t="s">
        <v>105</v>
      </c>
      <c r="K1" s="113" t="s">
        <v>106</v>
      </c>
      <c r="L1" s="114" t="s">
        <v>107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87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SPŠCH Brno, Vranovská, po, Vranovská 65, Brno - Rekonstrukce otopného systému</v>
      </c>
      <c r="F7" s="384"/>
      <c r="G7" s="384"/>
      <c r="H7" s="384"/>
      <c r="I7" s="117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5" t="s">
        <v>846</v>
      </c>
      <c r="F9" s="386"/>
      <c r="G9" s="386"/>
      <c r="H9" s="386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13. 1. 2019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61" t="s">
        <v>21</v>
      </c>
      <c r="F24" s="361"/>
      <c r="G24" s="361"/>
      <c r="H24" s="36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ROUND(J111,2)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" customHeight="1">
      <c r="B30" s="41"/>
      <c r="C30" s="42"/>
      <c r="D30" s="49" t="s">
        <v>41</v>
      </c>
      <c r="E30" s="49" t="s">
        <v>42</v>
      </c>
      <c r="F30" s="130">
        <f>ROUND(SUM(BE111:BE370),2)</f>
        <v>0</v>
      </c>
      <c r="G30" s="42"/>
      <c r="H30" s="42"/>
      <c r="I30" s="131">
        <v>0.21</v>
      </c>
      <c r="J30" s="130">
        <f>ROUND(ROUND((SUM(BE111:BE370)),2)*I30,2)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43</v>
      </c>
      <c r="F31" s="130">
        <f>ROUND(SUM(BF111:BF370),2)</f>
        <v>0</v>
      </c>
      <c r="G31" s="42"/>
      <c r="H31" s="42"/>
      <c r="I31" s="131">
        <v>0.15</v>
      </c>
      <c r="J31" s="130">
        <f>ROUND(ROUND((SUM(BF111:BF370)),2)*I31,2)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44</v>
      </c>
      <c r="F32" s="130">
        <f>ROUND(SUM(BG111:BG370),2)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45</v>
      </c>
      <c r="F33" s="130">
        <f>ROUND(SUM(BH111:BH370),2)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46</v>
      </c>
      <c r="F34" s="130">
        <f>ROUND(SUM(BI111:BI370),2)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SPŠCH Brno, Vranovská, po, Vranovská 65, Brno - Rekonstrukce otopného systému</v>
      </c>
      <c r="F45" s="384"/>
      <c r="G45" s="384"/>
      <c r="H45" s="384"/>
      <c r="I45" s="118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02 - Vytápění</v>
      </c>
      <c r="F47" s="386"/>
      <c r="G47" s="386"/>
      <c r="H47" s="386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Vranovská 65, Brno</v>
      </c>
      <c r="G49" s="42"/>
      <c r="H49" s="42"/>
      <c r="I49" s="119" t="s">
        <v>25</v>
      </c>
      <c r="J49" s="120" t="str">
        <f>IF(J12="","",J12)</f>
        <v>13. 1. 2019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SPŠCH Brno,Vranovská, po, Vranovská 65, Brno</v>
      </c>
      <c r="G51" s="42"/>
      <c r="H51" s="42"/>
      <c r="I51" s="119" t="s">
        <v>33</v>
      </c>
      <c r="J51" s="361" t="str">
        <f>E21</f>
        <v>Ateliér SUP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114</v>
      </c>
      <c r="D56" s="42"/>
      <c r="E56" s="42"/>
      <c r="F56" s="42"/>
      <c r="G56" s="42"/>
      <c r="H56" s="42"/>
      <c r="I56" s="118"/>
      <c r="J56" s="128">
        <f>J111</f>
        <v>0</v>
      </c>
      <c r="K56" s="45"/>
      <c r="AU56" s="24" t="s">
        <v>115</v>
      </c>
    </row>
    <row r="57" spans="2:11" s="7" customFormat="1" ht="24.9" customHeight="1">
      <c r="B57" s="149"/>
      <c r="C57" s="150"/>
      <c r="D57" s="151" t="s">
        <v>847</v>
      </c>
      <c r="E57" s="152"/>
      <c r="F57" s="152"/>
      <c r="G57" s="152"/>
      <c r="H57" s="152"/>
      <c r="I57" s="153"/>
      <c r="J57" s="154">
        <f>J112</f>
        <v>0</v>
      </c>
      <c r="K57" s="155"/>
    </row>
    <row r="58" spans="2:11" s="8" customFormat="1" ht="19.95" customHeight="1">
      <c r="B58" s="156"/>
      <c r="C58" s="157"/>
      <c r="D58" s="158" t="s">
        <v>848</v>
      </c>
      <c r="E58" s="159"/>
      <c r="F58" s="159"/>
      <c r="G58" s="159"/>
      <c r="H58" s="159"/>
      <c r="I58" s="160"/>
      <c r="J58" s="161">
        <f>J113</f>
        <v>0</v>
      </c>
      <c r="K58" s="162"/>
    </row>
    <row r="59" spans="2:11" s="8" customFormat="1" ht="14.85" customHeight="1">
      <c r="B59" s="156"/>
      <c r="C59" s="157"/>
      <c r="D59" s="158" t="s">
        <v>849</v>
      </c>
      <c r="E59" s="159"/>
      <c r="F59" s="159"/>
      <c r="G59" s="159"/>
      <c r="H59" s="159"/>
      <c r="I59" s="160"/>
      <c r="J59" s="161">
        <f>J119</f>
        <v>0</v>
      </c>
      <c r="K59" s="162"/>
    </row>
    <row r="60" spans="2:11" s="8" customFormat="1" ht="14.85" customHeight="1">
      <c r="B60" s="156"/>
      <c r="C60" s="157"/>
      <c r="D60" s="158" t="s">
        <v>850</v>
      </c>
      <c r="E60" s="159"/>
      <c r="F60" s="159"/>
      <c r="G60" s="159"/>
      <c r="H60" s="159"/>
      <c r="I60" s="160"/>
      <c r="J60" s="161">
        <f>J124</f>
        <v>0</v>
      </c>
      <c r="K60" s="162"/>
    </row>
    <row r="61" spans="2:11" s="8" customFormat="1" ht="14.85" customHeight="1">
      <c r="B61" s="156"/>
      <c r="C61" s="157"/>
      <c r="D61" s="158" t="s">
        <v>851</v>
      </c>
      <c r="E61" s="159"/>
      <c r="F61" s="159"/>
      <c r="G61" s="159"/>
      <c r="H61" s="159"/>
      <c r="I61" s="160"/>
      <c r="J61" s="161">
        <f>J130</f>
        <v>0</v>
      </c>
      <c r="K61" s="162"/>
    </row>
    <row r="62" spans="2:11" s="8" customFormat="1" ht="14.85" customHeight="1">
      <c r="B62" s="156"/>
      <c r="C62" s="157"/>
      <c r="D62" s="158" t="s">
        <v>852</v>
      </c>
      <c r="E62" s="159"/>
      <c r="F62" s="159"/>
      <c r="G62" s="159"/>
      <c r="H62" s="159"/>
      <c r="I62" s="160"/>
      <c r="J62" s="161">
        <f>J137</f>
        <v>0</v>
      </c>
      <c r="K62" s="162"/>
    </row>
    <row r="63" spans="2:11" s="8" customFormat="1" ht="14.85" customHeight="1">
      <c r="B63" s="156"/>
      <c r="C63" s="157"/>
      <c r="D63" s="158" t="s">
        <v>853</v>
      </c>
      <c r="E63" s="159"/>
      <c r="F63" s="159"/>
      <c r="G63" s="159"/>
      <c r="H63" s="159"/>
      <c r="I63" s="160"/>
      <c r="J63" s="161">
        <f>J177</f>
        <v>0</v>
      </c>
      <c r="K63" s="162"/>
    </row>
    <row r="64" spans="2:11" s="8" customFormat="1" ht="21.75" customHeight="1">
      <c r="B64" s="156"/>
      <c r="C64" s="157"/>
      <c r="D64" s="158" t="s">
        <v>854</v>
      </c>
      <c r="E64" s="159"/>
      <c r="F64" s="159"/>
      <c r="G64" s="159"/>
      <c r="H64" s="159"/>
      <c r="I64" s="160"/>
      <c r="J64" s="161">
        <f>J178</f>
        <v>0</v>
      </c>
      <c r="K64" s="162"/>
    </row>
    <row r="65" spans="2:11" s="8" customFormat="1" ht="14.85" customHeight="1">
      <c r="B65" s="156"/>
      <c r="C65" s="157"/>
      <c r="D65" s="158" t="s">
        <v>855</v>
      </c>
      <c r="E65" s="159"/>
      <c r="F65" s="159"/>
      <c r="G65" s="159"/>
      <c r="H65" s="159"/>
      <c r="I65" s="160"/>
      <c r="J65" s="161">
        <f>J225</f>
        <v>0</v>
      </c>
      <c r="K65" s="162"/>
    </row>
    <row r="66" spans="2:11" s="8" customFormat="1" ht="14.85" customHeight="1">
      <c r="B66" s="156"/>
      <c r="C66" s="157"/>
      <c r="D66" s="158" t="s">
        <v>856</v>
      </c>
      <c r="E66" s="159"/>
      <c r="F66" s="159"/>
      <c r="G66" s="159"/>
      <c r="H66" s="159"/>
      <c r="I66" s="160"/>
      <c r="J66" s="161">
        <f>J230</f>
        <v>0</v>
      </c>
      <c r="K66" s="162"/>
    </row>
    <row r="67" spans="2:11" s="8" customFormat="1" ht="14.85" customHeight="1">
      <c r="B67" s="156"/>
      <c r="C67" s="157"/>
      <c r="D67" s="158" t="s">
        <v>857</v>
      </c>
      <c r="E67" s="159"/>
      <c r="F67" s="159"/>
      <c r="G67" s="159"/>
      <c r="H67" s="159"/>
      <c r="I67" s="160"/>
      <c r="J67" s="161">
        <f>J234</f>
        <v>0</v>
      </c>
      <c r="K67" s="162"/>
    </row>
    <row r="68" spans="2:11" s="8" customFormat="1" ht="14.85" customHeight="1">
      <c r="B68" s="156"/>
      <c r="C68" s="157"/>
      <c r="D68" s="158" t="s">
        <v>858</v>
      </c>
      <c r="E68" s="159"/>
      <c r="F68" s="159"/>
      <c r="G68" s="159"/>
      <c r="H68" s="159"/>
      <c r="I68" s="160"/>
      <c r="J68" s="161">
        <f>J238</f>
        <v>0</v>
      </c>
      <c r="K68" s="162"/>
    </row>
    <row r="69" spans="2:11" s="8" customFormat="1" ht="14.85" customHeight="1">
      <c r="B69" s="156"/>
      <c r="C69" s="157"/>
      <c r="D69" s="158" t="s">
        <v>859</v>
      </c>
      <c r="E69" s="159"/>
      <c r="F69" s="159"/>
      <c r="G69" s="159"/>
      <c r="H69" s="159"/>
      <c r="I69" s="160"/>
      <c r="J69" s="161">
        <f>J242</f>
        <v>0</v>
      </c>
      <c r="K69" s="162"/>
    </row>
    <row r="70" spans="2:11" s="8" customFormat="1" ht="14.85" customHeight="1">
      <c r="B70" s="156"/>
      <c r="C70" s="157"/>
      <c r="D70" s="158" t="s">
        <v>860</v>
      </c>
      <c r="E70" s="159"/>
      <c r="F70" s="159"/>
      <c r="G70" s="159"/>
      <c r="H70" s="159"/>
      <c r="I70" s="160"/>
      <c r="J70" s="161">
        <f>J246</f>
        <v>0</v>
      </c>
      <c r="K70" s="162"/>
    </row>
    <row r="71" spans="2:11" s="8" customFormat="1" ht="14.85" customHeight="1">
      <c r="B71" s="156"/>
      <c r="C71" s="157"/>
      <c r="D71" s="158" t="s">
        <v>861</v>
      </c>
      <c r="E71" s="159"/>
      <c r="F71" s="159"/>
      <c r="G71" s="159"/>
      <c r="H71" s="159"/>
      <c r="I71" s="160"/>
      <c r="J71" s="161">
        <f>J250</f>
        <v>0</v>
      </c>
      <c r="K71" s="162"/>
    </row>
    <row r="72" spans="2:11" s="8" customFormat="1" ht="14.85" customHeight="1">
      <c r="B72" s="156"/>
      <c r="C72" s="157"/>
      <c r="D72" s="158" t="s">
        <v>862</v>
      </c>
      <c r="E72" s="159"/>
      <c r="F72" s="159"/>
      <c r="G72" s="159"/>
      <c r="H72" s="159"/>
      <c r="I72" s="160"/>
      <c r="J72" s="161">
        <f>J253</f>
        <v>0</v>
      </c>
      <c r="K72" s="162"/>
    </row>
    <row r="73" spans="2:11" s="8" customFormat="1" ht="14.85" customHeight="1">
      <c r="B73" s="156"/>
      <c r="C73" s="157"/>
      <c r="D73" s="158" t="s">
        <v>863</v>
      </c>
      <c r="E73" s="159"/>
      <c r="F73" s="159"/>
      <c r="G73" s="159"/>
      <c r="H73" s="159"/>
      <c r="I73" s="160"/>
      <c r="J73" s="161">
        <f>J256</f>
        <v>0</v>
      </c>
      <c r="K73" s="162"/>
    </row>
    <row r="74" spans="2:11" s="8" customFormat="1" ht="14.85" customHeight="1">
      <c r="B74" s="156"/>
      <c r="C74" s="157"/>
      <c r="D74" s="158" t="s">
        <v>864</v>
      </c>
      <c r="E74" s="159"/>
      <c r="F74" s="159"/>
      <c r="G74" s="159"/>
      <c r="H74" s="159"/>
      <c r="I74" s="160"/>
      <c r="J74" s="161">
        <f>J262</f>
        <v>0</v>
      </c>
      <c r="K74" s="162"/>
    </row>
    <row r="75" spans="2:11" s="8" customFormat="1" ht="14.85" customHeight="1">
      <c r="B75" s="156"/>
      <c r="C75" s="157"/>
      <c r="D75" s="158" t="s">
        <v>865</v>
      </c>
      <c r="E75" s="159"/>
      <c r="F75" s="159"/>
      <c r="G75" s="159"/>
      <c r="H75" s="159"/>
      <c r="I75" s="160"/>
      <c r="J75" s="161">
        <f>J267</f>
        <v>0</v>
      </c>
      <c r="K75" s="162"/>
    </row>
    <row r="76" spans="2:11" s="8" customFormat="1" ht="14.85" customHeight="1">
      <c r="B76" s="156"/>
      <c r="C76" s="157"/>
      <c r="D76" s="158" t="s">
        <v>866</v>
      </c>
      <c r="E76" s="159"/>
      <c r="F76" s="159"/>
      <c r="G76" s="159"/>
      <c r="H76" s="159"/>
      <c r="I76" s="160"/>
      <c r="J76" s="161">
        <f>J272</f>
        <v>0</v>
      </c>
      <c r="K76" s="162"/>
    </row>
    <row r="77" spans="2:11" s="8" customFormat="1" ht="14.85" customHeight="1">
      <c r="B77" s="156"/>
      <c r="C77" s="157"/>
      <c r="D77" s="158" t="s">
        <v>867</v>
      </c>
      <c r="E77" s="159"/>
      <c r="F77" s="159"/>
      <c r="G77" s="159"/>
      <c r="H77" s="159"/>
      <c r="I77" s="160"/>
      <c r="J77" s="161">
        <f>J275</f>
        <v>0</v>
      </c>
      <c r="K77" s="162"/>
    </row>
    <row r="78" spans="2:11" s="8" customFormat="1" ht="14.85" customHeight="1">
      <c r="B78" s="156"/>
      <c r="C78" s="157"/>
      <c r="D78" s="158" t="s">
        <v>868</v>
      </c>
      <c r="E78" s="159"/>
      <c r="F78" s="159"/>
      <c r="G78" s="159"/>
      <c r="H78" s="159"/>
      <c r="I78" s="160"/>
      <c r="J78" s="161">
        <f>J277</f>
        <v>0</v>
      </c>
      <c r="K78" s="162"/>
    </row>
    <row r="79" spans="2:11" s="8" customFormat="1" ht="21.75" customHeight="1">
      <c r="B79" s="156"/>
      <c r="C79" s="157"/>
      <c r="D79" s="158" t="s">
        <v>869</v>
      </c>
      <c r="E79" s="159"/>
      <c r="F79" s="159"/>
      <c r="G79" s="159"/>
      <c r="H79" s="159"/>
      <c r="I79" s="160"/>
      <c r="J79" s="161">
        <f>J278</f>
        <v>0</v>
      </c>
      <c r="K79" s="162"/>
    </row>
    <row r="80" spans="2:11" s="8" customFormat="1" ht="14.85" customHeight="1">
      <c r="B80" s="156"/>
      <c r="C80" s="157"/>
      <c r="D80" s="158" t="s">
        <v>870</v>
      </c>
      <c r="E80" s="159"/>
      <c r="F80" s="159"/>
      <c r="G80" s="159"/>
      <c r="H80" s="159"/>
      <c r="I80" s="160"/>
      <c r="J80" s="161">
        <f>J286</f>
        <v>0</v>
      </c>
      <c r="K80" s="162"/>
    </row>
    <row r="81" spans="2:11" s="8" customFormat="1" ht="14.85" customHeight="1">
      <c r="B81" s="156"/>
      <c r="C81" s="157"/>
      <c r="D81" s="158" t="s">
        <v>871</v>
      </c>
      <c r="E81" s="159"/>
      <c r="F81" s="159"/>
      <c r="G81" s="159"/>
      <c r="H81" s="159"/>
      <c r="I81" s="160"/>
      <c r="J81" s="161">
        <f>J292</f>
        <v>0</v>
      </c>
      <c r="K81" s="162"/>
    </row>
    <row r="82" spans="2:11" s="8" customFormat="1" ht="21.75" customHeight="1">
      <c r="B82" s="156"/>
      <c r="C82" s="157"/>
      <c r="D82" s="158" t="s">
        <v>872</v>
      </c>
      <c r="E82" s="159"/>
      <c r="F82" s="159"/>
      <c r="G82" s="159"/>
      <c r="H82" s="159"/>
      <c r="I82" s="160"/>
      <c r="J82" s="161">
        <f>J293</f>
        <v>0</v>
      </c>
      <c r="K82" s="162"/>
    </row>
    <row r="83" spans="2:11" s="8" customFormat="1" ht="21.75" customHeight="1">
      <c r="B83" s="156"/>
      <c r="C83" s="157"/>
      <c r="D83" s="158" t="s">
        <v>873</v>
      </c>
      <c r="E83" s="159"/>
      <c r="F83" s="159"/>
      <c r="G83" s="159"/>
      <c r="H83" s="159"/>
      <c r="I83" s="160"/>
      <c r="J83" s="161">
        <f>J299</f>
        <v>0</v>
      </c>
      <c r="K83" s="162"/>
    </row>
    <row r="84" spans="2:11" s="8" customFormat="1" ht="21.75" customHeight="1">
      <c r="B84" s="156"/>
      <c r="C84" s="157"/>
      <c r="D84" s="158" t="s">
        <v>874</v>
      </c>
      <c r="E84" s="159"/>
      <c r="F84" s="159"/>
      <c r="G84" s="159"/>
      <c r="H84" s="159"/>
      <c r="I84" s="160"/>
      <c r="J84" s="161">
        <f>J308</f>
        <v>0</v>
      </c>
      <c r="K84" s="162"/>
    </row>
    <row r="85" spans="2:11" s="8" customFormat="1" ht="21.75" customHeight="1">
      <c r="B85" s="156"/>
      <c r="C85" s="157"/>
      <c r="D85" s="158" t="s">
        <v>875</v>
      </c>
      <c r="E85" s="159"/>
      <c r="F85" s="159"/>
      <c r="G85" s="159"/>
      <c r="H85" s="159"/>
      <c r="I85" s="160"/>
      <c r="J85" s="161">
        <f>J311</f>
        <v>0</v>
      </c>
      <c r="K85" s="162"/>
    </row>
    <row r="86" spans="2:11" s="8" customFormat="1" ht="14.85" customHeight="1">
      <c r="B86" s="156"/>
      <c r="C86" s="157"/>
      <c r="D86" s="158" t="s">
        <v>876</v>
      </c>
      <c r="E86" s="159"/>
      <c r="F86" s="159"/>
      <c r="G86" s="159"/>
      <c r="H86" s="159"/>
      <c r="I86" s="160"/>
      <c r="J86" s="161">
        <f>J313</f>
        <v>0</v>
      </c>
      <c r="K86" s="162"/>
    </row>
    <row r="87" spans="2:11" s="8" customFormat="1" ht="14.85" customHeight="1">
      <c r="B87" s="156"/>
      <c r="C87" s="157"/>
      <c r="D87" s="158" t="s">
        <v>877</v>
      </c>
      <c r="E87" s="159"/>
      <c r="F87" s="159"/>
      <c r="G87" s="159"/>
      <c r="H87" s="159"/>
      <c r="I87" s="160"/>
      <c r="J87" s="161">
        <f>J326</f>
        <v>0</v>
      </c>
      <c r="K87" s="162"/>
    </row>
    <row r="88" spans="2:11" s="8" customFormat="1" ht="14.85" customHeight="1">
      <c r="B88" s="156"/>
      <c r="C88" s="157"/>
      <c r="D88" s="158" t="s">
        <v>878</v>
      </c>
      <c r="E88" s="159"/>
      <c r="F88" s="159"/>
      <c r="G88" s="159"/>
      <c r="H88" s="159"/>
      <c r="I88" s="160"/>
      <c r="J88" s="161">
        <f>J335</f>
        <v>0</v>
      </c>
      <c r="K88" s="162"/>
    </row>
    <row r="89" spans="2:11" s="8" customFormat="1" ht="21.75" customHeight="1">
      <c r="B89" s="156"/>
      <c r="C89" s="157"/>
      <c r="D89" s="158" t="s">
        <v>879</v>
      </c>
      <c r="E89" s="159"/>
      <c r="F89" s="159"/>
      <c r="G89" s="159"/>
      <c r="H89" s="159"/>
      <c r="I89" s="160"/>
      <c r="J89" s="161">
        <f>J344</f>
        <v>0</v>
      </c>
      <c r="K89" s="162"/>
    </row>
    <row r="90" spans="2:11" s="8" customFormat="1" ht="21.75" customHeight="1">
      <c r="B90" s="156"/>
      <c r="C90" s="157"/>
      <c r="D90" s="158" t="s">
        <v>880</v>
      </c>
      <c r="E90" s="159"/>
      <c r="F90" s="159"/>
      <c r="G90" s="159"/>
      <c r="H90" s="159"/>
      <c r="I90" s="160"/>
      <c r="J90" s="161">
        <f>J354</f>
        <v>0</v>
      </c>
      <c r="K90" s="162"/>
    </row>
    <row r="91" spans="2:11" s="8" customFormat="1" ht="21.75" customHeight="1">
      <c r="B91" s="156"/>
      <c r="C91" s="157"/>
      <c r="D91" s="158" t="s">
        <v>881</v>
      </c>
      <c r="E91" s="159"/>
      <c r="F91" s="159"/>
      <c r="G91" s="159"/>
      <c r="H91" s="159"/>
      <c r="I91" s="160"/>
      <c r="J91" s="161">
        <f>J362</f>
        <v>0</v>
      </c>
      <c r="K91" s="162"/>
    </row>
    <row r="92" spans="2:11" s="1" customFormat="1" ht="21.75" customHeight="1">
      <c r="B92" s="41"/>
      <c r="C92" s="42"/>
      <c r="D92" s="42"/>
      <c r="E92" s="42"/>
      <c r="F92" s="42"/>
      <c r="G92" s="42"/>
      <c r="H92" s="42"/>
      <c r="I92" s="118"/>
      <c r="J92" s="42"/>
      <c r="K92" s="45"/>
    </row>
    <row r="93" spans="2:11" s="1" customFormat="1" ht="6.9" customHeight="1">
      <c r="B93" s="56"/>
      <c r="C93" s="57"/>
      <c r="D93" s="57"/>
      <c r="E93" s="57"/>
      <c r="F93" s="57"/>
      <c r="G93" s="57"/>
      <c r="H93" s="57"/>
      <c r="I93" s="139"/>
      <c r="J93" s="57"/>
      <c r="K93" s="58"/>
    </row>
    <row r="97" spans="2:12" s="1" customFormat="1" ht="6.9" customHeight="1">
      <c r="B97" s="59"/>
      <c r="C97" s="60"/>
      <c r="D97" s="60"/>
      <c r="E97" s="60"/>
      <c r="F97" s="60"/>
      <c r="G97" s="60"/>
      <c r="H97" s="60"/>
      <c r="I97" s="142"/>
      <c r="J97" s="60"/>
      <c r="K97" s="60"/>
      <c r="L97" s="61"/>
    </row>
    <row r="98" spans="2:12" s="1" customFormat="1" ht="36.9" customHeight="1">
      <c r="B98" s="41"/>
      <c r="C98" s="62" t="s">
        <v>121</v>
      </c>
      <c r="D98" s="63"/>
      <c r="E98" s="63"/>
      <c r="F98" s="63"/>
      <c r="G98" s="63"/>
      <c r="H98" s="63"/>
      <c r="I98" s="163"/>
      <c r="J98" s="63"/>
      <c r="K98" s="63"/>
      <c r="L98" s="61"/>
    </row>
    <row r="99" spans="2:12" s="1" customFormat="1" ht="6.9" customHeight="1">
      <c r="B99" s="41"/>
      <c r="C99" s="63"/>
      <c r="D99" s="63"/>
      <c r="E99" s="63"/>
      <c r="F99" s="63"/>
      <c r="G99" s="63"/>
      <c r="H99" s="63"/>
      <c r="I99" s="163"/>
      <c r="J99" s="63"/>
      <c r="K99" s="63"/>
      <c r="L99" s="61"/>
    </row>
    <row r="100" spans="2:12" s="1" customFormat="1" ht="14.4" customHeight="1">
      <c r="B100" s="41"/>
      <c r="C100" s="65" t="s">
        <v>18</v>
      </c>
      <c r="D100" s="63"/>
      <c r="E100" s="63"/>
      <c r="F100" s="63"/>
      <c r="G100" s="63"/>
      <c r="H100" s="63"/>
      <c r="I100" s="163"/>
      <c r="J100" s="63"/>
      <c r="K100" s="63"/>
      <c r="L100" s="61"/>
    </row>
    <row r="101" spans="2:12" s="1" customFormat="1" ht="16.5" customHeight="1">
      <c r="B101" s="41"/>
      <c r="C101" s="63"/>
      <c r="D101" s="63"/>
      <c r="E101" s="388" t="str">
        <f>E7</f>
        <v>SPŠCH Brno, Vranovská, po, Vranovská 65, Brno - Rekonstrukce otopného systému</v>
      </c>
      <c r="F101" s="389"/>
      <c r="G101" s="389"/>
      <c r="H101" s="389"/>
      <c r="I101" s="163"/>
      <c r="J101" s="63"/>
      <c r="K101" s="63"/>
      <c r="L101" s="61"/>
    </row>
    <row r="102" spans="2:12" s="1" customFormat="1" ht="14.4" customHeight="1">
      <c r="B102" s="41"/>
      <c r="C102" s="65" t="s">
        <v>109</v>
      </c>
      <c r="D102" s="63"/>
      <c r="E102" s="63"/>
      <c r="F102" s="63"/>
      <c r="G102" s="63"/>
      <c r="H102" s="63"/>
      <c r="I102" s="163"/>
      <c r="J102" s="63"/>
      <c r="K102" s="63"/>
      <c r="L102" s="61"/>
    </row>
    <row r="103" spans="2:12" s="1" customFormat="1" ht="17.25" customHeight="1">
      <c r="B103" s="41"/>
      <c r="C103" s="63"/>
      <c r="D103" s="63"/>
      <c r="E103" s="377" t="str">
        <f>E9</f>
        <v>02 - Vytápění</v>
      </c>
      <c r="F103" s="390"/>
      <c r="G103" s="390"/>
      <c r="H103" s="390"/>
      <c r="I103" s="163"/>
      <c r="J103" s="63"/>
      <c r="K103" s="63"/>
      <c r="L103" s="61"/>
    </row>
    <row r="104" spans="2:12" s="1" customFormat="1" ht="6.9" customHeight="1">
      <c r="B104" s="41"/>
      <c r="C104" s="63"/>
      <c r="D104" s="63"/>
      <c r="E104" s="63"/>
      <c r="F104" s="63"/>
      <c r="G104" s="63"/>
      <c r="H104" s="63"/>
      <c r="I104" s="163"/>
      <c r="J104" s="63"/>
      <c r="K104" s="63"/>
      <c r="L104" s="61"/>
    </row>
    <row r="105" spans="2:12" s="1" customFormat="1" ht="18" customHeight="1">
      <c r="B105" s="41"/>
      <c r="C105" s="65" t="s">
        <v>23</v>
      </c>
      <c r="D105" s="63"/>
      <c r="E105" s="63"/>
      <c r="F105" s="164" t="str">
        <f>F12</f>
        <v>Vranovská 65, Brno</v>
      </c>
      <c r="G105" s="63"/>
      <c r="H105" s="63"/>
      <c r="I105" s="165" t="s">
        <v>25</v>
      </c>
      <c r="J105" s="73" t="str">
        <f>IF(J12="","",J12)</f>
        <v>13. 1. 2019</v>
      </c>
      <c r="K105" s="63"/>
      <c r="L105" s="61"/>
    </row>
    <row r="106" spans="2:12" s="1" customFormat="1" ht="6.9" customHeight="1">
      <c r="B106" s="41"/>
      <c r="C106" s="63"/>
      <c r="D106" s="63"/>
      <c r="E106" s="63"/>
      <c r="F106" s="63"/>
      <c r="G106" s="63"/>
      <c r="H106" s="63"/>
      <c r="I106" s="163"/>
      <c r="J106" s="63"/>
      <c r="K106" s="63"/>
      <c r="L106" s="61"/>
    </row>
    <row r="107" spans="2:12" s="1" customFormat="1" ht="13.2">
      <c r="B107" s="41"/>
      <c r="C107" s="65" t="s">
        <v>27</v>
      </c>
      <c r="D107" s="63"/>
      <c r="E107" s="63"/>
      <c r="F107" s="164" t="str">
        <f>E15</f>
        <v>SPŠCH Brno,Vranovská, po, Vranovská 65, Brno</v>
      </c>
      <c r="G107" s="63"/>
      <c r="H107" s="63"/>
      <c r="I107" s="165" t="s">
        <v>33</v>
      </c>
      <c r="J107" s="164" t="str">
        <f>E21</f>
        <v>Ateliér SUP s.r.o.</v>
      </c>
      <c r="K107" s="63"/>
      <c r="L107" s="61"/>
    </row>
    <row r="108" spans="2:12" s="1" customFormat="1" ht="14.4" customHeight="1">
      <c r="B108" s="41"/>
      <c r="C108" s="65" t="s">
        <v>31</v>
      </c>
      <c r="D108" s="63"/>
      <c r="E108" s="63"/>
      <c r="F108" s="164" t="str">
        <f>IF(E18="","",E18)</f>
        <v/>
      </c>
      <c r="G108" s="63"/>
      <c r="H108" s="63"/>
      <c r="I108" s="163"/>
      <c r="J108" s="63"/>
      <c r="K108" s="63"/>
      <c r="L108" s="61"/>
    </row>
    <row r="109" spans="2:12" s="1" customFormat="1" ht="10.35" customHeight="1">
      <c r="B109" s="41"/>
      <c r="C109" s="63"/>
      <c r="D109" s="63"/>
      <c r="E109" s="63"/>
      <c r="F109" s="63"/>
      <c r="G109" s="63"/>
      <c r="H109" s="63"/>
      <c r="I109" s="163"/>
      <c r="J109" s="63"/>
      <c r="K109" s="63"/>
      <c r="L109" s="61"/>
    </row>
    <row r="110" spans="2:20" s="9" customFormat="1" ht="29.25" customHeight="1">
      <c r="B110" s="166"/>
      <c r="C110" s="167" t="s">
        <v>122</v>
      </c>
      <c r="D110" s="168" t="s">
        <v>56</v>
      </c>
      <c r="E110" s="168" t="s">
        <v>52</v>
      </c>
      <c r="F110" s="168" t="s">
        <v>123</v>
      </c>
      <c r="G110" s="168" t="s">
        <v>124</v>
      </c>
      <c r="H110" s="168" t="s">
        <v>125</v>
      </c>
      <c r="I110" s="169" t="s">
        <v>126</v>
      </c>
      <c r="J110" s="168" t="s">
        <v>113</v>
      </c>
      <c r="K110" s="170" t="s">
        <v>127</v>
      </c>
      <c r="L110" s="171"/>
      <c r="M110" s="81" t="s">
        <v>128</v>
      </c>
      <c r="N110" s="82" t="s">
        <v>41</v>
      </c>
      <c r="O110" s="82" t="s">
        <v>129</v>
      </c>
      <c r="P110" s="82" t="s">
        <v>130</v>
      </c>
      <c r="Q110" s="82" t="s">
        <v>131</v>
      </c>
      <c r="R110" s="82" t="s">
        <v>132</v>
      </c>
      <c r="S110" s="82" t="s">
        <v>133</v>
      </c>
      <c r="T110" s="83" t="s">
        <v>134</v>
      </c>
    </row>
    <row r="111" spans="2:63" s="1" customFormat="1" ht="29.25" customHeight="1">
      <c r="B111" s="41"/>
      <c r="C111" s="87" t="s">
        <v>114</v>
      </c>
      <c r="D111" s="63"/>
      <c r="E111" s="63"/>
      <c r="F111" s="63"/>
      <c r="G111" s="63"/>
      <c r="H111" s="63"/>
      <c r="I111" s="163"/>
      <c r="J111" s="172">
        <f>BK111</f>
        <v>0</v>
      </c>
      <c r="K111" s="63"/>
      <c r="L111" s="61"/>
      <c r="M111" s="84"/>
      <c r="N111" s="85"/>
      <c r="O111" s="85"/>
      <c r="P111" s="173">
        <f>P112</f>
        <v>0</v>
      </c>
      <c r="Q111" s="85"/>
      <c r="R111" s="173">
        <f>R112</f>
        <v>0</v>
      </c>
      <c r="S111" s="85"/>
      <c r="T111" s="174">
        <f>T112</f>
        <v>0</v>
      </c>
      <c r="AT111" s="24" t="s">
        <v>70</v>
      </c>
      <c r="AU111" s="24" t="s">
        <v>115</v>
      </c>
      <c r="BK111" s="175">
        <f>BK112</f>
        <v>0</v>
      </c>
    </row>
    <row r="112" spans="2:63" s="10" customFormat="1" ht="37.35" customHeight="1">
      <c r="B112" s="176"/>
      <c r="C112" s="177"/>
      <c r="D112" s="178" t="s">
        <v>70</v>
      </c>
      <c r="E112" s="179" t="s">
        <v>882</v>
      </c>
      <c r="F112" s="179" t="s">
        <v>883</v>
      </c>
      <c r="G112" s="177"/>
      <c r="H112" s="177"/>
      <c r="I112" s="180"/>
      <c r="J112" s="181">
        <f>BK112</f>
        <v>0</v>
      </c>
      <c r="K112" s="177"/>
      <c r="L112" s="182"/>
      <c r="M112" s="183"/>
      <c r="N112" s="184"/>
      <c r="O112" s="184"/>
      <c r="P112" s="185">
        <f>P113</f>
        <v>0</v>
      </c>
      <c r="Q112" s="184"/>
      <c r="R112" s="185">
        <f>R113</f>
        <v>0</v>
      </c>
      <c r="S112" s="184"/>
      <c r="T112" s="186">
        <f>T113</f>
        <v>0</v>
      </c>
      <c r="AR112" s="187" t="s">
        <v>81</v>
      </c>
      <c r="AT112" s="188" t="s">
        <v>70</v>
      </c>
      <c r="AU112" s="188" t="s">
        <v>71</v>
      </c>
      <c r="AY112" s="187" t="s">
        <v>137</v>
      </c>
      <c r="BK112" s="189">
        <f>BK113</f>
        <v>0</v>
      </c>
    </row>
    <row r="113" spans="2:63" s="10" customFormat="1" ht="19.95" customHeight="1">
      <c r="B113" s="176"/>
      <c r="C113" s="177"/>
      <c r="D113" s="178" t="s">
        <v>70</v>
      </c>
      <c r="E113" s="190" t="s">
        <v>884</v>
      </c>
      <c r="F113" s="190" t="s">
        <v>885</v>
      </c>
      <c r="G113" s="177"/>
      <c r="H113" s="177"/>
      <c r="I113" s="180"/>
      <c r="J113" s="191">
        <f>BK113</f>
        <v>0</v>
      </c>
      <c r="K113" s="177"/>
      <c r="L113" s="182"/>
      <c r="M113" s="183"/>
      <c r="N113" s="184"/>
      <c r="O113" s="184"/>
      <c r="P113" s="185">
        <f>P114+SUM(P115:P119)+P124+P130+P137+P177+P225+P230+P234+P238+P242+P246+P250+P253+P256+P262+P267+P272+P275+P277+P286+P292+P313+P326+P335</f>
        <v>0</v>
      </c>
      <c r="Q113" s="184"/>
      <c r="R113" s="185">
        <f>R114+SUM(R115:R119)+R124+R130+R137+R177+R225+R230+R234+R238+R242+R246+R250+R253+R256+R262+R267+R272+R275+R277+R286+R292+R313+R326+R335</f>
        <v>0</v>
      </c>
      <c r="S113" s="184"/>
      <c r="T113" s="186">
        <f>T114+SUM(T115:T119)+T124+T130+T137+T177+T225+T230+T234+T238+T242+T246+T250+T253+T256+T262+T267+T272+T275+T277+T286+T292+T313+T326+T335</f>
        <v>0</v>
      </c>
      <c r="AR113" s="187" t="s">
        <v>79</v>
      </c>
      <c r="AT113" s="188" t="s">
        <v>70</v>
      </c>
      <c r="AU113" s="188" t="s">
        <v>79</v>
      </c>
      <c r="AY113" s="187" t="s">
        <v>137</v>
      </c>
      <c r="BK113" s="189">
        <f>BK114+SUM(BK115:BK119)+BK124+BK130+BK137+BK177+BK225+BK230+BK234+BK238+BK242+BK246+BK250+BK253+BK256+BK262+BK267+BK272+BK275+BK277+BK286+BK292+BK313+BK326+BK335</f>
        <v>0</v>
      </c>
    </row>
    <row r="114" spans="2:65" s="1" customFormat="1" ht="16.5" customHeight="1">
      <c r="B114" s="41"/>
      <c r="C114" s="192" t="s">
        <v>79</v>
      </c>
      <c r="D114" s="192" t="s">
        <v>140</v>
      </c>
      <c r="E114" s="193" t="s">
        <v>886</v>
      </c>
      <c r="F114" s="194" t="s">
        <v>887</v>
      </c>
      <c r="G114" s="195" t="s">
        <v>888</v>
      </c>
      <c r="H114" s="196">
        <v>2</v>
      </c>
      <c r="I114" s="197"/>
      <c r="J114" s="198">
        <f>ROUND(I114*H114,2)</f>
        <v>0</v>
      </c>
      <c r="K114" s="194" t="s">
        <v>21</v>
      </c>
      <c r="L114" s="61"/>
      <c r="M114" s="199" t="s">
        <v>21</v>
      </c>
      <c r="N114" s="200" t="s">
        <v>42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269</v>
      </c>
      <c r="AT114" s="24" t="s">
        <v>140</v>
      </c>
      <c r="AU114" s="24" t="s">
        <v>81</v>
      </c>
      <c r="AY114" s="24" t="s">
        <v>137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79</v>
      </c>
      <c r="BK114" s="203">
        <f>ROUND(I114*H114,2)</f>
        <v>0</v>
      </c>
      <c r="BL114" s="24" t="s">
        <v>269</v>
      </c>
      <c r="BM114" s="24" t="s">
        <v>81</v>
      </c>
    </row>
    <row r="115" spans="2:65" s="1" customFormat="1" ht="16.5" customHeight="1">
      <c r="B115" s="41"/>
      <c r="C115" s="192" t="s">
        <v>81</v>
      </c>
      <c r="D115" s="192" t="s">
        <v>140</v>
      </c>
      <c r="E115" s="193" t="s">
        <v>889</v>
      </c>
      <c r="F115" s="194" t="s">
        <v>890</v>
      </c>
      <c r="G115" s="195" t="s">
        <v>888</v>
      </c>
      <c r="H115" s="196">
        <v>1</v>
      </c>
      <c r="I115" s="197"/>
      <c r="J115" s="198">
        <f>ROUND(I115*H115,2)</f>
        <v>0</v>
      </c>
      <c r="K115" s="194" t="s">
        <v>21</v>
      </c>
      <c r="L115" s="61"/>
      <c r="M115" s="199" t="s">
        <v>21</v>
      </c>
      <c r="N115" s="200" t="s">
        <v>42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269</v>
      </c>
      <c r="AT115" s="24" t="s">
        <v>140</v>
      </c>
      <c r="AU115" s="24" t="s">
        <v>81</v>
      </c>
      <c r="AY115" s="24" t="s">
        <v>137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79</v>
      </c>
      <c r="BK115" s="203">
        <f>ROUND(I115*H115,2)</f>
        <v>0</v>
      </c>
      <c r="BL115" s="24" t="s">
        <v>269</v>
      </c>
      <c r="BM115" s="24" t="s">
        <v>157</v>
      </c>
    </row>
    <row r="116" spans="2:65" s="1" customFormat="1" ht="16.5" customHeight="1">
      <c r="B116" s="41"/>
      <c r="C116" s="192" t="s">
        <v>153</v>
      </c>
      <c r="D116" s="192" t="s">
        <v>140</v>
      </c>
      <c r="E116" s="193" t="s">
        <v>891</v>
      </c>
      <c r="F116" s="194" t="s">
        <v>892</v>
      </c>
      <c r="G116" s="195" t="s">
        <v>888</v>
      </c>
      <c r="H116" s="196">
        <v>1</v>
      </c>
      <c r="I116" s="197"/>
      <c r="J116" s="198">
        <f>ROUND(I116*H116,2)</f>
        <v>0</v>
      </c>
      <c r="K116" s="194" t="s">
        <v>21</v>
      </c>
      <c r="L116" s="61"/>
      <c r="M116" s="199" t="s">
        <v>21</v>
      </c>
      <c r="N116" s="200" t="s">
        <v>42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269</v>
      </c>
      <c r="AT116" s="24" t="s">
        <v>140</v>
      </c>
      <c r="AU116" s="24" t="s">
        <v>81</v>
      </c>
      <c r="AY116" s="24" t="s">
        <v>137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79</v>
      </c>
      <c r="BK116" s="203">
        <f>ROUND(I116*H116,2)</f>
        <v>0</v>
      </c>
      <c r="BL116" s="24" t="s">
        <v>269</v>
      </c>
      <c r="BM116" s="24" t="s">
        <v>166</v>
      </c>
    </row>
    <row r="117" spans="2:65" s="1" customFormat="1" ht="16.5" customHeight="1">
      <c r="B117" s="41"/>
      <c r="C117" s="192" t="s">
        <v>157</v>
      </c>
      <c r="D117" s="192" t="s">
        <v>140</v>
      </c>
      <c r="E117" s="193" t="s">
        <v>893</v>
      </c>
      <c r="F117" s="194" t="s">
        <v>894</v>
      </c>
      <c r="G117" s="195" t="s">
        <v>888</v>
      </c>
      <c r="H117" s="196">
        <v>2</v>
      </c>
      <c r="I117" s="197"/>
      <c r="J117" s="198">
        <f>ROUND(I117*H117,2)</f>
        <v>0</v>
      </c>
      <c r="K117" s="194" t="s">
        <v>21</v>
      </c>
      <c r="L117" s="61"/>
      <c r="M117" s="199" t="s">
        <v>21</v>
      </c>
      <c r="N117" s="200" t="s">
        <v>42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269</v>
      </c>
      <c r="AT117" s="24" t="s">
        <v>140</v>
      </c>
      <c r="AU117" s="24" t="s">
        <v>81</v>
      </c>
      <c r="AY117" s="24" t="s">
        <v>137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79</v>
      </c>
      <c r="BK117" s="203">
        <f>ROUND(I117*H117,2)</f>
        <v>0</v>
      </c>
      <c r="BL117" s="24" t="s">
        <v>269</v>
      </c>
      <c r="BM117" s="24" t="s">
        <v>224</v>
      </c>
    </row>
    <row r="118" spans="2:65" s="1" customFormat="1" ht="16.5" customHeight="1">
      <c r="B118" s="41"/>
      <c r="C118" s="192" t="s">
        <v>136</v>
      </c>
      <c r="D118" s="192" t="s">
        <v>140</v>
      </c>
      <c r="E118" s="193" t="s">
        <v>895</v>
      </c>
      <c r="F118" s="194" t="s">
        <v>896</v>
      </c>
      <c r="G118" s="195" t="s">
        <v>888</v>
      </c>
      <c r="H118" s="196">
        <v>1</v>
      </c>
      <c r="I118" s="197"/>
      <c r="J118" s="198">
        <f>ROUND(I118*H118,2)</f>
        <v>0</v>
      </c>
      <c r="K118" s="194" t="s">
        <v>21</v>
      </c>
      <c r="L118" s="61"/>
      <c r="M118" s="199" t="s">
        <v>21</v>
      </c>
      <c r="N118" s="200" t="s">
        <v>42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269</v>
      </c>
      <c r="AT118" s="24" t="s">
        <v>140</v>
      </c>
      <c r="AU118" s="24" t="s">
        <v>81</v>
      </c>
      <c r="AY118" s="24" t="s">
        <v>137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79</v>
      </c>
      <c r="BK118" s="203">
        <f>ROUND(I118*H118,2)</f>
        <v>0</v>
      </c>
      <c r="BL118" s="24" t="s">
        <v>269</v>
      </c>
      <c r="BM118" s="24" t="s">
        <v>235</v>
      </c>
    </row>
    <row r="119" spans="2:63" s="10" customFormat="1" ht="22.35" customHeight="1">
      <c r="B119" s="176"/>
      <c r="C119" s="177"/>
      <c r="D119" s="178" t="s">
        <v>70</v>
      </c>
      <c r="E119" s="190" t="s">
        <v>897</v>
      </c>
      <c r="F119" s="190" t="s">
        <v>898</v>
      </c>
      <c r="G119" s="177"/>
      <c r="H119" s="177"/>
      <c r="I119" s="180"/>
      <c r="J119" s="191">
        <f>BK119</f>
        <v>0</v>
      </c>
      <c r="K119" s="177"/>
      <c r="L119" s="182"/>
      <c r="M119" s="183"/>
      <c r="N119" s="184"/>
      <c r="O119" s="184"/>
      <c r="P119" s="185">
        <f>SUM(P120:P123)</f>
        <v>0</v>
      </c>
      <c r="Q119" s="184"/>
      <c r="R119" s="185">
        <f>SUM(R120:R123)</f>
        <v>0</v>
      </c>
      <c r="S119" s="184"/>
      <c r="T119" s="186">
        <f>SUM(T120:T123)</f>
        <v>0</v>
      </c>
      <c r="AR119" s="187" t="s">
        <v>79</v>
      </c>
      <c r="AT119" s="188" t="s">
        <v>70</v>
      </c>
      <c r="AU119" s="188" t="s">
        <v>81</v>
      </c>
      <c r="AY119" s="187" t="s">
        <v>137</v>
      </c>
      <c r="BK119" s="189">
        <f>SUM(BK120:BK123)</f>
        <v>0</v>
      </c>
    </row>
    <row r="120" spans="2:65" s="1" customFormat="1" ht="16.5" customHeight="1">
      <c r="B120" s="41"/>
      <c r="C120" s="192" t="s">
        <v>166</v>
      </c>
      <c r="D120" s="192" t="s">
        <v>140</v>
      </c>
      <c r="E120" s="193" t="s">
        <v>899</v>
      </c>
      <c r="F120" s="194" t="s">
        <v>900</v>
      </c>
      <c r="G120" s="195" t="s">
        <v>901</v>
      </c>
      <c r="H120" s="196">
        <v>1500</v>
      </c>
      <c r="I120" s="197"/>
      <c r="J120" s="198">
        <f>ROUND(I120*H120,2)</f>
        <v>0</v>
      </c>
      <c r="K120" s="194" t="s">
        <v>21</v>
      </c>
      <c r="L120" s="61"/>
      <c r="M120" s="199" t="s">
        <v>21</v>
      </c>
      <c r="N120" s="200" t="s">
        <v>42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269</v>
      </c>
      <c r="AT120" s="24" t="s">
        <v>140</v>
      </c>
      <c r="AU120" s="24" t="s">
        <v>153</v>
      </c>
      <c r="AY120" s="24" t="s">
        <v>137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79</v>
      </c>
      <c r="BK120" s="203">
        <f>ROUND(I120*H120,2)</f>
        <v>0</v>
      </c>
      <c r="BL120" s="24" t="s">
        <v>269</v>
      </c>
      <c r="BM120" s="24" t="s">
        <v>245</v>
      </c>
    </row>
    <row r="121" spans="2:65" s="1" customFormat="1" ht="16.5" customHeight="1">
      <c r="B121" s="41"/>
      <c r="C121" s="192" t="s">
        <v>218</v>
      </c>
      <c r="D121" s="192" t="s">
        <v>140</v>
      </c>
      <c r="E121" s="193" t="s">
        <v>902</v>
      </c>
      <c r="F121" s="194" t="s">
        <v>903</v>
      </c>
      <c r="G121" s="195" t="s">
        <v>901</v>
      </c>
      <c r="H121" s="196">
        <v>670</v>
      </c>
      <c r="I121" s="197"/>
      <c r="J121" s="198">
        <f>ROUND(I121*H121,2)</f>
        <v>0</v>
      </c>
      <c r="K121" s="194" t="s">
        <v>21</v>
      </c>
      <c r="L121" s="61"/>
      <c r="M121" s="199" t="s">
        <v>21</v>
      </c>
      <c r="N121" s="200" t="s">
        <v>42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269</v>
      </c>
      <c r="AT121" s="24" t="s">
        <v>140</v>
      </c>
      <c r="AU121" s="24" t="s">
        <v>153</v>
      </c>
      <c r="AY121" s="24" t="s">
        <v>137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79</v>
      </c>
      <c r="BK121" s="203">
        <f>ROUND(I121*H121,2)</f>
        <v>0</v>
      </c>
      <c r="BL121" s="24" t="s">
        <v>269</v>
      </c>
      <c r="BM121" s="24" t="s">
        <v>259</v>
      </c>
    </row>
    <row r="122" spans="2:65" s="1" customFormat="1" ht="16.5" customHeight="1">
      <c r="B122" s="41"/>
      <c r="C122" s="192" t="s">
        <v>224</v>
      </c>
      <c r="D122" s="192" t="s">
        <v>140</v>
      </c>
      <c r="E122" s="193" t="s">
        <v>904</v>
      </c>
      <c r="F122" s="194" t="s">
        <v>905</v>
      </c>
      <c r="G122" s="195" t="s">
        <v>901</v>
      </c>
      <c r="H122" s="196">
        <v>200</v>
      </c>
      <c r="I122" s="197"/>
      <c r="J122" s="198">
        <f>ROUND(I122*H122,2)</f>
        <v>0</v>
      </c>
      <c r="K122" s="194" t="s">
        <v>21</v>
      </c>
      <c r="L122" s="61"/>
      <c r="M122" s="199" t="s">
        <v>21</v>
      </c>
      <c r="N122" s="200" t="s">
        <v>42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269</v>
      </c>
      <c r="AT122" s="24" t="s">
        <v>140</v>
      </c>
      <c r="AU122" s="24" t="s">
        <v>153</v>
      </c>
      <c r="AY122" s="24" t="s">
        <v>137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79</v>
      </c>
      <c r="BK122" s="203">
        <f>ROUND(I122*H122,2)</f>
        <v>0</v>
      </c>
      <c r="BL122" s="24" t="s">
        <v>269</v>
      </c>
      <c r="BM122" s="24" t="s">
        <v>269</v>
      </c>
    </row>
    <row r="123" spans="2:65" s="1" customFormat="1" ht="16.5" customHeight="1">
      <c r="B123" s="41"/>
      <c r="C123" s="192" t="s">
        <v>231</v>
      </c>
      <c r="D123" s="192" t="s">
        <v>140</v>
      </c>
      <c r="E123" s="193" t="s">
        <v>906</v>
      </c>
      <c r="F123" s="194" t="s">
        <v>907</v>
      </c>
      <c r="G123" s="195" t="s">
        <v>888</v>
      </c>
      <c r="H123" s="196">
        <v>100</v>
      </c>
      <c r="I123" s="197"/>
      <c r="J123" s="198">
        <f>ROUND(I123*H123,2)</f>
        <v>0</v>
      </c>
      <c r="K123" s="194" t="s">
        <v>21</v>
      </c>
      <c r="L123" s="61"/>
      <c r="M123" s="199" t="s">
        <v>21</v>
      </c>
      <c r="N123" s="200" t="s">
        <v>42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269</v>
      </c>
      <c r="AT123" s="24" t="s">
        <v>140</v>
      </c>
      <c r="AU123" s="24" t="s">
        <v>153</v>
      </c>
      <c r="AY123" s="24" t="s">
        <v>137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79</v>
      </c>
      <c r="BK123" s="203">
        <f>ROUND(I123*H123,2)</f>
        <v>0</v>
      </c>
      <c r="BL123" s="24" t="s">
        <v>269</v>
      </c>
      <c r="BM123" s="24" t="s">
        <v>279</v>
      </c>
    </row>
    <row r="124" spans="2:63" s="10" customFormat="1" ht="22.35" customHeight="1">
      <c r="B124" s="176"/>
      <c r="C124" s="177"/>
      <c r="D124" s="178" t="s">
        <v>70</v>
      </c>
      <c r="E124" s="190" t="s">
        <v>908</v>
      </c>
      <c r="F124" s="190" t="s">
        <v>909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SUM(P125:P129)</f>
        <v>0</v>
      </c>
      <c r="Q124" s="184"/>
      <c r="R124" s="185">
        <f>SUM(R125:R129)</f>
        <v>0</v>
      </c>
      <c r="S124" s="184"/>
      <c r="T124" s="186">
        <f>SUM(T125:T129)</f>
        <v>0</v>
      </c>
      <c r="AR124" s="187" t="s">
        <v>79</v>
      </c>
      <c r="AT124" s="188" t="s">
        <v>70</v>
      </c>
      <c r="AU124" s="188" t="s">
        <v>81</v>
      </c>
      <c r="AY124" s="187" t="s">
        <v>137</v>
      </c>
      <c r="BK124" s="189">
        <f>SUM(BK125:BK129)</f>
        <v>0</v>
      </c>
    </row>
    <row r="125" spans="2:65" s="1" customFormat="1" ht="16.5" customHeight="1">
      <c r="B125" s="41"/>
      <c r="C125" s="192" t="s">
        <v>235</v>
      </c>
      <c r="D125" s="192" t="s">
        <v>140</v>
      </c>
      <c r="E125" s="193" t="s">
        <v>910</v>
      </c>
      <c r="F125" s="194" t="s">
        <v>911</v>
      </c>
      <c r="G125" s="195" t="s">
        <v>888</v>
      </c>
      <c r="H125" s="196">
        <v>18</v>
      </c>
      <c r="I125" s="197"/>
      <c r="J125" s="198">
        <f>ROUND(I125*H125,2)</f>
        <v>0</v>
      </c>
      <c r="K125" s="194" t="s">
        <v>21</v>
      </c>
      <c r="L125" s="61"/>
      <c r="M125" s="199" t="s">
        <v>21</v>
      </c>
      <c r="N125" s="200" t="s">
        <v>42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269</v>
      </c>
      <c r="AT125" s="24" t="s">
        <v>140</v>
      </c>
      <c r="AU125" s="24" t="s">
        <v>153</v>
      </c>
      <c r="AY125" s="24" t="s">
        <v>137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79</v>
      </c>
      <c r="BK125" s="203">
        <f>ROUND(I125*H125,2)</f>
        <v>0</v>
      </c>
      <c r="BL125" s="24" t="s">
        <v>269</v>
      </c>
      <c r="BM125" s="24" t="s">
        <v>287</v>
      </c>
    </row>
    <row r="126" spans="2:65" s="1" customFormat="1" ht="16.5" customHeight="1">
      <c r="B126" s="41"/>
      <c r="C126" s="192" t="s">
        <v>239</v>
      </c>
      <c r="D126" s="192" t="s">
        <v>140</v>
      </c>
      <c r="E126" s="193" t="s">
        <v>912</v>
      </c>
      <c r="F126" s="194" t="s">
        <v>913</v>
      </c>
      <c r="G126" s="195" t="s">
        <v>888</v>
      </c>
      <c r="H126" s="196">
        <v>54</v>
      </c>
      <c r="I126" s="197"/>
      <c r="J126" s="198">
        <f>ROUND(I126*H126,2)</f>
        <v>0</v>
      </c>
      <c r="K126" s="194" t="s">
        <v>21</v>
      </c>
      <c r="L126" s="61"/>
      <c r="M126" s="199" t="s">
        <v>21</v>
      </c>
      <c r="N126" s="200" t="s">
        <v>42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269</v>
      </c>
      <c r="AT126" s="24" t="s">
        <v>140</v>
      </c>
      <c r="AU126" s="24" t="s">
        <v>153</v>
      </c>
      <c r="AY126" s="24" t="s">
        <v>137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79</v>
      </c>
      <c r="BK126" s="203">
        <f>ROUND(I126*H126,2)</f>
        <v>0</v>
      </c>
      <c r="BL126" s="24" t="s">
        <v>269</v>
      </c>
      <c r="BM126" s="24" t="s">
        <v>296</v>
      </c>
    </row>
    <row r="127" spans="2:65" s="1" customFormat="1" ht="16.5" customHeight="1">
      <c r="B127" s="41"/>
      <c r="C127" s="192" t="s">
        <v>245</v>
      </c>
      <c r="D127" s="192" t="s">
        <v>140</v>
      </c>
      <c r="E127" s="193" t="s">
        <v>914</v>
      </c>
      <c r="F127" s="194" t="s">
        <v>915</v>
      </c>
      <c r="G127" s="195" t="s">
        <v>888</v>
      </c>
      <c r="H127" s="196">
        <v>30</v>
      </c>
      <c r="I127" s="197"/>
      <c r="J127" s="198">
        <f>ROUND(I127*H127,2)</f>
        <v>0</v>
      </c>
      <c r="K127" s="194" t="s">
        <v>21</v>
      </c>
      <c r="L127" s="61"/>
      <c r="M127" s="199" t="s">
        <v>21</v>
      </c>
      <c r="N127" s="200" t="s">
        <v>42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269</v>
      </c>
      <c r="AT127" s="24" t="s">
        <v>140</v>
      </c>
      <c r="AU127" s="24" t="s">
        <v>153</v>
      </c>
      <c r="AY127" s="24" t="s">
        <v>137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79</v>
      </c>
      <c r="BK127" s="203">
        <f>ROUND(I127*H127,2)</f>
        <v>0</v>
      </c>
      <c r="BL127" s="24" t="s">
        <v>269</v>
      </c>
      <c r="BM127" s="24" t="s">
        <v>304</v>
      </c>
    </row>
    <row r="128" spans="2:65" s="1" customFormat="1" ht="16.5" customHeight="1">
      <c r="B128" s="41"/>
      <c r="C128" s="192" t="s">
        <v>250</v>
      </c>
      <c r="D128" s="192" t="s">
        <v>140</v>
      </c>
      <c r="E128" s="193" t="s">
        <v>916</v>
      </c>
      <c r="F128" s="194" t="s">
        <v>917</v>
      </c>
      <c r="G128" s="195" t="s">
        <v>888</v>
      </c>
      <c r="H128" s="196">
        <v>84</v>
      </c>
      <c r="I128" s="197"/>
      <c r="J128" s="198">
        <f>ROUND(I128*H128,2)</f>
        <v>0</v>
      </c>
      <c r="K128" s="194" t="s">
        <v>21</v>
      </c>
      <c r="L128" s="61"/>
      <c r="M128" s="199" t="s">
        <v>21</v>
      </c>
      <c r="N128" s="200" t="s">
        <v>42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269</v>
      </c>
      <c r="AT128" s="24" t="s">
        <v>140</v>
      </c>
      <c r="AU128" s="24" t="s">
        <v>153</v>
      </c>
      <c r="AY128" s="24" t="s">
        <v>137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79</v>
      </c>
      <c r="BK128" s="203">
        <f>ROUND(I128*H128,2)</f>
        <v>0</v>
      </c>
      <c r="BL128" s="24" t="s">
        <v>269</v>
      </c>
      <c r="BM128" s="24" t="s">
        <v>312</v>
      </c>
    </row>
    <row r="129" spans="2:65" s="1" customFormat="1" ht="16.5" customHeight="1">
      <c r="B129" s="41"/>
      <c r="C129" s="192" t="s">
        <v>259</v>
      </c>
      <c r="D129" s="192" t="s">
        <v>140</v>
      </c>
      <c r="E129" s="193" t="s">
        <v>918</v>
      </c>
      <c r="F129" s="194" t="s">
        <v>919</v>
      </c>
      <c r="G129" s="195" t="s">
        <v>196</v>
      </c>
      <c r="H129" s="196">
        <v>4</v>
      </c>
      <c r="I129" s="197"/>
      <c r="J129" s="198">
        <f>ROUND(I129*H129,2)</f>
        <v>0</v>
      </c>
      <c r="K129" s="194" t="s">
        <v>21</v>
      </c>
      <c r="L129" s="61"/>
      <c r="M129" s="199" t="s">
        <v>21</v>
      </c>
      <c r="N129" s="200" t="s">
        <v>42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269</v>
      </c>
      <c r="AT129" s="24" t="s">
        <v>140</v>
      </c>
      <c r="AU129" s="24" t="s">
        <v>153</v>
      </c>
      <c r="AY129" s="24" t="s">
        <v>137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79</v>
      </c>
      <c r="BK129" s="203">
        <f>ROUND(I129*H129,2)</f>
        <v>0</v>
      </c>
      <c r="BL129" s="24" t="s">
        <v>269</v>
      </c>
      <c r="BM129" s="24" t="s">
        <v>320</v>
      </c>
    </row>
    <row r="130" spans="2:63" s="10" customFormat="1" ht="22.35" customHeight="1">
      <c r="B130" s="176"/>
      <c r="C130" s="177"/>
      <c r="D130" s="178" t="s">
        <v>70</v>
      </c>
      <c r="E130" s="190" t="s">
        <v>920</v>
      </c>
      <c r="F130" s="190" t="s">
        <v>921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SUM(P131:P136)</f>
        <v>0</v>
      </c>
      <c r="Q130" s="184"/>
      <c r="R130" s="185">
        <f>SUM(R131:R136)</f>
        <v>0</v>
      </c>
      <c r="S130" s="184"/>
      <c r="T130" s="186">
        <f>SUM(T131:T136)</f>
        <v>0</v>
      </c>
      <c r="AR130" s="187" t="s">
        <v>79</v>
      </c>
      <c r="AT130" s="188" t="s">
        <v>70</v>
      </c>
      <c r="AU130" s="188" t="s">
        <v>81</v>
      </c>
      <c r="AY130" s="187" t="s">
        <v>137</v>
      </c>
      <c r="BK130" s="189">
        <f>SUM(BK131:BK136)</f>
        <v>0</v>
      </c>
    </row>
    <row r="131" spans="2:65" s="1" customFormat="1" ht="51" customHeight="1">
      <c r="B131" s="41"/>
      <c r="C131" s="192" t="s">
        <v>10</v>
      </c>
      <c r="D131" s="192" t="s">
        <v>140</v>
      </c>
      <c r="E131" s="193" t="s">
        <v>922</v>
      </c>
      <c r="F131" s="194" t="s">
        <v>923</v>
      </c>
      <c r="G131" s="195" t="s">
        <v>888</v>
      </c>
      <c r="H131" s="196">
        <v>2</v>
      </c>
      <c r="I131" s="197"/>
      <c r="J131" s="198">
        <f>ROUND(I131*H131,2)</f>
        <v>0</v>
      </c>
      <c r="K131" s="194" t="s">
        <v>21</v>
      </c>
      <c r="L131" s="61"/>
      <c r="M131" s="199" t="s">
        <v>21</v>
      </c>
      <c r="N131" s="200" t="s">
        <v>42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269</v>
      </c>
      <c r="AT131" s="24" t="s">
        <v>140</v>
      </c>
      <c r="AU131" s="24" t="s">
        <v>153</v>
      </c>
      <c r="AY131" s="24" t="s">
        <v>137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79</v>
      </c>
      <c r="BK131" s="203">
        <f>ROUND(I131*H131,2)</f>
        <v>0</v>
      </c>
      <c r="BL131" s="24" t="s">
        <v>269</v>
      </c>
      <c r="BM131" s="24" t="s">
        <v>335</v>
      </c>
    </row>
    <row r="132" spans="2:47" s="1" customFormat="1" ht="24">
      <c r="B132" s="41"/>
      <c r="C132" s="63"/>
      <c r="D132" s="210" t="s">
        <v>924</v>
      </c>
      <c r="E132" s="63"/>
      <c r="F132" s="251" t="s">
        <v>925</v>
      </c>
      <c r="G132" s="63"/>
      <c r="H132" s="63"/>
      <c r="I132" s="163"/>
      <c r="J132" s="63"/>
      <c r="K132" s="63"/>
      <c r="L132" s="61"/>
      <c r="M132" s="252"/>
      <c r="N132" s="42"/>
      <c r="O132" s="42"/>
      <c r="P132" s="42"/>
      <c r="Q132" s="42"/>
      <c r="R132" s="42"/>
      <c r="S132" s="42"/>
      <c r="T132" s="78"/>
      <c r="AT132" s="24" t="s">
        <v>924</v>
      </c>
      <c r="AU132" s="24" t="s">
        <v>153</v>
      </c>
    </row>
    <row r="133" spans="2:65" s="1" customFormat="1" ht="38.25" customHeight="1">
      <c r="B133" s="41"/>
      <c r="C133" s="192" t="s">
        <v>269</v>
      </c>
      <c r="D133" s="192" t="s">
        <v>140</v>
      </c>
      <c r="E133" s="193" t="s">
        <v>926</v>
      </c>
      <c r="F133" s="194" t="s">
        <v>927</v>
      </c>
      <c r="G133" s="195" t="s">
        <v>888</v>
      </c>
      <c r="H133" s="196">
        <v>1</v>
      </c>
      <c r="I133" s="197"/>
      <c r="J133" s="198">
        <f>ROUND(I133*H133,2)</f>
        <v>0</v>
      </c>
      <c r="K133" s="194" t="s">
        <v>21</v>
      </c>
      <c r="L133" s="61"/>
      <c r="M133" s="199" t="s">
        <v>21</v>
      </c>
      <c r="N133" s="200" t="s">
        <v>42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269</v>
      </c>
      <c r="AT133" s="24" t="s">
        <v>140</v>
      </c>
      <c r="AU133" s="24" t="s">
        <v>153</v>
      </c>
      <c r="AY133" s="24" t="s">
        <v>137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79</v>
      </c>
      <c r="BK133" s="203">
        <f>ROUND(I133*H133,2)</f>
        <v>0</v>
      </c>
      <c r="BL133" s="24" t="s">
        <v>269</v>
      </c>
      <c r="BM133" s="24" t="s">
        <v>344</v>
      </c>
    </row>
    <row r="134" spans="2:47" s="1" customFormat="1" ht="24">
      <c r="B134" s="41"/>
      <c r="C134" s="63"/>
      <c r="D134" s="210" t="s">
        <v>924</v>
      </c>
      <c r="E134" s="63"/>
      <c r="F134" s="251" t="s">
        <v>925</v>
      </c>
      <c r="G134" s="63"/>
      <c r="H134" s="63"/>
      <c r="I134" s="163"/>
      <c r="J134" s="63"/>
      <c r="K134" s="63"/>
      <c r="L134" s="61"/>
      <c r="M134" s="252"/>
      <c r="N134" s="42"/>
      <c r="O134" s="42"/>
      <c r="P134" s="42"/>
      <c r="Q134" s="42"/>
      <c r="R134" s="42"/>
      <c r="S134" s="42"/>
      <c r="T134" s="78"/>
      <c r="AT134" s="24" t="s">
        <v>924</v>
      </c>
      <c r="AU134" s="24" t="s">
        <v>153</v>
      </c>
    </row>
    <row r="135" spans="2:65" s="1" customFormat="1" ht="51" customHeight="1">
      <c r="B135" s="41"/>
      <c r="C135" s="192" t="s">
        <v>275</v>
      </c>
      <c r="D135" s="192" t="s">
        <v>140</v>
      </c>
      <c r="E135" s="193" t="s">
        <v>928</v>
      </c>
      <c r="F135" s="194" t="s">
        <v>929</v>
      </c>
      <c r="G135" s="195" t="s">
        <v>888</v>
      </c>
      <c r="H135" s="196">
        <v>1</v>
      </c>
      <c r="I135" s="197"/>
      <c r="J135" s="198">
        <f>ROUND(I135*H135,2)</f>
        <v>0</v>
      </c>
      <c r="K135" s="194" t="s">
        <v>21</v>
      </c>
      <c r="L135" s="61"/>
      <c r="M135" s="199" t="s">
        <v>21</v>
      </c>
      <c r="N135" s="200" t="s">
        <v>42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269</v>
      </c>
      <c r="AT135" s="24" t="s">
        <v>140</v>
      </c>
      <c r="AU135" s="24" t="s">
        <v>153</v>
      </c>
      <c r="AY135" s="24" t="s">
        <v>137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79</v>
      </c>
      <c r="BK135" s="203">
        <f>ROUND(I135*H135,2)</f>
        <v>0</v>
      </c>
      <c r="BL135" s="24" t="s">
        <v>269</v>
      </c>
      <c r="BM135" s="24" t="s">
        <v>357</v>
      </c>
    </row>
    <row r="136" spans="2:65" s="1" customFormat="1" ht="25.5" customHeight="1">
      <c r="B136" s="41"/>
      <c r="C136" s="192" t="s">
        <v>279</v>
      </c>
      <c r="D136" s="192" t="s">
        <v>140</v>
      </c>
      <c r="E136" s="193" t="s">
        <v>930</v>
      </c>
      <c r="F136" s="194" t="s">
        <v>931</v>
      </c>
      <c r="G136" s="195" t="s">
        <v>888</v>
      </c>
      <c r="H136" s="196">
        <v>1</v>
      </c>
      <c r="I136" s="197"/>
      <c r="J136" s="198">
        <f>ROUND(I136*H136,2)</f>
        <v>0</v>
      </c>
      <c r="K136" s="194" t="s">
        <v>21</v>
      </c>
      <c r="L136" s="61"/>
      <c r="M136" s="199" t="s">
        <v>21</v>
      </c>
      <c r="N136" s="200" t="s">
        <v>42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269</v>
      </c>
      <c r="AT136" s="24" t="s">
        <v>140</v>
      </c>
      <c r="AU136" s="24" t="s">
        <v>153</v>
      </c>
      <c r="AY136" s="24" t="s">
        <v>137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79</v>
      </c>
      <c r="BK136" s="203">
        <f>ROUND(I136*H136,2)</f>
        <v>0</v>
      </c>
      <c r="BL136" s="24" t="s">
        <v>269</v>
      </c>
      <c r="BM136" s="24" t="s">
        <v>365</v>
      </c>
    </row>
    <row r="137" spans="2:63" s="10" customFormat="1" ht="22.35" customHeight="1">
      <c r="B137" s="176"/>
      <c r="C137" s="177"/>
      <c r="D137" s="178" t="s">
        <v>70</v>
      </c>
      <c r="E137" s="190" t="s">
        <v>932</v>
      </c>
      <c r="F137" s="190" t="s">
        <v>933</v>
      </c>
      <c r="G137" s="177"/>
      <c r="H137" s="177"/>
      <c r="I137" s="180"/>
      <c r="J137" s="191">
        <f>BK137</f>
        <v>0</v>
      </c>
      <c r="K137" s="177"/>
      <c r="L137" s="182"/>
      <c r="M137" s="183"/>
      <c r="N137" s="184"/>
      <c r="O137" s="184"/>
      <c r="P137" s="185">
        <f>SUM(P138:P176)</f>
        <v>0</v>
      </c>
      <c r="Q137" s="184"/>
      <c r="R137" s="185">
        <f>SUM(R138:R176)</f>
        <v>0</v>
      </c>
      <c r="S137" s="184"/>
      <c r="T137" s="186">
        <f>SUM(T138:T176)</f>
        <v>0</v>
      </c>
      <c r="AR137" s="187" t="s">
        <v>79</v>
      </c>
      <c r="AT137" s="188" t="s">
        <v>70</v>
      </c>
      <c r="AU137" s="188" t="s">
        <v>81</v>
      </c>
      <c r="AY137" s="187" t="s">
        <v>137</v>
      </c>
      <c r="BK137" s="189">
        <f>SUM(BK138:BK176)</f>
        <v>0</v>
      </c>
    </row>
    <row r="138" spans="2:65" s="1" customFormat="1" ht="16.5" customHeight="1">
      <c r="B138" s="41"/>
      <c r="C138" s="192" t="s">
        <v>283</v>
      </c>
      <c r="D138" s="192" t="s">
        <v>140</v>
      </c>
      <c r="E138" s="193" t="s">
        <v>934</v>
      </c>
      <c r="F138" s="194" t="s">
        <v>935</v>
      </c>
      <c r="G138" s="195" t="s">
        <v>888</v>
      </c>
      <c r="H138" s="196">
        <v>1</v>
      </c>
      <c r="I138" s="197"/>
      <c r="J138" s="198">
        <f aca="true" t="shared" si="0" ref="J138:J148">ROUND(I138*H138,2)</f>
        <v>0</v>
      </c>
      <c r="K138" s="194" t="s">
        <v>21</v>
      </c>
      <c r="L138" s="61"/>
      <c r="M138" s="199" t="s">
        <v>21</v>
      </c>
      <c r="N138" s="200" t="s">
        <v>42</v>
      </c>
      <c r="O138" s="42"/>
      <c r="P138" s="201">
        <f aca="true" t="shared" si="1" ref="P138:P148">O138*H138</f>
        <v>0</v>
      </c>
      <c r="Q138" s="201">
        <v>0</v>
      </c>
      <c r="R138" s="201">
        <f aca="true" t="shared" si="2" ref="R138:R148">Q138*H138</f>
        <v>0</v>
      </c>
      <c r="S138" s="201">
        <v>0</v>
      </c>
      <c r="T138" s="202">
        <f aca="true" t="shared" si="3" ref="T138:T148">S138*H138</f>
        <v>0</v>
      </c>
      <c r="AR138" s="24" t="s">
        <v>269</v>
      </c>
      <c r="AT138" s="24" t="s">
        <v>140</v>
      </c>
      <c r="AU138" s="24" t="s">
        <v>153</v>
      </c>
      <c r="AY138" s="24" t="s">
        <v>137</v>
      </c>
      <c r="BE138" s="203">
        <f aca="true" t="shared" si="4" ref="BE138:BE148">IF(N138="základní",J138,0)</f>
        <v>0</v>
      </c>
      <c r="BF138" s="203">
        <f aca="true" t="shared" si="5" ref="BF138:BF148">IF(N138="snížená",J138,0)</f>
        <v>0</v>
      </c>
      <c r="BG138" s="203">
        <f aca="true" t="shared" si="6" ref="BG138:BG148">IF(N138="zákl. přenesená",J138,0)</f>
        <v>0</v>
      </c>
      <c r="BH138" s="203">
        <f aca="true" t="shared" si="7" ref="BH138:BH148">IF(N138="sníž. přenesená",J138,0)</f>
        <v>0</v>
      </c>
      <c r="BI138" s="203">
        <f aca="true" t="shared" si="8" ref="BI138:BI148">IF(N138="nulová",J138,0)</f>
        <v>0</v>
      </c>
      <c r="BJ138" s="24" t="s">
        <v>79</v>
      </c>
      <c r="BK138" s="203">
        <f aca="true" t="shared" si="9" ref="BK138:BK148">ROUND(I138*H138,2)</f>
        <v>0</v>
      </c>
      <c r="BL138" s="24" t="s">
        <v>269</v>
      </c>
      <c r="BM138" s="24" t="s">
        <v>373</v>
      </c>
    </row>
    <row r="139" spans="2:65" s="1" customFormat="1" ht="16.5" customHeight="1">
      <c r="B139" s="41"/>
      <c r="C139" s="192" t="s">
        <v>287</v>
      </c>
      <c r="D139" s="192" t="s">
        <v>140</v>
      </c>
      <c r="E139" s="193" t="s">
        <v>936</v>
      </c>
      <c r="F139" s="194" t="s">
        <v>937</v>
      </c>
      <c r="G139" s="195" t="s">
        <v>888</v>
      </c>
      <c r="H139" s="196">
        <v>1</v>
      </c>
      <c r="I139" s="197"/>
      <c r="J139" s="198">
        <f t="shared" si="0"/>
        <v>0</v>
      </c>
      <c r="K139" s="194" t="s">
        <v>21</v>
      </c>
      <c r="L139" s="61"/>
      <c r="M139" s="199" t="s">
        <v>21</v>
      </c>
      <c r="N139" s="200" t="s">
        <v>42</v>
      </c>
      <c r="O139" s="4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AR139" s="24" t="s">
        <v>269</v>
      </c>
      <c r="AT139" s="24" t="s">
        <v>140</v>
      </c>
      <c r="AU139" s="24" t="s">
        <v>153</v>
      </c>
      <c r="AY139" s="24" t="s">
        <v>137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24" t="s">
        <v>79</v>
      </c>
      <c r="BK139" s="203">
        <f t="shared" si="9"/>
        <v>0</v>
      </c>
      <c r="BL139" s="24" t="s">
        <v>269</v>
      </c>
      <c r="BM139" s="24" t="s">
        <v>382</v>
      </c>
    </row>
    <row r="140" spans="2:65" s="1" customFormat="1" ht="25.5" customHeight="1">
      <c r="B140" s="41"/>
      <c r="C140" s="192" t="s">
        <v>9</v>
      </c>
      <c r="D140" s="192" t="s">
        <v>140</v>
      </c>
      <c r="E140" s="193" t="s">
        <v>938</v>
      </c>
      <c r="F140" s="194" t="s">
        <v>939</v>
      </c>
      <c r="G140" s="195" t="s">
        <v>888</v>
      </c>
      <c r="H140" s="196">
        <v>2</v>
      </c>
      <c r="I140" s="197"/>
      <c r="J140" s="198">
        <f t="shared" si="0"/>
        <v>0</v>
      </c>
      <c r="K140" s="194" t="s">
        <v>21</v>
      </c>
      <c r="L140" s="61"/>
      <c r="M140" s="199" t="s">
        <v>21</v>
      </c>
      <c r="N140" s="200" t="s">
        <v>42</v>
      </c>
      <c r="O140" s="4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AR140" s="24" t="s">
        <v>269</v>
      </c>
      <c r="AT140" s="24" t="s">
        <v>140</v>
      </c>
      <c r="AU140" s="24" t="s">
        <v>153</v>
      </c>
      <c r="AY140" s="24" t="s">
        <v>137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24" t="s">
        <v>79</v>
      </c>
      <c r="BK140" s="203">
        <f t="shared" si="9"/>
        <v>0</v>
      </c>
      <c r="BL140" s="24" t="s">
        <v>269</v>
      </c>
      <c r="BM140" s="24" t="s">
        <v>391</v>
      </c>
    </row>
    <row r="141" spans="2:65" s="1" customFormat="1" ht="25.5" customHeight="1">
      <c r="B141" s="41"/>
      <c r="C141" s="192" t="s">
        <v>296</v>
      </c>
      <c r="D141" s="192" t="s">
        <v>140</v>
      </c>
      <c r="E141" s="193" t="s">
        <v>940</v>
      </c>
      <c r="F141" s="194" t="s">
        <v>941</v>
      </c>
      <c r="G141" s="195" t="s">
        <v>888</v>
      </c>
      <c r="H141" s="196">
        <v>1</v>
      </c>
      <c r="I141" s="197"/>
      <c r="J141" s="198">
        <f t="shared" si="0"/>
        <v>0</v>
      </c>
      <c r="K141" s="194" t="s">
        <v>21</v>
      </c>
      <c r="L141" s="61"/>
      <c r="M141" s="199" t="s">
        <v>21</v>
      </c>
      <c r="N141" s="200" t="s">
        <v>42</v>
      </c>
      <c r="O141" s="4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AR141" s="24" t="s">
        <v>269</v>
      </c>
      <c r="AT141" s="24" t="s">
        <v>140</v>
      </c>
      <c r="AU141" s="24" t="s">
        <v>153</v>
      </c>
      <c r="AY141" s="24" t="s">
        <v>137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24" t="s">
        <v>79</v>
      </c>
      <c r="BK141" s="203">
        <f t="shared" si="9"/>
        <v>0</v>
      </c>
      <c r="BL141" s="24" t="s">
        <v>269</v>
      </c>
      <c r="BM141" s="24" t="s">
        <v>400</v>
      </c>
    </row>
    <row r="142" spans="2:65" s="1" customFormat="1" ht="25.5" customHeight="1">
      <c r="B142" s="41"/>
      <c r="C142" s="192" t="s">
        <v>300</v>
      </c>
      <c r="D142" s="192" t="s">
        <v>140</v>
      </c>
      <c r="E142" s="193" t="s">
        <v>942</v>
      </c>
      <c r="F142" s="194" t="s">
        <v>943</v>
      </c>
      <c r="G142" s="195" t="s">
        <v>888</v>
      </c>
      <c r="H142" s="196">
        <v>2</v>
      </c>
      <c r="I142" s="197"/>
      <c r="J142" s="198">
        <f t="shared" si="0"/>
        <v>0</v>
      </c>
      <c r="K142" s="194" t="s">
        <v>21</v>
      </c>
      <c r="L142" s="61"/>
      <c r="M142" s="199" t="s">
        <v>21</v>
      </c>
      <c r="N142" s="200" t="s">
        <v>42</v>
      </c>
      <c r="O142" s="42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AR142" s="24" t="s">
        <v>269</v>
      </c>
      <c r="AT142" s="24" t="s">
        <v>140</v>
      </c>
      <c r="AU142" s="24" t="s">
        <v>153</v>
      </c>
      <c r="AY142" s="24" t="s">
        <v>137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24" t="s">
        <v>79</v>
      </c>
      <c r="BK142" s="203">
        <f t="shared" si="9"/>
        <v>0</v>
      </c>
      <c r="BL142" s="24" t="s">
        <v>269</v>
      </c>
      <c r="BM142" s="24" t="s">
        <v>408</v>
      </c>
    </row>
    <row r="143" spans="2:65" s="1" customFormat="1" ht="25.5" customHeight="1">
      <c r="B143" s="41"/>
      <c r="C143" s="192" t="s">
        <v>304</v>
      </c>
      <c r="D143" s="192" t="s">
        <v>140</v>
      </c>
      <c r="E143" s="193" t="s">
        <v>944</v>
      </c>
      <c r="F143" s="194" t="s">
        <v>945</v>
      </c>
      <c r="G143" s="195" t="s">
        <v>888</v>
      </c>
      <c r="H143" s="196">
        <v>1</v>
      </c>
      <c r="I143" s="197"/>
      <c r="J143" s="198">
        <f t="shared" si="0"/>
        <v>0</v>
      </c>
      <c r="K143" s="194" t="s">
        <v>21</v>
      </c>
      <c r="L143" s="61"/>
      <c r="M143" s="199" t="s">
        <v>21</v>
      </c>
      <c r="N143" s="200" t="s">
        <v>42</v>
      </c>
      <c r="O143" s="42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AR143" s="24" t="s">
        <v>269</v>
      </c>
      <c r="AT143" s="24" t="s">
        <v>140</v>
      </c>
      <c r="AU143" s="24" t="s">
        <v>153</v>
      </c>
      <c r="AY143" s="24" t="s">
        <v>137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24" t="s">
        <v>79</v>
      </c>
      <c r="BK143" s="203">
        <f t="shared" si="9"/>
        <v>0</v>
      </c>
      <c r="BL143" s="24" t="s">
        <v>269</v>
      </c>
      <c r="BM143" s="24" t="s">
        <v>416</v>
      </c>
    </row>
    <row r="144" spans="2:65" s="1" customFormat="1" ht="25.5" customHeight="1">
      <c r="B144" s="41"/>
      <c r="C144" s="192" t="s">
        <v>308</v>
      </c>
      <c r="D144" s="192" t="s">
        <v>140</v>
      </c>
      <c r="E144" s="193" t="s">
        <v>946</v>
      </c>
      <c r="F144" s="194" t="s">
        <v>947</v>
      </c>
      <c r="G144" s="195" t="s">
        <v>888</v>
      </c>
      <c r="H144" s="196">
        <v>1</v>
      </c>
      <c r="I144" s="197"/>
      <c r="J144" s="198">
        <f t="shared" si="0"/>
        <v>0</v>
      </c>
      <c r="K144" s="194" t="s">
        <v>21</v>
      </c>
      <c r="L144" s="61"/>
      <c r="M144" s="199" t="s">
        <v>21</v>
      </c>
      <c r="N144" s="200" t="s">
        <v>42</v>
      </c>
      <c r="O144" s="42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AR144" s="24" t="s">
        <v>269</v>
      </c>
      <c r="AT144" s="24" t="s">
        <v>140</v>
      </c>
      <c r="AU144" s="24" t="s">
        <v>153</v>
      </c>
      <c r="AY144" s="24" t="s">
        <v>137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24" t="s">
        <v>79</v>
      </c>
      <c r="BK144" s="203">
        <f t="shared" si="9"/>
        <v>0</v>
      </c>
      <c r="BL144" s="24" t="s">
        <v>269</v>
      </c>
      <c r="BM144" s="24" t="s">
        <v>424</v>
      </c>
    </row>
    <row r="145" spans="2:65" s="1" customFormat="1" ht="25.5" customHeight="1">
      <c r="B145" s="41"/>
      <c r="C145" s="192" t="s">
        <v>312</v>
      </c>
      <c r="D145" s="192" t="s">
        <v>140</v>
      </c>
      <c r="E145" s="193" t="s">
        <v>948</v>
      </c>
      <c r="F145" s="194" t="s">
        <v>949</v>
      </c>
      <c r="G145" s="195" t="s">
        <v>888</v>
      </c>
      <c r="H145" s="196">
        <v>1</v>
      </c>
      <c r="I145" s="197"/>
      <c r="J145" s="198">
        <f t="shared" si="0"/>
        <v>0</v>
      </c>
      <c r="K145" s="194" t="s">
        <v>21</v>
      </c>
      <c r="L145" s="61"/>
      <c r="M145" s="199" t="s">
        <v>21</v>
      </c>
      <c r="N145" s="200" t="s">
        <v>42</v>
      </c>
      <c r="O145" s="42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AR145" s="24" t="s">
        <v>269</v>
      </c>
      <c r="AT145" s="24" t="s">
        <v>140</v>
      </c>
      <c r="AU145" s="24" t="s">
        <v>153</v>
      </c>
      <c r="AY145" s="24" t="s">
        <v>137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24" t="s">
        <v>79</v>
      </c>
      <c r="BK145" s="203">
        <f t="shared" si="9"/>
        <v>0</v>
      </c>
      <c r="BL145" s="24" t="s">
        <v>269</v>
      </c>
      <c r="BM145" s="24" t="s">
        <v>434</v>
      </c>
    </row>
    <row r="146" spans="2:65" s="1" customFormat="1" ht="25.5" customHeight="1">
      <c r="B146" s="41"/>
      <c r="C146" s="192" t="s">
        <v>316</v>
      </c>
      <c r="D146" s="192" t="s">
        <v>140</v>
      </c>
      <c r="E146" s="193" t="s">
        <v>950</v>
      </c>
      <c r="F146" s="194" t="s">
        <v>951</v>
      </c>
      <c r="G146" s="195" t="s">
        <v>888</v>
      </c>
      <c r="H146" s="196">
        <v>2</v>
      </c>
      <c r="I146" s="197"/>
      <c r="J146" s="198">
        <f t="shared" si="0"/>
        <v>0</v>
      </c>
      <c r="K146" s="194" t="s">
        <v>21</v>
      </c>
      <c r="L146" s="61"/>
      <c r="M146" s="199" t="s">
        <v>21</v>
      </c>
      <c r="N146" s="200" t="s">
        <v>42</v>
      </c>
      <c r="O146" s="42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AR146" s="24" t="s">
        <v>269</v>
      </c>
      <c r="AT146" s="24" t="s">
        <v>140</v>
      </c>
      <c r="AU146" s="24" t="s">
        <v>153</v>
      </c>
      <c r="AY146" s="24" t="s">
        <v>137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24" t="s">
        <v>79</v>
      </c>
      <c r="BK146" s="203">
        <f t="shared" si="9"/>
        <v>0</v>
      </c>
      <c r="BL146" s="24" t="s">
        <v>269</v>
      </c>
      <c r="BM146" s="24" t="s">
        <v>444</v>
      </c>
    </row>
    <row r="147" spans="2:65" s="1" customFormat="1" ht="25.5" customHeight="1">
      <c r="B147" s="41"/>
      <c r="C147" s="192" t="s">
        <v>320</v>
      </c>
      <c r="D147" s="192" t="s">
        <v>140</v>
      </c>
      <c r="E147" s="193" t="s">
        <v>952</v>
      </c>
      <c r="F147" s="194" t="s">
        <v>953</v>
      </c>
      <c r="G147" s="195" t="s">
        <v>888</v>
      </c>
      <c r="H147" s="196">
        <v>1</v>
      </c>
      <c r="I147" s="197"/>
      <c r="J147" s="198">
        <f t="shared" si="0"/>
        <v>0</v>
      </c>
      <c r="K147" s="194" t="s">
        <v>21</v>
      </c>
      <c r="L147" s="61"/>
      <c r="M147" s="199" t="s">
        <v>21</v>
      </c>
      <c r="N147" s="200" t="s">
        <v>42</v>
      </c>
      <c r="O147" s="42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AR147" s="24" t="s">
        <v>269</v>
      </c>
      <c r="AT147" s="24" t="s">
        <v>140</v>
      </c>
      <c r="AU147" s="24" t="s">
        <v>153</v>
      </c>
      <c r="AY147" s="24" t="s">
        <v>137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24" t="s">
        <v>79</v>
      </c>
      <c r="BK147" s="203">
        <f t="shared" si="9"/>
        <v>0</v>
      </c>
      <c r="BL147" s="24" t="s">
        <v>269</v>
      </c>
      <c r="BM147" s="24" t="s">
        <v>452</v>
      </c>
    </row>
    <row r="148" spans="2:65" s="1" customFormat="1" ht="51" customHeight="1">
      <c r="B148" s="41"/>
      <c r="C148" s="192" t="s">
        <v>325</v>
      </c>
      <c r="D148" s="192" t="s">
        <v>140</v>
      </c>
      <c r="E148" s="193" t="s">
        <v>954</v>
      </c>
      <c r="F148" s="194" t="s">
        <v>955</v>
      </c>
      <c r="G148" s="195" t="s">
        <v>888</v>
      </c>
      <c r="H148" s="196">
        <v>1</v>
      </c>
      <c r="I148" s="197"/>
      <c r="J148" s="198">
        <f t="shared" si="0"/>
        <v>0</v>
      </c>
      <c r="K148" s="194" t="s">
        <v>21</v>
      </c>
      <c r="L148" s="61"/>
      <c r="M148" s="199" t="s">
        <v>21</v>
      </c>
      <c r="N148" s="200" t="s">
        <v>42</v>
      </c>
      <c r="O148" s="42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AR148" s="24" t="s">
        <v>269</v>
      </c>
      <c r="AT148" s="24" t="s">
        <v>140</v>
      </c>
      <c r="AU148" s="24" t="s">
        <v>153</v>
      </c>
      <c r="AY148" s="24" t="s">
        <v>137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24" t="s">
        <v>79</v>
      </c>
      <c r="BK148" s="203">
        <f t="shared" si="9"/>
        <v>0</v>
      </c>
      <c r="BL148" s="24" t="s">
        <v>269</v>
      </c>
      <c r="BM148" s="24" t="s">
        <v>460</v>
      </c>
    </row>
    <row r="149" spans="2:47" s="1" customFormat="1" ht="24">
      <c r="B149" s="41"/>
      <c r="C149" s="63"/>
      <c r="D149" s="210" t="s">
        <v>924</v>
      </c>
      <c r="E149" s="63"/>
      <c r="F149" s="251" t="s">
        <v>925</v>
      </c>
      <c r="G149" s="63"/>
      <c r="H149" s="63"/>
      <c r="I149" s="163"/>
      <c r="J149" s="63"/>
      <c r="K149" s="63"/>
      <c r="L149" s="61"/>
      <c r="M149" s="252"/>
      <c r="N149" s="42"/>
      <c r="O149" s="42"/>
      <c r="P149" s="42"/>
      <c r="Q149" s="42"/>
      <c r="R149" s="42"/>
      <c r="S149" s="42"/>
      <c r="T149" s="78"/>
      <c r="AT149" s="24" t="s">
        <v>924</v>
      </c>
      <c r="AU149" s="24" t="s">
        <v>153</v>
      </c>
    </row>
    <row r="150" spans="2:65" s="1" customFormat="1" ht="16.5" customHeight="1">
      <c r="B150" s="41"/>
      <c r="C150" s="192" t="s">
        <v>335</v>
      </c>
      <c r="D150" s="192" t="s">
        <v>140</v>
      </c>
      <c r="E150" s="193" t="s">
        <v>956</v>
      </c>
      <c r="F150" s="194" t="s">
        <v>957</v>
      </c>
      <c r="G150" s="195" t="s">
        <v>888</v>
      </c>
      <c r="H150" s="196">
        <v>1</v>
      </c>
      <c r="I150" s="197"/>
      <c r="J150" s="198">
        <f>ROUND(I150*H150,2)</f>
        <v>0</v>
      </c>
      <c r="K150" s="194" t="s">
        <v>21</v>
      </c>
      <c r="L150" s="61"/>
      <c r="M150" s="199" t="s">
        <v>21</v>
      </c>
      <c r="N150" s="200" t="s">
        <v>42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269</v>
      </c>
      <c r="AT150" s="24" t="s">
        <v>140</v>
      </c>
      <c r="AU150" s="24" t="s">
        <v>153</v>
      </c>
      <c r="AY150" s="24" t="s">
        <v>137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79</v>
      </c>
      <c r="BK150" s="203">
        <f>ROUND(I150*H150,2)</f>
        <v>0</v>
      </c>
      <c r="BL150" s="24" t="s">
        <v>269</v>
      </c>
      <c r="BM150" s="24" t="s">
        <v>470</v>
      </c>
    </row>
    <row r="151" spans="2:65" s="1" customFormat="1" ht="25.5" customHeight="1">
      <c r="B151" s="41"/>
      <c r="C151" s="192" t="s">
        <v>339</v>
      </c>
      <c r="D151" s="192" t="s">
        <v>140</v>
      </c>
      <c r="E151" s="193" t="s">
        <v>958</v>
      </c>
      <c r="F151" s="194" t="s">
        <v>959</v>
      </c>
      <c r="G151" s="195" t="s">
        <v>888</v>
      </c>
      <c r="H151" s="196">
        <v>1</v>
      </c>
      <c r="I151" s="197"/>
      <c r="J151" s="198">
        <f>ROUND(I151*H151,2)</f>
        <v>0</v>
      </c>
      <c r="K151" s="194" t="s">
        <v>21</v>
      </c>
      <c r="L151" s="61"/>
      <c r="M151" s="199" t="s">
        <v>21</v>
      </c>
      <c r="N151" s="200" t="s">
        <v>42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269</v>
      </c>
      <c r="AT151" s="24" t="s">
        <v>140</v>
      </c>
      <c r="AU151" s="24" t="s">
        <v>153</v>
      </c>
      <c r="AY151" s="24" t="s">
        <v>137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79</v>
      </c>
      <c r="BK151" s="203">
        <f>ROUND(I151*H151,2)</f>
        <v>0</v>
      </c>
      <c r="BL151" s="24" t="s">
        <v>269</v>
      </c>
      <c r="BM151" s="24" t="s">
        <v>478</v>
      </c>
    </row>
    <row r="152" spans="2:47" s="1" customFormat="1" ht="36">
      <c r="B152" s="41"/>
      <c r="C152" s="63"/>
      <c r="D152" s="210" t="s">
        <v>924</v>
      </c>
      <c r="E152" s="63"/>
      <c r="F152" s="251" t="s">
        <v>960</v>
      </c>
      <c r="G152" s="63"/>
      <c r="H152" s="63"/>
      <c r="I152" s="163"/>
      <c r="J152" s="63"/>
      <c r="K152" s="63"/>
      <c r="L152" s="61"/>
      <c r="M152" s="252"/>
      <c r="N152" s="42"/>
      <c r="O152" s="42"/>
      <c r="P152" s="42"/>
      <c r="Q152" s="42"/>
      <c r="R152" s="42"/>
      <c r="S152" s="42"/>
      <c r="T152" s="78"/>
      <c r="AT152" s="24" t="s">
        <v>924</v>
      </c>
      <c r="AU152" s="24" t="s">
        <v>153</v>
      </c>
    </row>
    <row r="153" spans="2:65" s="1" customFormat="1" ht="25.5" customHeight="1">
      <c r="B153" s="41"/>
      <c r="C153" s="192" t="s">
        <v>344</v>
      </c>
      <c r="D153" s="192" t="s">
        <v>140</v>
      </c>
      <c r="E153" s="193" t="s">
        <v>961</v>
      </c>
      <c r="F153" s="194" t="s">
        <v>962</v>
      </c>
      <c r="G153" s="195" t="s">
        <v>888</v>
      </c>
      <c r="H153" s="196">
        <v>1</v>
      </c>
      <c r="I153" s="197"/>
      <c r="J153" s="198">
        <f>ROUND(I153*H153,2)</f>
        <v>0</v>
      </c>
      <c r="K153" s="194" t="s">
        <v>21</v>
      </c>
      <c r="L153" s="61"/>
      <c r="M153" s="199" t="s">
        <v>21</v>
      </c>
      <c r="N153" s="200" t="s">
        <v>42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269</v>
      </c>
      <c r="AT153" s="24" t="s">
        <v>140</v>
      </c>
      <c r="AU153" s="24" t="s">
        <v>153</v>
      </c>
      <c r="AY153" s="24" t="s">
        <v>137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79</v>
      </c>
      <c r="BK153" s="203">
        <f>ROUND(I153*H153,2)</f>
        <v>0</v>
      </c>
      <c r="BL153" s="24" t="s">
        <v>269</v>
      </c>
      <c r="BM153" s="24" t="s">
        <v>489</v>
      </c>
    </row>
    <row r="154" spans="2:47" s="1" customFormat="1" ht="36">
      <c r="B154" s="41"/>
      <c r="C154" s="63"/>
      <c r="D154" s="210" t="s">
        <v>924</v>
      </c>
      <c r="E154" s="63"/>
      <c r="F154" s="251" t="s">
        <v>963</v>
      </c>
      <c r="G154" s="63"/>
      <c r="H154" s="63"/>
      <c r="I154" s="163"/>
      <c r="J154" s="63"/>
      <c r="K154" s="63"/>
      <c r="L154" s="61"/>
      <c r="M154" s="252"/>
      <c r="N154" s="42"/>
      <c r="O154" s="42"/>
      <c r="P154" s="42"/>
      <c r="Q154" s="42"/>
      <c r="R154" s="42"/>
      <c r="S154" s="42"/>
      <c r="T154" s="78"/>
      <c r="AT154" s="24" t="s">
        <v>924</v>
      </c>
      <c r="AU154" s="24" t="s">
        <v>153</v>
      </c>
    </row>
    <row r="155" spans="2:65" s="1" customFormat="1" ht="25.5" customHeight="1">
      <c r="B155" s="41"/>
      <c r="C155" s="192" t="s">
        <v>352</v>
      </c>
      <c r="D155" s="192" t="s">
        <v>140</v>
      </c>
      <c r="E155" s="193" t="s">
        <v>964</v>
      </c>
      <c r="F155" s="194" t="s">
        <v>962</v>
      </c>
      <c r="G155" s="195" t="s">
        <v>888</v>
      </c>
      <c r="H155" s="196">
        <v>1</v>
      </c>
      <c r="I155" s="197"/>
      <c r="J155" s="198">
        <f>ROUND(I155*H155,2)</f>
        <v>0</v>
      </c>
      <c r="K155" s="194" t="s">
        <v>21</v>
      </c>
      <c r="L155" s="61"/>
      <c r="M155" s="199" t="s">
        <v>21</v>
      </c>
      <c r="N155" s="200" t="s">
        <v>42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269</v>
      </c>
      <c r="AT155" s="24" t="s">
        <v>140</v>
      </c>
      <c r="AU155" s="24" t="s">
        <v>153</v>
      </c>
      <c r="AY155" s="24" t="s">
        <v>137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79</v>
      </c>
      <c r="BK155" s="203">
        <f>ROUND(I155*H155,2)</f>
        <v>0</v>
      </c>
      <c r="BL155" s="24" t="s">
        <v>269</v>
      </c>
      <c r="BM155" s="24" t="s">
        <v>497</v>
      </c>
    </row>
    <row r="156" spans="2:47" s="1" customFormat="1" ht="36">
      <c r="B156" s="41"/>
      <c r="C156" s="63"/>
      <c r="D156" s="210" t="s">
        <v>924</v>
      </c>
      <c r="E156" s="63"/>
      <c r="F156" s="251" t="s">
        <v>965</v>
      </c>
      <c r="G156" s="63"/>
      <c r="H156" s="63"/>
      <c r="I156" s="163"/>
      <c r="J156" s="63"/>
      <c r="K156" s="63"/>
      <c r="L156" s="61"/>
      <c r="M156" s="252"/>
      <c r="N156" s="42"/>
      <c r="O156" s="42"/>
      <c r="P156" s="42"/>
      <c r="Q156" s="42"/>
      <c r="R156" s="42"/>
      <c r="S156" s="42"/>
      <c r="T156" s="78"/>
      <c r="AT156" s="24" t="s">
        <v>924</v>
      </c>
      <c r="AU156" s="24" t="s">
        <v>153</v>
      </c>
    </row>
    <row r="157" spans="2:65" s="1" customFormat="1" ht="25.5" customHeight="1">
      <c r="B157" s="41"/>
      <c r="C157" s="192" t="s">
        <v>357</v>
      </c>
      <c r="D157" s="192" t="s">
        <v>140</v>
      </c>
      <c r="E157" s="193" t="s">
        <v>966</v>
      </c>
      <c r="F157" s="194" t="s">
        <v>962</v>
      </c>
      <c r="G157" s="195" t="s">
        <v>888</v>
      </c>
      <c r="H157" s="196">
        <v>1</v>
      </c>
      <c r="I157" s="197"/>
      <c r="J157" s="198">
        <f>ROUND(I157*H157,2)</f>
        <v>0</v>
      </c>
      <c r="K157" s="194" t="s">
        <v>21</v>
      </c>
      <c r="L157" s="61"/>
      <c r="M157" s="199" t="s">
        <v>21</v>
      </c>
      <c r="N157" s="200" t="s">
        <v>42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269</v>
      </c>
      <c r="AT157" s="24" t="s">
        <v>140</v>
      </c>
      <c r="AU157" s="24" t="s">
        <v>153</v>
      </c>
      <c r="AY157" s="24" t="s">
        <v>137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79</v>
      </c>
      <c r="BK157" s="203">
        <f>ROUND(I157*H157,2)</f>
        <v>0</v>
      </c>
      <c r="BL157" s="24" t="s">
        <v>269</v>
      </c>
      <c r="BM157" s="24" t="s">
        <v>509</v>
      </c>
    </row>
    <row r="158" spans="2:47" s="1" customFormat="1" ht="36">
      <c r="B158" s="41"/>
      <c r="C158" s="63"/>
      <c r="D158" s="210" t="s">
        <v>924</v>
      </c>
      <c r="E158" s="63"/>
      <c r="F158" s="251" t="s">
        <v>967</v>
      </c>
      <c r="G158" s="63"/>
      <c r="H158" s="63"/>
      <c r="I158" s="163"/>
      <c r="J158" s="63"/>
      <c r="K158" s="63"/>
      <c r="L158" s="61"/>
      <c r="M158" s="252"/>
      <c r="N158" s="42"/>
      <c r="O158" s="42"/>
      <c r="P158" s="42"/>
      <c r="Q158" s="42"/>
      <c r="R158" s="42"/>
      <c r="S158" s="42"/>
      <c r="T158" s="78"/>
      <c r="AT158" s="24" t="s">
        <v>924</v>
      </c>
      <c r="AU158" s="24" t="s">
        <v>153</v>
      </c>
    </row>
    <row r="159" spans="2:65" s="1" customFormat="1" ht="25.5" customHeight="1">
      <c r="B159" s="41"/>
      <c r="C159" s="192" t="s">
        <v>361</v>
      </c>
      <c r="D159" s="192" t="s">
        <v>140</v>
      </c>
      <c r="E159" s="193" t="s">
        <v>968</v>
      </c>
      <c r="F159" s="194" t="s">
        <v>962</v>
      </c>
      <c r="G159" s="195" t="s">
        <v>888</v>
      </c>
      <c r="H159" s="196">
        <v>1</v>
      </c>
      <c r="I159" s="197"/>
      <c r="J159" s="198">
        <f>ROUND(I159*H159,2)</f>
        <v>0</v>
      </c>
      <c r="K159" s="194" t="s">
        <v>21</v>
      </c>
      <c r="L159" s="61"/>
      <c r="M159" s="199" t="s">
        <v>21</v>
      </c>
      <c r="N159" s="200" t="s">
        <v>42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269</v>
      </c>
      <c r="AT159" s="24" t="s">
        <v>140</v>
      </c>
      <c r="AU159" s="24" t="s">
        <v>153</v>
      </c>
      <c r="AY159" s="24" t="s">
        <v>137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79</v>
      </c>
      <c r="BK159" s="203">
        <f>ROUND(I159*H159,2)</f>
        <v>0</v>
      </c>
      <c r="BL159" s="24" t="s">
        <v>269</v>
      </c>
      <c r="BM159" s="24" t="s">
        <v>517</v>
      </c>
    </row>
    <row r="160" spans="2:47" s="1" customFormat="1" ht="36">
      <c r="B160" s="41"/>
      <c r="C160" s="63"/>
      <c r="D160" s="210" t="s">
        <v>924</v>
      </c>
      <c r="E160" s="63"/>
      <c r="F160" s="251" t="s">
        <v>969</v>
      </c>
      <c r="G160" s="63"/>
      <c r="H160" s="63"/>
      <c r="I160" s="163"/>
      <c r="J160" s="63"/>
      <c r="K160" s="63"/>
      <c r="L160" s="61"/>
      <c r="M160" s="252"/>
      <c r="N160" s="42"/>
      <c r="O160" s="42"/>
      <c r="P160" s="42"/>
      <c r="Q160" s="42"/>
      <c r="R160" s="42"/>
      <c r="S160" s="42"/>
      <c r="T160" s="78"/>
      <c r="AT160" s="24" t="s">
        <v>924</v>
      </c>
      <c r="AU160" s="24" t="s">
        <v>153</v>
      </c>
    </row>
    <row r="161" spans="2:65" s="1" customFormat="1" ht="25.5" customHeight="1">
      <c r="B161" s="41"/>
      <c r="C161" s="192" t="s">
        <v>365</v>
      </c>
      <c r="D161" s="192" t="s">
        <v>140</v>
      </c>
      <c r="E161" s="193" t="s">
        <v>970</v>
      </c>
      <c r="F161" s="194" t="s">
        <v>962</v>
      </c>
      <c r="G161" s="195" t="s">
        <v>888</v>
      </c>
      <c r="H161" s="196">
        <v>1</v>
      </c>
      <c r="I161" s="197"/>
      <c r="J161" s="198">
        <f>ROUND(I161*H161,2)</f>
        <v>0</v>
      </c>
      <c r="K161" s="194" t="s">
        <v>21</v>
      </c>
      <c r="L161" s="61"/>
      <c r="M161" s="199" t="s">
        <v>21</v>
      </c>
      <c r="N161" s="200" t="s">
        <v>42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269</v>
      </c>
      <c r="AT161" s="24" t="s">
        <v>140</v>
      </c>
      <c r="AU161" s="24" t="s">
        <v>153</v>
      </c>
      <c r="AY161" s="24" t="s">
        <v>137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79</v>
      </c>
      <c r="BK161" s="203">
        <f>ROUND(I161*H161,2)</f>
        <v>0</v>
      </c>
      <c r="BL161" s="24" t="s">
        <v>269</v>
      </c>
      <c r="BM161" s="24" t="s">
        <v>526</v>
      </c>
    </row>
    <row r="162" spans="2:47" s="1" customFormat="1" ht="36">
      <c r="B162" s="41"/>
      <c r="C162" s="63"/>
      <c r="D162" s="210" t="s">
        <v>924</v>
      </c>
      <c r="E162" s="63"/>
      <c r="F162" s="251" t="s">
        <v>971</v>
      </c>
      <c r="G162" s="63"/>
      <c r="H162" s="63"/>
      <c r="I162" s="163"/>
      <c r="J162" s="63"/>
      <c r="K162" s="63"/>
      <c r="L162" s="61"/>
      <c r="M162" s="252"/>
      <c r="N162" s="42"/>
      <c r="O162" s="42"/>
      <c r="P162" s="42"/>
      <c r="Q162" s="42"/>
      <c r="R162" s="42"/>
      <c r="S162" s="42"/>
      <c r="T162" s="78"/>
      <c r="AT162" s="24" t="s">
        <v>924</v>
      </c>
      <c r="AU162" s="24" t="s">
        <v>153</v>
      </c>
    </row>
    <row r="163" spans="2:65" s="1" customFormat="1" ht="25.5" customHeight="1">
      <c r="B163" s="41"/>
      <c r="C163" s="192" t="s">
        <v>369</v>
      </c>
      <c r="D163" s="192" t="s">
        <v>140</v>
      </c>
      <c r="E163" s="193" t="s">
        <v>972</v>
      </c>
      <c r="F163" s="194" t="s">
        <v>962</v>
      </c>
      <c r="G163" s="195" t="s">
        <v>888</v>
      </c>
      <c r="H163" s="196">
        <v>1</v>
      </c>
      <c r="I163" s="197"/>
      <c r="J163" s="198">
        <f>ROUND(I163*H163,2)</f>
        <v>0</v>
      </c>
      <c r="K163" s="194" t="s">
        <v>21</v>
      </c>
      <c r="L163" s="61"/>
      <c r="M163" s="199" t="s">
        <v>21</v>
      </c>
      <c r="N163" s="200" t="s">
        <v>42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269</v>
      </c>
      <c r="AT163" s="24" t="s">
        <v>140</v>
      </c>
      <c r="AU163" s="24" t="s">
        <v>153</v>
      </c>
      <c r="AY163" s="24" t="s">
        <v>137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79</v>
      </c>
      <c r="BK163" s="203">
        <f>ROUND(I163*H163,2)</f>
        <v>0</v>
      </c>
      <c r="BL163" s="24" t="s">
        <v>269</v>
      </c>
      <c r="BM163" s="24" t="s">
        <v>534</v>
      </c>
    </row>
    <row r="164" spans="2:47" s="1" customFormat="1" ht="36">
      <c r="B164" s="41"/>
      <c r="C164" s="63"/>
      <c r="D164" s="210" t="s">
        <v>924</v>
      </c>
      <c r="E164" s="63"/>
      <c r="F164" s="251" t="s">
        <v>973</v>
      </c>
      <c r="G164" s="63"/>
      <c r="H164" s="63"/>
      <c r="I164" s="163"/>
      <c r="J164" s="63"/>
      <c r="K164" s="63"/>
      <c r="L164" s="61"/>
      <c r="M164" s="252"/>
      <c r="N164" s="42"/>
      <c r="O164" s="42"/>
      <c r="P164" s="42"/>
      <c r="Q164" s="42"/>
      <c r="R164" s="42"/>
      <c r="S164" s="42"/>
      <c r="T164" s="78"/>
      <c r="AT164" s="24" t="s">
        <v>924</v>
      </c>
      <c r="AU164" s="24" t="s">
        <v>153</v>
      </c>
    </row>
    <row r="165" spans="2:65" s="1" customFormat="1" ht="25.5" customHeight="1">
      <c r="B165" s="41"/>
      <c r="C165" s="192" t="s">
        <v>373</v>
      </c>
      <c r="D165" s="192" t="s">
        <v>140</v>
      </c>
      <c r="E165" s="193" t="s">
        <v>974</v>
      </c>
      <c r="F165" s="194" t="s">
        <v>962</v>
      </c>
      <c r="G165" s="195" t="s">
        <v>888</v>
      </c>
      <c r="H165" s="196">
        <v>1</v>
      </c>
      <c r="I165" s="197"/>
      <c r="J165" s="198">
        <f>ROUND(I165*H165,2)</f>
        <v>0</v>
      </c>
      <c r="K165" s="194" t="s">
        <v>21</v>
      </c>
      <c r="L165" s="61"/>
      <c r="M165" s="199" t="s">
        <v>21</v>
      </c>
      <c r="N165" s="200" t="s">
        <v>42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269</v>
      </c>
      <c r="AT165" s="24" t="s">
        <v>140</v>
      </c>
      <c r="AU165" s="24" t="s">
        <v>153</v>
      </c>
      <c r="AY165" s="24" t="s">
        <v>137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79</v>
      </c>
      <c r="BK165" s="203">
        <f>ROUND(I165*H165,2)</f>
        <v>0</v>
      </c>
      <c r="BL165" s="24" t="s">
        <v>269</v>
      </c>
      <c r="BM165" s="24" t="s">
        <v>544</v>
      </c>
    </row>
    <row r="166" spans="2:47" s="1" customFormat="1" ht="36">
      <c r="B166" s="41"/>
      <c r="C166" s="63"/>
      <c r="D166" s="210" t="s">
        <v>924</v>
      </c>
      <c r="E166" s="63"/>
      <c r="F166" s="251" t="s">
        <v>975</v>
      </c>
      <c r="G166" s="63"/>
      <c r="H166" s="63"/>
      <c r="I166" s="163"/>
      <c r="J166" s="63"/>
      <c r="K166" s="63"/>
      <c r="L166" s="61"/>
      <c r="M166" s="252"/>
      <c r="N166" s="42"/>
      <c r="O166" s="42"/>
      <c r="P166" s="42"/>
      <c r="Q166" s="42"/>
      <c r="R166" s="42"/>
      <c r="S166" s="42"/>
      <c r="T166" s="78"/>
      <c r="AT166" s="24" t="s">
        <v>924</v>
      </c>
      <c r="AU166" s="24" t="s">
        <v>153</v>
      </c>
    </row>
    <row r="167" spans="2:65" s="1" customFormat="1" ht="25.5" customHeight="1">
      <c r="B167" s="41"/>
      <c r="C167" s="192" t="s">
        <v>378</v>
      </c>
      <c r="D167" s="192" t="s">
        <v>140</v>
      </c>
      <c r="E167" s="193" t="s">
        <v>976</v>
      </c>
      <c r="F167" s="194" t="s">
        <v>962</v>
      </c>
      <c r="G167" s="195" t="s">
        <v>888</v>
      </c>
      <c r="H167" s="196">
        <v>1</v>
      </c>
      <c r="I167" s="197"/>
      <c r="J167" s="198">
        <f>ROUND(I167*H167,2)</f>
        <v>0</v>
      </c>
      <c r="K167" s="194" t="s">
        <v>21</v>
      </c>
      <c r="L167" s="61"/>
      <c r="M167" s="199" t="s">
        <v>21</v>
      </c>
      <c r="N167" s="200" t="s">
        <v>42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269</v>
      </c>
      <c r="AT167" s="24" t="s">
        <v>140</v>
      </c>
      <c r="AU167" s="24" t="s">
        <v>153</v>
      </c>
      <c r="AY167" s="24" t="s">
        <v>137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79</v>
      </c>
      <c r="BK167" s="203">
        <f>ROUND(I167*H167,2)</f>
        <v>0</v>
      </c>
      <c r="BL167" s="24" t="s">
        <v>269</v>
      </c>
      <c r="BM167" s="24" t="s">
        <v>553</v>
      </c>
    </row>
    <row r="168" spans="2:47" s="1" customFormat="1" ht="36">
      <c r="B168" s="41"/>
      <c r="C168" s="63"/>
      <c r="D168" s="210" t="s">
        <v>924</v>
      </c>
      <c r="E168" s="63"/>
      <c r="F168" s="251" t="s">
        <v>977</v>
      </c>
      <c r="G168" s="63"/>
      <c r="H168" s="63"/>
      <c r="I168" s="163"/>
      <c r="J168" s="63"/>
      <c r="K168" s="63"/>
      <c r="L168" s="61"/>
      <c r="M168" s="252"/>
      <c r="N168" s="42"/>
      <c r="O168" s="42"/>
      <c r="P168" s="42"/>
      <c r="Q168" s="42"/>
      <c r="R168" s="42"/>
      <c r="S168" s="42"/>
      <c r="T168" s="78"/>
      <c r="AT168" s="24" t="s">
        <v>924</v>
      </c>
      <c r="AU168" s="24" t="s">
        <v>153</v>
      </c>
    </row>
    <row r="169" spans="2:65" s="1" customFormat="1" ht="25.5" customHeight="1">
      <c r="B169" s="41"/>
      <c r="C169" s="192" t="s">
        <v>382</v>
      </c>
      <c r="D169" s="192" t="s">
        <v>140</v>
      </c>
      <c r="E169" s="193" t="s">
        <v>978</v>
      </c>
      <c r="F169" s="194" t="s">
        <v>962</v>
      </c>
      <c r="G169" s="195" t="s">
        <v>888</v>
      </c>
      <c r="H169" s="196">
        <v>1</v>
      </c>
      <c r="I169" s="197"/>
      <c r="J169" s="198">
        <f>ROUND(I169*H169,2)</f>
        <v>0</v>
      </c>
      <c r="K169" s="194" t="s">
        <v>21</v>
      </c>
      <c r="L169" s="61"/>
      <c r="M169" s="199" t="s">
        <v>21</v>
      </c>
      <c r="N169" s="200" t="s">
        <v>42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269</v>
      </c>
      <c r="AT169" s="24" t="s">
        <v>140</v>
      </c>
      <c r="AU169" s="24" t="s">
        <v>153</v>
      </c>
      <c r="AY169" s="24" t="s">
        <v>137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79</v>
      </c>
      <c r="BK169" s="203">
        <f>ROUND(I169*H169,2)</f>
        <v>0</v>
      </c>
      <c r="BL169" s="24" t="s">
        <v>269</v>
      </c>
      <c r="BM169" s="24" t="s">
        <v>567</v>
      </c>
    </row>
    <row r="170" spans="2:47" s="1" customFormat="1" ht="36">
      <c r="B170" s="41"/>
      <c r="C170" s="63"/>
      <c r="D170" s="210" t="s">
        <v>924</v>
      </c>
      <c r="E170" s="63"/>
      <c r="F170" s="251" t="s">
        <v>977</v>
      </c>
      <c r="G170" s="63"/>
      <c r="H170" s="63"/>
      <c r="I170" s="163"/>
      <c r="J170" s="63"/>
      <c r="K170" s="63"/>
      <c r="L170" s="61"/>
      <c r="M170" s="252"/>
      <c r="N170" s="42"/>
      <c r="O170" s="42"/>
      <c r="P170" s="42"/>
      <c r="Q170" s="42"/>
      <c r="R170" s="42"/>
      <c r="S170" s="42"/>
      <c r="T170" s="78"/>
      <c r="AT170" s="24" t="s">
        <v>924</v>
      </c>
      <c r="AU170" s="24" t="s">
        <v>153</v>
      </c>
    </row>
    <row r="171" spans="2:65" s="1" customFormat="1" ht="25.5" customHeight="1">
      <c r="B171" s="41"/>
      <c r="C171" s="192" t="s">
        <v>387</v>
      </c>
      <c r="D171" s="192" t="s">
        <v>140</v>
      </c>
      <c r="E171" s="193" t="s">
        <v>979</v>
      </c>
      <c r="F171" s="194" t="s">
        <v>962</v>
      </c>
      <c r="G171" s="195" t="s">
        <v>888</v>
      </c>
      <c r="H171" s="196">
        <v>1</v>
      </c>
      <c r="I171" s="197"/>
      <c r="J171" s="198">
        <f>ROUND(I171*H171,2)</f>
        <v>0</v>
      </c>
      <c r="K171" s="194" t="s">
        <v>21</v>
      </c>
      <c r="L171" s="61"/>
      <c r="M171" s="199" t="s">
        <v>21</v>
      </c>
      <c r="N171" s="200" t="s">
        <v>42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269</v>
      </c>
      <c r="AT171" s="24" t="s">
        <v>140</v>
      </c>
      <c r="AU171" s="24" t="s">
        <v>153</v>
      </c>
      <c r="AY171" s="24" t="s">
        <v>137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79</v>
      </c>
      <c r="BK171" s="203">
        <f>ROUND(I171*H171,2)</f>
        <v>0</v>
      </c>
      <c r="BL171" s="24" t="s">
        <v>269</v>
      </c>
      <c r="BM171" s="24" t="s">
        <v>577</v>
      </c>
    </row>
    <row r="172" spans="2:47" s="1" customFormat="1" ht="36">
      <c r="B172" s="41"/>
      <c r="C172" s="63"/>
      <c r="D172" s="210" t="s">
        <v>924</v>
      </c>
      <c r="E172" s="63"/>
      <c r="F172" s="251" t="s">
        <v>980</v>
      </c>
      <c r="G172" s="63"/>
      <c r="H172" s="63"/>
      <c r="I172" s="163"/>
      <c r="J172" s="63"/>
      <c r="K172" s="63"/>
      <c r="L172" s="61"/>
      <c r="M172" s="252"/>
      <c r="N172" s="42"/>
      <c r="O172" s="42"/>
      <c r="P172" s="42"/>
      <c r="Q172" s="42"/>
      <c r="R172" s="42"/>
      <c r="S172" s="42"/>
      <c r="T172" s="78"/>
      <c r="AT172" s="24" t="s">
        <v>924</v>
      </c>
      <c r="AU172" s="24" t="s">
        <v>153</v>
      </c>
    </row>
    <row r="173" spans="2:65" s="1" customFormat="1" ht="25.5" customHeight="1">
      <c r="B173" s="41"/>
      <c r="C173" s="192" t="s">
        <v>391</v>
      </c>
      <c r="D173" s="192" t="s">
        <v>140</v>
      </c>
      <c r="E173" s="193" t="s">
        <v>981</v>
      </c>
      <c r="F173" s="194" t="s">
        <v>962</v>
      </c>
      <c r="G173" s="195" t="s">
        <v>888</v>
      </c>
      <c r="H173" s="196">
        <v>1</v>
      </c>
      <c r="I173" s="197"/>
      <c r="J173" s="198">
        <f>ROUND(I173*H173,2)</f>
        <v>0</v>
      </c>
      <c r="K173" s="194" t="s">
        <v>21</v>
      </c>
      <c r="L173" s="61"/>
      <c r="M173" s="199" t="s">
        <v>21</v>
      </c>
      <c r="N173" s="200" t="s">
        <v>42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269</v>
      </c>
      <c r="AT173" s="24" t="s">
        <v>140</v>
      </c>
      <c r="AU173" s="24" t="s">
        <v>153</v>
      </c>
      <c r="AY173" s="24" t="s">
        <v>137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79</v>
      </c>
      <c r="BK173" s="203">
        <f>ROUND(I173*H173,2)</f>
        <v>0</v>
      </c>
      <c r="BL173" s="24" t="s">
        <v>269</v>
      </c>
      <c r="BM173" s="24" t="s">
        <v>590</v>
      </c>
    </row>
    <row r="174" spans="2:47" s="1" customFormat="1" ht="36">
      <c r="B174" s="41"/>
      <c r="C174" s="63"/>
      <c r="D174" s="210" t="s">
        <v>924</v>
      </c>
      <c r="E174" s="63"/>
      <c r="F174" s="251" t="s">
        <v>982</v>
      </c>
      <c r="G174" s="63"/>
      <c r="H174" s="63"/>
      <c r="I174" s="163"/>
      <c r="J174" s="63"/>
      <c r="K174" s="63"/>
      <c r="L174" s="61"/>
      <c r="M174" s="252"/>
      <c r="N174" s="42"/>
      <c r="O174" s="42"/>
      <c r="P174" s="42"/>
      <c r="Q174" s="42"/>
      <c r="R174" s="42"/>
      <c r="S174" s="42"/>
      <c r="T174" s="78"/>
      <c r="AT174" s="24" t="s">
        <v>924</v>
      </c>
      <c r="AU174" s="24" t="s">
        <v>153</v>
      </c>
    </row>
    <row r="175" spans="2:65" s="1" customFormat="1" ht="38.25" customHeight="1">
      <c r="B175" s="41"/>
      <c r="C175" s="192" t="s">
        <v>396</v>
      </c>
      <c r="D175" s="192" t="s">
        <v>140</v>
      </c>
      <c r="E175" s="193" t="s">
        <v>983</v>
      </c>
      <c r="F175" s="194" t="s">
        <v>984</v>
      </c>
      <c r="G175" s="195" t="s">
        <v>888</v>
      </c>
      <c r="H175" s="196">
        <v>1</v>
      </c>
      <c r="I175" s="197"/>
      <c r="J175" s="198">
        <f>ROUND(I175*H175,2)</f>
        <v>0</v>
      </c>
      <c r="K175" s="194" t="s">
        <v>21</v>
      </c>
      <c r="L175" s="61"/>
      <c r="M175" s="199" t="s">
        <v>21</v>
      </c>
      <c r="N175" s="200" t="s">
        <v>42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269</v>
      </c>
      <c r="AT175" s="24" t="s">
        <v>140</v>
      </c>
      <c r="AU175" s="24" t="s">
        <v>153</v>
      </c>
      <c r="AY175" s="24" t="s">
        <v>137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79</v>
      </c>
      <c r="BK175" s="203">
        <f>ROUND(I175*H175,2)</f>
        <v>0</v>
      </c>
      <c r="BL175" s="24" t="s">
        <v>269</v>
      </c>
      <c r="BM175" s="24" t="s">
        <v>598</v>
      </c>
    </row>
    <row r="176" spans="2:65" s="1" customFormat="1" ht="16.5" customHeight="1">
      <c r="B176" s="41"/>
      <c r="C176" s="192" t="s">
        <v>400</v>
      </c>
      <c r="D176" s="192" t="s">
        <v>140</v>
      </c>
      <c r="E176" s="193" t="s">
        <v>985</v>
      </c>
      <c r="F176" s="194" t="s">
        <v>986</v>
      </c>
      <c r="G176" s="195" t="s">
        <v>843</v>
      </c>
      <c r="H176" s="196">
        <v>20</v>
      </c>
      <c r="I176" s="197"/>
      <c r="J176" s="198">
        <f>ROUND(I176*H176,2)</f>
        <v>0</v>
      </c>
      <c r="K176" s="194" t="s">
        <v>21</v>
      </c>
      <c r="L176" s="61"/>
      <c r="M176" s="199" t="s">
        <v>21</v>
      </c>
      <c r="N176" s="200" t="s">
        <v>42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269</v>
      </c>
      <c r="AT176" s="24" t="s">
        <v>140</v>
      </c>
      <c r="AU176" s="24" t="s">
        <v>153</v>
      </c>
      <c r="AY176" s="24" t="s">
        <v>137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79</v>
      </c>
      <c r="BK176" s="203">
        <f>ROUND(I176*H176,2)</f>
        <v>0</v>
      </c>
      <c r="BL176" s="24" t="s">
        <v>269</v>
      </c>
      <c r="BM176" s="24" t="s">
        <v>607</v>
      </c>
    </row>
    <row r="177" spans="2:63" s="10" customFormat="1" ht="22.35" customHeight="1">
      <c r="B177" s="176"/>
      <c r="C177" s="177"/>
      <c r="D177" s="178" t="s">
        <v>70</v>
      </c>
      <c r="E177" s="190" t="s">
        <v>987</v>
      </c>
      <c r="F177" s="190" t="s">
        <v>988</v>
      </c>
      <c r="G177" s="177"/>
      <c r="H177" s="177"/>
      <c r="I177" s="180"/>
      <c r="J177" s="191">
        <f>BK177</f>
        <v>0</v>
      </c>
      <c r="K177" s="177"/>
      <c r="L177" s="182"/>
      <c r="M177" s="183"/>
      <c r="N177" s="184"/>
      <c r="O177" s="184"/>
      <c r="P177" s="185">
        <f>P178</f>
        <v>0</v>
      </c>
      <c r="Q177" s="184"/>
      <c r="R177" s="185">
        <f>R178</f>
        <v>0</v>
      </c>
      <c r="S177" s="184"/>
      <c r="T177" s="186">
        <f>T178</f>
        <v>0</v>
      </c>
      <c r="AR177" s="187" t="s">
        <v>79</v>
      </c>
      <c r="AT177" s="188" t="s">
        <v>70</v>
      </c>
      <c r="AU177" s="188" t="s">
        <v>81</v>
      </c>
      <c r="AY177" s="187" t="s">
        <v>137</v>
      </c>
      <c r="BK177" s="189">
        <f>BK178</f>
        <v>0</v>
      </c>
    </row>
    <row r="178" spans="2:63" s="14" customFormat="1" ht="14.4" customHeight="1">
      <c r="B178" s="253"/>
      <c r="C178" s="254"/>
      <c r="D178" s="255" t="s">
        <v>70</v>
      </c>
      <c r="E178" s="255" t="s">
        <v>989</v>
      </c>
      <c r="F178" s="255" t="s">
        <v>990</v>
      </c>
      <c r="G178" s="254"/>
      <c r="H178" s="254"/>
      <c r="I178" s="256"/>
      <c r="J178" s="257">
        <f>BK178</f>
        <v>0</v>
      </c>
      <c r="K178" s="254"/>
      <c r="L178" s="258"/>
      <c r="M178" s="259"/>
      <c r="N178" s="260"/>
      <c r="O178" s="260"/>
      <c r="P178" s="261">
        <f>SUM(P179:P224)</f>
        <v>0</v>
      </c>
      <c r="Q178" s="260"/>
      <c r="R178" s="261">
        <f>SUM(R179:R224)</f>
        <v>0</v>
      </c>
      <c r="S178" s="260"/>
      <c r="T178" s="262">
        <f>SUM(T179:T224)</f>
        <v>0</v>
      </c>
      <c r="AR178" s="263" t="s">
        <v>79</v>
      </c>
      <c r="AT178" s="264" t="s">
        <v>70</v>
      </c>
      <c r="AU178" s="264" t="s">
        <v>153</v>
      </c>
      <c r="AY178" s="263" t="s">
        <v>137</v>
      </c>
      <c r="BK178" s="265">
        <f>SUM(BK179:BK224)</f>
        <v>0</v>
      </c>
    </row>
    <row r="179" spans="2:65" s="1" customFormat="1" ht="16.5" customHeight="1">
      <c r="B179" s="41"/>
      <c r="C179" s="192" t="s">
        <v>404</v>
      </c>
      <c r="D179" s="192" t="s">
        <v>140</v>
      </c>
      <c r="E179" s="193" t="s">
        <v>991</v>
      </c>
      <c r="F179" s="194" t="s">
        <v>992</v>
      </c>
      <c r="G179" s="195" t="s">
        <v>888</v>
      </c>
      <c r="H179" s="196">
        <v>9</v>
      </c>
      <c r="I179" s="197"/>
      <c r="J179" s="198">
        <f aca="true" t="shared" si="10" ref="J179:J224">ROUND(I179*H179,2)</f>
        <v>0</v>
      </c>
      <c r="K179" s="194" t="s">
        <v>21</v>
      </c>
      <c r="L179" s="61"/>
      <c r="M179" s="199" t="s">
        <v>21</v>
      </c>
      <c r="N179" s="200" t="s">
        <v>42</v>
      </c>
      <c r="O179" s="42"/>
      <c r="P179" s="201">
        <f aca="true" t="shared" si="11" ref="P179:P224">O179*H179</f>
        <v>0</v>
      </c>
      <c r="Q179" s="201">
        <v>0</v>
      </c>
      <c r="R179" s="201">
        <f aca="true" t="shared" si="12" ref="R179:R224">Q179*H179</f>
        <v>0</v>
      </c>
      <c r="S179" s="201">
        <v>0</v>
      </c>
      <c r="T179" s="202">
        <f aca="true" t="shared" si="13" ref="T179:T224">S179*H179</f>
        <v>0</v>
      </c>
      <c r="AR179" s="24" t="s">
        <v>269</v>
      </c>
      <c r="AT179" s="24" t="s">
        <v>140</v>
      </c>
      <c r="AU179" s="24" t="s">
        <v>157</v>
      </c>
      <c r="AY179" s="24" t="s">
        <v>137</v>
      </c>
      <c r="BE179" s="203">
        <f aca="true" t="shared" si="14" ref="BE179:BE224">IF(N179="základní",J179,0)</f>
        <v>0</v>
      </c>
      <c r="BF179" s="203">
        <f aca="true" t="shared" si="15" ref="BF179:BF224">IF(N179="snížená",J179,0)</f>
        <v>0</v>
      </c>
      <c r="BG179" s="203">
        <f aca="true" t="shared" si="16" ref="BG179:BG224">IF(N179="zákl. přenesená",J179,0)</f>
        <v>0</v>
      </c>
      <c r="BH179" s="203">
        <f aca="true" t="shared" si="17" ref="BH179:BH224">IF(N179="sníž. přenesená",J179,0)</f>
        <v>0</v>
      </c>
      <c r="BI179" s="203">
        <f aca="true" t="shared" si="18" ref="BI179:BI224">IF(N179="nulová",J179,0)</f>
        <v>0</v>
      </c>
      <c r="BJ179" s="24" t="s">
        <v>79</v>
      </c>
      <c r="BK179" s="203">
        <f aca="true" t="shared" si="19" ref="BK179:BK224">ROUND(I179*H179,2)</f>
        <v>0</v>
      </c>
      <c r="BL179" s="24" t="s">
        <v>269</v>
      </c>
      <c r="BM179" s="24" t="s">
        <v>617</v>
      </c>
    </row>
    <row r="180" spans="2:65" s="1" customFormat="1" ht="16.5" customHeight="1">
      <c r="B180" s="41"/>
      <c r="C180" s="192" t="s">
        <v>408</v>
      </c>
      <c r="D180" s="192" t="s">
        <v>140</v>
      </c>
      <c r="E180" s="193" t="s">
        <v>993</v>
      </c>
      <c r="F180" s="194" t="s">
        <v>994</v>
      </c>
      <c r="G180" s="195" t="s">
        <v>888</v>
      </c>
      <c r="H180" s="196">
        <v>2</v>
      </c>
      <c r="I180" s="197"/>
      <c r="J180" s="198">
        <f t="shared" si="10"/>
        <v>0</v>
      </c>
      <c r="K180" s="194" t="s">
        <v>21</v>
      </c>
      <c r="L180" s="61"/>
      <c r="M180" s="199" t="s">
        <v>21</v>
      </c>
      <c r="N180" s="200" t="s">
        <v>42</v>
      </c>
      <c r="O180" s="42"/>
      <c r="P180" s="201">
        <f t="shared" si="11"/>
        <v>0</v>
      </c>
      <c r="Q180" s="201">
        <v>0</v>
      </c>
      <c r="R180" s="201">
        <f t="shared" si="12"/>
        <v>0</v>
      </c>
      <c r="S180" s="201">
        <v>0</v>
      </c>
      <c r="T180" s="202">
        <f t="shared" si="13"/>
        <v>0</v>
      </c>
      <c r="AR180" s="24" t="s">
        <v>269</v>
      </c>
      <c r="AT180" s="24" t="s">
        <v>140</v>
      </c>
      <c r="AU180" s="24" t="s">
        <v>157</v>
      </c>
      <c r="AY180" s="24" t="s">
        <v>137</v>
      </c>
      <c r="BE180" s="203">
        <f t="shared" si="14"/>
        <v>0</v>
      </c>
      <c r="BF180" s="203">
        <f t="shared" si="15"/>
        <v>0</v>
      </c>
      <c r="BG180" s="203">
        <f t="shared" si="16"/>
        <v>0</v>
      </c>
      <c r="BH180" s="203">
        <f t="shared" si="17"/>
        <v>0</v>
      </c>
      <c r="BI180" s="203">
        <f t="shared" si="18"/>
        <v>0</v>
      </c>
      <c r="BJ180" s="24" t="s">
        <v>79</v>
      </c>
      <c r="BK180" s="203">
        <f t="shared" si="19"/>
        <v>0</v>
      </c>
      <c r="BL180" s="24" t="s">
        <v>269</v>
      </c>
      <c r="BM180" s="24" t="s">
        <v>629</v>
      </c>
    </row>
    <row r="181" spans="2:65" s="1" customFormat="1" ht="16.5" customHeight="1">
      <c r="B181" s="41"/>
      <c r="C181" s="192" t="s">
        <v>412</v>
      </c>
      <c r="D181" s="192" t="s">
        <v>140</v>
      </c>
      <c r="E181" s="193" t="s">
        <v>995</v>
      </c>
      <c r="F181" s="194" t="s">
        <v>996</v>
      </c>
      <c r="G181" s="195" t="s">
        <v>888</v>
      </c>
      <c r="H181" s="196">
        <v>1</v>
      </c>
      <c r="I181" s="197"/>
      <c r="J181" s="198">
        <f t="shared" si="10"/>
        <v>0</v>
      </c>
      <c r="K181" s="194" t="s">
        <v>21</v>
      </c>
      <c r="L181" s="61"/>
      <c r="M181" s="199" t="s">
        <v>21</v>
      </c>
      <c r="N181" s="200" t="s">
        <v>42</v>
      </c>
      <c r="O181" s="42"/>
      <c r="P181" s="201">
        <f t="shared" si="11"/>
        <v>0</v>
      </c>
      <c r="Q181" s="201">
        <v>0</v>
      </c>
      <c r="R181" s="201">
        <f t="shared" si="12"/>
        <v>0</v>
      </c>
      <c r="S181" s="201">
        <v>0</v>
      </c>
      <c r="T181" s="202">
        <f t="shared" si="13"/>
        <v>0</v>
      </c>
      <c r="AR181" s="24" t="s">
        <v>269</v>
      </c>
      <c r="AT181" s="24" t="s">
        <v>140</v>
      </c>
      <c r="AU181" s="24" t="s">
        <v>157</v>
      </c>
      <c r="AY181" s="24" t="s">
        <v>137</v>
      </c>
      <c r="BE181" s="203">
        <f t="shared" si="14"/>
        <v>0</v>
      </c>
      <c r="BF181" s="203">
        <f t="shared" si="15"/>
        <v>0</v>
      </c>
      <c r="BG181" s="203">
        <f t="shared" si="16"/>
        <v>0</v>
      </c>
      <c r="BH181" s="203">
        <f t="shared" si="17"/>
        <v>0</v>
      </c>
      <c r="BI181" s="203">
        <f t="shared" si="18"/>
        <v>0</v>
      </c>
      <c r="BJ181" s="24" t="s">
        <v>79</v>
      </c>
      <c r="BK181" s="203">
        <f t="shared" si="19"/>
        <v>0</v>
      </c>
      <c r="BL181" s="24" t="s">
        <v>269</v>
      </c>
      <c r="BM181" s="24" t="s">
        <v>639</v>
      </c>
    </row>
    <row r="182" spans="2:65" s="1" customFormat="1" ht="16.5" customHeight="1">
      <c r="B182" s="41"/>
      <c r="C182" s="192" t="s">
        <v>416</v>
      </c>
      <c r="D182" s="192" t="s">
        <v>140</v>
      </c>
      <c r="E182" s="193" t="s">
        <v>997</v>
      </c>
      <c r="F182" s="194" t="s">
        <v>998</v>
      </c>
      <c r="G182" s="195" t="s">
        <v>888</v>
      </c>
      <c r="H182" s="196">
        <v>4</v>
      </c>
      <c r="I182" s="197"/>
      <c r="J182" s="198">
        <f t="shared" si="10"/>
        <v>0</v>
      </c>
      <c r="K182" s="194" t="s">
        <v>21</v>
      </c>
      <c r="L182" s="61"/>
      <c r="M182" s="199" t="s">
        <v>21</v>
      </c>
      <c r="N182" s="200" t="s">
        <v>42</v>
      </c>
      <c r="O182" s="42"/>
      <c r="P182" s="201">
        <f t="shared" si="11"/>
        <v>0</v>
      </c>
      <c r="Q182" s="201">
        <v>0</v>
      </c>
      <c r="R182" s="201">
        <f t="shared" si="12"/>
        <v>0</v>
      </c>
      <c r="S182" s="201">
        <v>0</v>
      </c>
      <c r="T182" s="202">
        <f t="shared" si="13"/>
        <v>0</v>
      </c>
      <c r="AR182" s="24" t="s">
        <v>269</v>
      </c>
      <c r="AT182" s="24" t="s">
        <v>140</v>
      </c>
      <c r="AU182" s="24" t="s">
        <v>157</v>
      </c>
      <c r="AY182" s="24" t="s">
        <v>137</v>
      </c>
      <c r="BE182" s="203">
        <f t="shared" si="14"/>
        <v>0</v>
      </c>
      <c r="BF182" s="203">
        <f t="shared" si="15"/>
        <v>0</v>
      </c>
      <c r="BG182" s="203">
        <f t="shared" si="16"/>
        <v>0</v>
      </c>
      <c r="BH182" s="203">
        <f t="shared" si="17"/>
        <v>0</v>
      </c>
      <c r="BI182" s="203">
        <f t="shared" si="18"/>
        <v>0</v>
      </c>
      <c r="BJ182" s="24" t="s">
        <v>79</v>
      </c>
      <c r="BK182" s="203">
        <f t="shared" si="19"/>
        <v>0</v>
      </c>
      <c r="BL182" s="24" t="s">
        <v>269</v>
      </c>
      <c r="BM182" s="24" t="s">
        <v>650</v>
      </c>
    </row>
    <row r="183" spans="2:65" s="1" customFormat="1" ht="16.5" customHeight="1">
      <c r="B183" s="41"/>
      <c r="C183" s="192" t="s">
        <v>420</v>
      </c>
      <c r="D183" s="192" t="s">
        <v>140</v>
      </c>
      <c r="E183" s="193" t="s">
        <v>999</v>
      </c>
      <c r="F183" s="194" t="s">
        <v>1000</v>
      </c>
      <c r="G183" s="195" t="s">
        <v>888</v>
      </c>
      <c r="H183" s="196">
        <v>4</v>
      </c>
      <c r="I183" s="197"/>
      <c r="J183" s="198">
        <f t="shared" si="10"/>
        <v>0</v>
      </c>
      <c r="K183" s="194" t="s">
        <v>21</v>
      </c>
      <c r="L183" s="61"/>
      <c r="M183" s="199" t="s">
        <v>21</v>
      </c>
      <c r="N183" s="200" t="s">
        <v>42</v>
      </c>
      <c r="O183" s="42"/>
      <c r="P183" s="201">
        <f t="shared" si="11"/>
        <v>0</v>
      </c>
      <c r="Q183" s="201">
        <v>0</v>
      </c>
      <c r="R183" s="201">
        <f t="shared" si="12"/>
        <v>0</v>
      </c>
      <c r="S183" s="201">
        <v>0</v>
      </c>
      <c r="T183" s="202">
        <f t="shared" si="13"/>
        <v>0</v>
      </c>
      <c r="AR183" s="24" t="s">
        <v>269</v>
      </c>
      <c r="AT183" s="24" t="s">
        <v>140</v>
      </c>
      <c r="AU183" s="24" t="s">
        <v>157</v>
      </c>
      <c r="AY183" s="24" t="s">
        <v>137</v>
      </c>
      <c r="BE183" s="203">
        <f t="shared" si="14"/>
        <v>0</v>
      </c>
      <c r="BF183" s="203">
        <f t="shared" si="15"/>
        <v>0</v>
      </c>
      <c r="BG183" s="203">
        <f t="shared" si="16"/>
        <v>0</v>
      </c>
      <c r="BH183" s="203">
        <f t="shared" si="17"/>
        <v>0</v>
      </c>
      <c r="BI183" s="203">
        <f t="shared" si="18"/>
        <v>0</v>
      </c>
      <c r="BJ183" s="24" t="s">
        <v>79</v>
      </c>
      <c r="BK183" s="203">
        <f t="shared" si="19"/>
        <v>0</v>
      </c>
      <c r="BL183" s="24" t="s">
        <v>269</v>
      </c>
      <c r="BM183" s="24" t="s">
        <v>660</v>
      </c>
    </row>
    <row r="184" spans="2:65" s="1" customFormat="1" ht="16.5" customHeight="1">
      <c r="B184" s="41"/>
      <c r="C184" s="192" t="s">
        <v>424</v>
      </c>
      <c r="D184" s="192" t="s">
        <v>140</v>
      </c>
      <c r="E184" s="193" t="s">
        <v>1001</v>
      </c>
      <c r="F184" s="194" t="s">
        <v>1002</v>
      </c>
      <c r="G184" s="195" t="s">
        <v>888</v>
      </c>
      <c r="H184" s="196">
        <v>5</v>
      </c>
      <c r="I184" s="197"/>
      <c r="J184" s="198">
        <f t="shared" si="10"/>
        <v>0</v>
      </c>
      <c r="K184" s="194" t="s">
        <v>21</v>
      </c>
      <c r="L184" s="61"/>
      <c r="M184" s="199" t="s">
        <v>21</v>
      </c>
      <c r="N184" s="200" t="s">
        <v>42</v>
      </c>
      <c r="O184" s="42"/>
      <c r="P184" s="201">
        <f t="shared" si="11"/>
        <v>0</v>
      </c>
      <c r="Q184" s="201">
        <v>0</v>
      </c>
      <c r="R184" s="201">
        <f t="shared" si="12"/>
        <v>0</v>
      </c>
      <c r="S184" s="201">
        <v>0</v>
      </c>
      <c r="T184" s="202">
        <f t="shared" si="13"/>
        <v>0</v>
      </c>
      <c r="AR184" s="24" t="s">
        <v>269</v>
      </c>
      <c r="AT184" s="24" t="s">
        <v>140</v>
      </c>
      <c r="AU184" s="24" t="s">
        <v>157</v>
      </c>
      <c r="AY184" s="24" t="s">
        <v>137</v>
      </c>
      <c r="BE184" s="203">
        <f t="shared" si="14"/>
        <v>0</v>
      </c>
      <c r="BF184" s="203">
        <f t="shared" si="15"/>
        <v>0</v>
      </c>
      <c r="BG184" s="203">
        <f t="shared" si="16"/>
        <v>0</v>
      </c>
      <c r="BH184" s="203">
        <f t="shared" si="17"/>
        <v>0</v>
      </c>
      <c r="BI184" s="203">
        <f t="shared" si="18"/>
        <v>0</v>
      </c>
      <c r="BJ184" s="24" t="s">
        <v>79</v>
      </c>
      <c r="BK184" s="203">
        <f t="shared" si="19"/>
        <v>0</v>
      </c>
      <c r="BL184" s="24" t="s">
        <v>269</v>
      </c>
      <c r="BM184" s="24" t="s">
        <v>668</v>
      </c>
    </row>
    <row r="185" spans="2:65" s="1" customFormat="1" ht="16.5" customHeight="1">
      <c r="B185" s="41"/>
      <c r="C185" s="192" t="s">
        <v>429</v>
      </c>
      <c r="D185" s="192" t="s">
        <v>140</v>
      </c>
      <c r="E185" s="193" t="s">
        <v>1003</v>
      </c>
      <c r="F185" s="194" t="s">
        <v>1004</v>
      </c>
      <c r="G185" s="195" t="s">
        <v>888</v>
      </c>
      <c r="H185" s="196">
        <v>5</v>
      </c>
      <c r="I185" s="197"/>
      <c r="J185" s="198">
        <f t="shared" si="10"/>
        <v>0</v>
      </c>
      <c r="K185" s="194" t="s">
        <v>21</v>
      </c>
      <c r="L185" s="61"/>
      <c r="M185" s="199" t="s">
        <v>21</v>
      </c>
      <c r="N185" s="200" t="s">
        <v>42</v>
      </c>
      <c r="O185" s="42"/>
      <c r="P185" s="201">
        <f t="shared" si="11"/>
        <v>0</v>
      </c>
      <c r="Q185" s="201">
        <v>0</v>
      </c>
      <c r="R185" s="201">
        <f t="shared" si="12"/>
        <v>0</v>
      </c>
      <c r="S185" s="201">
        <v>0</v>
      </c>
      <c r="T185" s="202">
        <f t="shared" si="13"/>
        <v>0</v>
      </c>
      <c r="AR185" s="24" t="s">
        <v>269</v>
      </c>
      <c r="AT185" s="24" t="s">
        <v>140</v>
      </c>
      <c r="AU185" s="24" t="s">
        <v>157</v>
      </c>
      <c r="AY185" s="24" t="s">
        <v>137</v>
      </c>
      <c r="BE185" s="203">
        <f t="shared" si="14"/>
        <v>0</v>
      </c>
      <c r="BF185" s="203">
        <f t="shared" si="15"/>
        <v>0</v>
      </c>
      <c r="BG185" s="203">
        <f t="shared" si="16"/>
        <v>0</v>
      </c>
      <c r="BH185" s="203">
        <f t="shared" si="17"/>
        <v>0</v>
      </c>
      <c r="BI185" s="203">
        <f t="shared" si="18"/>
        <v>0</v>
      </c>
      <c r="BJ185" s="24" t="s">
        <v>79</v>
      </c>
      <c r="BK185" s="203">
        <f t="shared" si="19"/>
        <v>0</v>
      </c>
      <c r="BL185" s="24" t="s">
        <v>269</v>
      </c>
      <c r="BM185" s="24" t="s">
        <v>678</v>
      </c>
    </row>
    <row r="186" spans="2:65" s="1" customFormat="1" ht="16.5" customHeight="1">
      <c r="B186" s="41"/>
      <c r="C186" s="192" t="s">
        <v>434</v>
      </c>
      <c r="D186" s="192" t="s">
        <v>140</v>
      </c>
      <c r="E186" s="193" t="s">
        <v>1005</v>
      </c>
      <c r="F186" s="194" t="s">
        <v>1006</v>
      </c>
      <c r="G186" s="195" t="s">
        <v>888</v>
      </c>
      <c r="H186" s="196">
        <v>4</v>
      </c>
      <c r="I186" s="197"/>
      <c r="J186" s="198">
        <f t="shared" si="10"/>
        <v>0</v>
      </c>
      <c r="K186" s="194" t="s">
        <v>21</v>
      </c>
      <c r="L186" s="61"/>
      <c r="M186" s="199" t="s">
        <v>21</v>
      </c>
      <c r="N186" s="200" t="s">
        <v>42</v>
      </c>
      <c r="O186" s="42"/>
      <c r="P186" s="201">
        <f t="shared" si="11"/>
        <v>0</v>
      </c>
      <c r="Q186" s="201">
        <v>0</v>
      </c>
      <c r="R186" s="201">
        <f t="shared" si="12"/>
        <v>0</v>
      </c>
      <c r="S186" s="201">
        <v>0</v>
      </c>
      <c r="T186" s="202">
        <f t="shared" si="13"/>
        <v>0</v>
      </c>
      <c r="AR186" s="24" t="s">
        <v>269</v>
      </c>
      <c r="AT186" s="24" t="s">
        <v>140</v>
      </c>
      <c r="AU186" s="24" t="s">
        <v>157</v>
      </c>
      <c r="AY186" s="24" t="s">
        <v>137</v>
      </c>
      <c r="BE186" s="203">
        <f t="shared" si="14"/>
        <v>0</v>
      </c>
      <c r="BF186" s="203">
        <f t="shared" si="15"/>
        <v>0</v>
      </c>
      <c r="BG186" s="203">
        <f t="shared" si="16"/>
        <v>0</v>
      </c>
      <c r="BH186" s="203">
        <f t="shared" si="17"/>
        <v>0</v>
      </c>
      <c r="BI186" s="203">
        <f t="shared" si="18"/>
        <v>0</v>
      </c>
      <c r="BJ186" s="24" t="s">
        <v>79</v>
      </c>
      <c r="BK186" s="203">
        <f t="shared" si="19"/>
        <v>0</v>
      </c>
      <c r="BL186" s="24" t="s">
        <v>269</v>
      </c>
      <c r="BM186" s="24" t="s">
        <v>687</v>
      </c>
    </row>
    <row r="187" spans="2:65" s="1" customFormat="1" ht="16.5" customHeight="1">
      <c r="B187" s="41"/>
      <c r="C187" s="192" t="s">
        <v>440</v>
      </c>
      <c r="D187" s="192" t="s">
        <v>140</v>
      </c>
      <c r="E187" s="193" t="s">
        <v>1007</v>
      </c>
      <c r="F187" s="194" t="s">
        <v>1008</v>
      </c>
      <c r="G187" s="195" t="s">
        <v>888</v>
      </c>
      <c r="H187" s="196">
        <v>7</v>
      </c>
      <c r="I187" s="197"/>
      <c r="J187" s="198">
        <f t="shared" si="10"/>
        <v>0</v>
      </c>
      <c r="K187" s="194" t="s">
        <v>21</v>
      </c>
      <c r="L187" s="61"/>
      <c r="M187" s="199" t="s">
        <v>21</v>
      </c>
      <c r="N187" s="200" t="s">
        <v>42</v>
      </c>
      <c r="O187" s="42"/>
      <c r="P187" s="201">
        <f t="shared" si="11"/>
        <v>0</v>
      </c>
      <c r="Q187" s="201">
        <v>0</v>
      </c>
      <c r="R187" s="201">
        <f t="shared" si="12"/>
        <v>0</v>
      </c>
      <c r="S187" s="201">
        <v>0</v>
      </c>
      <c r="T187" s="202">
        <f t="shared" si="13"/>
        <v>0</v>
      </c>
      <c r="AR187" s="24" t="s">
        <v>269</v>
      </c>
      <c r="AT187" s="24" t="s">
        <v>140</v>
      </c>
      <c r="AU187" s="24" t="s">
        <v>157</v>
      </c>
      <c r="AY187" s="24" t="s">
        <v>137</v>
      </c>
      <c r="BE187" s="203">
        <f t="shared" si="14"/>
        <v>0</v>
      </c>
      <c r="BF187" s="203">
        <f t="shared" si="15"/>
        <v>0</v>
      </c>
      <c r="BG187" s="203">
        <f t="shared" si="16"/>
        <v>0</v>
      </c>
      <c r="BH187" s="203">
        <f t="shared" si="17"/>
        <v>0</v>
      </c>
      <c r="BI187" s="203">
        <f t="shared" si="18"/>
        <v>0</v>
      </c>
      <c r="BJ187" s="24" t="s">
        <v>79</v>
      </c>
      <c r="BK187" s="203">
        <f t="shared" si="19"/>
        <v>0</v>
      </c>
      <c r="BL187" s="24" t="s">
        <v>269</v>
      </c>
      <c r="BM187" s="24" t="s">
        <v>696</v>
      </c>
    </row>
    <row r="188" spans="2:65" s="1" customFormat="1" ht="16.5" customHeight="1">
      <c r="B188" s="41"/>
      <c r="C188" s="192" t="s">
        <v>444</v>
      </c>
      <c r="D188" s="192" t="s">
        <v>140</v>
      </c>
      <c r="E188" s="193" t="s">
        <v>1009</v>
      </c>
      <c r="F188" s="194" t="s">
        <v>1010</v>
      </c>
      <c r="G188" s="195" t="s">
        <v>888</v>
      </c>
      <c r="H188" s="196">
        <v>6</v>
      </c>
      <c r="I188" s="197"/>
      <c r="J188" s="198">
        <f t="shared" si="10"/>
        <v>0</v>
      </c>
      <c r="K188" s="194" t="s">
        <v>21</v>
      </c>
      <c r="L188" s="61"/>
      <c r="M188" s="199" t="s">
        <v>21</v>
      </c>
      <c r="N188" s="200" t="s">
        <v>42</v>
      </c>
      <c r="O188" s="42"/>
      <c r="P188" s="201">
        <f t="shared" si="11"/>
        <v>0</v>
      </c>
      <c r="Q188" s="201">
        <v>0</v>
      </c>
      <c r="R188" s="201">
        <f t="shared" si="12"/>
        <v>0</v>
      </c>
      <c r="S188" s="201">
        <v>0</v>
      </c>
      <c r="T188" s="202">
        <f t="shared" si="13"/>
        <v>0</v>
      </c>
      <c r="AR188" s="24" t="s">
        <v>269</v>
      </c>
      <c r="AT188" s="24" t="s">
        <v>140</v>
      </c>
      <c r="AU188" s="24" t="s">
        <v>157</v>
      </c>
      <c r="AY188" s="24" t="s">
        <v>137</v>
      </c>
      <c r="BE188" s="203">
        <f t="shared" si="14"/>
        <v>0</v>
      </c>
      <c r="BF188" s="203">
        <f t="shared" si="15"/>
        <v>0</v>
      </c>
      <c r="BG188" s="203">
        <f t="shared" si="16"/>
        <v>0</v>
      </c>
      <c r="BH188" s="203">
        <f t="shared" si="17"/>
        <v>0</v>
      </c>
      <c r="BI188" s="203">
        <f t="shared" si="18"/>
        <v>0</v>
      </c>
      <c r="BJ188" s="24" t="s">
        <v>79</v>
      </c>
      <c r="BK188" s="203">
        <f t="shared" si="19"/>
        <v>0</v>
      </c>
      <c r="BL188" s="24" t="s">
        <v>269</v>
      </c>
      <c r="BM188" s="24" t="s">
        <v>704</v>
      </c>
    </row>
    <row r="189" spans="2:65" s="1" customFormat="1" ht="16.5" customHeight="1">
      <c r="B189" s="41"/>
      <c r="C189" s="192" t="s">
        <v>448</v>
      </c>
      <c r="D189" s="192" t="s">
        <v>140</v>
      </c>
      <c r="E189" s="193" t="s">
        <v>1011</v>
      </c>
      <c r="F189" s="194" t="s">
        <v>1012</v>
      </c>
      <c r="G189" s="195" t="s">
        <v>888</v>
      </c>
      <c r="H189" s="196">
        <v>5</v>
      </c>
      <c r="I189" s="197"/>
      <c r="J189" s="198">
        <f t="shared" si="10"/>
        <v>0</v>
      </c>
      <c r="K189" s="194" t="s">
        <v>21</v>
      </c>
      <c r="L189" s="61"/>
      <c r="M189" s="199" t="s">
        <v>21</v>
      </c>
      <c r="N189" s="200" t="s">
        <v>42</v>
      </c>
      <c r="O189" s="42"/>
      <c r="P189" s="201">
        <f t="shared" si="11"/>
        <v>0</v>
      </c>
      <c r="Q189" s="201">
        <v>0</v>
      </c>
      <c r="R189" s="201">
        <f t="shared" si="12"/>
        <v>0</v>
      </c>
      <c r="S189" s="201">
        <v>0</v>
      </c>
      <c r="T189" s="202">
        <f t="shared" si="13"/>
        <v>0</v>
      </c>
      <c r="AR189" s="24" t="s">
        <v>269</v>
      </c>
      <c r="AT189" s="24" t="s">
        <v>140</v>
      </c>
      <c r="AU189" s="24" t="s">
        <v>157</v>
      </c>
      <c r="AY189" s="24" t="s">
        <v>137</v>
      </c>
      <c r="BE189" s="203">
        <f t="shared" si="14"/>
        <v>0</v>
      </c>
      <c r="BF189" s="203">
        <f t="shared" si="15"/>
        <v>0</v>
      </c>
      <c r="BG189" s="203">
        <f t="shared" si="16"/>
        <v>0</v>
      </c>
      <c r="BH189" s="203">
        <f t="shared" si="17"/>
        <v>0</v>
      </c>
      <c r="BI189" s="203">
        <f t="shared" si="18"/>
        <v>0</v>
      </c>
      <c r="BJ189" s="24" t="s">
        <v>79</v>
      </c>
      <c r="BK189" s="203">
        <f t="shared" si="19"/>
        <v>0</v>
      </c>
      <c r="BL189" s="24" t="s">
        <v>269</v>
      </c>
      <c r="BM189" s="24" t="s">
        <v>712</v>
      </c>
    </row>
    <row r="190" spans="2:65" s="1" customFormat="1" ht="16.5" customHeight="1">
      <c r="B190" s="41"/>
      <c r="C190" s="192" t="s">
        <v>452</v>
      </c>
      <c r="D190" s="192" t="s">
        <v>140</v>
      </c>
      <c r="E190" s="193" t="s">
        <v>1013</v>
      </c>
      <c r="F190" s="194" t="s">
        <v>1014</v>
      </c>
      <c r="G190" s="195" t="s">
        <v>888</v>
      </c>
      <c r="H190" s="196">
        <v>3</v>
      </c>
      <c r="I190" s="197"/>
      <c r="J190" s="198">
        <f t="shared" si="10"/>
        <v>0</v>
      </c>
      <c r="K190" s="194" t="s">
        <v>21</v>
      </c>
      <c r="L190" s="61"/>
      <c r="M190" s="199" t="s">
        <v>21</v>
      </c>
      <c r="N190" s="200" t="s">
        <v>42</v>
      </c>
      <c r="O190" s="42"/>
      <c r="P190" s="201">
        <f t="shared" si="11"/>
        <v>0</v>
      </c>
      <c r="Q190" s="201">
        <v>0</v>
      </c>
      <c r="R190" s="201">
        <f t="shared" si="12"/>
        <v>0</v>
      </c>
      <c r="S190" s="201">
        <v>0</v>
      </c>
      <c r="T190" s="202">
        <f t="shared" si="13"/>
        <v>0</v>
      </c>
      <c r="AR190" s="24" t="s">
        <v>269</v>
      </c>
      <c r="AT190" s="24" t="s">
        <v>140</v>
      </c>
      <c r="AU190" s="24" t="s">
        <v>157</v>
      </c>
      <c r="AY190" s="24" t="s">
        <v>137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24" t="s">
        <v>79</v>
      </c>
      <c r="BK190" s="203">
        <f t="shared" si="19"/>
        <v>0</v>
      </c>
      <c r="BL190" s="24" t="s">
        <v>269</v>
      </c>
      <c r="BM190" s="24" t="s">
        <v>722</v>
      </c>
    </row>
    <row r="191" spans="2:65" s="1" customFormat="1" ht="16.5" customHeight="1">
      <c r="B191" s="41"/>
      <c r="C191" s="192" t="s">
        <v>456</v>
      </c>
      <c r="D191" s="192" t="s">
        <v>140</v>
      </c>
      <c r="E191" s="193" t="s">
        <v>1015</v>
      </c>
      <c r="F191" s="194" t="s">
        <v>1016</v>
      </c>
      <c r="G191" s="195" t="s">
        <v>888</v>
      </c>
      <c r="H191" s="196">
        <v>6</v>
      </c>
      <c r="I191" s="197"/>
      <c r="J191" s="198">
        <f t="shared" si="10"/>
        <v>0</v>
      </c>
      <c r="K191" s="194" t="s">
        <v>21</v>
      </c>
      <c r="L191" s="61"/>
      <c r="M191" s="199" t="s">
        <v>21</v>
      </c>
      <c r="N191" s="200" t="s">
        <v>42</v>
      </c>
      <c r="O191" s="42"/>
      <c r="P191" s="201">
        <f t="shared" si="11"/>
        <v>0</v>
      </c>
      <c r="Q191" s="201">
        <v>0</v>
      </c>
      <c r="R191" s="201">
        <f t="shared" si="12"/>
        <v>0</v>
      </c>
      <c r="S191" s="201">
        <v>0</v>
      </c>
      <c r="T191" s="202">
        <f t="shared" si="13"/>
        <v>0</v>
      </c>
      <c r="AR191" s="24" t="s">
        <v>269</v>
      </c>
      <c r="AT191" s="24" t="s">
        <v>140</v>
      </c>
      <c r="AU191" s="24" t="s">
        <v>157</v>
      </c>
      <c r="AY191" s="24" t="s">
        <v>137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24" t="s">
        <v>79</v>
      </c>
      <c r="BK191" s="203">
        <f t="shared" si="19"/>
        <v>0</v>
      </c>
      <c r="BL191" s="24" t="s">
        <v>269</v>
      </c>
      <c r="BM191" s="24" t="s">
        <v>732</v>
      </c>
    </row>
    <row r="192" spans="2:65" s="1" customFormat="1" ht="16.5" customHeight="1">
      <c r="B192" s="41"/>
      <c r="C192" s="192" t="s">
        <v>460</v>
      </c>
      <c r="D192" s="192" t="s">
        <v>140</v>
      </c>
      <c r="E192" s="193" t="s">
        <v>1017</v>
      </c>
      <c r="F192" s="194" t="s">
        <v>1018</v>
      </c>
      <c r="G192" s="195" t="s">
        <v>888</v>
      </c>
      <c r="H192" s="196">
        <v>6</v>
      </c>
      <c r="I192" s="197"/>
      <c r="J192" s="198">
        <f t="shared" si="10"/>
        <v>0</v>
      </c>
      <c r="K192" s="194" t="s">
        <v>21</v>
      </c>
      <c r="L192" s="61"/>
      <c r="M192" s="199" t="s">
        <v>21</v>
      </c>
      <c r="N192" s="200" t="s">
        <v>42</v>
      </c>
      <c r="O192" s="42"/>
      <c r="P192" s="201">
        <f t="shared" si="11"/>
        <v>0</v>
      </c>
      <c r="Q192" s="201">
        <v>0</v>
      </c>
      <c r="R192" s="201">
        <f t="shared" si="12"/>
        <v>0</v>
      </c>
      <c r="S192" s="201">
        <v>0</v>
      </c>
      <c r="T192" s="202">
        <f t="shared" si="13"/>
        <v>0</v>
      </c>
      <c r="AR192" s="24" t="s">
        <v>269</v>
      </c>
      <c r="AT192" s="24" t="s">
        <v>140</v>
      </c>
      <c r="AU192" s="24" t="s">
        <v>157</v>
      </c>
      <c r="AY192" s="24" t="s">
        <v>137</v>
      </c>
      <c r="BE192" s="203">
        <f t="shared" si="14"/>
        <v>0</v>
      </c>
      <c r="BF192" s="203">
        <f t="shared" si="15"/>
        <v>0</v>
      </c>
      <c r="BG192" s="203">
        <f t="shared" si="16"/>
        <v>0</v>
      </c>
      <c r="BH192" s="203">
        <f t="shared" si="17"/>
        <v>0</v>
      </c>
      <c r="BI192" s="203">
        <f t="shared" si="18"/>
        <v>0</v>
      </c>
      <c r="BJ192" s="24" t="s">
        <v>79</v>
      </c>
      <c r="BK192" s="203">
        <f t="shared" si="19"/>
        <v>0</v>
      </c>
      <c r="BL192" s="24" t="s">
        <v>269</v>
      </c>
      <c r="BM192" s="24" t="s">
        <v>741</v>
      </c>
    </row>
    <row r="193" spans="2:65" s="1" customFormat="1" ht="16.5" customHeight="1">
      <c r="B193" s="41"/>
      <c r="C193" s="192" t="s">
        <v>465</v>
      </c>
      <c r="D193" s="192" t="s">
        <v>140</v>
      </c>
      <c r="E193" s="193" t="s">
        <v>1019</v>
      </c>
      <c r="F193" s="194" t="s">
        <v>1020</v>
      </c>
      <c r="G193" s="195" t="s">
        <v>888</v>
      </c>
      <c r="H193" s="196">
        <v>28</v>
      </c>
      <c r="I193" s="197"/>
      <c r="J193" s="198">
        <f t="shared" si="10"/>
        <v>0</v>
      </c>
      <c r="K193" s="194" t="s">
        <v>21</v>
      </c>
      <c r="L193" s="61"/>
      <c r="M193" s="199" t="s">
        <v>21</v>
      </c>
      <c r="N193" s="200" t="s">
        <v>42</v>
      </c>
      <c r="O193" s="42"/>
      <c r="P193" s="201">
        <f t="shared" si="11"/>
        <v>0</v>
      </c>
      <c r="Q193" s="201">
        <v>0</v>
      </c>
      <c r="R193" s="201">
        <f t="shared" si="12"/>
        <v>0</v>
      </c>
      <c r="S193" s="201">
        <v>0</v>
      </c>
      <c r="T193" s="202">
        <f t="shared" si="13"/>
        <v>0</v>
      </c>
      <c r="AR193" s="24" t="s">
        <v>269</v>
      </c>
      <c r="AT193" s="24" t="s">
        <v>140</v>
      </c>
      <c r="AU193" s="24" t="s">
        <v>157</v>
      </c>
      <c r="AY193" s="24" t="s">
        <v>137</v>
      </c>
      <c r="BE193" s="203">
        <f t="shared" si="14"/>
        <v>0</v>
      </c>
      <c r="BF193" s="203">
        <f t="shared" si="15"/>
        <v>0</v>
      </c>
      <c r="BG193" s="203">
        <f t="shared" si="16"/>
        <v>0</v>
      </c>
      <c r="BH193" s="203">
        <f t="shared" si="17"/>
        <v>0</v>
      </c>
      <c r="BI193" s="203">
        <f t="shared" si="18"/>
        <v>0</v>
      </c>
      <c r="BJ193" s="24" t="s">
        <v>79</v>
      </c>
      <c r="BK193" s="203">
        <f t="shared" si="19"/>
        <v>0</v>
      </c>
      <c r="BL193" s="24" t="s">
        <v>269</v>
      </c>
      <c r="BM193" s="24" t="s">
        <v>750</v>
      </c>
    </row>
    <row r="194" spans="2:65" s="1" customFormat="1" ht="16.5" customHeight="1">
      <c r="B194" s="41"/>
      <c r="C194" s="192" t="s">
        <v>470</v>
      </c>
      <c r="D194" s="192" t="s">
        <v>140</v>
      </c>
      <c r="E194" s="193" t="s">
        <v>1021</v>
      </c>
      <c r="F194" s="194" t="s">
        <v>1022</v>
      </c>
      <c r="G194" s="195" t="s">
        <v>888</v>
      </c>
      <c r="H194" s="196">
        <v>25</v>
      </c>
      <c r="I194" s="197"/>
      <c r="J194" s="198">
        <f t="shared" si="10"/>
        <v>0</v>
      </c>
      <c r="K194" s="194" t="s">
        <v>21</v>
      </c>
      <c r="L194" s="61"/>
      <c r="M194" s="199" t="s">
        <v>21</v>
      </c>
      <c r="N194" s="200" t="s">
        <v>42</v>
      </c>
      <c r="O194" s="42"/>
      <c r="P194" s="201">
        <f t="shared" si="11"/>
        <v>0</v>
      </c>
      <c r="Q194" s="201">
        <v>0</v>
      </c>
      <c r="R194" s="201">
        <f t="shared" si="12"/>
        <v>0</v>
      </c>
      <c r="S194" s="201">
        <v>0</v>
      </c>
      <c r="T194" s="202">
        <f t="shared" si="13"/>
        <v>0</v>
      </c>
      <c r="AR194" s="24" t="s">
        <v>269</v>
      </c>
      <c r="AT194" s="24" t="s">
        <v>140</v>
      </c>
      <c r="AU194" s="24" t="s">
        <v>157</v>
      </c>
      <c r="AY194" s="24" t="s">
        <v>137</v>
      </c>
      <c r="BE194" s="203">
        <f t="shared" si="14"/>
        <v>0</v>
      </c>
      <c r="BF194" s="203">
        <f t="shared" si="15"/>
        <v>0</v>
      </c>
      <c r="BG194" s="203">
        <f t="shared" si="16"/>
        <v>0</v>
      </c>
      <c r="BH194" s="203">
        <f t="shared" si="17"/>
        <v>0</v>
      </c>
      <c r="BI194" s="203">
        <f t="shared" si="18"/>
        <v>0</v>
      </c>
      <c r="BJ194" s="24" t="s">
        <v>79</v>
      </c>
      <c r="BK194" s="203">
        <f t="shared" si="19"/>
        <v>0</v>
      </c>
      <c r="BL194" s="24" t="s">
        <v>269</v>
      </c>
      <c r="BM194" s="24" t="s">
        <v>759</v>
      </c>
    </row>
    <row r="195" spans="2:65" s="1" customFormat="1" ht="16.5" customHeight="1">
      <c r="B195" s="41"/>
      <c r="C195" s="192" t="s">
        <v>474</v>
      </c>
      <c r="D195" s="192" t="s">
        <v>140</v>
      </c>
      <c r="E195" s="193" t="s">
        <v>1023</v>
      </c>
      <c r="F195" s="194" t="s">
        <v>1024</v>
      </c>
      <c r="G195" s="195" t="s">
        <v>888</v>
      </c>
      <c r="H195" s="196">
        <v>2</v>
      </c>
      <c r="I195" s="197"/>
      <c r="J195" s="198">
        <f t="shared" si="10"/>
        <v>0</v>
      </c>
      <c r="K195" s="194" t="s">
        <v>21</v>
      </c>
      <c r="L195" s="61"/>
      <c r="M195" s="199" t="s">
        <v>21</v>
      </c>
      <c r="N195" s="200" t="s">
        <v>42</v>
      </c>
      <c r="O195" s="42"/>
      <c r="P195" s="201">
        <f t="shared" si="11"/>
        <v>0</v>
      </c>
      <c r="Q195" s="201">
        <v>0</v>
      </c>
      <c r="R195" s="201">
        <f t="shared" si="12"/>
        <v>0</v>
      </c>
      <c r="S195" s="201">
        <v>0</v>
      </c>
      <c r="T195" s="202">
        <f t="shared" si="13"/>
        <v>0</v>
      </c>
      <c r="AR195" s="24" t="s">
        <v>269</v>
      </c>
      <c r="AT195" s="24" t="s">
        <v>140</v>
      </c>
      <c r="AU195" s="24" t="s">
        <v>157</v>
      </c>
      <c r="AY195" s="24" t="s">
        <v>137</v>
      </c>
      <c r="BE195" s="203">
        <f t="shared" si="14"/>
        <v>0</v>
      </c>
      <c r="BF195" s="203">
        <f t="shared" si="15"/>
        <v>0</v>
      </c>
      <c r="BG195" s="203">
        <f t="shared" si="16"/>
        <v>0</v>
      </c>
      <c r="BH195" s="203">
        <f t="shared" si="17"/>
        <v>0</v>
      </c>
      <c r="BI195" s="203">
        <f t="shared" si="18"/>
        <v>0</v>
      </c>
      <c r="BJ195" s="24" t="s">
        <v>79</v>
      </c>
      <c r="BK195" s="203">
        <f t="shared" si="19"/>
        <v>0</v>
      </c>
      <c r="BL195" s="24" t="s">
        <v>269</v>
      </c>
      <c r="BM195" s="24" t="s">
        <v>769</v>
      </c>
    </row>
    <row r="196" spans="2:65" s="1" customFormat="1" ht="16.5" customHeight="1">
      <c r="B196" s="41"/>
      <c r="C196" s="192" t="s">
        <v>478</v>
      </c>
      <c r="D196" s="192" t="s">
        <v>140</v>
      </c>
      <c r="E196" s="193" t="s">
        <v>1025</v>
      </c>
      <c r="F196" s="194" t="s">
        <v>1026</v>
      </c>
      <c r="G196" s="195" t="s">
        <v>888</v>
      </c>
      <c r="H196" s="196">
        <v>1</v>
      </c>
      <c r="I196" s="197"/>
      <c r="J196" s="198">
        <f t="shared" si="10"/>
        <v>0</v>
      </c>
      <c r="K196" s="194" t="s">
        <v>21</v>
      </c>
      <c r="L196" s="61"/>
      <c r="M196" s="199" t="s">
        <v>21</v>
      </c>
      <c r="N196" s="200" t="s">
        <v>42</v>
      </c>
      <c r="O196" s="42"/>
      <c r="P196" s="201">
        <f t="shared" si="11"/>
        <v>0</v>
      </c>
      <c r="Q196" s="201">
        <v>0</v>
      </c>
      <c r="R196" s="201">
        <f t="shared" si="12"/>
        <v>0</v>
      </c>
      <c r="S196" s="201">
        <v>0</v>
      </c>
      <c r="T196" s="202">
        <f t="shared" si="13"/>
        <v>0</v>
      </c>
      <c r="AR196" s="24" t="s">
        <v>269</v>
      </c>
      <c r="AT196" s="24" t="s">
        <v>140</v>
      </c>
      <c r="AU196" s="24" t="s">
        <v>157</v>
      </c>
      <c r="AY196" s="24" t="s">
        <v>137</v>
      </c>
      <c r="BE196" s="203">
        <f t="shared" si="14"/>
        <v>0</v>
      </c>
      <c r="BF196" s="203">
        <f t="shared" si="15"/>
        <v>0</v>
      </c>
      <c r="BG196" s="203">
        <f t="shared" si="16"/>
        <v>0</v>
      </c>
      <c r="BH196" s="203">
        <f t="shared" si="17"/>
        <v>0</v>
      </c>
      <c r="BI196" s="203">
        <f t="shared" si="18"/>
        <v>0</v>
      </c>
      <c r="BJ196" s="24" t="s">
        <v>79</v>
      </c>
      <c r="BK196" s="203">
        <f t="shared" si="19"/>
        <v>0</v>
      </c>
      <c r="BL196" s="24" t="s">
        <v>269</v>
      </c>
      <c r="BM196" s="24" t="s">
        <v>777</v>
      </c>
    </row>
    <row r="197" spans="2:65" s="1" customFormat="1" ht="16.5" customHeight="1">
      <c r="B197" s="41"/>
      <c r="C197" s="192" t="s">
        <v>483</v>
      </c>
      <c r="D197" s="192" t="s">
        <v>140</v>
      </c>
      <c r="E197" s="193" t="s">
        <v>1027</v>
      </c>
      <c r="F197" s="194" t="s">
        <v>1028</v>
      </c>
      <c r="G197" s="195" t="s">
        <v>888</v>
      </c>
      <c r="H197" s="196">
        <v>1</v>
      </c>
      <c r="I197" s="197"/>
      <c r="J197" s="198">
        <f t="shared" si="10"/>
        <v>0</v>
      </c>
      <c r="K197" s="194" t="s">
        <v>21</v>
      </c>
      <c r="L197" s="61"/>
      <c r="M197" s="199" t="s">
        <v>21</v>
      </c>
      <c r="N197" s="200" t="s">
        <v>42</v>
      </c>
      <c r="O197" s="42"/>
      <c r="P197" s="201">
        <f t="shared" si="11"/>
        <v>0</v>
      </c>
      <c r="Q197" s="201">
        <v>0</v>
      </c>
      <c r="R197" s="201">
        <f t="shared" si="12"/>
        <v>0</v>
      </c>
      <c r="S197" s="201">
        <v>0</v>
      </c>
      <c r="T197" s="202">
        <f t="shared" si="13"/>
        <v>0</v>
      </c>
      <c r="AR197" s="24" t="s">
        <v>269</v>
      </c>
      <c r="AT197" s="24" t="s">
        <v>140</v>
      </c>
      <c r="AU197" s="24" t="s">
        <v>157</v>
      </c>
      <c r="AY197" s="24" t="s">
        <v>137</v>
      </c>
      <c r="BE197" s="203">
        <f t="shared" si="14"/>
        <v>0</v>
      </c>
      <c r="BF197" s="203">
        <f t="shared" si="15"/>
        <v>0</v>
      </c>
      <c r="BG197" s="203">
        <f t="shared" si="16"/>
        <v>0</v>
      </c>
      <c r="BH197" s="203">
        <f t="shared" si="17"/>
        <v>0</v>
      </c>
      <c r="BI197" s="203">
        <f t="shared" si="18"/>
        <v>0</v>
      </c>
      <c r="BJ197" s="24" t="s">
        <v>79</v>
      </c>
      <c r="BK197" s="203">
        <f t="shared" si="19"/>
        <v>0</v>
      </c>
      <c r="BL197" s="24" t="s">
        <v>269</v>
      </c>
      <c r="BM197" s="24" t="s">
        <v>789</v>
      </c>
    </row>
    <row r="198" spans="2:65" s="1" customFormat="1" ht="16.5" customHeight="1">
      <c r="B198" s="41"/>
      <c r="C198" s="192" t="s">
        <v>489</v>
      </c>
      <c r="D198" s="192" t="s">
        <v>140</v>
      </c>
      <c r="E198" s="193" t="s">
        <v>1029</v>
      </c>
      <c r="F198" s="194" t="s">
        <v>1030</v>
      </c>
      <c r="G198" s="195" t="s">
        <v>888</v>
      </c>
      <c r="H198" s="196">
        <v>2</v>
      </c>
      <c r="I198" s="197"/>
      <c r="J198" s="198">
        <f t="shared" si="10"/>
        <v>0</v>
      </c>
      <c r="K198" s="194" t="s">
        <v>21</v>
      </c>
      <c r="L198" s="61"/>
      <c r="M198" s="199" t="s">
        <v>21</v>
      </c>
      <c r="N198" s="200" t="s">
        <v>42</v>
      </c>
      <c r="O198" s="42"/>
      <c r="P198" s="201">
        <f t="shared" si="11"/>
        <v>0</v>
      </c>
      <c r="Q198" s="201">
        <v>0</v>
      </c>
      <c r="R198" s="201">
        <f t="shared" si="12"/>
        <v>0</v>
      </c>
      <c r="S198" s="201">
        <v>0</v>
      </c>
      <c r="T198" s="202">
        <f t="shared" si="13"/>
        <v>0</v>
      </c>
      <c r="AR198" s="24" t="s">
        <v>269</v>
      </c>
      <c r="AT198" s="24" t="s">
        <v>140</v>
      </c>
      <c r="AU198" s="24" t="s">
        <v>157</v>
      </c>
      <c r="AY198" s="24" t="s">
        <v>137</v>
      </c>
      <c r="BE198" s="203">
        <f t="shared" si="14"/>
        <v>0</v>
      </c>
      <c r="BF198" s="203">
        <f t="shared" si="15"/>
        <v>0</v>
      </c>
      <c r="BG198" s="203">
        <f t="shared" si="16"/>
        <v>0</v>
      </c>
      <c r="BH198" s="203">
        <f t="shared" si="17"/>
        <v>0</v>
      </c>
      <c r="BI198" s="203">
        <f t="shared" si="18"/>
        <v>0</v>
      </c>
      <c r="BJ198" s="24" t="s">
        <v>79</v>
      </c>
      <c r="BK198" s="203">
        <f t="shared" si="19"/>
        <v>0</v>
      </c>
      <c r="BL198" s="24" t="s">
        <v>269</v>
      </c>
      <c r="BM198" s="24" t="s">
        <v>798</v>
      </c>
    </row>
    <row r="199" spans="2:65" s="1" customFormat="1" ht="16.5" customHeight="1">
      <c r="B199" s="41"/>
      <c r="C199" s="192" t="s">
        <v>493</v>
      </c>
      <c r="D199" s="192" t="s">
        <v>140</v>
      </c>
      <c r="E199" s="193" t="s">
        <v>1031</v>
      </c>
      <c r="F199" s="194" t="s">
        <v>1032</v>
      </c>
      <c r="G199" s="195" t="s">
        <v>888</v>
      </c>
      <c r="H199" s="196">
        <v>2</v>
      </c>
      <c r="I199" s="197"/>
      <c r="J199" s="198">
        <f t="shared" si="10"/>
        <v>0</v>
      </c>
      <c r="K199" s="194" t="s">
        <v>21</v>
      </c>
      <c r="L199" s="61"/>
      <c r="M199" s="199" t="s">
        <v>21</v>
      </c>
      <c r="N199" s="200" t="s">
        <v>42</v>
      </c>
      <c r="O199" s="42"/>
      <c r="P199" s="201">
        <f t="shared" si="11"/>
        <v>0</v>
      </c>
      <c r="Q199" s="201">
        <v>0</v>
      </c>
      <c r="R199" s="201">
        <f t="shared" si="12"/>
        <v>0</v>
      </c>
      <c r="S199" s="201">
        <v>0</v>
      </c>
      <c r="T199" s="202">
        <f t="shared" si="13"/>
        <v>0</v>
      </c>
      <c r="AR199" s="24" t="s">
        <v>269</v>
      </c>
      <c r="AT199" s="24" t="s">
        <v>140</v>
      </c>
      <c r="AU199" s="24" t="s">
        <v>157</v>
      </c>
      <c r="AY199" s="24" t="s">
        <v>137</v>
      </c>
      <c r="BE199" s="203">
        <f t="shared" si="14"/>
        <v>0</v>
      </c>
      <c r="BF199" s="203">
        <f t="shared" si="15"/>
        <v>0</v>
      </c>
      <c r="BG199" s="203">
        <f t="shared" si="16"/>
        <v>0</v>
      </c>
      <c r="BH199" s="203">
        <f t="shared" si="17"/>
        <v>0</v>
      </c>
      <c r="BI199" s="203">
        <f t="shared" si="18"/>
        <v>0</v>
      </c>
      <c r="BJ199" s="24" t="s">
        <v>79</v>
      </c>
      <c r="BK199" s="203">
        <f t="shared" si="19"/>
        <v>0</v>
      </c>
      <c r="BL199" s="24" t="s">
        <v>269</v>
      </c>
      <c r="BM199" s="24" t="s">
        <v>806</v>
      </c>
    </row>
    <row r="200" spans="2:65" s="1" customFormat="1" ht="16.5" customHeight="1">
      <c r="B200" s="41"/>
      <c r="C200" s="192" t="s">
        <v>497</v>
      </c>
      <c r="D200" s="192" t="s">
        <v>140</v>
      </c>
      <c r="E200" s="193" t="s">
        <v>1033</v>
      </c>
      <c r="F200" s="194" t="s">
        <v>1034</v>
      </c>
      <c r="G200" s="195" t="s">
        <v>888</v>
      </c>
      <c r="H200" s="196">
        <v>10</v>
      </c>
      <c r="I200" s="197"/>
      <c r="J200" s="198">
        <f t="shared" si="10"/>
        <v>0</v>
      </c>
      <c r="K200" s="194" t="s">
        <v>21</v>
      </c>
      <c r="L200" s="61"/>
      <c r="M200" s="199" t="s">
        <v>21</v>
      </c>
      <c r="N200" s="200" t="s">
        <v>42</v>
      </c>
      <c r="O200" s="42"/>
      <c r="P200" s="201">
        <f t="shared" si="11"/>
        <v>0</v>
      </c>
      <c r="Q200" s="201">
        <v>0</v>
      </c>
      <c r="R200" s="201">
        <f t="shared" si="12"/>
        <v>0</v>
      </c>
      <c r="S200" s="201">
        <v>0</v>
      </c>
      <c r="T200" s="202">
        <f t="shared" si="13"/>
        <v>0</v>
      </c>
      <c r="AR200" s="24" t="s">
        <v>269</v>
      </c>
      <c r="AT200" s="24" t="s">
        <v>140</v>
      </c>
      <c r="AU200" s="24" t="s">
        <v>157</v>
      </c>
      <c r="AY200" s="24" t="s">
        <v>137</v>
      </c>
      <c r="BE200" s="203">
        <f t="shared" si="14"/>
        <v>0</v>
      </c>
      <c r="BF200" s="203">
        <f t="shared" si="15"/>
        <v>0</v>
      </c>
      <c r="BG200" s="203">
        <f t="shared" si="16"/>
        <v>0</v>
      </c>
      <c r="BH200" s="203">
        <f t="shared" si="17"/>
        <v>0</v>
      </c>
      <c r="BI200" s="203">
        <f t="shared" si="18"/>
        <v>0</v>
      </c>
      <c r="BJ200" s="24" t="s">
        <v>79</v>
      </c>
      <c r="BK200" s="203">
        <f t="shared" si="19"/>
        <v>0</v>
      </c>
      <c r="BL200" s="24" t="s">
        <v>269</v>
      </c>
      <c r="BM200" s="24" t="s">
        <v>816</v>
      </c>
    </row>
    <row r="201" spans="2:65" s="1" customFormat="1" ht="16.5" customHeight="1">
      <c r="B201" s="41"/>
      <c r="C201" s="192" t="s">
        <v>504</v>
      </c>
      <c r="D201" s="192" t="s">
        <v>140</v>
      </c>
      <c r="E201" s="193" t="s">
        <v>1035</v>
      </c>
      <c r="F201" s="194" t="s">
        <v>1036</v>
      </c>
      <c r="G201" s="195" t="s">
        <v>888</v>
      </c>
      <c r="H201" s="196">
        <v>29</v>
      </c>
      <c r="I201" s="197"/>
      <c r="J201" s="198">
        <f t="shared" si="10"/>
        <v>0</v>
      </c>
      <c r="K201" s="194" t="s">
        <v>21</v>
      </c>
      <c r="L201" s="61"/>
      <c r="M201" s="199" t="s">
        <v>21</v>
      </c>
      <c r="N201" s="200" t="s">
        <v>42</v>
      </c>
      <c r="O201" s="42"/>
      <c r="P201" s="201">
        <f t="shared" si="11"/>
        <v>0</v>
      </c>
      <c r="Q201" s="201">
        <v>0</v>
      </c>
      <c r="R201" s="201">
        <f t="shared" si="12"/>
        <v>0</v>
      </c>
      <c r="S201" s="201">
        <v>0</v>
      </c>
      <c r="T201" s="202">
        <f t="shared" si="13"/>
        <v>0</v>
      </c>
      <c r="AR201" s="24" t="s">
        <v>269</v>
      </c>
      <c r="AT201" s="24" t="s">
        <v>140</v>
      </c>
      <c r="AU201" s="24" t="s">
        <v>157</v>
      </c>
      <c r="AY201" s="24" t="s">
        <v>137</v>
      </c>
      <c r="BE201" s="203">
        <f t="shared" si="14"/>
        <v>0</v>
      </c>
      <c r="BF201" s="203">
        <f t="shared" si="15"/>
        <v>0</v>
      </c>
      <c r="BG201" s="203">
        <f t="shared" si="16"/>
        <v>0</v>
      </c>
      <c r="BH201" s="203">
        <f t="shared" si="17"/>
        <v>0</v>
      </c>
      <c r="BI201" s="203">
        <f t="shared" si="18"/>
        <v>0</v>
      </c>
      <c r="BJ201" s="24" t="s">
        <v>79</v>
      </c>
      <c r="BK201" s="203">
        <f t="shared" si="19"/>
        <v>0</v>
      </c>
      <c r="BL201" s="24" t="s">
        <v>269</v>
      </c>
      <c r="BM201" s="24" t="s">
        <v>824</v>
      </c>
    </row>
    <row r="202" spans="2:65" s="1" customFormat="1" ht="16.5" customHeight="1">
      <c r="B202" s="41"/>
      <c r="C202" s="192" t="s">
        <v>509</v>
      </c>
      <c r="D202" s="192" t="s">
        <v>140</v>
      </c>
      <c r="E202" s="193" t="s">
        <v>1037</v>
      </c>
      <c r="F202" s="194" t="s">
        <v>1038</v>
      </c>
      <c r="G202" s="195" t="s">
        <v>888</v>
      </c>
      <c r="H202" s="196">
        <v>1</v>
      </c>
      <c r="I202" s="197"/>
      <c r="J202" s="198">
        <f t="shared" si="10"/>
        <v>0</v>
      </c>
      <c r="K202" s="194" t="s">
        <v>21</v>
      </c>
      <c r="L202" s="61"/>
      <c r="M202" s="199" t="s">
        <v>21</v>
      </c>
      <c r="N202" s="200" t="s">
        <v>42</v>
      </c>
      <c r="O202" s="42"/>
      <c r="P202" s="201">
        <f t="shared" si="11"/>
        <v>0</v>
      </c>
      <c r="Q202" s="201">
        <v>0</v>
      </c>
      <c r="R202" s="201">
        <f t="shared" si="12"/>
        <v>0</v>
      </c>
      <c r="S202" s="201">
        <v>0</v>
      </c>
      <c r="T202" s="202">
        <f t="shared" si="13"/>
        <v>0</v>
      </c>
      <c r="AR202" s="24" t="s">
        <v>269</v>
      </c>
      <c r="AT202" s="24" t="s">
        <v>140</v>
      </c>
      <c r="AU202" s="24" t="s">
        <v>157</v>
      </c>
      <c r="AY202" s="24" t="s">
        <v>137</v>
      </c>
      <c r="BE202" s="203">
        <f t="shared" si="14"/>
        <v>0</v>
      </c>
      <c r="BF202" s="203">
        <f t="shared" si="15"/>
        <v>0</v>
      </c>
      <c r="BG202" s="203">
        <f t="shared" si="16"/>
        <v>0</v>
      </c>
      <c r="BH202" s="203">
        <f t="shared" si="17"/>
        <v>0</v>
      </c>
      <c r="BI202" s="203">
        <f t="shared" si="18"/>
        <v>0</v>
      </c>
      <c r="BJ202" s="24" t="s">
        <v>79</v>
      </c>
      <c r="BK202" s="203">
        <f t="shared" si="19"/>
        <v>0</v>
      </c>
      <c r="BL202" s="24" t="s">
        <v>269</v>
      </c>
      <c r="BM202" s="24" t="s">
        <v>834</v>
      </c>
    </row>
    <row r="203" spans="2:65" s="1" customFormat="1" ht="16.5" customHeight="1">
      <c r="B203" s="41"/>
      <c r="C203" s="192" t="s">
        <v>513</v>
      </c>
      <c r="D203" s="192" t="s">
        <v>140</v>
      </c>
      <c r="E203" s="193" t="s">
        <v>1039</v>
      </c>
      <c r="F203" s="194" t="s">
        <v>1040</v>
      </c>
      <c r="G203" s="195" t="s">
        <v>888</v>
      </c>
      <c r="H203" s="196">
        <v>1</v>
      </c>
      <c r="I203" s="197"/>
      <c r="J203" s="198">
        <f t="shared" si="10"/>
        <v>0</v>
      </c>
      <c r="K203" s="194" t="s">
        <v>21</v>
      </c>
      <c r="L203" s="61"/>
      <c r="M203" s="199" t="s">
        <v>21</v>
      </c>
      <c r="N203" s="200" t="s">
        <v>42</v>
      </c>
      <c r="O203" s="42"/>
      <c r="P203" s="201">
        <f t="shared" si="11"/>
        <v>0</v>
      </c>
      <c r="Q203" s="201">
        <v>0</v>
      </c>
      <c r="R203" s="201">
        <f t="shared" si="12"/>
        <v>0</v>
      </c>
      <c r="S203" s="201">
        <v>0</v>
      </c>
      <c r="T203" s="202">
        <f t="shared" si="13"/>
        <v>0</v>
      </c>
      <c r="AR203" s="24" t="s">
        <v>269</v>
      </c>
      <c r="AT203" s="24" t="s">
        <v>140</v>
      </c>
      <c r="AU203" s="24" t="s">
        <v>157</v>
      </c>
      <c r="AY203" s="24" t="s">
        <v>137</v>
      </c>
      <c r="BE203" s="203">
        <f t="shared" si="14"/>
        <v>0</v>
      </c>
      <c r="BF203" s="203">
        <f t="shared" si="15"/>
        <v>0</v>
      </c>
      <c r="BG203" s="203">
        <f t="shared" si="16"/>
        <v>0</v>
      </c>
      <c r="BH203" s="203">
        <f t="shared" si="17"/>
        <v>0</v>
      </c>
      <c r="BI203" s="203">
        <f t="shared" si="18"/>
        <v>0</v>
      </c>
      <c r="BJ203" s="24" t="s">
        <v>79</v>
      </c>
      <c r="BK203" s="203">
        <f t="shared" si="19"/>
        <v>0</v>
      </c>
      <c r="BL203" s="24" t="s">
        <v>269</v>
      </c>
      <c r="BM203" s="24" t="s">
        <v>1041</v>
      </c>
    </row>
    <row r="204" spans="2:65" s="1" customFormat="1" ht="16.5" customHeight="1">
      <c r="B204" s="41"/>
      <c r="C204" s="192" t="s">
        <v>517</v>
      </c>
      <c r="D204" s="192" t="s">
        <v>140</v>
      </c>
      <c r="E204" s="193" t="s">
        <v>1042</v>
      </c>
      <c r="F204" s="194" t="s">
        <v>1043</v>
      </c>
      <c r="G204" s="195" t="s">
        <v>888</v>
      </c>
      <c r="H204" s="196">
        <v>1</v>
      </c>
      <c r="I204" s="197"/>
      <c r="J204" s="198">
        <f t="shared" si="10"/>
        <v>0</v>
      </c>
      <c r="K204" s="194" t="s">
        <v>21</v>
      </c>
      <c r="L204" s="61"/>
      <c r="M204" s="199" t="s">
        <v>21</v>
      </c>
      <c r="N204" s="200" t="s">
        <v>42</v>
      </c>
      <c r="O204" s="42"/>
      <c r="P204" s="201">
        <f t="shared" si="11"/>
        <v>0</v>
      </c>
      <c r="Q204" s="201">
        <v>0</v>
      </c>
      <c r="R204" s="201">
        <f t="shared" si="12"/>
        <v>0</v>
      </c>
      <c r="S204" s="201">
        <v>0</v>
      </c>
      <c r="T204" s="202">
        <f t="shared" si="13"/>
        <v>0</v>
      </c>
      <c r="AR204" s="24" t="s">
        <v>269</v>
      </c>
      <c r="AT204" s="24" t="s">
        <v>140</v>
      </c>
      <c r="AU204" s="24" t="s">
        <v>157</v>
      </c>
      <c r="AY204" s="24" t="s">
        <v>137</v>
      </c>
      <c r="BE204" s="203">
        <f t="shared" si="14"/>
        <v>0</v>
      </c>
      <c r="BF204" s="203">
        <f t="shared" si="15"/>
        <v>0</v>
      </c>
      <c r="BG204" s="203">
        <f t="shared" si="16"/>
        <v>0</v>
      </c>
      <c r="BH204" s="203">
        <f t="shared" si="17"/>
        <v>0</v>
      </c>
      <c r="BI204" s="203">
        <f t="shared" si="18"/>
        <v>0</v>
      </c>
      <c r="BJ204" s="24" t="s">
        <v>79</v>
      </c>
      <c r="BK204" s="203">
        <f t="shared" si="19"/>
        <v>0</v>
      </c>
      <c r="BL204" s="24" t="s">
        <v>269</v>
      </c>
      <c r="BM204" s="24" t="s">
        <v>1044</v>
      </c>
    </row>
    <row r="205" spans="2:65" s="1" customFormat="1" ht="16.5" customHeight="1">
      <c r="B205" s="41"/>
      <c r="C205" s="192" t="s">
        <v>521</v>
      </c>
      <c r="D205" s="192" t="s">
        <v>140</v>
      </c>
      <c r="E205" s="193" t="s">
        <v>1045</v>
      </c>
      <c r="F205" s="194" t="s">
        <v>1046</v>
      </c>
      <c r="G205" s="195" t="s">
        <v>888</v>
      </c>
      <c r="H205" s="196">
        <v>1</v>
      </c>
      <c r="I205" s="197"/>
      <c r="J205" s="198">
        <f t="shared" si="10"/>
        <v>0</v>
      </c>
      <c r="K205" s="194" t="s">
        <v>21</v>
      </c>
      <c r="L205" s="61"/>
      <c r="M205" s="199" t="s">
        <v>21</v>
      </c>
      <c r="N205" s="200" t="s">
        <v>42</v>
      </c>
      <c r="O205" s="42"/>
      <c r="P205" s="201">
        <f t="shared" si="11"/>
        <v>0</v>
      </c>
      <c r="Q205" s="201">
        <v>0</v>
      </c>
      <c r="R205" s="201">
        <f t="shared" si="12"/>
        <v>0</v>
      </c>
      <c r="S205" s="201">
        <v>0</v>
      </c>
      <c r="T205" s="202">
        <f t="shared" si="13"/>
        <v>0</v>
      </c>
      <c r="AR205" s="24" t="s">
        <v>269</v>
      </c>
      <c r="AT205" s="24" t="s">
        <v>140</v>
      </c>
      <c r="AU205" s="24" t="s">
        <v>157</v>
      </c>
      <c r="AY205" s="24" t="s">
        <v>137</v>
      </c>
      <c r="BE205" s="203">
        <f t="shared" si="14"/>
        <v>0</v>
      </c>
      <c r="BF205" s="203">
        <f t="shared" si="15"/>
        <v>0</v>
      </c>
      <c r="BG205" s="203">
        <f t="shared" si="16"/>
        <v>0</v>
      </c>
      <c r="BH205" s="203">
        <f t="shared" si="17"/>
        <v>0</v>
      </c>
      <c r="BI205" s="203">
        <f t="shared" si="18"/>
        <v>0</v>
      </c>
      <c r="BJ205" s="24" t="s">
        <v>79</v>
      </c>
      <c r="BK205" s="203">
        <f t="shared" si="19"/>
        <v>0</v>
      </c>
      <c r="BL205" s="24" t="s">
        <v>269</v>
      </c>
      <c r="BM205" s="24" t="s">
        <v>1047</v>
      </c>
    </row>
    <row r="206" spans="2:65" s="1" customFormat="1" ht="16.5" customHeight="1">
      <c r="B206" s="41"/>
      <c r="C206" s="192" t="s">
        <v>526</v>
      </c>
      <c r="D206" s="192" t="s">
        <v>140</v>
      </c>
      <c r="E206" s="193" t="s">
        <v>1048</v>
      </c>
      <c r="F206" s="194" t="s">
        <v>1049</v>
      </c>
      <c r="G206" s="195" t="s">
        <v>888</v>
      </c>
      <c r="H206" s="196">
        <v>1</v>
      </c>
      <c r="I206" s="197"/>
      <c r="J206" s="198">
        <f t="shared" si="10"/>
        <v>0</v>
      </c>
      <c r="K206" s="194" t="s">
        <v>21</v>
      </c>
      <c r="L206" s="61"/>
      <c r="M206" s="199" t="s">
        <v>21</v>
      </c>
      <c r="N206" s="200" t="s">
        <v>42</v>
      </c>
      <c r="O206" s="42"/>
      <c r="P206" s="201">
        <f t="shared" si="11"/>
        <v>0</v>
      </c>
      <c r="Q206" s="201">
        <v>0</v>
      </c>
      <c r="R206" s="201">
        <f t="shared" si="12"/>
        <v>0</v>
      </c>
      <c r="S206" s="201">
        <v>0</v>
      </c>
      <c r="T206" s="202">
        <f t="shared" si="13"/>
        <v>0</v>
      </c>
      <c r="AR206" s="24" t="s">
        <v>269</v>
      </c>
      <c r="AT206" s="24" t="s">
        <v>140</v>
      </c>
      <c r="AU206" s="24" t="s">
        <v>157</v>
      </c>
      <c r="AY206" s="24" t="s">
        <v>137</v>
      </c>
      <c r="BE206" s="203">
        <f t="shared" si="14"/>
        <v>0</v>
      </c>
      <c r="BF206" s="203">
        <f t="shared" si="15"/>
        <v>0</v>
      </c>
      <c r="BG206" s="203">
        <f t="shared" si="16"/>
        <v>0</v>
      </c>
      <c r="BH206" s="203">
        <f t="shared" si="17"/>
        <v>0</v>
      </c>
      <c r="BI206" s="203">
        <f t="shared" si="18"/>
        <v>0</v>
      </c>
      <c r="BJ206" s="24" t="s">
        <v>79</v>
      </c>
      <c r="BK206" s="203">
        <f t="shared" si="19"/>
        <v>0</v>
      </c>
      <c r="BL206" s="24" t="s">
        <v>269</v>
      </c>
      <c r="BM206" s="24" t="s">
        <v>1050</v>
      </c>
    </row>
    <row r="207" spans="2:65" s="1" customFormat="1" ht="16.5" customHeight="1">
      <c r="B207" s="41"/>
      <c r="C207" s="192" t="s">
        <v>530</v>
      </c>
      <c r="D207" s="192" t="s">
        <v>140</v>
      </c>
      <c r="E207" s="193" t="s">
        <v>1051</v>
      </c>
      <c r="F207" s="194" t="s">
        <v>1052</v>
      </c>
      <c r="G207" s="195" t="s">
        <v>888</v>
      </c>
      <c r="H207" s="196">
        <v>4</v>
      </c>
      <c r="I207" s="197"/>
      <c r="J207" s="198">
        <f t="shared" si="10"/>
        <v>0</v>
      </c>
      <c r="K207" s="194" t="s">
        <v>21</v>
      </c>
      <c r="L207" s="61"/>
      <c r="M207" s="199" t="s">
        <v>21</v>
      </c>
      <c r="N207" s="200" t="s">
        <v>42</v>
      </c>
      <c r="O207" s="42"/>
      <c r="P207" s="201">
        <f t="shared" si="11"/>
        <v>0</v>
      </c>
      <c r="Q207" s="201">
        <v>0</v>
      </c>
      <c r="R207" s="201">
        <f t="shared" si="12"/>
        <v>0</v>
      </c>
      <c r="S207" s="201">
        <v>0</v>
      </c>
      <c r="T207" s="202">
        <f t="shared" si="13"/>
        <v>0</v>
      </c>
      <c r="AR207" s="24" t="s">
        <v>269</v>
      </c>
      <c r="AT207" s="24" t="s">
        <v>140</v>
      </c>
      <c r="AU207" s="24" t="s">
        <v>157</v>
      </c>
      <c r="AY207" s="24" t="s">
        <v>137</v>
      </c>
      <c r="BE207" s="203">
        <f t="shared" si="14"/>
        <v>0</v>
      </c>
      <c r="BF207" s="203">
        <f t="shared" si="15"/>
        <v>0</v>
      </c>
      <c r="BG207" s="203">
        <f t="shared" si="16"/>
        <v>0</v>
      </c>
      <c r="BH207" s="203">
        <f t="shared" si="17"/>
        <v>0</v>
      </c>
      <c r="BI207" s="203">
        <f t="shared" si="18"/>
        <v>0</v>
      </c>
      <c r="BJ207" s="24" t="s">
        <v>79</v>
      </c>
      <c r="BK207" s="203">
        <f t="shared" si="19"/>
        <v>0</v>
      </c>
      <c r="BL207" s="24" t="s">
        <v>269</v>
      </c>
      <c r="BM207" s="24" t="s">
        <v>1053</v>
      </c>
    </row>
    <row r="208" spans="2:65" s="1" customFormat="1" ht="16.5" customHeight="1">
      <c r="B208" s="41"/>
      <c r="C208" s="192" t="s">
        <v>534</v>
      </c>
      <c r="D208" s="192" t="s">
        <v>140</v>
      </c>
      <c r="E208" s="193" t="s">
        <v>1054</v>
      </c>
      <c r="F208" s="194" t="s">
        <v>1055</v>
      </c>
      <c r="G208" s="195" t="s">
        <v>888</v>
      </c>
      <c r="H208" s="196">
        <v>1</v>
      </c>
      <c r="I208" s="197"/>
      <c r="J208" s="198">
        <f t="shared" si="10"/>
        <v>0</v>
      </c>
      <c r="K208" s="194" t="s">
        <v>21</v>
      </c>
      <c r="L208" s="61"/>
      <c r="M208" s="199" t="s">
        <v>21</v>
      </c>
      <c r="N208" s="200" t="s">
        <v>42</v>
      </c>
      <c r="O208" s="42"/>
      <c r="P208" s="201">
        <f t="shared" si="11"/>
        <v>0</v>
      </c>
      <c r="Q208" s="201">
        <v>0</v>
      </c>
      <c r="R208" s="201">
        <f t="shared" si="12"/>
        <v>0</v>
      </c>
      <c r="S208" s="201">
        <v>0</v>
      </c>
      <c r="T208" s="202">
        <f t="shared" si="13"/>
        <v>0</v>
      </c>
      <c r="AR208" s="24" t="s">
        <v>269</v>
      </c>
      <c r="AT208" s="24" t="s">
        <v>140</v>
      </c>
      <c r="AU208" s="24" t="s">
        <v>157</v>
      </c>
      <c r="AY208" s="24" t="s">
        <v>137</v>
      </c>
      <c r="BE208" s="203">
        <f t="shared" si="14"/>
        <v>0</v>
      </c>
      <c r="BF208" s="203">
        <f t="shared" si="15"/>
        <v>0</v>
      </c>
      <c r="BG208" s="203">
        <f t="shared" si="16"/>
        <v>0</v>
      </c>
      <c r="BH208" s="203">
        <f t="shared" si="17"/>
        <v>0</v>
      </c>
      <c r="BI208" s="203">
        <f t="shared" si="18"/>
        <v>0</v>
      </c>
      <c r="BJ208" s="24" t="s">
        <v>79</v>
      </c>
      <c r="BK208" s="203">
        <f t="shared" si="19"/>
        <v>0</v>
      </c>
      <c r="BL208" s="24" t="s">
        <v>269</v>
      </c>
      <c r="BM208" s="24" t="s">
        <v>1056</v>
      </c>
    </row>
    <row r="209" spans="2:65" s="1" customFormat="1" ht="16.5" customHeight="1">
      <c r="B209" s="41"/>
      <c r="C209" s="192" t="s">
        <v>540</v>
      </c>
      <c r="D209" s="192" t="s">
        <v>140</v>
      </c>
      <c r="E209" s="193" t="s">
        <v>1057</v>
      </c>
      <c r="F209" s="194" t="s">
        <v>1058</v>
      </c>
      <c r="G209" s="195" t="s">
        <v>888</v>
      </c>
      <c r="H209" s="196">
        <v>6</v>
      </c>
      <c r="I209" s="197"/>
      <c r="J209" s="198">
        <f t="shared" si="10"/>
        <v>0</v>
      </c>
      <c r="K209" s="194" t="s">
        <v>21</v>
      </c>
      <c r="L209" s="61"/>
      <c r="M209" s="199" t="s">
        <v>21</v>
      </c>
      <c r="N209" s="200" t="s">
        <v>42</v>
      </c>
      <c r="O209" s="42"/>
      <c r="P209" s="201">
        <f t="shared" si="11"/>
        <v>0</v>
      </c>
      <c r="Q209" s="201">
        <v>0</v>
      </c>
      <c r="R209" s="201">
        <f t="shared" si="12"/>
        <v>0</v>
      </c>
      <c r="S209" s="201">
        <v>0</v>
      </c>
      <c r="T209" s="202">
        <f t="shared" si="13"/>
        <v>0</v>
      </c>
      <c r="AR209" s="24" t="s">
        <v>269</v>
      </c>
      <c r="AT209" s="24" t="s">
        <v>140</v>
      </c>
      <c r="AU209" s="24" t="s">
        <v>157</v>
      </c>
      <c r="AY209" s="24" t="s">
        <v>137</v>
      </c>
      <c r="BE209" s="203">
        <f t="shared" si="14"/>
        <v>0</v>
      </c>
      <c r="BF209" s="203">
        <f t="shared" si="15"/>
        <v>0</v>
      </c>
      <c r="BG209" s="203">
        <f t="shared" si="16"/>
        <v>0</v>
      </c>
      <c r="BH209" s="203">
        <f t="shared" si="17"/>
        <v>0</v>
      </c>
      <c r="BI209" s="203">
        <f t="shared" si="18"/>
        <v>0</v>
      </c>
      <c r="BJ209" s="24" t="s">
        <v>79</v>
      </c>
      <c r="BK209" s="203">
        <f t="shared" si="19"/>
        <v>0</v>
      </c>
      <c r="BL209" s="24" t="s">
        <v>269</v>
      </c>
      <c r="BM209" s="24" t="s">
        <v>1059</v>
      </c>
    </row>
    <row r="210" spans="2:65" s="1" customFormat="1" ht="16.5" customHeight="1">
      <c r="B210" s="41"/>
      <c r="C210" s="192" t="s">
        <v>544</v>
      </c>
      <c r="D210" s="192" t="s">
        <v>140</v>
      </c>
      <c r="E210" s="193" t="s">
        <v>1060</v>
      </c>
      <c r="F210" s="194" t="s">
        <v>1061</v>
      </c>
      <c r="G210" s="195" t="s">
        <v>888</v>
      </c>
      <c r="H210" s="196">
        <v>1</v>
      </c>
      <c r="I210" s="197"/>
      <c r="J210" s="198">
        <f t="shared" si="10"/>
        <v>0</v>
      </c>
      <c r="K210" s="194" t="s">
        <v>21</v>
      </c>
      <c r="L210" s="61"/>
      <c r="M210" s="199" t="s">
        <v>21</v>
      </c>
      <c r="N210" s="200" t="s">
        <v>42</v>
      </c>
      <c r="O210" s="42"/>
      <c r="P210" s="201">
        <f t="shared" si="11"/>
        <v>0</v>
      </c>
      <c r="Q210" s="201">
        <v>0</v>
      </c>
      <c r="R210" s="201">
        <f t="shared" si="12"/>
        <v>0</v>
      </c>
      <c r="S210" s="201">
        <v>0</v>
      </c>
      <c r="T210" s="202">
        <f t="shared" si="13"/>
        <v>0</v>
      </c>
      <c r="AR210" s="24" t="s">
        <v>269</v>
      </c>
      <c r="AT210" s="24" t="s">
        <v>140</v>
      </c>
      <c r="AU210" s="24" t="s">
        <v>157</v>
      </c>
      <c r="AY210" s="24" t="s">
        <v>137</v>
      </c>
      <c r="BE210" s="203">
        <f t="shared" si="14"/>
        <v>0</v>
      </c>
      <c r="BF210" s="203">
        <f t="shared" si="15"/>
        <v>0</v>
      </c>
      <c r="BG210" s="203">
        <f t="shared" si="16"/>
        <v>0</v>
      </c>
      <c r="BH210" s="203">
        <f t="shared" si="17"/>
        <v>0</v>
      </c>
      <c r="BI210" s="203">
        <f t="shared" si="18"/>
        <v>0</v>
      </c>
      <c r="BJ210" s="24" t="s">
        <v>79</v>
      </c>
      <c r="BK210" s="203">
        <f t="shared" si="19"/>
        <v>0</v>
      </c>
      <c r="BL210" s="24" t="s">
        <v>269</v>
      </c>
      <c r="BM210" s="24" t="s">
        <v>1062</v>
      </c>
    </row>
    <row r="211" spans="2:65" s="1" customFormat="1" ht="16.5" customHeight="1">
      <c r="B211" s="41"/>
      <c r="C211" s="192" t="s">
        <v>549</v>
      </c>
      <c r="D211" s="192" t="s">
        <v>140</v>
      </c>
      <c r="E211" s="193" t="s">
        <v>1063</v>
      </c>
      <c r="F211" s="194" t="s">
        <v>1064</v>
      </c>
      <c r="G211" s="195" t="s">
        <v>888</v>
      </c>
      <c r="H211" s="196">
        <v>11</v>
      </c>
      <c r="I211" s="197"/>
      <c r="J211" s="198">
        <f t="shared" si="10"/>
        <v>0</v>
      </c>
      <c r="K211" s="194" t="s">
        <v>21</v>
      </c>
      <c r="L211" s="61"/>
      <c r="M211" s="199" t="s">
        <v>21</v>
      </c>
      <c r="N211" s="200" t="s">
        <v>42</v>
      </c>
      <c r="O211" s="42"/>
      <c r="P211" s="201">
        <f t="shared" si="11"/>
        <v>0</v>
      </c>
      <c r="Q211" s="201">
        <v>0</v>
      </c>
      <c r="R211" s="201">
        <f t="shared" si="12"/>
        <v>0</v>
      </c>
      <c r="S211" s="201">
        <v>0</v>
      </c>
      <c r="T211" s="202">
        <f t="shared" si="13"/>
        <v>0</v>
      </c>
      <c r="AR211" s="24" t="s">
        <v>269</v>
      </c>
      <c r="AT211" s="24" t="s">
        <v>140</v>
      </c>
      <c r="AU211" s="24" t="s">
        <v>157</v>
      </c>
      <c r="AY211" s="24" t="s">
        <v>137</v>
      </c>
      <c r="BE211" s="203">
        <f t="shared" si="14"/>
        <v>0</v>
      </c>
      <c r="BF211" s="203">
        <f t="shared" si="15"/>
        <v>0</v>
      </c>
      <c r="BG211" s="203">
        <f t="shared" si="16"/>
        <v>0</v>
      </c>
      <c r="BH211" s="203">
        <f t="shared" si="17"/>
        <v>0</v>
      </c>
      <c r="BI211" s="203">
        <f t="shared" si="18"/>
        <v>0</v>
      </c>
      <c r="BJ211" s="24" t="s">
        <v>79</v>
      </c>
      <c r="BK211" s="203">
        <f t="shared" si="19"/>
        <v>0</v>
      </c>
      <c r="BL211" s="24" t="s">
        <v>269</v>
      </c>
      <c r="BM211" s="24" t="s">
        <v>1065</v>
      </c>
    </row>
    <row r="212" spans="2:65" s="1" customFormat="1" ht="16.5" customHeight="1">
      <c r="B212" s="41"/>
      <c r="C212" s="192" t="s">
        <v>553</v>
      </c>
      <c r="D212" s="192" t="s">
        <v>140</v>
      </c>
      <c r="E212" s="193" t="s">
        <v>1066</v>
      </c>
      <c r="F212" s="194" t="s">
        <v>1067</v>
      </c>
      <c r="G212" s="195" t="s">
        <v>888</v>
      </c>
      <c r="H212" s="196">
        <v>3</v>
      </c>
      <c r="I212" s="197"/>
      <c r="J212" s="198">
        <f t="shared" si="10"/>
        <v>0</v>
      </c>
      <c r="K212" s="194" t="s">
        <v>21</v>
      </c>
      <c r="L212" s="61"/>
      <c r="M212" s="199" t="s">
        <v>21</v>
      </c>
      <c r="N212" s="200" t="s">
        <v>42</v>
      </c>
      <c r="O212" s="42"/>
      <c r="P212" s="201">
        <f t="shared" si="11"/>
        <v>0</v>
      </c>
      <c r="Q212" s="201">
        <v>0</v>
      </c>
      <c r="R212" s="201">
        <f t="shared" si="12"/>
        <v>0</v>
      </c>
      <c r="S212" s="201">
        <v>0</v>
      </c>
      <c r="T212" s="202">
        <f t="shared" si="13"/>
        <v>0</v>
      </c>
      <c r="AR212" s="24" t="s">
        <v>269</v>
      </c>
      <c r="AT212" s="24" t="s">
        <v>140</v>
      </c>
      <c r="AU212" s="24" t="s">
        <v>157</v>
      </c>
      <c r="AY212" s="24" t="s">
        <v>137</v>
      </c>
      <c r="BE212" s="203">
        <f t="shared" si="14"/>
        <v>0</v>
      </c>
      <c r="BF212" s="203">
        <f t="shared" si="15"/>
        <v>0</v>
      </c>
      <c r="BG212" s="203">
        <f t="shared" si="16"/>
        <v>0</v>
      </c>
      <c r="BH212" s="203">
        <f t="shared" si="17"/>
        <v>0</v>
      </c>
      <c r="BI212" s="203">
        <f t="shared" si="18"/>
        <v>0</v>
      </c>
      <c r="BJ212" s="24" t="s">
        <v>79</v>
      </c>
      <c r="BK212" s="203">
        <f t="shared" si="19"/>
        <v>0</v>
      </c>
      <c r="BL212" s="24" t="s">
        <v>269</v>
      </c>
      <c r="BM212" s="24" t="s">
        <v>1068</v>
      </c>
    </row>
    <row r="213" spans="2:65" s="1" customFormat="1" ht="16.5" customHeight="1">
      <c r="B213" s="41"/>
      <c r="C213" s="192" t="s">
        <v>559</v>
      </c>
      <c r="D213" s="192" t="s">
        <v>140</v>
      </c>
      <c r="E213" s="193" t="s">
        <v>1069</v>
      </c>
      <c r="F213" s="194" t="s">
        <v>1070</v>
      </c>
      <c r="G213" s="195" t="s">
        <v>888</v>
      </c>
      <c r="H213" s="196">
        <v>2</v>
      </c>
      <c r="I213" s="197"/>
      <c r="J213" s="198">
        <f t="shared" si="10"/>
        <v>0</v>
      </c>
      <c r="K213" s="194" t="s">
        <v>21</v>
      </c>
      <c r="L213" s="61"/>
      <c r="M213" s="199" t="s">
        <v>21</v>
      </c>
      <c r="N213" s="200" t="s">
        <v>42</v>
      </c>
      <c r="O213" s="42"/>
      <c r="P213" s="201">
        <f t="shared" si="11"/>
        <v>0</v>
      </c>
      <c r="Q213" s="201">
        <v>0</v>
      </c>
      <c r="R213" s="201">
        <f t="shared" si="12"/>
        <v>0</v>
      </c>
      <c r="S213" s="201">
        <v>0</v>
      </c>
      <c r="T213" s="202">
        <f t="shared" si="13"/>
        <v>0</v>
      </c>
      <c r="AR213" s="24" t="s">
        <v>269</v>
      </c>
      <c r="AT213" s="24" t="s">
        <v>140</v>
      </c>
      <c r="AU213" s="24" t="s">
        <v>157</v>
      </c>
      <c r="AY213" s="24" t="s">
        <v>137</v>
      </c>
      <c r="BE213" s="203">
        <f t="shared" si="14"/>
        <v>0</v>
      </c>
      <c r="BF213" s="203">
        <f t="shared" si="15"/>
        <v>0</v>
      </c>
      <c r="BG213" s="203">
        <f t="shared" si="16"/>
        <v>0</v>
      </c>
      <c r="BH213" s="203">
        <f t="shared" si="17"/>
        <v>0</v>
      </c>
      <c r="BI213" s="203">
        <f t="shared" si="18"/>
        <v>0</v>
      </c>
      <c r="BJ213" s="24" t="s">
        <v>79</v>
      </c>
      <c r="BK213" s="203">
        <f t="shared" si="19"/>
        <v>0</v>
      </c>
      <c r="BL213" s="24" t="s">
        <v>269</v>
      </c>
      <c r="BM213" s="24" t="s">
        <v>1071</v>
      </c>
    </row>
    <row r="214" spans="2:65" s="1" customFormat="1" ht="16.5" customHeight="1">
      <c r="B214" s="41"/>
      <c r="C214" s="192" t="s">
        <v>567</v>
      </c>
      <c r="D214" s="192" t="s">
        <v>140</v>
      </c>
      <c r="E214" s="193" t="s">
        <v>1072</v>
      </c>
      <c r="F214" s="194" t="s">
        <v>1073</v>
      </c>
      <c r="G214" s="195" t="s">
        <v>888</v>
      </c>
      <c r="H214" s="196">
        <v>3</v>
      </c>
      <c r="I214" s="197"/>
      <c r="J214" s="198">
        <f t="shared" si="10"/>
        <v>0</v>
      </c>
      <c r="K214" s="194" t="s">
        <v>21</v>
      </c>
      <c r="L214" s="61"/>
      <c r="M214" s="199" t="s">
        <v>21</v>
      </c>
      <c r="N214" s="200" t="s">
        <v>42</v>
      </c>
      <c r="O214" s="42"/>
      <c r="P214" s="201">
        <f t="shared" si="11"/>
        <v>0</v>
      </c>
      <c r="Q214" s="201">
        <v>0</v>
      </c>
      <c r="R214" s="201">
        <f t="shared" si="12"/>
        <v>0</v>
      </c>
      <c r="S214" s="201">
        <v>0</v>
      </c>
      <c r="T214" s="202">
        <f t="shared" si="13"/>
        <v>0</v>
      </c>
      <c r="AR214" s="24" t="s">
        <v>269</v>
      </c>
      <c r="AT214" s="24" t="s">
        <v>140</v>
      </c>
      <c r="AU214" s="24" t="s">
        <v>157</v>
      </c>
      <c r="AY214" s="24" t="s">
        <v>137</v>
      </c>
      <c r="BE214" s="203">
        <f t="shared" si="14"/>
        <v>0</v>
      </c>
      <c r="BF214" s="203">
        <f t="shared" si="15"/>
        <v>0</v>
      </c>
      <c r="BG214" s="203">
        <f t="shared" si="16"/>
        <v>0</v>
      </c>
      <c r="BH214" s="203">
        <f t="shared" si="17"/>
        <v>0</v>
      </c>
      <c r="BI214" s="203">
        <f t="shared" si="18"/>
        <v>0</v>
      </c>
      <c r="BJ214" s="24" t="s">
        <v>79</v>
      </c>
      <c r="BK214" s="203">
        <f t="shared" si="19"/>
        <v>0</v>
      </c>
      <c r="BL214" s="24" t="s">
        <v>269</v>
      </c>
      <c r="BM214" s="24" t="s">
        <v>1074</v>
      </c>
    </row>
    <row r="215" spans="2:65" s="1" customFormat="1" ht="16.5" customHeight="1">
      <c r="B215" s="41"/>
      <c r="C215" s="192" t="s">
        <v>572</v>
      </c>
      <c r="D215" s="192" t="s">
        <v>140</v>
      </c>
      <c r="E215" s="193" t="s">
        <v>1075</v>
      </c>
      <c r="F215" s="194" t="s">
        <v>1076</v>
      </c>
      <c r="G215" s="195" t="s">
        <v>888</v>
      </c>
      <c r="H215" s="196">
        <v>2</v>
      </c>
      <c r="I215" s="197"/>
      <c r="J215" s="198">
        <f t="shared" si="10"/>
        <v>0</v>
      </c>
      <c r="K215" s="194" t="s">
        <v>21</v>
      </c>
      <c r="L215" s="61"/>
      <c r="M215" s="199" t="s">
        <v>21</v>
      </c>
      <c r="N215" s="200" t="s">
        <v>42</v>
      </c>
      <c r="O215" s="42"/>
      <c r="P215" s="201">
        <f t="shared" si="11"/>
        <v>0</v>
      </c>
      <c r="Q215" s="201">
        <v>0</v>
      </c>
      <c r="R215" s="201">
        <f t="shared" si="12"/>
        <v>0</v>
      </c>
      <c r="S215" s="201">
        <v>0</v>
      </c>
      <c r="T215" s="202">
        <f t="shared" si="13"/>
        <v>0</v>
      </c>
      <c r="AR215" s="24" t="s">
        <v>269</v>
      </c>
      <c r="AT215" s="24" t="s">
        <v>140</v>
      </c>
      <c r="AU215" s="24" t="s">
        <v>157</v>
      </c>
      <c r="AY215" s="24" t="s">
        <v>137</v>
      </c>
      <c r="BE215" s="203">
        <f t="shared" si="14"/>
        <v>0</v>
      </c>
      <c r="BF215" s="203">
        <f t="shared" si="15"/>
        <v>0</v>
      </c>
      <c r="BG215" s="203">
        <f t="shared" si="16"/>
        <v>0</v>
      </c>
      <c r="BH215" s="203">
        <f t="shared" si="17"/>
        <v>0</v>
      </c>
      <c r="BI215" s="203">
        <f t="shared" si="18"/>
        <v>0</v>
      </c>
      <c r="BJ215" s="24" t="s">
        <v>79</v>
      </c>
      <c r="BK215" s="203">
        <f t="shared" si="19"/>
        <v>0</v>
      </c>
      <c r="BL215" s="24" t="s">
        <v>269</v>
      </c>
      <c r="BM215" s="24" t="s">
        <v>1077</v>
      </c>
    </row>
    <row r="216" spans="2:65" s="1" customFormat="1" ht="16.5" customHeight="1">
      <c r="B216" s="41"/>
      <c r="C216" s="192" t="s">
        <v>577</v>
      </c>
      <c r="D216" s="192" t="s">
        <v>140</v>
      </c>
      <c r="E216" s="193" t="s">
        <v>1078</v>
      </c>
      <c r="F216" s="194" t="s">
        <v>1079</v>
      </c>
      <c r="G216" s="195" t="s">
        <v>888</v>
      </c>
      <c r="H216" s="196">
        <v>1</v>
      </c>
      <c r="I216" s="197"/>
      <c r="J216" s="198">
        <f t="shared" si="10"/>
        <v>0</v>
      </c>
      <c r="K216" s="194" t="s">
        <v>21</v>
      </c>
      <c r="L216" s="61"/>
      <c r="M216" s="199" t="s">
        <v>21</v>
      </c>
      <c r="N216" s="200" t="s">
        <v>42</v>
      </c>
      <c r="O216" s="42"/>
      <c r="P216" s="201">
        <f t="shared" si="11"/>
        <v>0</v>
      </c>
      <c r="Q216" s="201">
        <v>0</v>
      </c>
      <c r="R216" s="201">
        <f t="shared" si="12"/>
        <v>0</v>
      </c>
      <c r="S216" s="201">
        <v>0</v>
      </c>
      <c r="T216" s="202">
        <f t="shared" si="13"/>
        <v>0</v>
      </c>
      <c r="AR216" s="24" t="s">
        <v>269</v>
      </c>
      <c r="AT216" s="24" t="s">
        <v>140</v>
      </c>
      <c r="AU216" s="24" t="s">
        <v>157</v>
      </c>
      <c r="AY216" s="24" t="s">
        <v>137</v>
      </c>
      <c r="BE216" s="203">
        <f t="shared" si="14"/>
        <v>0</v>
      </c>
      <c r="BF216" s="203">
        <f t="shared" si="15"/>
        <v>0</v>
      </c>
      <c r="BG216" s="203">
        <f t="shared" si="16"/>
        <v>0</v>
      </c>
      <c r="BH216" s="203">
        <f t="shared" si="17"/>
        <v>0</v>
      </c>
      <c r="BI216" s="203">
        <f t="shared" si="18"/>
        <v>0</v>
      </c>
      <c r="BJ216" s="24" t="s">
        <v>79</v>
      </c>
      <c r="BK216" s="203">
        <f t="shared" si="19"/>
        <v>0</v>
      </c>
      <c r="BL216" s="24" t="s">
        <v>269</v>
      </c>
      <c r="BM216" s="24" t="s">
        <v>1080</v>
      </c>
    </row>
    <row r="217" spans="2:65" s="1" customFormat="1" ht="16.5" customHeight="1">
      <c r="B217" s="41"/>
      <c r="C217" s="192" t="s">
        <v>584</v>
      </c>
      <c r="D217" s="192" t="s">
        <v>140</v>
      </c>
      <c r="E217" s="193" t="s">
        <v>1081</v>
      </c>
      <c r="F217" s="194" t="s">
        <v>1082</v>
      </c>
      <c r="G217" s="195" t="s">
        <v>888</v>
      </c>
      <c r="H217" s="196">
        <v>3</v>
      </c>
      <c r="I217" s="197"/>
      <c r="J217" s="198">
        <f t="shared" si="10"/>
        <v>0</v>
      </c>
      <c r="K217" s="194" t="s">
        <v>21</v>
      </c>
      <c r="L217" s="61"/>
      <c r="M217" s="199" t="s">
        <v>21</v>
      </c>
      <c r="N217" s="200" t="s">
        <v>42</v>
      </c>
      <c r="O217" s="42"/>
      <c r="P217" s="201">
        <f t="shared" si="11"/>
        <v>0</v>
      </c>
      <c r="Q217" s="201">
        <v>0</v>
      </c>
      <c r="R217" s="201">
        <f t="shared" si="12"/>
        <v>0</v>
      </c>
      <c r="S217" s="201">
        <v>0</v>
      </c>
      <c r="T217" s="202">
        <f t="shared" si="13"/>
        <v>0</v>
      </c>
      <c r="AR217" s="24" t="s">
        <v>269</v>
      </c>
      <c r="AT217" s="24" t="s">
        <v>140</v>
      </c>
      <c r="AU217" s="24" t="s">
        <v>157</v>
      </c>
      <c r="AY217" s="24" t="s">
        <v>137</v>
      </c>
      <c r="BE217" s="203">
        <f t="shared" si="14"/>
        <v>0</v>
      </c>
      <c r="BF217" s="203">
        <f t="shared" si="15"/>
        <v>0</v>
      </c>
      <c r="BG217" s="203">
        <f t="shared" si="16"/>
        <v>0</v>
      </c>
      <c r="BH217" s="203">
        <f t="shared" si="17"/>
        <v>0</v>
      </c>
      <c r="BI217" s="203">
        <f t="shared" si="18"/>
        <v>0</v>
      </c>
      <c r="BJ217" s="24" t="s">
        <v>79</v>
      </c>
      <c r="BK217" s="203">
        <f t="shared" si="19"/>
        <v>0</v>
      </c>
      <c r="BL217" s="24" t="s">
        <v>269</v>
      </c>
      <c r="BM217" s="24" t="s">
        <v>1083</v>
      </c>
    </row>
    <row r="218" spans="2:65" s="1" customFormat="1" ht="16.5" customHeight="1">
      <c r="B218" s="41"/>
      <c r="C218" s="192" t="s">
        <v>590</v>
      </c>
      <c r="D218" s="192" t="s">
        <v>140</v>
      </c>
      <c r="E218" s="193" t="s">
        <v>1084</v>
      </c>
      <c r="F218" s="194" t="s">
        <v>1085</v>
      </c>
      <c r="G218" s="195" t="s">
        <v>888</v>
      </c>
      <c r="H218" s="196">
        <v>5</v>
      </c>
      <c r="I218" s="197"/>
      <c r="J218" s="198">
        <f t="shared" si="10"/>
        <v>0</v>
      </c>
      <c r="K218" s="194" t="s">
        <v>21</v>
      </c>
      <c r="L218" s="61"/>
      <c r="M218" s="199" t="s">
        <v>21</v>
      </c>
      <c r="N218" s="200" t="s">
        <v>42</v>
      </c>
      <c r="O218" s="42"/>
      <c r="P218" s="201">
        <f t="shared" si="11"/>
        <v>0</v>
      </c>
      <c r="Q218" s="201">
        <v>0</v>
      </c>
      <c r="R218" s="201">
        <f t="shared" si="12"/>
        <v>0</v>
      </c>
      <c r="S218" s="201">
        <v>0</v>
      </c>
      <c r="T218" s="202">
        <f t="shared" si="13"/>
        <v>0</v>
      </c>
      <c r="AR218" s="24" t="s">
        <v>269</v>
      </c>
      <c r="AT218" s="24" t="s">
        <v>140</v>
      </c>
      <c r="AU218" s="24" t="s">
        <v>157</v>
      </c>
      <c r="AY218" s="24" t="s">
        <v>137</v>
      </c>
      <c r="BE218" s="203">
        <f t="shared" si="14"/>
        <v>0</v>
      </c>
      <c r="BF218" s="203">
        <f t="shared" si="15"/>
        <v>0</v>
      </c>
      <c r="BG218" s="203">
        <f t="shared" si="16"/>
        <v>0</v>
      </c>
      <c r="BH218" s="203">
        <f t="shared" si="17"/>
        <v>0</v>
      </c>
      <c r="BI218" s="203">
        <f t="shared" si="18"/>
        <v>0</v>
      </c>
      <c r="BJ218" s="24" t="s">
        <v>79</v>
      </c>
      <c r="BK218" s="203">
        <f t="shared" si="19"/>
        <v>0</v>
      </c>
      <c r="BL218" s="24" t="s">
        <v>269</v>
      </c>
      <c r="BM218" s="24" t="s">
        <v>1086</v>
      </c>
    </row>
    <row r="219" spans="2:65" s="1" customFormat="1" ht="16.5" customHeight="1">
      <c r="B219" s="41"/>
      <c r="C219" s="192" t="s">
        <v>594</v>
      </c>
      <c r="D219" s="192" t="s">
        <v>140</v>
      </c>
      <c r="E219" s="193" t="s">
        <v>1087</v>
      </c>
      <c r="F219" s="194" t="s">
        <v>1088</v>
      </c>
      <c r="G219" s="195" t="s">
        <v>888</v>
      </c>
      <c r="H219" s="196">
        <v>4</v>
      </c>
      <c r="I219" s="197"/>
      <c r="J219" s="198">
        <f t="shared" si="10"/>
        <v>0</v>
      </c>
      <c r="K219" s="194" t="s">
        <v>21</v>
      </c>
      <c r="L219" s="61"/>
      <c r="M219" s="199" t="s">
        <v>21</v>
      </c>
      <c r="N219" s="200" t="s">
        <v>42</v>
      </c>
      <c r="O219" s="42"/>
      <c r="P219" s="201">
        <f t="shared" si="11"/>
        <v>0</v>
      </c>
      <c r="Q219" s="201">
        <v>0</v>
      </c>
      <c r="R219" s="201">
        <f t="shared" si="12"/>
        <v>0</v>
      </c>
      <c r="S219" s="201">
        <v>0</v>
      </c>
      <c r="T219" s="202">
        <f t="shared" si="13"/>
        <v>0</v>
      </c>
      <c r="AR219" s="24" t="s">
        <v>269</v>
      </c>
      <c r="AT219" s="24" t="s">
        <v>140</v>
      </c>
      <c r="AU219" s="24" t="s">
        <v>157</v>
      </c>
      <c r="AY219" s="24" t="s">
        <v>137</v>
      </c>
      <c r="BE219" s="203">
        <f t="shared" si="14"/>
        <v>0</v>
      </c>
      <c r="BF219" s="203">
        <f t="shared" si="15"/>
        <v>0</v>
      </c>
      <c r="BG219" s="203">
        <f t="shared" si="16"/>
        <v>0</v>
      </c>
      <c r="BH219" s="203">
        <f t="shared" si="17"/>
        <v>0</v>
      </c>
      <c r="BI219" s="203">
        <f t="shared" si="18"/>
        <v>0</v>
      </c>
      <c r="BJ219" s="24" t="s">
        <v>79</v>
      </c>
      <c r="BK219" s="203">
        <f t="shared" si="19"/>
        <v>0</v>
      </c>
      <c r="BL219" s="24" t="s">
        <v>269</v>
      </c>
      <c r="BM219" s="24" t="s">
        <v>1089</v>
      </c>
    </row>
    <row r="220" spans="2:65" s="1" customFormat="1" ht="16.5" customHeight="1">
      <c r="B220" s="41"/>
      <c r="C220" s="192" t="s">
        <v>598</v>
      </c>
      <c r="D220" s="192" t="s">
        <v>140</v>
      </c>
      <c r="E220" s="193" t="s">
        <v>1090</v>
      </c>
      <c r="F220" s="194" t="s">
        <v>1091</v>
      </c>
      <c r="G220" s="195" t="s">
        <v>888</v>
      </c>
      <c r="H220" s="196">
        <v>2</v>
      </c>
      <c r="I220" s="197"/>
      <c r="J220" s="198">
        <f t="shared" si="10"/>
        <v>0</v>
      </c>
      <c r="K220" s="194" t="s">
        <v>21</v>
      </c>
      <c r="L220" s="61"/>
      <c r="M220" s="199" t="s">
        <v>21</v>
      </c>
      <c r="N220" s="200" t="s">
        <v>42</v>
      </c>
      <c r="O220" s="42"/>
      <c r="P220" s="201">
        <f t="shared" si="11"/>
        <v>0</v>
      </c>
      <c r="Q220" s="201">
        <v>0</v>
      </c>
      <c r="R220" s="201">
        <f t="shared" si="12"/>
        <v>0</v>
      </c>
      <c r="S220" s="201">
        <v>0</v>
      </c>
      <c r="T220" s="202">
        <f t="shared" si="13"/>
        <v>0</v>
      </c>
      <c r="AR220" s="24" t="s">
        <v>269</v>
      </c>
      <c r="AT220" s="24" t="s">
        <v>140</v>
      </c>
      <c r="AU220" s="24" t="s">
        <v>157</v>
      </c>
      <c r="AY220" s="24" t="s">
        <v>137</v>
      </c>
      <c r="BE220" s="203">
        <f t="shared" si="14"/>
        <v>0</v>
      </c>
      <c r="BF220" s="203">
        <f t="shared" si="15"/>
        <v>0</v>
      </c>
      <c r="BG220" s="203">
        <f t="shared" si="16"/>
        <v>0</v>
      </c>
      <c r="BH220" s="203">
        <f t="shared" si="17"/>
        <v>0</v>
      </c>
      <c r="BI220" s="203">
        <f t="shared" si="18"/>
        <v>0</v>
      </c>
      <c r="BJ220" s="24" t="s">
        <v>79</v>
      </c>
      <c r="BK220" s="203">
        <f t="shared" si="19"/>
        <v>0</v>
      </c>
      <c r="BL220" s="24" t="s">
        <v>269</v>
      </c>
      <c r="BM220" s="24" t="s">
        <v>1092</v>
      </c>
    </row>
    <row r="221" spans="2:65" s="1" customFormat="1" ht="16.5" customHeight="1">
      <c r="B221" s="41"/>
      <c r="C221" s="192" t="s">
        <v>603</v>
      </c>
      <c r="D221" s="192" t="s">
        <v>140</v>
      </c>
      <c r="E221" s="193" t="s">
        <v>1093</v>
      </c>
      <c r="F221" s="194" t="s">
        <v>1094</v>
      </c>
      <c r="G221" s="195" t="s">
        <v>888</v>
      </c>
      <c r="H221" s="196">
        <v>1</v>
      </c>
      <c r="I221" s="197"/>
      <c r="J221" s="198">
        <f t="shared" si="10"/>
        <v>0</v>
      </c>
      <c r="K221" s="194" t="s">
        <v>21</v>
      </c>
      <c r="L221" s="61"/>
      <c r="M221" s="199" t="s">
        <v>21</v>
      </c>
      <c r="N221" s="200" t="s">
        <v>42</v>
      </c>
      <c r="O221" s="42"/>
      <c r="P221" s="201">
        <f t="shared" si="11"/>
        <v>0</v>
      </c>
      <c r="Q221" s="201">
        <v>0</v>
      </c>
      <c r="R221" s="201">
        <f t="shared" si="12"/>
        <v>0</v>
      </c>
      <c r="S221" s="201">
        <v>0</v>
      </c>
      <c r="T221" s="202">
        <f t="shared" si="13"/>
        <v>0</v>
      </c>
      <c r="AR221" s="24" t="s">
        <v>269</v>
      </c>
      <c r="AT221" s="24" t="s">
        <v>140</v>
      </c>
      <c r="AU221" s="24" t="s">
        <v>157</v>
      </c>
      <c r="AY221" s="24" t="s">
        <v>137</v>
      </c>
      <c r="BE221" s="203">
        <f t="shared" si="14"/>
        <v>0</v>
      </c>
      <c r="BF221" s="203">
        <f t="shared" si="15"/>
        <v>0</v>
      </c>
      <c r="BG221" s="203">
        <f t="shared" si="16"/>
        <v>0</v>
      </c>
      <c r="BH221" s="203">
        <f t="shared" si="17"/>
        <v>0</v>
      </c>
      <c r="BI221" s="203">
        <f t="shared" si="18"/>
        <v>0</v>
      </c>
      <c r="BJ221" s="24" t="s">
        <v>79</v>
      </c>
      <c r="BK221" s="203">
        <f t="shared" si="19"/>
        <v>0</v>
      </c>
      <c r="BL221" s="24" t="s">
        <v>269</v>
      </c>
      <c r="BM221" s="24" t="s">
        <v>1095</v>
      </c>
    </row>
    <row r="222" spans="2:65" s="1" customFormat="1" ht="16.5" customHeight="1">
      <c r="B222" s="41"/>
      <c r="C222" s="192" t="s">
        <v>607</v>
      </c>
      <c r="D222" s="192" t="s">
        <v>140</v>
      </c>
      <c r="E222" s="193" t="s">
        <v>1096</v>
      </c>
      <c r="F222" s="194" t="s">
        <v>1097</v>
      </c>
      <c r="G222" s="195" t="s">
        <v>888</v>
      </c>
      <c r="H222" s="196">
        <v>1</v>
      </c>
      <c r="I222" s="197"/>
      <c r="J222" s="198">
        <f t="shared" si="10"/>
        <v>0</v>
      </c>
      <c r="K222" s="194" t="s">
        <v>21</v>
      </c>
      <c r="L222" s="61"/>
      <c r="M222" s="199" t="s">
        <v>21</v>
      </c>
      <c r="N222" s="200" t="s">
        <v>42</v>
      </c>
      <c r="O222" s="42"/>
      <c r="P222" s="201">
        <f t="shared" si="11"/>
        <v>0</v>
      </c>
      <c r="Q222" s="201">
        <v>0</v>
      </c>
      <c r="R222" s="201">
        <f t="shared" si="12"/>
        <v>0</v>
      </c>
      <c r="S222" s="201">
        <v>0</v>
      </c>
      <c r="T222" s="202">
        <f t="shared" si="13"/>
        <v>0</v>
      </c>
      <c r="AR222" s="24" t="s">
        <v>269</v>
      </c>
      <c r="AT222" s="24" t="s">
        <v>140</v>
      </c>
      <c r="AU222" s="24" t="s">
        <v>157</v>
      </c>
      <c r="AY222" s="24" t="s">
        <v>137</v>
      </c>
      <c r="BE222" s="203">
        <f t="shared" si="14"/>
        <v>0</v>
      </c>
      <c r="BF222" s="203">
        <f t="shared" si="15"/>
        <v>0</v>
      </c>
      <c r="BG222" s="203">
        <f t="shared" si="16"/>
        <v>0</v>
      </c>
      <c r="BH222" s="203">
        <f t="shared" si="17"/>
        <v>0</v>
      </c>
      <c r="BI222" s="203">
        <f t="shared" si="18"/>
        <v>0</v>
      </c>
      <c r="BJ222" s="24" t="s">
        <v>79</v>
      </c>
      <c r="BK222" s="203">
        <f t="shared" si="19"/>
        <v>0</v>
      </c>
      <c r="BL222" s="24" t="s">
        <v>269</v>
      </c>
      <c r="BM222" s="24" t="s">
        <v>1098</v>
      </c>
    </row>
    <row r="223" spans="2:65" s="1" customFormat="1" ht="16.5" customHeight="1">
      <c r="B223" s="41"/>
      <c r="C223" s="192" t="s">
        <v>613</v>
      </c>
      <c r="D223" s="192" t="s">
        <v>140</v>
      </c>
      <c r="E223" s="193" t="s">
        <v>1099</v>
      </c>
      <c r="F223" s="194" t="s">
        <v>1100</v>
      </c>
      <c r="G223" s="195" t="s">
        <v>888</v>
      </c>
      <c r="H223" s="196">
        <v>2</v>
      </c>
      <c r="I223" s="197"/>
      <c r="J223" s="198">
        <f t="shared" si="10"/>
        <v>0</v>
      </c>
      <c r="K223" s="194" t="s">
        <v>21</v>
      </c>
      <c r="L223" s="61"/>
      <c r="M223" s="199" t="s">
        <v>21</v>
      </c>
      <c r="N223" s="200" t="s">
        <v>42</v>
      </c>
      <c r="O223" s="42"/>
      <c r="P223" s="201">
        <f t="shared" si="11"/>
        <v>0</v>
      </c>
      <c r="Q223" s="201">
        <v>0</v>
      </c>
      <c r="R223" s="201">
        <f t="shared" si="12"/>
        <v>0</v>
      </c>
      <c r="S223" s="201">
        <v>0</v>
      </c>
      <c r="T223" s="202">
        <f t="shared" si="13"/>
        <v>0</v>
      </c>
      <c r="AR223" s="24" t="s">
        <v>269</v>
      </c>
      <c r="AT223" s="24" t="s">
        <v>140</v>
      </c>
      <c r="AU223" s="24" t="s">
        <v>157</v>
      </c>
      <c r="AY223" s="24" t="s">
        <v>137</v>
      </c>
      <c r="BE223" s="203">
        <f t="shared" si="14"/>
        <v>0</v>
      </c>
      <c r="BF223" s="203">
        <f t="shared" si="15"/>
        <v>0</v>
      </c>
      <c r="BG223" s="203">
        <f t="shared" si="16"/>
        <v>0</v>
      </c>
      <c r="BH223" s="203">
        <f t="shared" si="17"/>
        <v>0</v>
      </c>
      <c r="BI223" s="203">
        <f t="shared" si="18"/>
        <v>0</v>
      </c>
      <c r="BJ223" s="24" t="s">
        <v>79</v>
      </c>
      <c r="BK223" s="203">
        <f t="shared" si="19"/>
        <v>0</v>
      </c>
      <c r="BL223" s="24" t="s">
        <v>269</v>
      </c>
      <c r="BM223" s="24" t="s">
        <v>1101</v>
      </c>
    </row>
    <row r="224" spans="2:65" s="1" customFormat="1" ht="25.5" customHeight="1">
      <c r="B224" s="41"/>
      <c r="C224" s="192" t="s">
        <v>617</v>
      </c>
      <c r="D224" s="192" t="s">
        <v>140</v>
      </c>
      <c r="E224" s="193" t="s">
        <v>1102</v>
      </c>
      <c r="F224" s="194" t="s">
        <v>1103</v>
      </c>
      <c r="G224" s="195" t="s">
        <v>888</v>
      </c>
      <c r="H224" s="196">
        <v>224</v>
      </c>
      <c r="I224" s="197"/>
      <c r="J224" s="198">
        <f t="shared" si="10"/>
        <v>0</v>
      </c>
      <c r="K224" s="194" t="s">
        <v>21</v>
      </c>
      <c r="L224" s="61"/>
      <c r="M224" s="199" t="s">
        <v>21</v>
      </c>
      <c r="N224" s="200" t="s">
        <v>42</v>
      </c>
      <c r="O224" s="42"/>
      <c r="P224" s="201">
        <f t="shared" si="11"/>
        <v>0</v>
      </c>
      <c r="Q224" s="201">
        <v>0</v>
      </c>
      <c r="R224" s="201">
        <f t="shared" si="12"/>
        <v>0</v>
      </c>
      <c r="S224" s="201">
        <v>0</v>
      </c>
      <c r="T224" s="202">
        <f t="shared" si="13"/>
        <v>0</v>
      </c>
      <c r="AR224" s="24" t="s">
        <v>269</v>
      </c>
      <c r="AT224" s="24" t="s">
        <v>140</v>
      </c>
      <c r="AU224" s="24" t="s">
        <v>157</v>
      </c>
      <c r="AY224" s="24" t="s">
        <v>137</v>
      </c>
      <c r="BE224" s="203">
        <f t="shared" si="14"/>
        <v>0</v>
      </c>
      <c r="BF224" s="203">
        <f t="shared" si="15"/>
        <v>0</v>
      </c>
      <c r="BG224" s="203">
        <f t="shared" si="16"/>
        <v>0</v>
      </c>
      <c r="BH224" s="203">
        <f t="shared" si="17"/>
        <v>0</v>
      </c>
      <c r="BI224" s="203">
        <f t="shared" si="18"/>
        <v>0</v>
      </c>
      <c r="BJ224" s="24" t="s">
        <v>79</v>
      </c>
      <c r="BK224" s="203">
        <f t="shared" si="19"/>
        <v>0</v>
      </c>
      <c r="BL224" s="24" t="s">
        <v>269</v>
      </c>
      <c r="BM224" s="24" t="s">
        <v>1104</v>
      </c>
    </row>
    <row r="225" spans="2:63" s="10" customFormat="1" ht="22.35" customHeight="1">
      <c r="B225" s="176"/>
      <c r="C225" s="177"/>
      <c r="D225" s="178" t="s">
        <v>70</v>
      </c>
      <c r="E225" s="190" t="s">
        <v>1105</v>
      </c>
      <c r="F225" s="190" t="s">
        <v>1106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SUM(P226:P229)</f>
        <v>0</v>
      </c>
      <c r="Q225" s="184"/>
      <c r="R225" s="185">
        <f>SUM(R226:R229)</f>
        <v>0</v>
      </c>
      <c r="S225" s="184"/>
      <c r="T225" s="186">
        <f>SUM(T226:T229)</f>
        <v>0</v>
      </c>
      <c r="AR225" s="187" t="s">
        <v>79</v>
      </c>
      <c r="AT225" s="188" t="s">
        <v>70</v>
      </c>
      <c r="AU225" s="188" t="s">
        <v>81</v>
      </c>
      <c r="AY225" s="187" t="s">
        <v>137</v>
      </c>
      <c r="BK225" s="189">
        <f>SUM(BK226:BK229)</f>
        <v>0</v>
      </c>
    </row>
    <row r="226" spans="2:65" s="1" customFormat="1" ht="16.5" customHeight="1">
      <c r="B226" s="41"/>
      <c r="C226" s="192" t="s">
        <v>624</v>
      </c>
      <c r="D226" s="192" t="s">
        <v>140</v>
      </c>
      <c r="E226" s="193" t="s">
        <v>1107</v>
      </c>
      <c r="F226" s="194" t="s">
        <v>1108</v>
      </c>
      <c r="G226" s="195" t="s">
        <v>888</v>
      </c>
      <c r="H226" s="196">
        <v>9</v>
      </c>
      <c r="I226" s="197"/>
      <c r="J226" s="198">
        <f>ROUND(I226*H226,2)</f>
        <v>0</v>
      </c>
      <c r="K226" s="194" t="s">
        <v>21</v>
      </c>
      <c r="L226" s="61"/>
      <c r="M226" s="199" t="s">
        <v>21</v>
      </c>
      <c r="N226" s="200" t="s">
        <v>42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269</v>
      </c>
      <c r="AT226" s="24" t="s">
        <v>140</v>
      </c>
      <c r="AU226" s="24" t="s">
        <v>153</v>
      </c>
      <c r="AY226" s="24" t="s">
        <v>137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79</v>
      </c>
      <c r="BK226" s="203">
        <f>ROUND(I226*H226,2)</f>
        <v>0</v>
      </c>
      <c r="BL226" s="24" t="s">
        <v>269</v>
      </c>
      <c r="BM226" s="24" t="s">
        <v>1109</v>
      </c>
    </row>
    <row r="227" spans="2:65" s="1" customFormat="1" ht="16.5" customHeight="1">
      <c r="B227" s="41"/>
      <c r="C227" s="192" t="s">
        <v>629</v>
      </c>
      <c r="D227" s="192" t="s">
        <v>140</v>
      </c>
      <c r="E227" s="193" t="s">
        <v>1110</v>
      </c>
      <c r="F227" s="194" t="s">
        <v>1111</v>
      </c>
      <c r="G227" s="195" t="s">
        <v>888</v>
      </c>
      <c r="H227" s="196">
        <v>4</v>
      </c>
      <c r="I227" s="197"/>
      <c r="J227" s="198">
        <f>ROUND(I227*H227,2)</f>
        <v>0</v>
      </c>
      <c r="K227" s="194" t="s">
        <v>21</v>
      </c>
      <c r="L227" s="61"/>
      <c r="M227" s="199" t="s">
        <v>21</v>
      </c>
      <c r="N227" s="200" t="s">
        <v>42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269</v>
      </c>
      <c r="AT227" s="24" t="s">
        <v>140</v>
      </c>
      <c r="AU227" s="24" t="s">
        <v>153</v>
      </c>
      <c r="AY227" s="24" t="s">
        <v>137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79</v>
      </c>
      <c r="BK227" s="203">
        <f>ROUND(I227*H227,2)</f>
        <v>0</v>
      </c>
      <c r="BL227" s="24" t="s">
        <v>269</v>
      </c>
      <c r="BM227" s="24" t="s">
        <v>1112</v>
      </c>
    </row>
    <row r="228" spans="2:65" s="1" customFormat="1" ht="16.5" customHeight="1">
      <c r="B228" s="41"/>
      <c r="C228" s="192" t="s">
        <v>633</v>
      </c>
      <c r="D228" s="192" t="s">
        <v>140</v>
      </c>
      <c r="E228" s="193" t="s">
        <v>1113</v>
      </c>
      <c r="F228" s="194" t="s">
        <v>1114</v>
      </c>
      <c r="G228" s="195" t="s">
        <v>888</v>
      </c>
      <c r="H228" s="196">
        <v>3</v>
      </c>
      <c r="I228" s="197"/>
      <c r="J228" s="198">
        <f>ROUND(I228*H228,2)</f>
        <v>0</v>
      </c>
      <c r="K228" s="194" t="s">
        <v>21</v>
      </c>
      <c r="L228" s="61"/>
      <c r="M228" s="199" t="s">
        <v>21</v>
      </c>
      <c r="N228" s="200" t="s">
        <v>42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269</v>
      </c>
      <c r="AT228" s="24" t="s">
        <v>140</v>
      </c>
      <c r="AU228" s="24" t="s">
        <v>153</v>
      </c>
      <c r="AY228" s="24" t="s">
        <v>137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79</v>
      </c>
      <c r="BK228" s="203">
        <f>ROUND(I228*H228,2)</f>
        <v>0</v>
      </c>
      <c r="BL228" s="24" t="s">
        <v>269</v>
      </c>
      <c r="BM228" s="24" t="s">
        <v>1115</v>
      </c>
    </row>
    <row r="229" spans="2:65" s="1" customFormat="1" ht="16.5" customHeight="1">
      <c r="B229" s="41"/>
      <c r="C229" s="192" t="s">
        <v>639</v>
      </c>
      <c r="D229" s="192" t="s">
        <v>140</v>
      </c>
      <c r="E229" s="193" t="s">
        <v>1116</v>
      </c>
      <c r="F229" s="194" t="s">
        <v>1117</v>
      </c>
      <c r="G229" s="195" t="s">
        <v>888</v>
      </c>
      <c r="H229" s="196">
        <v>2</v>
      </c>
      <c r="I229" s="197"/>
      <c r="J229" s="198">
        <f>ROUND(I229*H229,2)</f>
        <v>0</v>
      </c>
      <c r="K229" s="194" t="s">
        <v>21</v>
      </c>
      <c r="L229" s="61"/>
      <c r="M229" s="199" t="s">
        <v>21</v>
      </c>
      <c r="N229" s="200" t="s">
        <v>42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269</v>
      </c>
      <c r="AT229" s="24" t="s">
        <v>140</v>
      </c>
      <c r="AU229" s="24" t="s">
        <v>153</v>
      </c>
      <c r="AY229" s="24" t="s">
        <v>137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79</v>
      </c>
      <c r="BK229" s="203">
        <f>ROUND(I229*H229,2)</f>
        <v>0</v>
      </c>
      <c r="BL229" s="24" t="s">
        <v>269</v>
      </c>
      <c r="BM229" s="24" t="s">
        <v>1118</v>
      </c>
    </row>
    <row r="230" spans="2:63" s="10" customFormat="1" ht="22.35" customHeight="1">
      <c r="B230" s="176"/>
      <c r="C230" s="177"/>
      <c r="D230" s="178" t="s">
        <v>70</v>
      </c>
      <c r="E230" s="190" t="s">
        <v>1119</v>
      </c>
      <c r="F230" s="190" t="s">
        <v>1120</v>
      </c>
      <c r="G230" s="177"/>
      <c r="H230" s="177"/>
      <c r="I230" s="180"/>
      <c r="J230" s="191">
        <f>BK230</f>
        <v>0</v>
      </c>
      <c r="K230" s="177"/>
      <c r="L230" s="182"/>
      <c r="M230" s="183"/>
      <c r="N230" s="184"/>
      <c r="O230" s="184"/>
      <c r="P230" s="185">
        <f>SUM(P231:P233)</f>
        <v>0</v>
      </c>
      <c r="Q230" s="184"/>
      <c r="R230" s="185">
        <f>SUM(R231:R233)</f>
        <v>0</v>
      </c>
      <c r="S230" s="184"/>
      <c r="T230" s="186">
        <f>SUM(T231:T233)</f>
        <v>0</v>
      </c>
      <c r="AR230" s="187" t="s">
        <v>79</v>
      </c>
      <c r="AT230" s="188" t="s">
        <v>70</v>
      </c>
      <c r="AU230" s="188" t="s">
        <v>81</v>
      </c>
      <c r="AY230" s="187" t="s">
        <v>137</v>
      </c>
      <c r="BK230" s="189">
        <f>SUM(BK231:BK233)</f>
        <v>0</v>
      </c>
    </row>
    <row r="231" spans="2:65" s="1" customFormat="1" ht="16.5" customHeight="1">
      <c r="B231" s="41"/>
      <c r="C231" s="192" t="s">
        <v>645</v>
      </c>
      <c r="D231" s="192" t="s">
        <v>140</v>
      </c>
      <c r="E231" s="193" t="s">
        <v>1121</v>
      </c>
      <c r="F231" s="194" t="s">
        <v>1117</v>
      </c>
      <c r="G231" s="195" t="s">
        <v>888</v>
      </c>
      <c r="H231" s="196">
        <v>3</v>
      </c>
      <c r="I231" s="197"/>
      <c r="J231" s="198">
        <f>ROUND(I231*H231,2)</f>
        <v>0</v>
      </c>
      <c r="K231" s="194" t="s">
        <v>21</v>
      </c>
      <c r="L231" s="61"/>
      <c r="M231" s="199" t="s">
        <v>21</v>
      </c>
      <c r="N231" s="200" t="s">
        <v>42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269</v>
      </c>
      <c r="AT231" s="24" t="s">
        <v>140</v>
      </c>
      <c r="AU231" s="24" t="s">
        <v>153</v>
      </c>
      <c r="AY231" s="24" t="s">
        <v>137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79</v>
      </c>
      <c r="BK231" s="203">
        <f>ROUND(I231*H231,2)</f>
        <v>0</v>
      </c>
      <c r="BL231" s="24" t="s">
        <v>269</v>
      </c>
      <c r="BM231" s="24" t="s">
        <v>1122</v>
      </c>
    </row>
    <row r="232" spans="2:65" s="1" customFormat="1" ht="16.5" customHeight="1">
      <c r="B232" s="41"/>
      <c r="C232" s="192" t="s">
        <v>650</v>
      </c>
      <c r="D232" s="192" t="s">
        <v>140</v>
      </c>
      <c r="E232" s="193" t="s">
        <v>1123</v>
      </c>
      <c r="F232" s="194" t="s">
        <v>1124</v>
      </c>
      <c r="G232" s="195" t="s">
        <v>888</v>
      </c>
      <c r="H232" s="196">
        <v>8</v>
      </c>
      <c r="I232" s="197"/>
      <c r="J232" s="198">
        <f>ROUND(I232*H232,2)</f>
        <v>0</v>
      </c>
      <c r="K232" s="194" t="s">
        <v>21</v>
      </c>
      <c r="L232" s="61"/>
      <c r="M232" s="199" t="s">
        <v>21</v>
      </c>
      <c r="N232" s="200" t="s">
        <v>42</v>
      </c>
      <c r="O232" s="42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269</v>
      </c>
      <c r="AT232" s="24" t="s">
        <v>140</v>
      </c>
      <c r="AU232" s="24" t="s">
        <v>153</v>
      </c>
      <c r="AY232" s="24" t="s">
        <v>137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79</v>
      </c>
      <c r="BK232" s="203">
        <f>ROUND(I232*H232,2)</f>
        <v>0</v>
      </c>
      <c r="BL232" s="24" t="s">
        <v>269</v>
      </c>
      <c r="BM232" s="24" t="s">
        <v>1125</v>
      </c>
    </row>
    <row r="233" spans="2:65" s="1" customFormat="1" ht="16.5" customHeight="1">
      <c r="B233" s="41"/>
      <c r="C233" s="192" t="s">
        <v>654</v>
      </c>
      <c r="D233" s="192" t="s">
        <v>140</v>
      </c>
      <c r="E233" s="193" t="s">
        <v>1126</v>
      </c>
      <c r="F233" s="194" t="s">
        <v>1127</v>
      </c>
      <c r="G233" s="195" t="s">
        <v>888</v>
      </c>
      <c r="H233" s="196">
        <v>5</v>
      </c>
      <c r="I233" s="197"/>
      <c r="J233" s="198">
        <f>ROUND(I233*H233,2)</f>
        <v>0</v>
      </c>
      <c r="K233" s="194" t="s">
        <v>21</v>
      </c>
      <c r="L233" s="61"/>
      <c r="M233" s="199" t="s">
        <v>21</v>
      </c>
      <c r="N233" s="200" t="s">
        <v>42</v>
      </c>
      <c r="O233" s="4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269</v>
      </c>
      <c r="AT233" s="24" t="s">
        <v>140</v>
      </c>
      <c r="AU233" s="24" t="s">
        <v>153</v>
      </c>
      <c r="AY233" s="24" t="s">
        <v>137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79</v>
      </c>
      <c r="BK233" s="203">
        <f>ROUND(I233*H233,2)</f>
        <v>0</v>
      </c>
      <c r="BL233" s="24" t="s">
        <v>269</v>
      </c>
      <c r="BM233" s="24" t="s">
        <v>1128</v>
      </c>
    </row>
    <row r="234" spans="2:63" s="10" customFormat="1" ht="22.35" customHeight="1">
      <c r="B234" s="176"/>
      <c r="C234" s="177"/>
      <c r="D234" s="178" t="s">
        <v>70</v>
      </c>
      <c r="E234" s="190" t="s">
        <v>1129</v>
      </c>
      <c r="F234" s="190" t="s">
        <v>1130</v>
      </c>
      <c r="G234" s="177"/>
      <c r="H234" s="177"/>
      <c r="I234" s="180"/>
      <c r="J234" s="191">
        <f>BK234</f>
        <v>0</v>
      </c>
      <c r="K234" s="177"/>
      <c r="L234" s="182"/>
      <c r="M234" s="183"/>
      <c r="N234" s="184"/>
      <c r="O234" s="184"/>
      <c r="P234" s="185">
        <f>SUM(P235:P237)</f>
        <v>0</v>
      </c>
      <c r="Q234" s="184"/>
      <c r="R234" s="185">
        <f>SUM(R235:R237)</f>
        <v>0</v>
      </c>
      <c r="S234" s="184"/>
      <c r="T234" s="186">
        <f>SUM(T235:T237)</f>
        <v>0</v>
      </c>
      <c r="AR234" s="187" t="s">
        <v>79</v>
      </c>
      <c r="AT234" s="188" t="s">
        <v>70</v>
      </c>
      <c r="AU234" s="188" t="s">
        <v>81</v>
      </c>
      <c r="AY234" s="187" t="s">
        <v>137</v>
      </c>
      <c r="BK234" s="189">
        <f>SUM(BK235:BK237)</f>
        <v>0</v>
      </c>
    </row>
    <row r="235" spans="2:65" s="1" customFormat="1" ht="16.5" customHeight="1">
      <c r="B235" s="41"/>
      <c r="C235" s="192" t="s">
        <v>660</v>
      </c>
      <c r="D235" s="192" t="s">
        <v>140</v>
      </c>
      <c r="E235" s="193" t="s">
        <v>1131</v>
      </c>
      <c r="F235" s="194" t="s">
        <v>1127</v>
      </c>
      <c r="G235" s="195" t="s">
        <v>888</v>
      </c>
      <c r="H235" s="196">
        <v>4</v>
      </c>
      <c r="I235" s="197"/>
      <c r="J235" s="198">
        <f>ROUND(I235*H235,2)</f>
        <v>0</v>
      </c>
      <c r="K235" s="194" t="s">
        <v>21</v>
      </c>
      <c r="L235" s="61"/>
      <c r="M235" s="199" t="s">
        <v>21</v>
      </c>
      <c r="N235" s="200" t="s">
        <v>42</v>
      </c>
      <c r="O235" s="4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269</v>
      </c>
      <c r="AT235" s="24" t="s">
        <v>140</v>
      </c>
      <c r="AU235" s="24" t="s">
        <v>153</v>
      </c>
      <c r="AY235" s="24" t="s">
        <v>137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79</v>
      </c>
      <c r="BK235" s="203">
        <f>ROUND(I235*H235,2)</f>
        <v>0</v>
      </c>
      <c r="BL235" s="24" t="s">
        <v>269</v>
      </c>
      <c r="BM235" s="24" t="s">
        <v>1132</v>
      </c>
    </row>
    <row r="236" spans="2:65" s="1" customFormat="1" ht="16.5" customHeight="1">
      <c r="B236" s="41"/>
      <c r="C236" s="192" t="s">
        <v>664</v>
      </c>
      <c r="D236" s="192" t="s">
        <v>140</v>
      </c>
      <c r="E236" s="193" t="s">
        <v>1133</v>
      </c>
      <c r="F236" s="194" t="s">
        <v>1124</v>
      </c>
      <c r="G236" s="195" t="s">
        <v>888</v>
      </c>
      <c r="H236" s="196">
        <v>6</v>
      </c>
      <c r="I236" s="197"/>
      <c r="J236" s="198">
        <f>ROUND(I236*H236,2)</f>
        <v>0</v>
      </c>
      <c r="K236" s="194" t="s">
        <v>21</v>
      </c>
      <c r="L236" s="61"/>
      <c r="M236" s="199" t="s">
        <v>21</v>
      </c>
      <c r="N236" s="200" t="s">
        <v>42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269</v>
      </c>
      <c r="AT236" s="24" t="s">
        <v>140</v>
      </c>
      <c r="AU236" s="24" t="s">
        <v>153</v>
      </c>
      <c r="AY236" s="24" t="s">
        <v>137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79</v>
      </c>
      <c r="BK236" s="203">
        <f>ROUND(I236*H236,2)</f>
        <v>0</v>
      </c>
      <c r="BL236" s="24" t="s">
        <v>269</v>
      </c>
      <c r="BM236" s="24" t="s">
        <v>1134</v>
      </c>
    </row>
    <row r="237" spans="2:65" s="1" customFormat="1" ht="16.5" customHeight="1">
      <c r="B237" s="41"/>
      <c r="C237" s="192" t="s">
        <v>668</v>
      </c>
      <c r="D237" s="192" t="s">
        <v>140</v>
      </c>
      <c r="E237" s="193" t="s">
        <v>1135</v>
      </c>
      <c r="F237" s="194" t="s">
        <v>1117</v>
      </c>
      <c r="G237" s="195" t="s">
        <v>888</v>
      </c>
      <c r="H237" s="196">
        <v>1</v>
      </c>
      <c r="I237" s="197"/>
      <c r="J237" s="198">
        <f>ROUND(I237*H237,2)</f>
        <v>0</v>
      </c>
      <c r="K237" s="194" t="s">
        <v>21</v>
      </c>
      <c r="L237" s="61"/>
      <c r="M237" s="199" t="s">
        <v>21</v>
      </c>
      <c r="N237" s="200" t="s">
        <v>42</v>
      </c>
      <c r="O237" s="4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269</v>
      </c>
      <c r="AT237" s="24" t="s">
        <v>140</v>
      </c>
      <c r="AU237" s="24" t="s">
        <v>153</v>
      </c>
      <c r="AY237" s="24" t="s">
        <v>137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79</v>
      </c>
      <c r="BK237" s="203">
        <f>ROUND(I237*H237,2)</f>
        <v>0</v>
      </c>
      <c r="BL237" s="24" t="s">
        <v>269</v>
      </c>
      <c r="BM237" s="24" t="s">
        <v>1136</v>
      </c>
    </row>
    <row r="238" spans="2:63" s="10" customFormat="1" ht="22.35" customHeight="1">
      <c r="B238" s="176"/>
      <c r="C238" s="177"/>
      <c r="D238" s="178" t="s">
        <v>70</v>
      </c>
      <c r="E238" s="190" t="s">
        <v>1137</v>
      </c>
      <c r="F238" s="190" t="s">
        <v>1138</v>
      </c>
      <c r="G238" s="177"/>
      <c r="H238" s="177"/>
      <c r="I238" s="180"/>
      <c r="J238" s="191">
        <f>BK238</f>
        <v>0</v>
      </c>
      <c r="K238" s="177"/>
      <c r="L238" s="182"/>
      <c r="M238" s="183"/>
      <c r="N238" s="184"/>
      <c r="O238" s="184"/>
      <c r="P238" s="185">
        <f>SUM(P239:P241)</f>
        <v>0</v>
      </c>
      <c r="Q238" s="184"/>
      <c r="R238" s="185">
        <f>SUM(R239:R241)</f>
        <v>0</v>
      </c>
      <c r="S238" s="184"/>
      <c r="T238" s="186">
        <f>SUM(T239:T241)</f>
        <v>0</v>
      </c>
      <c r="AR238" s="187" t="s">
        <v>79</v>
      </c>
      <c r="AT238" s="188" t="s">
        <v>70</v>
      </c>
      <c r="AU238" s="188" t="s">
        <v>81</v>
      </c>
      <c r="AY238" s="187" t="s">
        <v>137</v>
      </c>
      <c r="BK238" s="189">
        <f>SUM(BK239:BK241)</f>
        <v>0</v>
      </c>
    </row>
    <row r="239" spans="2:65" s="1" customFormat="1" ht="16.5" customHeight="1">
      <c r="B239" s="41"/>
      <c r="C239" s="192" t="s">
        <v>672</v>
      </c>
      <c r="D239" s="192" t="s">
        <v>140</v>
      </c>
      <c r="E239" s="193" t="s">
        <v>1139</v>
      </c>
      <c r="F239" s="194" t="s">
        <v>1127</v>
      </c>
      <c r="G239" s="195" t="s">
        <v>888</v>
      </c>
      <c r="H239" s="196">
        <v>1</v>
      </c>
      <c r="I239" s="197"/>
      <c r="J239" s="198">
        <f>ROUND(I239*H239,2)</f>
        <v>0</v>
      </c>
      <c r="K239" s="194" t="s">
        <v>21</v>
      </c>
      <c r="L239" s="61"/>
      <c r="M239" s="199" t="s">
        <v>21</v>
      </c>
      <c r="N239" s="200" t="s">
        <v>42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269</v>
      </c>
      <c r="AT239" s="24" t="s">
        <v>140</v>
      </c>
      <c r="AU239" s="24" t="s">
        <v>153</v>
      </c>
      <c r="AY239" s="24" t="s">
        <v>137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79</v>
      </c>
      <c r="BK239" s="203">
        <f>ROUND(I239*H239,2)</f>
        <v>0</v>
      </c>
      <c r="BL239" s="24" t="s">
        <v>269</v>
      </c>
      <c r="BM239" s="24" t="s">
        <v>1140</v>
      </c>
    </row>
    <row r="240" spans="2:65" s="1" customFormat="1" ht="16.5" customHeight="1">
      <c r="B240" s="41"/>
      <c r="C240" s="192" t="s">
        <v>678</v>
      </c>
      <c r="D240" s="192" t="s">
        <v>140</v>
      </c>
      <c r="E240" s="193" t="s">
        <v>1141</v>
      </c>
      <c r="F240" s="194" t="s">
        <v>1124</v>
      </c>
      <c r="G240" s="195" t="s">
        <v>888</v>
      </c>
      <c r="H240" s="196">
        <v>2</v>
      </c>
      <c r="I240" s="197"/>
      <c r="J240" s="198">
        <f>ROUND(I240*H240,2)</f>
        <v>0</v>
      </c>
      <c r="K240" s="194" t="s">
        <v>21</v>
      </c>
      <c r="L240" s="61"/>
      <c r="M240" s="199" t="s">
        <v>21</v>
      </c>
      <c r="N240" s="200" t="s">
        <v>42</v>
      </c>
      <c r="O240" s="42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269</v>
      </c>
      <c r="AT240" s="24" t="s">
        <v>140</v>
      </c>
      <c r="AU240" s="24" t="s">
        <v>153</v>
      </c>
      <c r="AY240" s="24" t="s">
        <v>137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79</v>
      </c>
      <c r="BK240" s="203">
        <f>ROUND(I240*H240,2)</f>
        <v>0</v>
      </c>
      <c r="BL240" s="24" t="s">
        <v>269</v>
      </c>
      <c r="BM240" s="24" t="s">
        <v>1142</v>
      </c>
    </row>
    <row r="241" spans="2:65" s="1" customFormat="1" ht="16.5" customHeight="1">
      <c r="B241" s="41"/>
      <c r="C241" s="192" t="s">
        <v>683</v>
      </c>
      <c r="D241" s="192" t="s">
        <v>140</v>
      </c>
      <c r="E241" s="193" t="s">
        <v>1143</v>
      </c>
      <c r="F241" s="194" t="s">
        <v>1117</v>
      </c>
      <c r="G241" s="195" t="s">
        <v>888</v>
      </c>
      <c r="H241" s="196">
        <v>2</v>
      </c>
      <c r="I241" s="197"/>
      <c r="J241" s="198">
        <f>ROUND(I241*H241,2)</f>
        <v>0</v>
      </c>
      <c r="K241" s="194" t="s">
        <v>21</v>
      </c>
      <c r="L241" s="61"/>
      <c r="M241" s="199" t="s">
        <v>21</v>
      </c>
      <c r="N241" s="200" t="s">
        <v>42</v>
      </c>
      <c r="O241" s="4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269</v>
      </c>
      <c r="AT241" s="24" t="s">
        <v>140</v>
      </c>
      <c r="AU241" s="24" t="s">
        <v>153</v>
      </c>
      <c r="AY241" s="24" t="s">
        <v>137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79</v>
      </c>
      <c r="BK241" s="203">
        <f>ROUND(I241*H241,2)</f>
        <v>0</v>
      </c>
      <c r="BL241" s="24" t="s">
        <v>269</v>
      </c>
      <c r="BM241" s="24" t="s">
        <v>1144</v>
      </c>
    </row>
    <row r="242" spans="2:63" s="10" customFormat="1" ht="22.35" customHeight="1">
      <c r="B242" s="176"/>
      <c r="C242" s="177"/>
      <c r="D242" s="178" t="s">
        <v>70</v>
      </c>
      <c r="E242" s="190" t="s">
        <v>1145</v>
      </c>
      <c r="F242" s="190" t="s">
        <v>1146</v>
      </c>
      <c r="G242" s="177"/>
      <c r="H242" s="177"/>
      <c r="I242" s="180"/>
      <c r="J242" s="191">
        <f>BK242</f>
        <v>0</v>
      </c>
      <c r="K242" s="177"/>
      <c r="L242" s="182"/>
      <c r="M242" s="183"/>
      <c r="N242" s="184"/>
      <c r="O242" s="184"/>
      <c r="P242" s="185">
        <f>SUM(P243:P245)</f>
        <v>0</v>
      </c>
      <c r="Q242" s="184"/>
      <c r="R242" s="185">
        <f>SUM(R243:R245)</f>
        <v>0</v>
      </c>
      <c r="S242" s="184"/>
      <c r="T242" s="186">
        <f>SUM(T243:T245)</f>
        <v>0</v>
      </c>
      <c r="AR242" s="187" t="s">
        <v>79</v>
      </c>
      <c r="AT242" s="188" t="s">
        <v>70</v>
      </c>
      <c r="AU242" s="188" t="s">
        <v>81</v>
      </c>
      <c r="AY242" s="187" t="s">
        <v>137</v>
      </c>
      <c r="BK242" s="189">
        <f>SUM(BK243:BK245)</f>
        <v>0</v>
      </c>
    </row>
    <row r="243" spans="2:65" s="1" customFormat="1" ht="16.5" customHeight="1">
      <c r="B243" s="41"/>
      <c r="C243" s="192" t="s">
        <v>687</v>
      </c>
      <c r="D243" s="192" t="s">
        <v>140</v>
      </c>
      <c r="E243" s="193" t="s">
        <v>1147</v>
      </c>
      <c r="F243" s="194" t="s">
        <v>1124</v>
      </c>
      <c r="G243" s="195" t="s">
        <v>901</v>
      </c>
      <c r="H243" s="196">
        <v>3</v>
      </c>
      <c r="I243" s="197"/>
      <c r="J243" s="198">
        <f>ROUND(I243*H243,2)</f>
        <v>0</v>
      </c>
      <c r="K243" s="194" t="s">
        <v>21</v>
      </c>
      <c r="L243" s="61"/>
      <c r="M243" s="199" t="s">
        <v>21</v>
      </c>
      <c r="N243" s="200" t="s">
        <v>42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269</v>
      </c>
      <c r="AT243" s="24" t="s">
        <v>140</v>
      </c>
      <c r="AU243" s="24" t="s">
        <v>153</v>
      </c>
      <c r="AY243" s="24" t="s">
        <v>137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79</v>
      </c>
      <c r="BK243" s="203">
        <f>ROUND(I243*H243,2)</f>
        <v>0</v>
      </c>
      <c r="BL243" s="24" t="s">
        <v>269</v>
      </c>
      <c r="BM243" s="24" t="s">
        <v>1148</v>
      </c>
    </row>
    <row r="244" spans="2:65" s="1" customFormat="1" ht="16.5" customHeight="1">
      <c r="B244" s="41"/>
      <c r="C244" s="192" t="s">
        <v>691</v>
      </c>
      <c r="D244" s="192" t="s">
        <v>140</v>
      </c>
      <c r="E244" s="193" t="s">
        <v>1149</v>
      </c>
      <c r="F244" s="194" t="s">
        <v>1117</v>
      </c>
      <c r="G244" s="195" t="s">
        <v>901</v>
      </c>
      <c r="H244" s="196">
        <v>6</v>
      </c>
      <c r="I244" s="197"/>
      <c r="J244" s="198">
        <f>ROUND(I244*H244,2)</f>
        <v>0</v>
      </c>
      <c r="K244" s="194" t="s">
        <v>21</v>
      </c>
      <c r="L244" s="61"/>
      <c r="M244" s="199" t="s">
        <v>21</v>
      </c>
      <c r="N244" s="200" t="s">
        <v>42</v>
      </c>
      <c r="O244" s="42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269</v>
      </c>
      <c r="AT244" s="24" t="s">
        <v>140</v>
      </c>
      <c r="AU244" s="24" t="s">
        <v>153</v>
      </c>
      <c r="AY244" s="24" t="s">
        <v>137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79</v>
      </c>
      <c r="BK244" s="203">
        <f>ROUND(I244*H244,2)</f>
        <v>0</v>
      </c>
      <c r="BL244" s="24" t="s">
        <v>269</v>
      </c>
      <c r="BM244" s="24" t="s">
        <v>1150</v>
      </c>
    </row>
    <row r="245" spans="2:65" s="1" customFormat="1" ht="16.5" customHeight="1">
      <c r="B245" s="41"/>
      <c r="C245" s="192" t="s">
        <v>696</v>
      </c>
      <c r="D245" s="192" t="s">
        <v>140</v>
      </c>
      <c r="E245" s="193" t="s">
        <v>1151</v>
      </c>
      <c r="F245" s="194" t="s">
        <v>1114</v>
      </c>
      <c r="G245" s="195" t="s">
        <v>901</v>
      </c>
      <c r="H245" s="196">
        <v>6</v>
      </c>
      <c r="I245" s="197"/>
      <c r="J245" s="198">
        <f>ROUND(I245*H245,2)</f>
        <v>0</v>
      </c>
      <c r="K245" s="194" t="s">
        <v>21</v>
      </c>
      <c r="L245" s="61"/>
      <c r="M245" s="199" t="s">
        <v>21</v>
      </c>
      <c r="N245" s="200" t="s">
        <v>42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269</v>
      </c>
      <c r="AT245" s="24" t="s">
        <v>140</v>
      </c>
      <c r="AU245" s="24" t="s">
        <v>153</v>
      </c>
      <c r="AY245" s="24" t="s">
        <v>137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79</v>
      </c>
      <c r="BK245" s="203">
        <f>ROUND(I245*H245,2)</f>
        <v>0</v>
      </c>
      <c r="BL245" s="24" t="s">
        <v>269</v>
      </c>
      <c r="BM245" s="24" t="s">
        <v>1152</v>
      </c>
    </row>
    <row r="246" spans="2:63" s="10" customFormat="1" ht="22.35" customHeight="1">
      <c r="B246" s="176"/>
      <c r="C246" s="177"/>
      <c r="D246" s="178" t="s">
        <v>70</v>
      </c>
      <c r="E246" s="190" t="s">
        <v>1153</v>
      </c>
      <c r="F246" s="190" t="s">
        <v>1154</v>
      </c>
      <c r="G246" s="177"/>
      <c r="H246" s="177"/>
      <c r="I246" s="180"/>
      <c r="J246" s="191">
        <f>BK246</f>
        <v>0</v>
      </c>
      <c r="K246" s="177"/>
      <c r="L246" s="182"/>
      <c r="M246" s="183"/>
      <c r="N246" s="184"/>
      <c r="O246" s="184"/>
      <c r="P246" s="185">
        <f>SUM(P247:P249)</f>
        <v>0</v>
      </c>
      <c r="Q246" s="184"/>
      <c r="R246" s="185">
        <f>SUM(R247:R249)</f>
        <v>0</v>
      </c>
      <c r="S246" s="184"/>
      <c r="T246" s="186">
        <f>SUM(T247:T249)</f>
        <v>0</v>
      </c>
      <c r="AR246" s="187" t="s">
        <v>79</v>
      </c>
      <c r="AT246" s="188" t="s">
        <v>70</v>
      </c>
      <c r="AU246" s="188" t="s">
        <v>81</v>
      </c>
      <c r="AY246" s="187" t="s">
        <v>137</v>
      </c>
      <c r="BK246" s="189">
        <f>SUM(BK247:BK249)</f>
        <v>0</v>
      </c>
    </row>
    <row r="247" spans="2:65" s="1" customFormat="1" ht="16.5" customHeight="1">
      <c r="B247" s="41"/>
      <c r="C247" s="192" t="s">
        <v>700</v>
      </c>
      <c r="D247" s="192" t="s">
        <v>140</v>
      </c>
      <c r="E247" s="193" t="s">
        <v>1155</v>
      </c>
      <c r="F247" s="194" t="s">
        <v>1114</v>
      </c>
      <c r="G247" s="195" t="s">
        <v>888</v>
      </c>
      <c r="H247" s="196">
        <v>10</v>
      </c>
      <c r="I247" s="197"/>
      <c r="J247" s="198">
        <f>ROUND(I247*H247,2)</f>
        <v>0</v>
      </c>
      <c r="K247" s="194" t="s">
        <v>21</v>
      </c>
      <c r="L247" s="61"/>
      <c r="M247" s="199" t="s">
        <v>21</v>
      </c>
      <c r="N247" s="200" t="s">
        <v>42</v>
      </c>
      <c r="O247" s="42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269</v>
      </c>
      <c r="AT247" s="24" t="s">
        <v>140</v>
      </c>
      <c r="AU247" s="24" t="s">
        <v>153</v>
      </c>
      <c r="AY247" s="24" t="s">
        <v>137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79</v>
      </c>
      <c r="BK247" s="203">
        <f>ROUND(I247*H247,2)</f>
        <v>0</v>
      </c>
      <c r="BL247" s="24" t="s">
        <v>269</v>
      </c>
      <c r="BM247" s="24" t="s">
        <v>1156</v>
      </c>
    </row>
    <row r="248" spans="2:65" s="1" customFormat="1" ht="16.5" customHeight="1">
      <c r="B248" s="41"/>
      <c r="C248" s="192" t="s">
        <v>704</v>
      </c>
      <c r="D248" s="192" t="s">
        <v>140</v>
      </c>
      <c r="E248" s="193" t="s">
        <v>1157</v>
      </c>
      <c r="F248" s="194" t="s">
        <v>1158</v>
      </c>
      <c r="G248" s="195" t="s">
        <v>888</v>
      </c>
      <c r="H248" s="196">
        <v>8</v>
      </c>
      <c r="I248" s="197"/>
      <c r="J248" s="198">
        <f>ROUND(I248*H248,2)</f>
        <v>0</v>
      </c>
      <c r="K248" s="194" t="s">
        <v>21</v>
      </c>
      <c r="L248" s="61"/>
      <c r="M248" s="199" t="s">
        <v>21</v>
      </c>
      <c r="N248" s="200" t="s">
        <v>42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269</v>
      </c>
      <c r="AT248" s="24" t="s">
        <v>140</v>
      </c>
      <c r="AU248" s="24" t="s">
        <v>153</v>
      </c>
      <c r="AY248" s="24" t="s">
        <v>137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79</v>
      </c>
      <c r="BK248" s="203">
        <f>ROUND(I248*H248,2)</f>
        <v>0</v>
      </c>
      <c r="BL248" s="24" t="s">
        <v>269</v>
      </c>
      <c r="BM248" s="24" t="s">
        <v>1159</v>
      </c>
    </row>
    <row r="249" spans="2:65" s="1" customFormat="1" ht="16.5" customHeight="1">
      <c r="B249" s="41"/>
      <c r="C249" s="192" t="s">
        <v>708</v>
      </c>
      <c r="D249" s="192" t="s">
        <v>140</v>
      </c>
      <c r="E249" s="193" t="s">
        <v>1160</v>
      </c>
      <c r="F249" s="194" t="s">
        <v>1111</v>
      </c>
      <c r="G249" s="195" t="s">
        <v>888</v>
      </c>
      <c r="H249" s="196">
        <v>2</v>
      </c>
      <c r="I249" s="197"/>
      <c r="J249" s="198">
        <f>ROUND(I249*H249,2)</f>
        <v>0</v>
      </c>
      <c r="K249" s="194" t="s">
        <v>21</v>
      </c>
      <c r="L249" s="61"/>
      <c r="M249" s="199" t="s">
        <v>21</v>
      </c>
      <c r="N249" s="200" t="s">
        <v>42</v>
      </c>
      <c r="O249" s="4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269</v>
      </c>
      <c r="AT249" s="24" t="s">
        <v>140</v>
      </c>
      <c r="AU249" s="24" t="s">
        <v>153</v>
      </c>
      <c r="AY249" s="24" t="s">
        <v>137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79</v>
      </c>
      <c r="BK249" s="203">
        <f>ROUND(I249*H249,2)</f>
        <v>0</v>
      </c>
      <c r="BL249" s="24" t="s">
        <v>269</v>
      </c>
      <c r="BM249" s="24" t="s">
        <v>1161</v>
      </c>
    </row>
    <row r="250" spans="2:63" s="10" customFormat="1" ht="22.35" customHeight="1">
      <c r="B250" s="176"/>
      <c r="C250" s="177"/>
      <c r="D250" s="178" t="s">
        <v>70</v>
      </c>
      <c r="E250" s="190" t="s">
        <v>1162</v>
      </c>
      <c r="F250" s="190" t="s">
        <v>1163</v>
      </c>
      <c r="G250" s="177"/>
      <c r="H250" s="177"/>
      <c r="I250" s="180"/>
      <c r="J250" s="191">
        <f>BK250</f>
        <v>0</v>
      </c>
      <c r="K250" s="177"/>
      <c r="L250" s="182"/>
      <c r="M250" s="183"/>
      <c r="N250" s="184"/>
      <c r="O250" s="184"/>
      <c r="P250" s="185">
        <f>SUM(P251:P252)</f>
        <v>0</v>
      </c>
      <c r="Q250" s="184"/>
      <c r="R250" s="185">
        <f>SUM(R251:R252)</f>
        <v>0</v>
      </c>
      <c r="S250" s="184"/>
      <c r="T250" s="186">
        <f>SUM(T251:T252)</f>
        <v>0</v>
      </c>
      <c r="AR250" s="187" t="s">
        <v>79</v>
      </c>
      <c r="AT250" s="188" t="s">
        <v>70</v>
      </c>
      <c r="AU250" s="188" t="s">
        <v>81</v>
      </c>
      <c r="AY250" s="187" t="s">
        <v>137</v>
      </c>
      <c r="BK250" s="189">
        <f>SUM(BK251:BK252)</f>
        <v>0</v>
      </c>
    </row>
    <row r="251" spans="2:65" s="1" customFormat="1" ht="16.5" customHeight="1">
      <c r="B251" s="41"/>
      <c r="C251" s="192" t="s">
        <v>712</v>
      </c>
      <c r="D251" s="192" t="s">
        <v>140</v>
      </c>
      <c r="E251" s="193" t="s">
        <v>1164</v>
      </c>
      <c r="F251" s="194" t="s">
        <v>935</v>
      </c>
      <c r="G251" s="195" t="s">
        <v>888</v>
      </c>
      <c r="H251" s="196">
        <v>2</v>
      </c>
      <c r="I251" s="197"/>
      <c r="J251" s="198">
        <f>ROUND(I251*H251,2)</f>
        <v>0</v>
      </c>
      <c r="K251" s="194" t="s">
        <v>21</v>
      </c>
      <c r="L251" s="61"/>
      <c r="M251" s="199" t="s">
        <v>21</v>
      </c>
      <c r="N251" s="200" t="s">
        <v>42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269</v>
      </c>
      <c r="AT251" s="24" t="s">
        <v>140</v>
      </c>
      <c r="AU251" s="24" t="s">
        <v>153</v>
      </c>
      <c r="AY251" s="24" t="s">
        <v>137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79</v>
      </c>
      <c r="BK251" s="203">
        <f>ROUND(I251*H251,2)</f>
        <v>0</v>
      </c>
      <c r="BL251" s="24" t="s">
        <v>269</v>
      </c>
      <c r="BM251" s="24" t="s">
        <v>1165</v>
      </c>
    </row>
    <row r="252" spans="2:65" s="1" customFormat="1" ht="16.5" customHeight="1">
      <c r="B252" s="41"/>
      <c r="C252" s="192" t="s">
        <v>717</v>
      </c>
      <c r="D252" s="192" t="s">
        <v>140</v>
      </c>
      <c r="E252" s="193" t="s">
        <v>1166</v>
      </c>
      <c r="F252" s="194" t="s">
        <v>937</v>
      </c>
      <c r="G252" s="195" t="s">
        <v>888</v>
      </c>
      <c r="H252" s="196">
        <v>10</v>
      </c>
      <c r="I252" s="197"/>
      <c r="J252" s="198">
        <f>ROUND(I252*H252,2)</f>
        <v>0</v>
      </c>
      <c r="K252" s="194" t="s">
        <v>21</v>
      </c>
      <c r="L252" s="61"/>
      <c r="M252" s="199" t="s">
        <v>21</v>
      </c>
      <c r="N252" s="200" t="s">
        <v>42</v>
      </c>
      <c r="O252" s="4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269</v>
      </c>
      <c r="AT252" s="24" t="s">
        <v>140</v>
      </c>
      <c r="AU252" s="24" t="s">
        <v>153</v>
      </c>
      <c r="AY252" s="24" t="s">
        <v>137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79</v>
      </c>
      <c r="BK252" s="203">
        <f>ROUND(I252*H252,2)</f>
        <v>0</v>
      </c>
      <c r="BL252" s="24" t="s">
        <v>269</v>
      </c>
      <c r="BM252" s="24" t="s">
        <v>1167</v>
      </c>
    </row>
    <row r="253" spans="2:63" s="10" customFormat="1" ht="22.35" customHeight="1">
      <c r="B253" s="176"/>
      <c r="C253" s="177"/>
      <c r="D253" s="178" t="s">
        <v>70</v>
      </c>
      <c r="E253" s="190" t="s">
        <v>1168</v>
      </c>
      <c r="F253" s="190" t="s">
        <v>1169</v>
      </c>
      <c r="G253" s="177"/>
      <c r="H253" s="177"/>
      <c r="I253" s="180"/>
      <c r="J253" s="191">
        <f>BK253</f>
        <v>0</v>
      </c>
      <c r="K253" s="177"/>
      <c r="L253" s="182"/>
      <c r="M253" s="183"/>
      <c r="N253" s="184"/>
      <c r="O253" s="184"/>
      <c r="P253" s="185">
        <f>SUM(P254:P255)</f>
        <v>0</v>
      </c>
      <c r="Q253" s="184"/>
      <c r="R253" s="185">
        <f>SUM(R254:R255)</f>
        <v>0</v>
      </c>
      <c r="S253" s="184"/>
      <c r="T253" s="186">
        <f>SUM(T254:T255)</f>
        <v>0</v>
      </c>
      <c r="AR253" s="187" t="s">
        <v>79</v>
      </c>
      <c r="AT253" s="188" t="s">
        <v>70</v>
      </c>
      <c r="AU253" s="188" t="s">
        <v>81</v>
      </c>
      <c r="AY253" s="187" t="s">
        <v>137</v>
      </c>
      <c r="BK253" s="189">
        <f>SUM(BK254:BK255)</f>
        <v>0</v>
      </c>
    </row>
    <row r="254" spans="2:65" s="1" customFormat="1" ht="16.5" customHeight="1">
      <c r="B254" s="41"/>
      <c r="C254" s="192" t="s">
        <v>722</v>
      </c>
      <c r="D254" s="192" t="s">
        <v>140</v>
      </c>
      <c r="E254" s="193" t="s">
        <v>1170</v>
      </c>
      <c r="F254" s="194" t="s">
        <v>1158</v>
      </c>
      <c r="G254" s="195" t="s">
        <v>888</v>
      </c>
      <c r="H254" s="196">
        <v>7</v>
      </c>
      <c r="I254" s="197"/>
      <c r="J254" s="198">
        <f>ROUND(I254*H254,2)</f>
        <v>0</v>
      </c>
      <c r="K254" s="194" t="s">
        <v>21</v>
      </c>
      <c r="L254" s="61"/>
      <c r="M254" s="199" t="s">
        <v>21</v>
      </c>
      <c r="N254" s="200" t="s">
        <v>42</v>
      </c>
      <c r="O254" s="4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269</v>
      </c>
      <c r="AT254" s="24" t="s">
        <v>140</v>
      </c>
      <c r="AU254" s="24" t="s">
        <v>153</v>
      </c>
      <c r="AY254" s="24" t="s">
        <v>137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79</v>
      </c>
      <c r="BK254" s="203">
        <f>ROUND(I254*H254,2)</f>
        <v>0</v>
      </c>
      <c r="BL254" s="24" t="s">
        <v>269</v>
      </c>
      <c r="BM254" s="24" t="s">
        <v>1171</v>
      </c>
    </row>
    <row r="255" spans="2:65" s="1" customFormat="1" ht="16.5" customHeight="1">
      <c r="B255" s="41"/>
      <c r="C255" s="192" t="s">
        <v>726</v>
      </c>
      <c r="D255" s="192" t="s">
        <v>140</v>
      </c>
      <c r="E255" s="193" t="s">
        <v>1172</v>
      </c>
      <c r="F255" s="194" t="s">
        <v>1114</v>
      </c>
      <c r="G255" s="195" t="s">
        <v>888</v>
      </c>
      <c r="H255" s="196">
        <v>7</v>
      </c>
      <c r="I255" s="197"/>
      <c r="J255" s="198">
        <f>ROUND(I255*H255,2)</f>
        <v>0</v>
      </c>
      <c r="K255" s="194" t="s">
        <v>21</v>
      </c>
      <c r="L255" s="61"/>
      <c r="M255" s="199" t="s">
        <v>21</v>
      </c>
      <c r="N255" s="200" t="s">
        <v>42</v>
      </c>
      <c r="O255" s="42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269</v>
      </c>
      <c r="AT255" s="24" t="s">
        <v>140</v>
      </c>
      <c r="AU255" s="24" t="s">
        <v>153</v>
      </c>
      <c r="AY255" s="24" t="s">
        <v>137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79</v>
      </c>
      <c r="BK255" s="203">
        <f>ROUND(I255*H255,2)</f>
        <v>0</v>
      </c>
      <c r="BL255" s="24" t="s">
        <v>269</v>
      </c>
      <c r="BM255" s="24" t="s">
        <v>1173</v>
      </c>
    </row>
    <row r="256" spans="2:63" s="10" customFormat="1" ht="22.35" customHeight="1">
      <c r="B256" s="176"/>
      <c r="C256" s="177"/>
      <c r="D256" s="178" t="s">
        <v>70</v>
      </c>
      <c r="E256" s="190" t="s">
        <v>1174</v>
      </c>
      <c r="F256" s="190" t="s">
        <v>1175</v>
      </c>
      <c r="G256" s="177"/>
      <c r="H256" s="177"/>
      <c r="I256" s="180"/>
      <c r="J256" s="191">
        <f>BK256</f>
        <v>0</v>
      </c>
      <c r="K256" s="177"/>
      <c r="L256" s="182"/>
      <c r="M256" s="183"/>
      <c r="N256" s="184"/>
      <c r="O256" s="184"/>
      <c r="P256" s="185">
        <f>SUM(P257:P261)</f>
        <v>0</v>
      </c>
      <c r="Q256" s="184"/>
      <c r="R256" s="185">
        <f>SUM(R257:R261)</f>
        <v>0</v>
      </c>
      <c r="S256" s="184"/>
      <c r="T256" s="186">
        <f>SUM(T257:T261)</f>
        <v>0</v>
      </c>
      <c r="AR256" s="187" t="s">
        <v>79</v>
      </c>
      <c r="AT256" s="188" t="s">
        <v>70</v>
      </c>
      <c r="AU256" s="188" t="s">
        <v>81</v>
      </c>
      <c r="AY256" s="187" t="s">
        <v>137</v>
      </c>
      <c r="BK256" s="189">
        <f>SUM(BK257:BK261)</f>
        <v>0</v>
      </c>
    </row>
    <row r="257" spans="2:65" s="1" customFormat="1" ht="16.5" customHeight="1">
      <c r="B257" s="41"/>
      <c r="C257" s="192" t="s">
        <v>732</v>
      </c>
      <c r="D257" s="192" t="s">
        <v>140</v>
      </c>
      <c r="E257" s="193" t="s">
        <v>1176</v>
      </c>
      <c r="F257" s="194" t="s">
        <v>937</v>
      </c>
      <c r="G257" s="195" t="s">
        <v>888</v>
      </c>
      <c r="H257" s="196">
        <v>3</v>
      </c>
      <c r="I257" s="197"/>
      <c r="J257" s="198">
        <f>ROUND(I257*H257,2)</f>
        <v>0</v>
      </c>
      <c r="K257" s="194" t="s">
        <v>21</v>
      </c>
      <c r="L257" s="61"/>
      <c r="M257" s="199" t="s">
        <v>21</v>
      </c>
      <c r="N257" s="200" t="s">
        <v>42</v>
      </c>
      <c r="O257" s="42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269</v>
      </c>
      <c r="AT257" s="24" t="s">
        <v>140</v>
      </c>
      <c r="AU257" s="24" t="s">
        <v>153</v>
      </c>
      <c r="AY257" s="24" t="s">
        <v>137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79</v>
      </c>
      <c r="BK257" s="203">
        <f>ROUND(I257*H257,2)</f>
        <v>0</v>
      </c>
      <c r="BL257" s="24" t="s">
        <v>269</v>
      </c>
      <c r="BM257" s="24" t="s">
        <v>1177</v>
      </c>
    </row>
    <row r="258" spans="2:65" s="1" customFormat="1" ht="16.5" customHeight="1">
      <c r="B258" s="41"/>
      <c r="C258" s="192" t="s">
        <v>737</v>
      </c>
      <c r="D258" s="192" t="s">
        <v>140</v>
      </c>
      <c r="E258" s="193" t="s">
        <v>1178</v>
      </c>
      <c r="F258" s="194" t="s">
        <v>1179</v>
      </c>
      <c r="G258" s="195" t="s">
        <v>888</v>
      </c>
      <c r="H258" s="196">
        <v>1</v>
      </c>
      <c r="I258" s="197"/>
      <c r="J258" s="198">
        <f>ROUND(I258*H258,2)</f>
        <v>0</v>
      </c>
      <c r="K258" s="194" t="s">
        <v>21</v>
      </c>
      <c r="L258" s="61"/>
      <c r="M258" s="199" t="s">
        <v>21</v>
      </c>
      <c r="N258" s="200" t="s">
        <v>42</v>
      </c>
      <c r="O258" s="42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269</v>
      </c>
      <c r="AT258" s="24" t="s">
        <v>140</v>
      </c>
      <c r="AU258" s="24" t="s">
        <v>153</v>
      </c>
      <c r="AY258" s="24" t="s">
        <v>137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79</v>
      </c>
      <c r="BK258" s="203">
        <f>ROUND(I258*H258,2)</f>
        <v>0</v>
      </c>
      <c r="BL258" s="24" t="s">
        <v>269</v>
      </c>
      <c r="BM258" s="24" t="s">
        <v>1180</v>
      </c>
    </row>
    <row r="259" spans="2:65" s="1" customFormat="1" ht="16.5" customHeight="1">
      <c r="B259" s="41"/>
      <c r="C259" s="192" t="s">
        <v>741</v>
      </c>
      <c r="D259" s="192" t="s">
        <v>140</v>
      </c>
      <c r="E259" s="193" t="s">
        <v>1181</v>
      </c>
      <c r="F259" s="194" t="s">
        <v>1182</v>
      </c>
      <c r="G259" s="195" t="s">
        <v>888</v>
      </c>
      <c r="H259" s="196">
        <v>3</v>
      </c>
      <c r="I259" s="197"/>
      <c r="J259" s="198">
        <f>ROUND(I259*H259,2)</f>
        <v>0</v>
      </c>
      <c r="K259" s="194" t="s">
        <v>21</v>
      </c>
      <c r="L259" s="61"/>
      <c r="M259" s="199" t="s">
        <v>21</v>
      </c>
      <c r="N259" s="200" t="s">
        <v>42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269</v>
      </c>
      <c r="AT259" s="24" t="s">
        <v>140</v>
      </c>
      <c r="AU259" s="24" t="s">
        <v>153</v>
      </c>
      <c r="AY259" s="24" t="s">
        <v>137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79</v>
      </c>
      <c r="BK259" s="203">
        <f>ROUND(I259*H259,2)</f>
        <v>0</v>
      </c>
      <c r="BL259" s="24" t="s">
        <v>269</v>
      </c>
      <c r="BM259" s="24" t="s">
        <v>1183</v>
      </c>
    </row>
    <row r="260" spans="2:65" s="1" customFormat="1" ht="16.5" customHeight="1">
      <c r="B260" s="41"/>
      <c r="C260" s="192" t="s">
        <v>745</v>
      </c>
      <c r="D260" s="192" t="s">
        <v>140</v>
      </c>
      <c r="E260" s="193" t="s">
        <v>1184</v>
      </c>
      <c r="F260" s="194" t="s">
        <v>1185</v>
      </c>
      <c r="G260" s="195" t="s">
        <v>888</v>
      </c>
      <c r="H260" s="196">
        <v>2</v>
      </c>
      <c r="I260" s="197"/>
      <c r="J260" s="198">
        <f>ROUND(I260*H260,2)</f>
        <v>0</v>
      </c>
      <c r="K260" s="194" t="s">
        <v>21</v>
      </c>
      <c r="L260" s="61"/>
      <c r="M260" s="199" t="s">
        <v>21</v>
      </c>
      <c r="N260" s="200" t="s">
        <v>42</v>
      </c>
      <c r="O260" s="4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269</v>
      </c>
      <c r="AT260" s="24" t="s">
        <v>140</v>
      </c>
      <c r="AU260" s="24" t="s">
        <v>153</v>
      </c>
      <c r="AY260" s="24" t="s">
        <v>137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79</v>
      </c>
      <c r="BK260" s="203">
        <f>ROUND(I260*H260,2)</f>
        <v>0</v>
      </c>
      <c r="BL260" s="24" t="s">
        <v>269</v>
      </c>
      <c r="BM260" s="24" t="s">
        <v>1186</v>
      </c>
    </row>
    <row r="261" spans="2:65" s="1" customFormat="1" ht="16.5" customHeight="1">
      <c r="B261" s="41"/>
      <c r="C261" s="192" t="s">
        <v>750</v>
      </c>
      <c r="D261" s="192" t="s">
        <v>140</v>
      </c>
      <c r="E261" s="193" t="s">
        <v>1187</v>
      </c>
      <c r="F261" s="194" t="s">
        <v>1188</v>
      </c>
      <c r="G261" s="195" t="s">
        <v>888</v>
      </c>
      <c r="H261" s="196">
        <v>1</v>
      </c>
      <c r="I261" s="197"/>
      <c r="J261" s="198">
        <f>ROUND(I261*H261,2)</f>
        <v>0</v>
      </c>
      <c r="K261" s="194" t="s">
        <v>21</v>
      </c>
      <c r="L261" s="61"/>
      <c r="M261" s="199" t="s">
        <v>21</v>
      </c>
      <c r="N261" s="200" t="s">
        <v>42</v>
      </c>
      <c r="O261" s="42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269</v>
      </c>
      <c r="AT261" s="24" t="s">
        <v>140</v>
      </c>
      <c r="AU261" s="24" t="s">
        <v>153</v>
      </c>
      <c r="AY261" s="24" t="s">
        <v>137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79</v>
      </c>
      <c r="BK261" s="203">
        <f>ROUND(I261*H261,2)</f>
        <v>0</v>
      </c>
      <c r="BL261" s="24" t="s">
        <v>269</v>
      </c>
      <c r="BM261" s="24" t="s">
        <v>1189</v>
      </c>
    </row>
    <row r="262" spans="2:63" s="10" customFormat="1" ht="22.35" customHeight="1">
      <c r="B262" s="176"/>
      <c r="C262" s="177"/>
      <c r="D262" s="178" t="s">
        <v>70</v>
      </c>
      <c r="E262" s="190" t="s">
        <v>1190</v>
      </c>
      <c r="F262" s="190" t="s">
        <v>1191</v>
      </c>
      <c r="G262" s="177"/>
      <c r="H262" s="177"/>
      <c r="I262" s="180"/>
      <c r="J262" s="191">
        <f>BK262</f>
        <v>0</v>
      </c>
      <c r="K262" s="177"/>
      <c r="L262" s="182"/>
      <c r="M262" s="183"/>
      <c r="N262" s="184"/>
      <c r="O262" s="184"/>
      <c r="P262" s="185">
        <f>SUM(P263:P266)</f>
        <v>0</v>
      </c>
      <c r="Q262" s="184"/>
      <c r="R262" s="185">
        <f>SUM(R263:R266)</f>
        <v>0</v>
      </c>
      <c r="S262" s="184"/>
      <c r="T262" s="186">
        <f>SUM(T263:T266)</f>
        <v>0</v>
      </c>
      <c r="AR262" s="187" t="s">
        <v>79</v>
      </c>
      <c r="AT262" s="188" t="s">
        <v>70</v>
      </c>
      <c r="AU262" s="188" t="s">
        <v>81</v>
      </c>
      <c r="AY262" s="187" t="s">
        <v>137</v>
      </c>
      <c r="BK262" s="189">
        <f>SUM(BK263:BK266)</f>
        <v>0</v>
      </c>
    </row>
    <row r="263" spans="2:65" s="1" customFormat="1" ht="16.5" customHeight="1">
      <c r="B263" s="41"/>
      <c r="C263" s="192" t="s">
        <v>755</v>
      </c>
      <c r="D263" s="192" t="s">
        <v>140</v>
      </c>
      <c r="E263" s="193" t="s">
        <v>1192</v>
      </c>
      <c r="F263" s="194" t="s">
        <v>937</v>
      </c>
      <c r="G263" s="195" t="s">
        <v>888</v>
      </c>
      <c r="H263" s="196">
        <v>3</v>
      </c>
      <c r="I263" s="197"/>
      <c r="J263" s="198">
        <f>ROUND(I263*H263,2)</f>
        <v>0</v>
      </c>
      <c r="K263" s="194" t="s">
        <v>21</v>
      </c>
      <c r="L263" s="61"/>
      <c r="M263" s="199" t="s">
        <v>21</v>
      </c>
      <c r="N263" s="200" t="s">
        <v>42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269</v>
      </c>
      <c r="AT263" s="24" t="s">
        <v>140</v>
      </c>
      <c r="AU263" s="24" t="s">
        <v>153</v>
      </c>
      <c r="AY263" s="24" t="s">
        <v>137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79</v>
      </c>
      <c r="BK263" s="203">
        <f>ROUND(I263*H263,2)</f>
        <v>0</v>
      </c>
      <c r="BL263" s="24" t="s">
        <v>269</v>
      </c>
      <c r="BM263" s="24" t="s">
        <v>1193</v>
      </c>
    </row>
    <row r="264" spans="2:65" s="1" customFormat="1" ht="16.5" customHeight="1">
      <c r="B264" s="41"/>
      <c r="C264" s="192" t="s">
        <v>759</v>
      </c>
      <c r="D264" s="192" t="s">
        <v>140</v>
      </c>
      <c r="E264" s="193" t="s">
        <v>1194</v>
      </c>
      <c r="F264" s="194" t="s">
        <v>1179</v>
      </c>
      <c r="G264" s="195" t="s">
        <v>888</v>
      </c>
      <c r="H264" s="196">
        <v>1</v>
      </c>
      <c r="I264" s="197"/>
      <c r="J264" s="198">
        <f>ROUND(I264*H264,2)</f>
        <v>0</v>
      </c>
      <c r="K264" s="194" t="s">
        <v>21</v>
      </c>
      <c r="L264" s="61"/>
      <c r="M264" s="199" t="s">
        <v>21</v>
      </c>
      <c r="N264" s="200" t="s">
        <v>42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269</v>
      </c>
      <c r="AT264" s="24" t="s">
        <v>140</v>
      </c>
      <c r="AU264" s="24" t="s">
        <v>153</v>
      </c>
      <c r="AY264" s="24" t="s">
        <v>137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79</v>
      </c>
      <c r="BK264" s="203">
        <f>ROUND(I264*H264,2)</f>
        <v>0</v>
      </c>
      <c r="BL264" s="24" t="s">
        <v>269</v>
      </c>
      <c r="BM264" s="24" t="s">
        <v>1195</v>
      </c>
    </row>
    <row r="265" spans="2:65" s="1" customFormat="1" ht="16.5" customHeight="1">
      <c r="B265" s="41"/>
      <c r="C265" s="192" t="s">
        <v>763</v>
      </c>
      <c r="D265" s="192" t="s">
        <v>140</v>
      </c>
      <c r="E265" s="193" t="s">
        <v>1196</v>
      </c>
      <c r="F265" s="194" t="s">
        <v>1182</v>
      </c>
      <c r="G265" s="195" t="s">
        <v>888</v>
      </c>
      <c r="H265" s="196">
        <v>1</v>
      </c>
      <c r="I265" s="197"/>
      <c r="J265" s="198">
        <f>ROUND(I265*H265,2)</f>
        <v>0</v>
      </c>
      <c r="K265" s="194" t="s">
        <v>21</v>
      </c>
      <c r="L265" s="61"/>
      <c r="M265" s="199" t="s">
        <v>21</v>
      </c>
      <c r="N265" s="200" t="s">
        <v>42</v>
      </c>
      <c r="O265" s="4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269</v>
      </c>
      <c r="AT265" s="24" t="s">
        <v>140</v>
      </c>
      <c r="AU265" s="24" t="s">
        <v>153</v>
      </c>
      <c r="AY265" s="24" t="s">
        <v>137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79</v>
      </c>
      <c r="BK265" s="203">
        <f>ROUND(I265*H265,2)</f>
        <v>0</v>
      </c>
      <c r="BL265" s="24" t="s">
        <v>269</v>
      </c>
      <c r="BM265" s="24" t="s">
        <v>1197</v>
      </c>
    </row>
    <row r="266" spans="2:65" s="1" customFormat="1" ht="16.5" customHeight="1">
      <c r="B266" s="41"/>
      <c r="C266" s="192" t="s">
        <v>769</v>
      </c>
      <c r="D266" s="192" t="s">
        <v>140</v>
      </c>
      <c r="E266" s="193" t="s">
        <v>1198</v>
      </c>
      <c r="F266" s="194" t="s">
        <v>1199</v>
      </c>
      <c r="G266" s="195" t="s">
        <v>888</v>
      </c>
      <c r="H266" s="196">
        <v>2</v>
      </c>
      <c r="I266" s="197"/>
      <c r="J266" s="198">
        <f>ROUND(I266*H266,2)</f>
        <v>0</v>
      </c>
      <c r="K266" s="194" t="s">
        <v>21</v>
      </c>
      <c r="L266" s="61"/>
      <c r="M266" s="199" t="s">
        <v>21</v>
      </c>
      <c r="N266" s="200" t="s">
        <v>42</v>
      </c>
      <c r="O266" s="42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269</v>
      </c>
      <c r="AT266" s="24" t="s">
        <v>140</v>
      </c>
      <c r="AU266" s="24" t="s">
        <v>153</v>
      </c>
      <c r="AY266" s="24" t="s">
        <v>137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79</v>
      </c>
      <c r="BK266" s="203">
        <f>ROUND(I266*H266,2)</f>
        <v>0</v>
      </c>
      <c r="BL266" s="24" t="s">
        <v>269</v>
      </c>
      <c r="BM266" s="24" t="s">
        <v>1200</v>
      </c>
    </row>
    <row r="267" spans="2:63" s="10" customFormat="1" ht="22.35" customHeight="1">
      <c r="B267" s="176"/>
      <c r="C267" s="177"/>
      <c r="D267" s="178" t="s">
        <v>70</v>
      </c>
      <c r="E267" s="190" t="s">
        <v>1201</v>
      </c>
      <c r="F267" s="190" t="s">
        <v>1202</v>
      </c>
      <c r="G267" s="177"/>
      <c r="H267" s="177"/>
      <c r="I267" s="180"/>
      <c r="J267" s="191">
        <f>BK267</f>
        <v>0</v>
      </c>
      <c r="K267" s="177"/>
      <c r="L267" s="182"/>
      <c r="M267" s="183"/>
      <c r="N267" s="184"/>
      <c r="O267" s="184"/>
      <c r="P267" s="185">
        <f>SUM(P268:P271)</f>
        <v>0</v>
      </c>
      <c r="Q267" s="184"/>
      <c r="R267" s="185">
        <f>SUM(R268:R271)</f>
        <v>0</v>
      </c>
      <c r="S267" s="184"/>
      <c r="T267" s="186">
        <f>SUM(T268:T271)</f>
        <v>0</v>
      </c>
      <c r="AR267" s="187" t="s">
        <v>79</v>
      </c>
      <c r="AT267" s="188" t="s">
        <v>70</v>
      </c>
      <c r="AU267" s="188" t="s">
        <v>81</v>
      </c>
      <c r="AY267" s="187" t="s">
        <v>137</v>
      </c>
      <c r="BK267" s="189">
        <f>SUM(BK268:BK271)</f>
        <v>0</v>
      </c>
    </row>
    <row r="268" spans="2:65" s="1" customFormat="1" ht="16.5" customHeight="1">
      <c r="B268" s="41"/>
      <c r="C268" s="192" t="s">
        <v>773</v>
      </c>
      <c r="D268" s="192" t="s">
        <v>140</v>
      </c>
      <c r="E268" s="193" t="s">
        <v>1203</v>
      </c>
      <c r="F268" s="194" t="s">
        <v>1127</v>
      </c>
      <c r="G268" s="195" t="s">
        <v>888</v>
      </c>
      <c r="H268" s="196">
        <v>49</v>
      </c>
      <c r="I268" s="197"/>
      <c r="J268" s="198">
        <f>ROUND(I268*H268,2)</f>
        <v>0</v>
      </c>
      <c r="K268" s="194" t="s">
        <v>21</v>
      </c>
      <c r="L268" s="61"/>
      <c r="M268" s="199" t="s">
        <v>21</v>
      </c>
      <c r="N268" s="200" t="s">
        <v>42</v>
      </c>
      <c r="O268" s="4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269</v>
      </c>
      <c r="AT268" s="24" t="s">
        <v>140</v>
      </c>
      <c r="AU268" s="24" t="s">
        <v>153</v>
      </c>
      <c r="AY268" s="24" t="s">
        <v>137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79</v>
      </c>
      <c r="BK268" s="203">
        <f>ROUND(I268*H268,2)</f>
        <v>0</v>
      </c>
      <c r="BL268" s="24" t="s">
        <v>269</v>
      </c>
      <c r="BM268" s="24" t="s">
        <v>1204</v>
      </c>
    </row>
    <row r="269" spans="2:65" s="1" customFormat="1" ht="16.5" customHeight="1">
      <c r="B269" s="41"/>
      <c r="C269" s="192" t="s">
        <v>777</v>
      </c>
      <c r="D269" s="192" t="s">
        <v>140</v>
      </c>
      <c r="E269" s="193" t="s">
        <v>1205</v>
      </c>
      <c r="F269" s="194" t="s">
        <v>1124</v>
      </c>
      <c r="G269" s="195" t="s">
        <v>888</v>
      </c>
      <c r="H269" s="196">
        <v>2</v>
      </c>
      <c r="I269" s="197"/>
      <c r="J269" s="198">
        <f>ROUND(I269*H269,2)</f>
        <v>0</v>
      </c>
      <c r="K269" s="194" t="s">
        <v>21</v>
      </c>
      <c r="L269" s="61"/>
      <c r="M269" s="199" t="s">
        <v>21</v>
      </c>
      <c r="N269" s="200" t="s">
        <v>42</v>
      </c>
      <c r="O269" s="42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269</v>
      </c>
      <c r="AT269" s="24" t="s">
        <v>140</v>
      </c>
      <c r="AU269" s="24" t="s">
        <v>153</v>
      </c>
      <c r="AY269" s="24" t="s">
        <v>137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79</v>
      </c>
      <c r="BK269" s="203">
        <f>ROUND(I269*H269,2)</f>
        <v>0</v>
      </c>
      <c r="BL269" s="24" t="s">
        <v>269</v>
      </c>
      <c r="BM269" s="24" t="s">
        <v>1206</v>
      </c>
    </row>
    <row r="270" spans="2:65" s="1" customFormat="1" ht="16.5" customHeight="1">
      <c r="B270" s="41"/>
      <c r="C270" s="192" t="s">
        <v>783</v>
      </c>
      <c r="D270" s="192" t="s">
        <v>140</v>
      </c>
      <c r="E270" s="193" t="s">
        <v>1207</v>
      </c>
      <c r="F270" s="194" t="s">
        <v>1117</v>
      </c>
      <c r="G270" s="195" t="s">
        <v>888</v>
      </c>
      <c r="H270" s="196">
        <v>4</v>
      </c>
      <c r="I270" s="197"/>
      <c r="J270" s="198">
        <f>ROUND(I270*H270,2)</f>
        <v>0</v>
      </c>
      <c r="K270" s="194" t="s">
        <v>21</v>
      </c>
      <c r="L270" s="61"/>
      <c r="M270" s="199" t="s">
        <v>21</v>
      </c>
      <c r="N270" s="200" t="s">
        <v>42</v>
      </c>
      <c r="O270" s="4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269</v>
      </c>
      <c r="AT270" s="24" t="s">
        <v>140</v>
      </c>
      <c r="AU270" s="24" t="s">
        <v>153</v>
      </c>
      <c r="AY270" s="24" t="s">
        <v>137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79</v>
      </c>
      <c r="BK270" s="203">
        <f>ROUND(I270*H270,2)</f>
        <v>0</v>
      </c>
      <c r="BL270" s="24" t="s">
        <v>269</v>
      </c>
      <c r="BM270" s="24" t="s">
        <v>1208</v>
      </c>
    </row>
    <row r="271" spans="2:65" s="1" customFormat="1" ht="16.5" customHeight="1">
      <c r="B271" s="41"/>
      <c r="C271" s="192" t="s">
        <v>789</v>
      </c>
      <c r="D271" s="192" t="s">
        <v>140</v>
      </c>
      <c r="E271" s="193" t="s">
        <v>1209</v>
      </c>
      <c r="F271" s="194" t="s">
        <v>1114</v>
      </c>
      <c r="G271" s="195" t="s">
        <v>888</v>
      </c>
      <c r="H271" s="196">
        <v>4</v>
      </c>
      <c r="I271" s="197"/>
      <c r="J271" s="198">
        <f>ROUND(I271*H271,2)</f>
        <v>0</v>
      </c>
      <c r="K271" s="194" t="s">
        <v>21</v>
      </c>
      <c r="L271" s="61"/>
      <c r="M271" s="199" t="s">
        <v>21</v>
      </c>
      <c r="N271" s="200" t="s">
        <v>42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269</v>
      </c>
      <c r="AT271" s="24" t="s">
        <v>140</v>
      </c>
      <c r="AU271" s="24" t="s">
        <v>153</v>
      </c>
      <c r="AY271" s="24" t="s">
        <v>137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79</v>
      </c>
      <c r="BK271" s="203">
        <f>ROUND(I271*H271,2)</f>
        <v>0</v>
      </c>
      <c r="BL271" s="24" t="s">
        <v>269</v>
      </c>
      <c r="BM271" s="24" t="s">
        <v>1210</v>
      </c>
    </row>
    <row r="272" spans="2:63" s="10" customFormat="1" ht="22.35" customHeight="1">
      <c r="B272" s="176"/>
      <c r="C272" s="177"/>
      <c r="D272" s="178" t="s">
        <v>70</v>
      </c>
      <c r="E272" s="190" t="s">
        <v>1211</v>
      </c>
      <c r="F272" s="190" t="s">
        <v>1212</v>
      </c>
      <c r="G272" s="177"/>
      <c r="H272" s="177"/>
      <c r="I272" s="180"/>
      <c r="J272" s="191">
        <f>BK272</f>
        <v>0</v>
      </c>
      <c r="K272" s="177"/>
      <c r="L272" s="182"/>
      <c r="M272" s="183"/>
      <c r="N272" s="184"/>
      <c r="O272" s="184"/>
      <c r="P272" s="185">
        <f>SUM(P273:P274)</f>
        <v>0</v>
      </c>
      <c r="Q272" s="184"/>
      <c r="R272" s="185">
        <f>SUM(R273:R274)</f>
        <v>0</v>
      </c>
      <c r="S272" s="184"/>
      <c r="T272" s="186">
        <f>SUM(T273:T274)</f>
        <v>0</v>
      </c>
      <c r="AR272" s="187" t="s">
        <v>79</v>
      </c>
      <c r="AT272" s="188" t="s">
        <v>70</v>
      </c>
      <c r="AU272" s="188" t="s">
        <v>81</v>
      </c>
      <c r="AY272" s="187" t="s">
        <v>137</v>
      </c>
      <c r="BK272" s="189">
        <f>SUM(BK273:BK274)</f>
        <v>0</v>
      </c>
    </row>
    <row r="273" spans="2:65" s="1" customFormat="1" ht="16.5" customHeight="1">
      <c r="B273" s="41"/>
      <c r="C273" s="192" t="s">
        <v>794</v>
      </c>
      <c r="D273" s="192" t="s">
        <v>140</v>
      </c>
      <c r="E273" s="193" t="s">
        <v>1213</v>
      </c>
      <c r="F273" s="194" t="s">
        <v>1127</v>
      </c>
      <c r="G273" s="195" t="s">
        <v>888</v>
      </c>
      <c r="H273" s="196">
        <v>25</v>
      </c>
      <c r="I273" s="197"/>
      <c r="J273" s="198">
        <f>ROUND(I273*H273,2)</f>
        <v>0</v>
      </c>
      <c r="K273" s="194" t="s">
        <v>21</v>
      </c>
      <c r="L273" s="61"/>
      <c r="M273" s="199" t="s">
        <v>21</v>
      </c>
      <c r="N273" s="200" t="s">
        <v>42</v>
      </c>
      <c r="O273" s="42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269</v>
      </c>
      <c r="AT273" s="24" t="s">
        <v>140</v>
      </c>
      <c r="AU273" s="24" t="s">
        <v>153</v>
      </c>
      <c r="AY273" s="24" t="s">
        <v>137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79</v>
      </c>
      <c r="BK273" s="203">
        <f>ROUND(I273*H273,2)</f>
        <v>0</v>
      </c>
      <c r="BL273" s="24" t="s">
        <v>269</v>
      </c>
      <c r="BM273" s="24" t="s">
        <v>1214</v>
      </c>
    </row>
    <row r="274" spans="2:65" s="1" customFormat="1" ht="16.5" customHeight="1">
      <c r="B274" s="41"/>
      <c r="C274" s="192" t="s">
        <v>798</v>
      </c>
      <c r="D274" s="192" t="s">
        <v>140</v>
      </c>
      <c r="E274" s="193" t="s">
        <v>1215</v>
      </c>
      <c r="F274" s="194" t="s">
        <v>1216</v>
      </c>
      <c r="G274" s="195" t="s">
        <v>888</v>
      </c>
      <c r="H274" s="196">
        <v>26</v>
      </c>
      <c r="I274" s="197"/>
      <c r="J274" s="198">
        <f>ROUND(I274*H274,2)</f>
        <v>0</v>
      </c>
      <c r="K274" s="194" t="s">
        <v>21</v>
      </c>
      <c r="L274" s="61"/>
      <c r="M274" s="199" t="s">
        <v>21</v>
      </c>
      <c r="N274" s="200" t="s">
        <v>42</v>
      </c>
      <c r="O274" s="42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269</v>
      </c>
      <c r="AT274" s="24" t="s">
        <v>140</v>
      </c>
      <c r="AU274" s="24" t="s">
        <v>153</v>
      </c>
      <c r="AY274" s="24" t="s">
        <v>137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79</v>
      </c>
      <c r="BK274" s="203">
        <f>ROUND(I274*H274,2)</f>
        <v>0</v>
      </c>
      <c r="BL274" s="24" t="s">
        <v>269</v>
      </c>
      <c r="BM274" s="24" t="s">
        <v>1217</v>
      </c>
    </row>
    <row r="275" spans="2:63" s="10" customFormat="1" ht="22.35" customHeight="1">
      <c r="B275" s="176"/>
      <c r="C275" s="177"/>
      <c r="D275" s="178" t="s">
        <v>70</v>
      </c>
      <c r="E275" s="190" t="s">
        <v>1218</v>
      </c>
      <c r="F275" s="190" t="s">
        <v>1219</v>
      </c>
      <c r="G275" s="177"/>
      <c r="H275" s="177"/>
      <c r="I275" s="180"/>
      <c r="J275" s="191">
        <f>BK275</f>
        <v>0</v>
      </c>
      <c r="K275" s="177"/>
      <c r="L275" s="182"/>
      <c r="M275" s="183"/>
      <c r="N275" s="184"/>
      <c r="O275" s="184"/>
      <c r="P275" s="185">
        <f>P276</f>
        <v>0</v>
      </c>
      <c r="Q275" s="184"/>
      <c r="R275" s="185">
        <f>R276</f>
        <v>0</v>
      </c>
      <c r="S275" s="184"/>
      <c r="T275" s="186">
        <f>T276</f>
        <v>0</v>
      </c>
      <c r="AR275" s="187" t="s">
        <v>79</v>
      </c>
      <c r="AT275" s="188" t="s">
        <v>70</v>
      </c>
      <c r="AU275" s="188" t="s">
        <v>81</v>
      </c>
      <c r="AY275" s="187" t="s">
        <v>137</v>
      </c>
      <c r="BK275" s="189">
        <f>BK276</f>
        <v>0</v>
      </c>
    </row>
    <row r="276" spans="2:65" s="1" customFormat="1" ht="25.5" customHeight="1">
      <c r="B276" s="41"/>
      <c r="C276" s="192" t="s">
        <v>802</v>
      </c>
      <c r="D276" s="192" t="s">
        <v>140</v>
      </c>
      <c r="E276" s="193" t="s">
        <v>1220</v>
      </c>
      <c r="F276" s="194" t="s">
        <v>1221</v>
      </c>
      <c r="G276" s="195" t="s">
        <v>888</v>
      </c>
      <c r="H276" s="196">
        <v>23</v>
      </c>
      <c r="I276" s="197"/>
      <c r="J276" s="198">
        <f>ROUND(I276*H276,2)</f>
        <v>0</v>
      </c>
      <c r="K276" s="194" t="s">
        <v>21</v>
      </c>
      <c r="L276" s="61"/>
      <c r="M276" s="199" t="s">
        <v>21</v>
      </c>
      <c r="N276" s="200" t="s">
        <v>42</v>
      </c>
      <c r="O276" s="42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269</v>
      </c>
      <c r="AT276" s="24" t="s">
        <v>140</v>
      </c>
      <c r="AU276" s="24" t="s">
        <v>153</v>
      </c>
      <c r="AY276" s="24" t="s">
        <v>137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79</v>
      </c>
      <c r="BK276" s="203">
        <f>ROUND(I276*H276,2)</f>
        <v>0</v>
      </c>
      <c r="BL276" s="24" t="s">
        <v>269</v>
      </c>
      <c r="BM276" s="24" t="s">
        <v>1222</v>
      </c>
    </row>
    <row r="277" spans="2:63" s="10" customFormat="1" ht="22.35" customHeight="1">
      <c r="B277" s="176"/>
      <c r="C277" s="177"/>
      <c r="D277" s="178" t="s">
        <v>70</v>
      </c>
      <c r="E277" s="190" t="s">
        <v>1223</v>
      </c>
      <c r="F277" s="190" t="s">
        <v>1224</v>
      </c>
      <c r="G277" s="177"/>
      <c r="H277" s="177"/>
      <c r="I277" s="180"/>
      <c r="J277" s="191">
        <f>BK277</f>
        <v>0</v>
      </c>
      <c r="K277" s="177"/>
      <c r="L277" s="182"/>
      <c r="M277" s="183"/>
      <c r="N277" s="184"/>
      <c r="O277" s="184"/>
      <c r="P277" s="185">
        <f>P278</f>
        <v>0</v>
      </c>
      <c r="Q277" s="184"/>
      <c r="R277" s="185">
        <f>R278</f>
        <v>0</v>
      </c>
      <c r="S277" s="184"/>
      <c r="T277" s="186">
        <f>T278</f>
        <v>0</v>
      </c>
      <c r="AR277" s="187" t="s">
        <v>79</v>
      </c>
      <c r="AT277" s="188" t="s">
        <v>70</v>
      </c>
      <c r="AU277" s="188" t="s">
        <v>81</v>
      </c>
      <c r="AY277" s="187" t="s">
        <v>137</v>
      </c>
      <c r="BK277" s="189">
        <f>BK278</f>
        <v>0</v>
      </c>
    </row>
    <row r="278" spans="2:63" s="14" customFormat="1" ht="14.4" customHeight="1">
      <c r="B278" s="253"/>
      <c r="C278" s="254"/>
      <c r="D278" s="255" t="s">
        <v>70</v>
      </c>
      <c r="E278" s="255" t="s">
        <v>1225</v>
      </c>
      <c r="F278" s="255" t="s">
        <v>1226</v>
      </c>
      <c r="G278" s="254"/>
      <c r="H278" s="254"/>
      <c r="I278" s="256"/>
      <c r="J278" s="257">
        <f>BK278</f>
        <v>0</v>
      </c>
      <c r="K278" s="254"/>
      <c r="L278" s="258"/>
      <c r="M278" s="259"/>
      <c r="N278" s="260"/>
      <c r="O278" s="260"/>
      <c r="P278" s="261">
        <f>SUM(P279:P285)</f>
        <v>0</v>
      </c>
      <c r="Q278" s="260"/>
      <c r="R278" s="261">
        <f>SUM(R279:R285)</f>
        <v>0</v>
      </c>
      <c r="S278" s="260"/>
      <c r="T278" s="262">
        <f>SUM(T279:T285)</f>
        <v>0</v>
      </c>
      <c r="AR278" s="263" t="s">
        <v>79</v>
      </c>
      <c r="AT278" s="264" t="s">
        <v>70</v>
      </c>
      <c r="AU278" s="264" t="s">
        <v>153</v>
      </c>
      <c r="AY278" s="263" t="s">
        <v>137</v>
      </c>
      <c r="BK278" s="265">
        <f>SUM(BK279:BK285)</f>
        <v>0</v>
      </c>
    </row>
    <row r="279" spans="2:65" s="1" customFormat="1" ht="16.5" customHeight="1">
      <c r="B279" s="41"/>
      <c r="C279" s="192" t="s">
        <v>806</v>
      </c>
      <c r="D279" s="192" t="s">
        <v>140</v>
      </c>
      <c r="E279" s="193" t="s">
        <v>1227</v>
      </c>
      <c r="F279" s="194" t="s">
        <v>1124</v>
      </c>
      <c r="G279" s="195" t="s">
        <v>901</v>
      </c>
      <c r="H279" s="196">
        <v>17</v>
      </c>
      <c r="I279" s="197"/>
      <c r="J279" s="198">
        <f aca="true" t="shared" si="20" ref="J279:J285">ROUND(I279*H279,2)</f>
        <v>0</v>
      </c>
      <c r="K279" s="194" t="s">
        <v>21</v>
      </c>
      <c r="L279" s="61"/>
      <c r="M279" s="199" t="s">
        <v>21</v>
      </c>
      <c r="N279" s="200" t="s">
        <v>42</v>
      </c>
      <c r="O279" s="42"/>
      <c r="P279" s="201">
        <f aca="true" t="shared" si="21" ref="P279:P285">O279*H279</f>
        <v>0</v>
      </c>
      <c r="Q279" s="201">
        <v>0</v>
      </c>
      <c r="R279" s="201">
        <f aca="true" t="shared" si="22" ref="R279:R285">Q279*H279</f>
        <v>0</v>
      </c>
      <c r="S279" s="201">
        <v>0</v>
      </c>
      <c r="T279" s="202">
        <f aca="true" t="shared" si="23" ref="T279:T285">S279*H279</f>
        <v>0</v>
      </c>
      <c r="AR279" s="24" t="s">
        <v>269</v>
      </c>
      <c r="AT279" s="24" t="s">
        <v>140</v>
      </c>
      <c r="AU279" s="24" t="s">
        <v>157</v>
      </c>
      <c r="AY279" s="24" t="s">
        <v>137</v>
      </c>
      <c r="BE279" s="203">
        <f aca="true" t="shared" si="24" ref="BE279:BE285">IF(N279="základní",J279,0)</f>
        <v>0</v>
      </c>
      <c r="BF279" s="203">
        <f aca="true" t="shared" si="25" ref="BF279:BF285">IF(N279="snížená",J279,0)</f>
        <v>0</v>
      </c>
      <c r="BG279" s="203">
        <f aca="true" t="shared" si="26" ref="BG279:BG285">IF(N279="zákl. přenesená",J279,0)</f>
        <v>0</v>
      </c>
      <c r="BH279" s="203">
        <f aca="true" t="shared" si="27" ref="BH279:BH285">IF(N279="sníž. přenesená",J279,0)</f>
        <v>0</v>
      </c>
      <c r="BI279" s="203">
        <f aca="true" t="shared" si="28" ref="BI279:BI285">IF(N279="nulová",J279,0)</f>
        <v>0</v>
      </c>
      <c r="BJ279" s="24" t="s">
        <v>79</v>
      </c>
      <c r="BK279" s="203">
        <f aca="true" t="shared" si="29" ref="BK279:BK285">ROUND(I279*H279,2)</f>
        <v>0</v>
      </c>
      <c r="BL279" s="24" t="s">
        <v>269</v>
      </c>
      <c r="BM279" s="24" t="s">
        <v>1228</v>
      </c>
    </row>
    <row r="280" spans="2:65" s="1" customFormat="1" ht="16.5" customHeight="1">
      <c r="B280" s="41"/>
      <c r="C280" s="192" t="s">
        <v>810</v>
      </c>
      <c r="D280" s="192" t="s">
        <v>140</v>
      </c>
      <c r="E280" s="193" t="s">
        <v>1229</v>
      </c>
      <c r="F280" s="194" t="s">
        <v>1117</v>
      </c>
      <c r="G280" s="195" t="s">
        <v>901</v>
      </c>
      <c r="H280" s="196">
        <v>56</v>
      </c>
      <c r="I280" s="197"/>
      <c r="J280" s="198">
        <f t="shared" si="20"/>
        <v>0</v>
      </c>
      <c r="K280" s="194" t="s">
        <v>21</v>
      </c>
      <c r="L280" s="61"/>
      <c r="M280" s="199" t="s">
        <v>21</v>
      </c>
      <c r="N280" s="200" t="s">
        <v>42</v>
      </c>
      <c r="O280" s="42"/>
      <c r="P280" s="201">
        <f t="shared" si="21"/>
        <v>0</v>
      </c>
      <c r="Q280" s="201">
        <v>0</v>
      </c>
      <c r="R280" s="201">
        <f t="shared" si="22"/>
        <v>0</v>
      </c>
      <c r="S280" s="201">
        <v>0</v>
      </c>
      <c r="T280" s="202">
        <f t="shared" si="23"/>
        <v>0</v>
      </c>
      <c r="AR280" s="24" t="s">
        <v>269</v>
      </c>
      <c r="AT280" s="24" t="s">
        <v>140</v>
      </c>
      <c r="AU280" s="24" t="s">
        <v>157</v>
      </c>
      <c r="AY280" s="24" t="s">
        <v>137</v>
      </c>
      <c r="BE280" s="203">
        <f t="shared" si="24"/>
        <v>0</v>
      </c>
      <c r="BF280" s="203">
        <f t="shared" si="25"/>
        <v>0</v>
      </c>
      <c r="BG280" s="203">
        <f t="shared" si="26"/>
        <v>0</v>
      </c>
      <c r="BH280" s="203">
        <f t="shared" si="27"/>
        <v>0</v>
      </c>
      <c r="BI280" s="203">
        <f t="shared" si="28"/>
        <v>0</v>
      </c>
      <c r="BJ280" s="24" t="s">
        <v>79</v>
      </c>
      <c r="BK280" s="203">
        <f t="shared" si="29"/>
        <v>0</v>
      </c>
      <c r="BL280" s="24" t="s">
        <v>269</v>
      </c>
      <c r="BM280" s="24" t="s">
        <v>1230</v>
      </c>
    </row>
    <row r="281" spans="2:65" s="1" customFormat="1" ht="16.5" customHeight="1">
      <c r="B281" s="41"/>
      <c r="C281" s="192" t="s">
        <v>816</v>
      </c>
      <c r="D281" s="192" t="s">
        <v>140</v>
      </c>
      <c r="E281" s="193" t="s">
        <v>1231</v>
      </c>
      <c r="F281" s="194" t="s">
        <v>1114</v>
      </c>
      <c r="G281" s="195" t="s">
        <v>901</v>
      </c>
      <c r="H281" s="196">
        <v>95</v>
      </c>
      <c r="I281" s="197"/>
      <c r="J281" s="198">
        <f t="shared" si="20"/>
        <v>0</v>
      </c>
      <c r="K281" s="194" t="s">
        <v>21</v>
      </c>
      <c r="L281" s="61"/>
      <c r="M281" s="199" t="s">
        <v>21</v>
      </c>
      <c r="N281" s="200" t="s">
        <v>42</v>
      </c>
      <c r="O281" s="42"/>
      <c r="P281" s="201">
        <f t="shared" si="21"/>
        <v>0</v>
      </c>
      <c r="Q281" s="201">
        <v>0</v>
      </c>
      <c r="R281" s="201">
        <f t="shared" si="22"/>
        <v>0</v>
      </c>
      <c r="S281" s="201">
        <v>0</v>
      </c>
      <c r="T281" s="202">
        <f t="shared" si="23"/>
        <v>0</v>
      </c>
      <c r="AR281" s="24" t="s">
        <v>269</v>
      </c>
      <c r="AT281" s="24" t="s">
        <v>140</v>
      </c>
      <c r="AU281" s="24" t="s">
        <v>157</v>
      </c>
      <c r="AY281" s="24" t="s">
        <v>137</v>
      </c>
      <c r="BE281" s="203">
        <f t="shared" si="24"/>
        <v>0</v>
      </c>
      <c r="BF281" s="203">
        <f t="shared" si="25"/>
        <v>0</v>
      </c>
      <c r="BG281" s="203">
        <f t="shared" si="26"/>
        <v>0</v>
      </c>
      <c r="BH281" s="203">
        <f t="shared" si="27"/>
        <v>0</v>
      </c>
      <c r="BI281" s="203">
        <f t="shared" si="28"/>
        <v>0</v>
      </c>
      <c r="BJ281" s="24" t="s">
        <v>79</v>
      </c>
      <c r="BK281" s="203">
        <f t="shared" si="29"/>
        <v>0</v>
      </c>
      <c r="BL281" s="24" t="s">
        <v>269</v>
      </c>
      <c r="BM281" s="24" t="s">
        <v>1232</v>
      </c>
    </row>
    <row r="282" spans="2:65" s="1" customFormat="1" ht="16.5" customHeight="1">
      <c r="B282" s="41"/>
      <c r="C282" s="192" t="s">
        <v>820</v>
      </c>
      <c r="D282" s="192" t="s">
        <v>140</v>
      </c>
      <c r="E282" s="193" t="s">
        <v>1233</v>
      </c>
      <c r="F282" s="194" t="s">
        <v>1158</v>
      </c>
      <c r="G282" s="195" t="s">
        <v>901</v>
      </c>
      <c r="H282" s="196">
        <v>172</v>
      </c>
      <c r="I282" s="197"/>
      <c r="J282" s="198">
        <f t="shared" si="20"/>
        <v>0</v>
      </c>
      <c r="K282" s="194" t="s">
        <v>21</v>
      </c>
      <c r="L282" s="61"/>
      <c r="M282" s="199" t="s">
        <v>21</v>
      </c>
      <c r="N282" s="200" t="s">
        <v>42</v>
      </c>
      <c r="O282" s="42"/>
      <c r="P282" s="201">
        <f t="shared" si="21"/>
        <v>0</v>
      </c>
      <c r="Q282" s="201">
        <v>0</v>
      </c>
      <c r="R282" s="201">
        <f t="shared" si="22"/>
        <v>0</v>
      </c>
      <c r="S282" s="201">
        <v>0</v>
      </c>
      <c r="T282" s="202">
        <f t="shared" si="23"/>
        <v>0</v>
      </c>
      <c r="AR282" s="24" t="s">
        <v>269</v>
      </c>
      <c r="AT282" s="24" t="s">
        <v>140</v>
      </c>
      <c r="AU282" s="24" t="s">
        <v>157</v>
      </c>
      <c r="AY282" s="24" t="s">
        <v>137</v>
      </c>
      <c r="BE282" s="203">
        <f t="shared" si="24"/>
        <v>0</v>
      </c>
      <c r="BF282" s="203">
        <f t="shared" si="25"/>
        <v>0</v>
      </c>
      <c r="BG282" s="203">
        <f t="shared" si="26"/>
        <v>0</v>
      </c>
      <c r="BH282" s="203">
        <f t="shared" si="27"/>
        <v>0</v>
      </c>
      <c r="BI282" s="203">
        <f t="shared" si="28"/>
        <v>0</v>
      </c>
      <c r="BJ282" s="24" t="s">
        <v>79</v>
      </c>
      <c r="BK282" s="203">
        <f t="shared" si="29"/>
        <v>0</v>
      </c>
      <c r="BL282" s="24" t="s">
        <v>269</v>
      </c>
      <c r="BM282" s="24" t="s">
        <v>1234</v>
      </c>
    </row>
    <row r="283" spans="2:65" s="1" customFormat="1" ht="16.5" customHeight="1">
      <c r="B283" s="41"/>
      <c r="C283" s="192" t="s">
        <v>824</v>
      </c>
      <c r="D283" s="192" t="s">
        <v>140</v>
      </c>
      <c r="E283" s="193" t="s">
        <v>1235</v>
      </c>
      <c r="F283" s="194" t="s">
        <v>1111</v>
      </c>
      <c r="G283" s="195" t="s">
        <v>901</v>
      </c>
      <c r="H283" s="196">
        <v>140</v>
      </c>
      <c r="I283" s="197"/>
      <c r="J283" s="198">
        <f t="shared" si="20"/>
        <v>0</v>
      </c>
      <c r="K283" s="194" t="s">
        <v>21</v>
      </c>
      <c r="L283" s="61"/>
      <c r="M283" s="199" t="s">
        <v>21</v>
      </c>
      <c r="N283" s="200" t="s">
        <v>42</v>
      </c>
      <c r="O283" s="42"/>
      <c r="P283" s="201">
        <f t="shared" si="21"/>
        <v>0</v>
      </c>
      <c r="Q283" s="201">
        <v>0</v>
      </c>
      <c r="R283" s="201">
        <f t="shared" si="22"/>
        <v>0</v>
      </c>
      <c r="S283" s="201">
        <v>0</v>
      </c>
      <c r="T283" s="202">
        <f t="shared" si="23"/>
        <v>0</v>
      </c>
      <c r="AR283" s="24" t="s">
        <v>269</v>
      </c>
      <c r="AT283" s="24" t="s">
        <v>140</v>
      </c>
      <c r="AU283" s="24" t="s">
        <v>157</v>
      </c>
      <c r="AY283" s="24" t="s">
        <v>137</v>
      </c>
      <c r="BE283" s="203">
        <f t="shared" si="24"/>
        <v>0</v>
      </c>
      <c r="BF283" s="203">
        <f t="shared" si="25"/>
        <v>0</v>
      </c>
      <c r="BG283" s="203">
        <f t="shared" si="26"/>
        <v>0</v>
      </c>
      <c r="BH283" s="203">
        <f t="shared" si="27"/>
        <v>0</v>
      </c>
      <c r="BI283" s="203">
        <f t="shared" si="28"/>
        <v>0</v>
      </c>
      <c r="BJ283" s="24" t="s">
        <v>79</v>
      </c>
      <c r="BK283" s="203">
        <f t="shared" si="29"/>
        <v>0</v>
      </c>
      <c r="BL283" s="24" t="s">
        <v>269</v>
      </c>
      <c r="BM283" s="24" t="s">
        <v>1236</v>
      </c>
    </row>
    <row r="284" spans="2:65" s="1" customFormat="1" ht="16.5" customHeight="1">
      <c r="B284" s="41"/>
      <c r="C284" s="192" t="s">
        <v>830</v>
      </c>
      <c r="D284" s="192" t="s">
        <v>140</v>
      </c>
      <c r="E284" s="193" t="s">
        <v>1237</v>
      </c>
      <c r="F284" s="194" t="s">
        <v>1238</v>
      </c>
      <c r="G284" s="195" t="s">
        <v>901</v>
      </c>
      <c r="H284" s="196">
        <v>126</v>
      </c>
      <c r="I284" s="197"/>
      <c r="J284" s="198">
        <f t="shared" si="20"/>
        <v>0</v>
      </c>
      <c r="K284" s="194" t="s">
        <v>21</v>
      </c>
      <c r="L284" s="61"/>
      <c r="M284" s="199" t="s">
        <v>21</v>
      </c>
      <c r="N284" s="200" t="s">
        <v>42</v>
      </c>
      <c r="O284" s="42"/>
      <c r="P284" s="201">
        <f t="shared" si="21"/>
        <v>0</v>
      </c>
      <c r="Q284" s="201">
        <v>0</v>
      </c>
      <c r="R284" s="201">
        <f t="shared" si="22"/>
        <v>0</v>
      </c>
      <c r="S284" s="201">
        <v>0</v>
      </c>
      <c r="T284" s="202">
        <f t="shared" si="23"/>
        <v>0</v>
      </c>
      <c r="AR284" s="24" t="s">
        <v>269</v>
      </c>
      <c r="AT284" s="24" t="s">
        <v>140</v>
      </c>
      <c r="AU284" s="24" t="s">
        <v>157</v>
      </c>
      <c r="AY284" s="24" t="s">
        <v>137</v>
      </c>
      <c r="BE284" s="203">
        <f t="shared" si="24"/>
        <v>0</v>
      </c>
      <c r="BF284" s="203">
        <f t="shared" si="25"/>
        <v>0</v>
      </c>
      <c r="BG284" s="203">
        <f t="shared" si="26"/>
        <v>0</v>
      </c>
      <c r="BH284" s="203">
        <f t="shared" si="27"/>
        <v>0</v>
      </c>
      <c r="BI284" s="203">
        <f t="shared" si="28"/>
        <v>0</v>
      </c>
      <c r="BJ284" s="24" t="s">
        <v>79</v>
      </c>
      <c r="BK284" s="203">
        <f t="shared" si="29"/>
        <v>0</v>
      </c>
      <c r="BL284" s="24" t="s">
        <v>269</v>
      </c>
      <c r="BM284" s="24" t="s">
        <v>1239</v>
      </c>
    </row>
    <row r="285" spans="2:65" s="1" customFormat="1" ht="16.5" customHeight="1">
      <c r="B285" s="41"/>
      <c r="C285" s="192" t="s">
        <v>834</v>
      </c>
      <c r="D285" s="192" t="s">
        <v>140</v>
      </c>
      <c r="E285" s="193" t="s">
        <v>1240</v>
      </c>
      <c r="F285" s="194" t="s">
        <v>1241</v>
      </c>
      <c r="G285" s="195" t="s">
        <v>901</v>
      </c>
      <c r="H285" s="196">
        <v>16</v>
      </c>
      <c r="I285" s="197"/>
      <c r="J285" s="198">
        <f t="shared" si="20"/>
        <v>0</v>
      </c>
      <c r="K285" s="194" t="s">
        <v>21</v>
      </c>
      <c r="L285" s="61"/>
      <c r="M285" s="199" t="s">
        <v>21</v>
      </c>
      <c r="N285" s="200" t="s">
        <v>42</v>
      </c>
      <c r="O285" s="42"/>
      <c r="P285" s="201">
        <f t="shared" si="21"/>
        <v>0</v>
      </c>
      <c r="Q285" s="201">
        <v>0</v>
      </c>
      <c r="R285" s="201">
        <f t="shared" si="22"/>
        <v>0</v>
      </c>
      <c r="S285" s="201">
        <v>0</v>
      </c>
      <c r="T285" s="202">
        <f t="shared" si="23"/>
        <v>0</v>
      </c>
      <c r="AR285" s="24" t="s">
        <v>269</v>
      </c>
      <c r="AT285" s="24" t="s">
        <v>140</v>
      </c>
      <c r="AU285" s="24" t="s">
        <v>157</v>
      </c>
      <c r="AY285" s="24" t="s">
        <v>137</v>
      </c>
      <c r="BE285" s="203">
        <f t="shared" si="24"/>
        <v>0</v>
      </c>
      <c r="BF285" s="203">
        <f t="shared" si="25"/>
        <v>0</v>
      </c>
      <c r="BG285" s="203">
        <f t="shared" si="26"/>
        <v>0</v>
      </c>
      <c r="BH285" s="203">
        <f t="shared" si="27"/>
        <v>0</v>
      </c>
      <c r="BI285" s="203">
        <f t="shared" si="28"/>
        <v>0</v>
      </c>
      <c r="BJ285" s="24" t="s">
        <v>79</v>
      </c>
      <c r="BK285" s="203">
        <f t="shared" si="29"/>
        <v>0</v>
      </c>
      <c r="BL285" s="24" t="s">
        <v>269</v>
      </c>
      <c r="BM285" s="24" t="s">
        <v>1242</v>
      </c>
    </row>
    <row r="286" spans="2:63" s="10" customFormat="1" ht="22.35" customHeight="1">
      <c r="B286" s="176"/>
      <c r="C286" s="177"/>
      <c r="D286" s="178" t="s">
        <v>70</v>
      </c>
      <c r="E286" s="190" t="s">
        <v>1243</v>
      </c>
      <c r="F286" s="190" t="s">
        <v>1244</v>
      </c>
      <c r="G286" s="177"/>
      <c r="H286" s="177"/>
      <c r="I286" s="180"/>
      <c r="J286" s="191">
        <f>BK286</f>
        <v>0</v>
      </c>
      <c r="K286" s="177"/>
      <c r="L286" s="182"/>
      <c r="M286" s="183"/>
      <c r="N286" s="184"/>
      <c r="O286" s="184"/>
      <c r="P286" s="185">
        <f>SUM(P287:P291)</f>
        <v>0</v>
      </c>
      <c r="Q286" s="184"/>
      <c r="R286" s="185">
        <f>SUM(R287:R291)</f>
        <v>0</v>
      </c>
      <c r="S286" s="184"/>
      <c r="T286" s="186">
        <f>SUM(T287:T291)</f>
        <v>0</v>
      </c>
      <c r="AR286" s="187" t="s">
        <v>79</v>
      </c>
      <c r="AT286" s="188" t="s">
        <v>70</v>
      </c>
      <c r="AU286" s="188" t="s">
        <v>81</v>
      </c>
      <c r="AY286" s="187" t="s">
        <v>137</v>
      </c>
      <c r="BK286" s="189">
        <f>SUM(BK287:BK291)</f>
        <v>0</v>
      </c>
    </row>
    <row r="287" spans="2:65" s="1" customFormat="1" ht="16.5" customHeight="1">
      <c r="B287" s="41"/>
      <c r="C287" s="192" t="s">
        <v>840</v>
      </c>
      <c r="D287" s="192" t="s">
        <v>140</v>
      </c>
      <c r="E287" s="193" t="s">
        <v>1245</v>
      </c>
      <c r="F287" s="194" t="s">
        <v>1246</v>
      </c>
      <c r="G287" s="195" t="s">
        <v>901</v>
      </c>
      <c r="H287" s="196">
        <v>1508</v>
      </c>
      <c r="I287" s="197"/>
      <c r="J287" s="198">
        <f>ROUND(I287*H287,2)</f>
        <v>0</v>
      </c>
      <c r="K287" s="194" t="s">
        <v>21</v>
      </c>
      <c r="L287" s="61"/>
      <c r="M287" s="199" t="s">
        <v>21</v>
      </c>
      <c r="N287" s="200" t="s">
        <v>42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269</v>
      </c>
      <c r="AT287" s="24" t="s">
        <v>140</v>
      </c>
      <c r="AU287" s="24" t="s">
        <v>153</v>
      </c>
      <c r="AY287" s="24" t="s">
        <v>137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79</v>
      </c>
      <c r="BK287" s="203">
        <f>ROUND(I287*H287,2)</f>
        <v>0</v>
      </c>
      <c r="BL287" s="24" t="s">
        <v>269</v>
      </c>
      <c r="BM287" s="24" t="s">
        <v>1247</v>
      </c>
    </row>
    <row r="288" spans="2:65" s="1" customFormat="1" ht="16.5" customHeight="1">
      <c r="B288" s="41"/>
      <c r="C288" s="192" t="s">
        <v>1041</v>
      </c>
      <c r="D288" s="192" t="s">
        <v>140</v>
      </c>
      <c r="E288" s="193" t="s">
        <v>1248</v>
      </c>
      <c r="F288" s="194" t="s">
        <v>1249</v>
      </c>
      <c r="G288" s="195" t="s">
        <v>901</v>
      </c>
      <c r="H288" s="196">
        <v>380</v>
      </c>
      <c r="I288" s="197"/>
      <c r="J288" s="198">
        <f>ROUND(I288*H288,2)</f>
        <v>0</v>
      </c>
      <c r="K288" s="194" t="s">
        <v>21</v>
      </c>
      <c r="L288" s="61"/>
      <c r="M288" s="199" t="s">
        <v>21</v>
      </c>
      <c r="N288" s="200" t="s">
        <v>42</v>
      </c>
      <c r="O288" s="42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269</v>
      </c>
      <c r="AT288" s="24" t="s">
        <v>140</v>
      </c>
      <c r="AU288" s="24" t="s">
        <v>153</v>
      </c>
      <c r="AY288" s="24" t="s">
        <v>137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79</v>
      </c>
      <c r="BK288" s="203">
        <f>ROUND(I288*H288,2)</f>
        <v>0</v>
      </c>
      <c r="BL288" s="24" t="s">
        <v>269</v>
      </c>
      <c r="BM288" s="24" t="s">
        <v>1250</v>
      </c>
    </row>
    <row r="289" spans="2:65" s="1" customFormat="1" ht="16.5" customHeight="1">
      <c r="B289" s="41"/>
      <c r="C289" s="192" t="s">
        <v>1251</v>
      </c>
      <c r="D289" s="192" t="s">
        <v>140</v>
      </c>
      <c r="E289" s="193" t="s">
        <v>1252</v>
      </c>
      <c r="F289" s="194" t="s">
        <v>1253</v>
      </c>
      <c r="G289" s="195" t="s">
        <v>901</v>
      </c>
      <c r="H289" s="196">
        <v>302</v>
      </c>
      <c r="I289" s="197"/>
      <c r="J289" s="198">
        <f>ROUND(I289*H289,2)</f>
        <v>0</v>
      </c>
      <c r="K289" s="194" t="s">
        <v>21</v>
      </c>
      <c r="L289" s="61"/>
      <c r="M289" s="199" t="s">
        <v>21</v>
      </c>
      <c r="N289" s="200" t="s">
        <v>42</v>
      </c>
      <c r="O289" s="42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269</v>
      </c>
      <c r="AT289" s="24" t="s">
        <v>140</v>
      </c>
      <c r="AU289" s="24" t="s">
        <v>153</v>
      </c>
      <c r="AY289" s="24" t="s">
        <v>137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79</v>
      </c>
      <c r="BK289" s="203">
        <f>ROUND(I289*H289,2)</f>
        <v>0</v>
      </c>
      <c r="BL289" s="24" t="s">
        <v>269</v>
      </c>
      <c r="BM289" s="24" t="s">
        <v>1254</v>
      </c>
    </row>
    <row r="290" spans="2:65" s="1" customFormat="1" ht="16.5" customHeight="1">
      <c r="B290" s="41"/>
      <c r="C290" s="192" t="s">
        <v>1044</v>
      </c>
      <c r="D290" s="192" t="s">
        <v>140</v>
      </c>
      <c r="E290" s="193" t="s">
        <v>1255</v>
      </c>
      <c r="F290" s="194" t="s">
        <v>1256</v>
      </c>
      <c r="G290" s="195" t="s">
        <v>901</v>
      </c>
      <c r="H290" s="196">
        <v>284</v>
      </c>
      <c r="I290" s="197"/>
      <c r="J290" s="198">
        <f>ROUND(I290*H290,2)</f>
        <v>0</v>
      </c>
      <c r="K290" s="194" t="s">
        <v>21</v>
      </c>
      <c r="L290" s="61"/>
      <c r="M290" s="199" t="s">
        <v>21</v>
      </c>
      <c r="N290" s="200" t="s">
        <v>42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269</v>
      </c>
      <c r="AT290" s="24" t="s">
        <v>140</v>
      </c>
      <c r="AU290" s="24" t="s">
        <v>153</v>
      </c>
      <c r="AY290" s="24" t="s">
        <v>137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79</v>
      </c>
      <c r="BK290" s="203">
        <f>ROUND(I290*H290,2)</f>
        <v>0</v>
      </c>
      <c r="BL290" s="24" t="s">
        <v>269</v>
      </c>
      <c r="BM290" s="24" t="s">
        <v>1257</v>
      </c>
    </row>
    <row r="291" spans="2:65" s="1" customFormat="1" ht="16.5" customHeight="1">
      <c r="B291" s="41"/>
      <c r="C291" s="192" t="s">
        <v>1258</v>
      </c>
      <c r="D291" s="192" t="s">
        <v>140</v>
      </c>
      <c r="E291" s="193" t="s">
        <v>1259</v>
      </c>
      <c r="F291" s="194" t="s">
        <v>1260</v>
      </c>
      <c r="G291" s="195" t="s">
        <v>901</v>
      </c>
      <c r="H291" s="196">
        <v>406</v>
      </c>
      <c r="I291" s="197"/>
      <c r="J291" s="198">
        <f>ROUND(I291*H291,2)</f>
        <v>0</v>
      </c>
      <c r="K291" s="194" t="s">
        <v>21</v>
      </c>
      <c r="L291" s="61"/>
      <c r="M291" s="199" t="s">
        <v>21</v>
      </c>
      <c r="N291" s="200" t="s">
        <v>42</v>
      </c>
      <c r="O291" s="42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269</v>
      </c>
      <c r="AT291" s="24" t="s">
        <v>140</v>
      </c>
      <c r="AU291" s="24" t="s">
        <v>153</v>
      </c>
      <c r="AY291" s="24" t="s">
        <v>137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79</v>
      </c>
      <c r="BK291" s="203">
        <f>ROUND(I291*H291,2)</f>
        <v>0</v>
      </c>
      <c r="BL291" s="24" t="s">
        <v>269</v>
      </c>
      <c r="BM291" s="24" t="s">
        <v>1261</v>
      </c>
    </row>
    <row r="292" spans="2:63" s="10" customFormat="1" ht="22.35" customHeight="1">
      <c r="B292" s="176"/>
      <c r="C292" s="177"/>
      <c r="D292" s="178" t="s">
        <v>70</v>
      </c>
      <c r="E292" s="190" t="s">
        <v>1262</v>
      </c>
      <c r="F292" s="190" t="s">
        <v>1263</v>
      </c>
      <c r="G292" s="177"/>
      <c r="H292" s="177"/>
      <c r="I292" s="180"/>
      <c r="J292" s="191">
        <f>BK292</f>
        <v>0</v>
      </c>
      <c r="K292" s="177"/>
      <c r="L292" s="182"/>
      <c r="M292" s="183"/>
      <c r="N292" s="184"/>
      <c r="O292" s="184"/>
      <c r="P292" s="185">
        <f>P293+P299+P308+P311</f>
        <v>0</v>
      </c>
      <c r="Q292" s="184"/>
      <c r="R292" s="185">
        <f>R293+R299+R308+R311</f>
        <v>0</v>
      </c>
      <c r="S292" s="184"/>
      <c r="T292" s="186">
        <f>T293+T299+T308+T311</f>
        <v>0</v>
      </c>
      <c r="AR292" s="187" t="s">
        <v>79</v>
      </c>
      <c r="AT292" s="188" t="s">
        <v>70</v>
      </c>
      <c r="AU292" s="188" t="s">
        <v>81</v>
      </c>
      <c r="AY292" s="187" t="s">
        <v>137</v>
      </c>
      <c r="BK292" s="189">
        <f>BK293+BK299+BK308+BK311</f>
        <v>0</v>
      </c>
    </row>
    <row r="293" spans="2:63" s="14" customFormat="1" ht="14.4" customHeight="1">
      <c r="B293" s="253"/>
      <c r="C293" s="254"/>
      <c r="D293" s="255" t="s">
        <v>70</v>
      </c>
      <c r="E293" s="255" t="s">
        <v>1264</v>
      </c>
      <c r="F293" s="255" t="s">
        <v>1265</v>
      </c>
      <c r="G293" s="254"/>
      <c r="H293" s="254"/>
      <c r="I293" s="256"/>
      <c r="J293" s="257">
        <f>BK293</f>
        <v>0</v>
      </c>
      <c r="K293" s="254"/>
      <c r="L293" s="258"/>
      <c r="M293" s="259"/>
      <c r="N293" s="260"/>
      <c r="O293" s="260"/>
      <c r="P293" s="261">
        <f>SUM(P294:P298)</f>
        <v>0</v>
      </c>
      <c r="Q293" s="260"/>
      <c r="R293" s="261">
        <f>SUM(R294:R298)</f>
        <v>0</v>
      </c>
      <c r="S293" s="260"/>
      <c r="T293" s="262">
        <f>SUM(T294:T298)</f>
        <v>0</v>
      </c>
      <c r="AR293" s="263" t="s">
        <v>79</v>
      </c>
      <c r="AT293" s="264" t="s">
        <v>70</v>
      </c>
      <c r="AU293" s="264" t="s">
        <v>153</v>
      </c>
      <c r="AY293" s="263" t="s">
        <v>137</v>
      </c>
      <c r="BK293" s="265">
        <f>SUM(BK294:BK298)</f>
        <v>0</v>
      </c>
    </row>
    <row r="294" spans="2:65" s="1" customFormat="1" ht="16.5" customHeight="1">
      <c r="B294" s="41"/>
      <c r="C294" s="192" t="s">
        <v>1047</v>
      </c>
      <c r="D294" s="192" t="s">
        <v>140</v>
      </c>
      <c r="E294" s="193" t="s">
        <v>1266</v>
      </c>
      <c r="F294" s="194" t="s">
        <v>1267</v>
      </c>
      <c r="G294" s="195" t="s">
        <v>901</v>
      </c>
      <c r="H294" s="196">
        <v>1508</v>
      </c>
      <c r="I294" s="197"/>
      <c r="J294" s="198">
        <f>ROUND(I294*H294,2)</f>
        <v>0</v>
      </c>
      <c r="K294" s="194" t="s">
        <v>21</v>
      </c>
      <c r="L294" s="61"/>
      <c r="M294" s="199" t="s">
        <v>21</v>
      </c>
      <c r="N294" s="200" t="s">
        <v>42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269</v>
      </c>
      <c r="AT294" s="24" t="s">
        <v>140</v>
      </c>
      <c r="AU294" s="24" t="s">
        <v>157</v>
      </c>
      <c r="AY294" s="24" t="s">
        <v>137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79</v>
      </c>
      <c r="BK294" s="203">
        <f>ROUND(I294*H294,2)</f>
        <v>0</v>
      </c>
      <c r="BL294" s="24" t="s">
        <v>269</v>
      </c>
      <c r="BM294" s="24" t="s">
        <v>1268</v>
      </c>
    </row>
    <row r="295" spans="2:65" s="1" customFormat="1" ht="16.5" customHeight="1">
      <c r="B295" s="41"/>
      <c r="C295" s="192" t="s">
        <v>1269</v>
      </c>
      <c r="D295" s="192" t="s">
        <v>140</v>
      </c>
      <c r="E295" s="193" t="s">
        <v>1270</v>
      </c>
      <c r="F295" s="194" t="s">
        <v>1271</v>
      </c>
      <c r="G295" s="195" t="s">
        <v>901</v>
      </c>
      <c r="H295" s="196">
        <v>380</v>
      </c>
      <c r="I295" s="197"/>
      <c r="J295" s="198">
        <f>ROUND(I295*H295,2)</f>
        <v>0</v>
      </c>
      <c r="K295" s="194" t="s">
        <v>21</v>
      </c>
      <c r="L295" s="61"/>
      <c r="M295" s="199" t="s">
        <v>21</v>
      </c>
      <c r="N295" s="200" t="s">
        <v>42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269</v>
      </c>
      <c r="AT295" s="24" t="s">
        <v>140</v>
      </c>
      <c r="AU295" s="24" t="s">
        <v>157</v>
      </c>
      <c r="AY295" s="24" t="s">
        <v>137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79</v>
      </c>
      <c r="BK295" s="203">
        <f>ROUND(I295*H295,2)</f>
        <v>0</v>
      </c>
      <c r="BL295" s="24" t="s">
        <v>269</v>
      </c>
      <c r="BM295" s="24" t="s">
        <v>1272</v>
      </c>
    </row>
    <row r="296" spans="2:65" s="1" customFormat="1" ht="16.5" customHeight="1">
      <c r="B296" s="41"/>
      <c r="C296" s="192" t="s">
        <v>1050</v>
      </c>
      <c r="D296" s="192" t="s">
        <v>140</v>
      </c>
      <c r="E296" s="193" t="s">
        <v>1273</v>
      </c>
      <c r="F296" s="194" t="s">
        <v>1274</v>
      </c>
      <c r="G296" s="195" t="s">
        <v>901</v>
      </c>
      <c r="H296" s="196">
        <v>302</v>
      </c>
      <c r="I296" s="197"/>
      <c r="J296" s="198">
        <f>ROUND(I296*H296,2)</f>
        <v>0</v>
      </c>
      <c r="K296" s="194" t="s">
        <v>21</v>
      </c>
      <c r="L296" s="61"/>
      <c r="M296" s="199" t="s">
        <v>21</v>
      </c>
      <c r="N296" s="200" t="s">
        <v>42</v>
      </c>
      <c r="O296" s="42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269</v>
      </c>
      <c r="AT296" s="24" t="s">
        <v>140</v>
      </c>
      <c r="AU296" s="24" t="s">
        <v>157</v>
      </c>
      <c r="AY296" s="24" t="s">
        <v>137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79</v>
      </c>
      <c r="BK296" s="203">
        <f>ROUND(I296*H296,2)</f>
        <v>0</v>
      </c>
      <c r="BL296" s="24" t="s">
        <v>269</v>
      </c>
      <c r="BM296" s="24" t="s">
        <v>1275</v>
      </c>
    </row>
    <row r="297" spans="2:65" s="1" customFormat="1" ht="16.5" customHeight="1">
      <c r="B297" s="41"/>
      <c r="C297" s="192" t="s">
        <v>1276</v>
      </c>
      <c r="D297" s="192" t="s">
        <v>140</v>
      </c>
      <c r="E297" s="193" t="s">
        <v>1277</v>
      </c>
      <c r="F297" s="194" t="s">
        <v>1278</v>
      </c>
      <c r="G297" s="195" t="s">
        <v>901</v>
      </c>
      <c r="H297" s="196">
        <v>284</v>
      </c>
      <c r="I297" s="197"/>
      <c r="J297" s="198">
        <f>ROUND(I297*H297,2)</f>
        <v>0</v>
      </c>
      <c r="K297" s="194" t="s">
        <v>21</v>
      </c>
      <c r="L297" s="61"/>
      <c r="M297" s="199" t="s">
        <v>21</v>
      </c>
      <c r="N297" s="200" t="s">
        <v>42</v>
      </c>
      <c r="O297" s="42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4" t="s">
        <v>269</v>
      </c>
      <c r="AT297" s="24" t="s">
        <v>140</v>
      </c>
      <c r="AU297" s="24" t="s">
        <v>157</v>
      </c>
      <c r="AY297" s="24" t="s">
        <v>137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79</v>
      </c>
      <c r="BK297" s="203">
        <f>ROUND(I297*H297,2)</f>
        <v>0</v>
      </c>
      <c r="BL297" s="24" t="s">
        <v>269</v>
      </c>
      <c r="BM297" s="24" t="s">
        <v>1279</v>
      </c>
    </row>
    <row r="298" spans="2:65" s="1" customFormat="1" ht="16.5" customHeight="1">
      <c r="B298" s="41"/>
      <c r="C298" s="192" t="s">
        <v>1053</v>
      </c>
      <c r="D298" s="192" t="s">
        <v>140</v>
      </c>
      <c r="E298" s="193" t="s">
        <v>1280</v>
      </c>
      <c r="F298" s="194" t="s">
        <v>1281</v>
      </c>
      <c r="G298" s="195" t="s">
        <v>901</v>
      </c>
      <c r="H298" s="196">
        <v>406</v>
      </c>
      <c r="I298" s="197"/>
      <c r="J298" s="198">
        <f>ROUND(I298*H298,2)</f>
        <v>0</v>
      </c>
      <c r="K298" s="194" t="s">
        <v>21</v>
      </c>
      <c r="L298" s="61"/>
      <c r="M298" s="199" t="s">
        <v>21</v>
      </c>
      <c r="N298" s="200" t="s">
        <v>42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269</v>
      </c>
      <c r="AT298" s="24" t="s">
        <v>140</v>
      </c>
      <c r="AU298" s="24" t="s">
        <v>157</v>
      </c>
      <c r="AY298" s="24" t="s">
        <v>137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79</v>
      </c>
      <c r="BK298" s="203">
        <f>ROUND(I298*H298,2)</f>
        <v>0</v>
      </c>
      <c r="BL298" s="24" t="s">
        <v>269</v>
      </c>
      <c r="BM298" s="24" t="s">
        <v>1282</v>
      </c>
    </row>
    <row r="299" spans="2:63" s="14" customFormat="1" ht="21.6" customHeight="1">
      <c r="B299" s="253"/>
      <c r="C299" s="254"/>
      <c r="D299" s="255" t="s">
        <v>70</v>
      </c>
      <c r="E299" s="255" t="s">
        <v>1283</v>
      </c>
      <c r="F299" s="255" t="s">
        <v>1284</v>
      </c>
      <c r="G299" s="254"/>
      <c r="H299" s="254"/>
      <c r="I299" s="256"/>
      <c r="J299" s="257">
        <f>BK299</f>
        <v>0</v>
      </c>
      <c r="K299" s="254"/>
      <c r="L299" s="258"/>
      <c r="M299" s="259"/>
      <c r="N299" s="260"/>
      <c r="O299" s="260"/>
      <c r="P299" s="261">
        <f>SUM(P300:P307)</f>
        <v>0</v>
      </c>
      <c r="Q299" s="260"/>
      <c r="R299" s="261">
        <f>SUM(R300:R307)</f>
        <v>0</v>
      </c>
      <c r="S299" s="260"/>
      <c r="T299" s="262">
        <f>SUM(T300:T307)</f>
        <v>0</v>
      </c>
      <c r="AR299" s="263" t="s">
        <v>79</v>
      </c>
      <c r="AT299" s="264" t="s">
        <v>70</v>
      </c>
      <c r="AU299" s="264" t="s">
        <v>153</v>
      </c>
      <c r="AY299" s="263" t="s">
        <v>137</v>
      </c>
      <c r="BK299" s="265">
        <f>SUM(BK300:BK307)</f>
        <v>0</v>
      </c>
    </row>
    <row r="300" spans="2:65" s="1" customFormat="1" ht="16.5" customHeight="1">
      <c r="B300" s="41"/>
      <c r="C300" s="192" t="s">
        <v>1285</v>
      </c>
      <c r="D300" s="192" t="s">
        <v>140</v>
      </c>
      <c r="E300" s="193" t="s">
        <v>1286</v>
      </c>
      <c r="F300" s="194" t="s">
        <v>1287</v>
      </c>
      <c r="G300" s="195" t="s">
        <v>901</v>
      </c>
      <c r="H300" s="196">
        <v>17</v>
      </c>
      <c r="I300" s="197"/>
      <c r="J300" s="198">
        <f aca="true" t="shared" si="30" ref="J300:J307">ROUND(I300*H300,2)</f>
        <v>0</v>
      </c>
      <c r="K300" s="194" t="s">
        <v>21</v>
      </c>
      <c r="L300" s="61"/>
      <c r="M300" s="199" t="s">
        <v>21</v>
      </c>
      <c r="N300" s="200" t="s">
        <v>42</v>
      </c>
      <c r="O300" s="42"/>
      <c r="P300" s="201">
        <f aca="true" t="shared" si="31" ref="P300:P307">O300*H300</f>
        <v>0</v>
      </c>
      <c r="Q300" s="201">
        <v>0</v>
      </c>
      <c r="R300" s="201">
        <f aca="true" t="shared" si="32" ref="R300:R307">Q300*H300</f>
        <v>0</v>
      </c>
      <c r="S300" s="201">
        <v>0</v>
      </c>
      <c r="T300" s="202">
        <f aca="true" t="shared" si="33" ref="T300:T307">S300*H300</f>
        <v>0</v>
      </c>
      <c r="AR300" s="24" t="s">
        <v>269</v>
      </c>
      <c r="AT300" s="24" t="s">
        <v>140</v>
      </c>
      <c r="AU300" s="24" t="s">
        <v>157</v>
      </c>
      <c r="AY300" s="24" t="s">
        <v>137</v>
      </c>
      <c r="BE300" s="203">
        <f aca="true" t="shared" si="34" ref="BE300:BE307">IF(N300="základní",J300,0)</f>
        <v>0</v>
      </c>
      <c r="BF300" s="203">
        <f aca="true" t="shared" si="35" ref="BF300:BF307">IF(N300="snížená",J300,0)</f>
        <v>0</v>
      </c>
      <c r="BG300" s="203">
        <f aca="true" t="shared" si="36" ref="BG300:BG307">IF(N300="zákl. přenesená",J300,0)</f>
        <v>0</v>
      </c>
      <c r="BH300" s="203">
        <f aca="true" t="shared" si="37" ref="BH300:BH307">IF(N300="sníž. přenesená",J300,0)</f>
        <v>0</v>
      </c>
      <c r="BI300" s="203">
        <f aca="true" t="shared" si="38" ref="BI300:BI307">IF(N300="nulová",J300,0)</f>
        <v>0</v>
      </c>
      <c r="BJ300" s="24" t="s">
        <v>79</v>
      </c>
      <c r="BK300" s="203">
        <f aca="true" t="shared" si="39" ref="BK300:BK307">ROUND(I300*H300,2)</f>
        <v>0</v>
      </c>
      <c r="BL300" s="24" t="s">
        <v>269</v>
      </c>
      <c r="BM300" s="24" t="s">
        <v>1288</v>
      </c>
    </row>
    <row r="301" spans="2:65" s="1" customFormat="1" ht="16.5" customHeight="1">
      <c r="B301" s="41"/>
      <c r="C301" s="192" t="s">
        <v>1056</v>
      </c>
      <c r="D301" s="192" t="s">
        <v>140</v>
      </c>
      <c r="E301" s="193" t="s">
        <v>1289</v>
      </c>
      <c r="F301" s="194" t="s">
        <v>1290</v>
      </c>
      <c r="G301" s="195" t="s">
        <v>901</v>
      </c>
      <c r="H301" s="196">
        <v>56</v>
      </c>
      <c r="I301" s="197"/>
      <c r="J301" s="198">
        <f t="shared" si="30"/>
        <v>0</v>
      </c>
      <c r="K301" s="194" t="s">
        <v>21</v>
      </c>
      <c r="L301" s="61"/>
      <c r="M301" s="199" t="s">
        <v>21</v>
      </c>
      <c r="N301" s="200" t="s">
        <v>42</v>
      </c>
      <c r="O301" s="42"/>
      <c r="P301" s="201">
        <f t="shared" si="31"/>
        <v>0</v>
      </c>
      <c r="Q301" s="201">
        <v>0</v>
      </c>
      <c r="R301" s="201">
        <f t="shared" si="32"/>
        <v>0</v>
      </c>
      <c r="S301" s="201">
        <v>0</v>
      </c>
      <c r="T301" s="202">
        <f t="shared" si="33"/>
        <v>0</v>
      </c>
      <c r="AR301" s="24" t="s">
        <v>269</v>
      </c>
      <c r="AT301" s="24" t="s">
        <v>140</v>
      </c>
      <c r="AU301" s="24" t="s">
        <v>157</v>
      </c>
      <c r="AY301" s="24" t="s">
        <v>137</v>
      </c>
      <c r="BE301" s="203">
        <f t="shared" si="34"/>
        <v>0</v>
      </c>
      <c r="BF301" s="203">
        <f t="shared" si="35"/>
        <v>0</v>
      </c>
      <c r="BG301" s="203">
        <f t="shared" si="36"/>
        <v>0</v>
      </c>
      <c r="BH301" s="203">
        <f t="shared" si="37"/>
        <v>0</v>
      </c>
      <c r="BI301" s="203">
        <f t="shared" si="38"/>
        <v>0</v>
      </c>
      <c r="BJ301" s="24" t="s">
        <v>79</v>
      </c>
      <c r="BK301" s="203">
        <f t="shared" si="39"/>
        <v>0</v>
      </c>
      <c r="BL301" s="24" t="s">
        <v>269</v>
      </c>
      <c r="BM301" s="24" t="s">
        <v>1291</v>
      </c>
    </row>
    <row r="302" spans="2:65" s="1" customFormat="1" ht="16.5" customHeight="1">
      <c r="B302" s="41"/>
      <c r="C302" s="192" t="s">
        <v>1292</v>
      </c>
      <c r="D302" s="192" t="s">
        <v>140</v>
      </c>
      <c r="E302" s="193" t="s">
        <v>1293</v>
      </c>
      <c r="F302" s="194" t="s">
        <v>1294</v>
      </c>
      <c r="G302" s="195" t="s">
        <v>901</v>
      </c>
      <c r="H302" s="196">
        <v>95</v>
      </c>
      <c r="I302" s="197"/>
      <c r="J302" s="198">
        <f t="shared" si="30"/>
        <v>0</v>
      </c>
      <c r="K302" s="194" t="s">
        <v>21</v>
      </c>
      <c r="L302" s="61"/>
      <c r="M302" s="199" t="s">
        <v>21</v>
      </c>
      <c r="N302" s="200" t="s">
        <v>42</v>
      </c>
      <c r="O302" s="42"/>
      <c r="P302" s="201">
        <f t="shared" si="31"/>
        <v>0</v>
      </c>
      <c r="Q302" s="201">
        <v>0</v>
      </c>
      <c r="R302" s="201">
        <f t="shared" si="32"/>
        <v>0</v>
      </c>
      <c r="S302" s="201">
        <v>0</v>
      </c>
      <c r="T302" s="202">
        <f t="shared" si="33"/>
        <v>0</v>
      </c>
      <c r="AR302" s="24" t="s">
        <v>269</v>
      </c>
      <c r="AT302" s="24" t="s">
        <v>140</v>
      </c>
      <c r="AU302" s="24" t="s">
        <v>157</v>
      </c>
      <c r="AY302" s="24" t="s">
        <v>137</v>
      </c>
      <c r="BE302" s="203">
        <f t="shared" si="34"/>
        <v>0</v>
      </c>
      <c r="BF302" s="203">
        <f t="shared" si="35"/>
        <v>0</v>
      </c>
      <c r="BG302" s="203">
        <f t="shared" si="36"/>
        <v>0</v>
      </c>
      <c r="BH302" s="203">
        <f t="shared" si="37"/>
        <v>0</v>
      </c>
      <c r="BI302" s="203">
        <f t="shared" si="38"/>
        <v>0</v>
      </c>
      <c r="BJ302" s="24" t="s">
        <v>79</v>
      </c>
      <c r="BK302" s="203">
        <f t="shared" si="39"/>
        <v>0</v>
      </c>
      <c r="BL302" s="24" t="s">
        <v>269</v>
      </c>
      <c r="BM302" s="24" t="s">
        <v>1295</v>
      </c>
    </row>
    <row r="303" spans="2:65" s="1" customFormat="1" ht="16.5" customHeight="1">
      <c r="B303" s="41"/>
      <c r="C303" s="192" t="s">
        <v>1059</v>
      </c>
      <c r="D303" s="192" t="s">
        <v>140</v>
      </c>
      <c r="E303" s="193" t="s">
        <v>1296</v>
      </c>
      <c r="F303" s="194" t="s">
        <v>1297</v>
      </c>
      <c r="G303" s="195" t="s">
        <v>901</v>
      </c>
      <c r="H303" s="196">
        <v>172</v>
      </c>
      <c r="I303" s="197"/>
      <c r="J303" s="198">
        <f t="shared" si="30"/>
        <v>0</v>
      </c>
      <c r="K303" s="194" t="s">
        <v>21</v>
      </c>
      <c r="L303" s="61"/>
      <c r="M303" s="199" t="s">
        <v>21</v>
      </c>
      <c r="N303" s="200" t="s">
        <v>42</v>
      </c>
      <c r="O303" s="42"/>
      <c r="P303" s="201">
        <f t="shared" si="31"/>
        <v>0</v>
      </c>
      <c r="Q303" s="201">
        <v>0</v>
      </c>
      <c r="R303" s="201">
        <f t="shared" si="32"/>
        <v>0</v>
      </c>
      <c r="S303" s="201">
        <v>0</v>
      </c>
      <c r="T303" s="202">
        <f t="shared" si="33"/>
        <v>0</v>
      </c>
      <c r="AR303" s="24" t="s">
        <v>269</v>
      </c>
      <c r="AT303" s="24" t="s">
        <v>140</v>
      </c>
      <c r="AU303" s="24" t="s">
        <v>157</v>
      </c>
      <c r="AY303" s="24" t="s">
        <v>137</v>
      </c>
      <c r="BE303" s="203">
        <f t="shared" si="34"/>
        <v>0</v>
      </c>
      <c r="BF303" s="203">
        <f t="shared" si="35"/>
        <v>0</v>
      </c>
      <c r="BG303" s="203">
        <f t="shared" si="36"/>
        <v>0</v>
      </c>
      <c r="BH303" s="203">
        <f t="shared" si="37"/>
        <v>0</v>
      </c>
      <c r="BI303" s="203">
        <f t="shared" si="38"/>
        <v>0</v>
      </c>
      <c r="BJ303" s="24" t="s">
        <v>79</v>
      </c>
      <c r="BK303" s="203">
        <f t="shared" si="39"/>
        <v>0</v>
      </c>
      <c r="BL303" s="24" t="s">
        <v>269</v>
      </c>
      <c r="BM303" s="24" t="s">
        <v>1298</v>
      </c>
    </row>
    <row r="304" spans="2:65" s="1" customFormat="1" ht="16.5" customHeight="1">
      <c r="B304" s="41"/>
      <c r="C304" s="192" t="s">
        <v>1299</v>
      </c>
      <c r="D304" s="192" t="s">
        <v>140</v>
      </c>
      <c r="E304" s="193" t="s">
        <v>1300</v>
      </c>
      <c r="F304" s="194" t="s">
        <v>1301</v>
      </c>
      <c r="G304" s="195" t="s">
        <v>901</v>
      </c>
      <c r="H304" s="196">
        <v>140</v>
      </c>
      <c r="I304" s="197"/>
      <c r="J304" s="198">
        <f t="shared" si="30"/>
        <v>0</v>
      </c>
      <c r="K304" s="194" t="s">
        <v>21</v>
      </c>
      <c r="L304" s="61"/>
      <c r="M304" s="199" t="s">
        <v>21</v>
      </c>
      <c r="N304" s="200" t="s">
        <v>42</v>
      </c>
      <c r="O304" s="42"/>
      <c r="P304" s="201">
        <f t="shared" si="31"/>
        <v>0</v>
      </c>
      <c r="Q304" s="201">
        <v>0</v>
      </c>
      <c r="R304" s="201">
        <f t="shared" si="32"/>
        <v>0</v>
      </c>
      <c r="S304" s="201">
        <v>0</v>
      </c>
      <c r="T304" s="202">
        <f t="shared" si="33"/>
        <v>0</v>
      </c>
      <c r="AR304" s="24" t="s">
        <v>269</v>
      </c>
      <c r="AT304" s="24" t="s">
        <v>140</v>
      </c>
      <c r="AU304" s="24" t="s">
        <v>157</v>
      </c>
      <c r="AY304" s="24" t="s">
        <v>137</v>
      </c>
      <c r="BE304" s="203">
        <f t="shared" si="34"/>
        <v>0</v>
      </c>
      <c r="BF304" s="203">
        <f t="shared" si="35"/>
        <v>0</v>
      </c>
      <c r="BG304" s="203">
        <f t="shared" si="36"/>
        <v>0</v>
      </c>
      <c r="BH304" s="203">
        <f t="shared" si="37"/>
        <v>0</v>
      </c>
      <c r="BI304" s="203">
        <f t="shared" si="38"/>
        <v>0</v>
      </c>
      <c r="BJ304" s="24" t="s">
        <v>79</v>
      </c>
      <c r="BK304" s="203">
        <f t="shared" si="39"/>
        <v>0</v>
      </c>
      <c r="BL304" s="24" t="s">
        <v>269</v>
      </c>
      <c r="BM304" s="24" t="s">
        <v>1302</v>
      </c>
    </row>
    <row r="305" spans="2:65" s="1" customFormat="1" ht="16.5" customHeight="1">
      <c r="B305" s="41"/>
      <c r="C305" s="192" t="s">
        <v>1062</v>
      </c>
      <c r="D305" s="192" t="s">
        <v>140</v>
      </c>
      <c r="E305" s="193" t="s">
        <v>1303</v>
      </c>
      <c r="F305" s="194" t="s">
        <v>1304</v>
      </c>
      <c r="G305" s="195" t="s">
        <v>901</v>
      </c>
      <c r="H305" s="196">
        <v>126</v>
      </c>
      <c r="I305" s="197"/>
      <c r="J305" s="198">
        <f t="shared" si="30"/>
        <v>0</v>
      </c>
      <c r="K305" s="194" t="s">
        <v>21</v>
      </c>
      <c r="L305" s="61"/>
      <c r="M305" s="199" t="s">
        <v>21</v>
      </c>
      <c r="N305" s="200" t="s">
        <v>42</v>
      </c>
      <c r="O305" s="42"/>
      <c r="P305" s="201">
        <f t="shared" si="31"/>
        <v>0</v>
      </c>
      <c r="Q305" s="201">
        <v>0</v>
      </c>
      <c r="R305" s="201">
        <f t="shared" si="32"/>
        <v>0</v>
      </c>
      <c r="S305" s="201">
        <v>0</v>
      </c>
      <c r="T305" s="202">
        <f t="shared" si="33"/>
        <v>0</v>
      </c>
      <c r="AR305" s="24" t="s">
        <v>269</v>
      </c>
      <c r="AT305" s="24" t="s">
        <v>140</v>
      </c>
      <c r="AU305" s="24" t="s">
        <v>157</v>
      </c>
      <c r="AY305" s="24" t="s">
        <v>137</v>
      </c>
      <c r="BE305" s="203">
        <f t="shared" si="34"/>
        <v>0</v>
      </c>
      <c r="BF305" s="203">
        <f t="shared" si="35"/>
        <v>0</v>
      </c>
      <c r="BG305" s="203">
        <f t="shared" si="36"/>
        <v>0</v>
      </c>
      <c r="BH305" s="203">
        <f t="shared" si="37"/>
        <v>0</v>
      </c>
      <c r="BI305" s="203">
        <f t="shared" si="38"/>
        <v>0</v>
      </c>
      <c r="BJ305" s="24" t="s">
        <v>79</v>
      </c>
      <c r="BK305" s="203">
        <f t="shared" si="39"/>
        <v>0</v>
      </c>
      <c r="BL305" s="24" t="s">
        <v>269</v>
      </c>
      <c r="BM305" s="24" t="s">
        <v>1305</v>
      </c>
    </row>
    <row r="306" spans="2:65" s="1" customFormat="1" ht="16.5" customHeight="1">
      <c r="B306" s="41"/>
      <c r="C306" s="192" t="s">
        <v>1306</v>
      </c>
      <c r="D306" s="192" t="s">
        <v>140</v>
      </c>
      <c r="E306" s="193" t="s">
        <v>1307</v>
      </c>
      <c r="F306" s="194" t="s">
        <v>1308</v>
      </c>
      <c r="G306" s="195" t="s">
        <v>901</v>
      </c>
      <c r="H306" s="196">
        <v>16</v>
      </c>
      <c r="I306" s="197"/>
      <c r="J306" s="198">
        <f t="shared" si="30"/>
        <v>0</v>
      </c>
      <c r="K306" s="194" t="s">
        <v>21</v>
      </c>
      <c r="L306" s="61"/>
      <c r="M306" s="199" t="s">
        <v>21</v>
      </c>
      <c r="N306" s="200" t="s">
        <v>42</v>
      </c>
      <c r="O306" s="42"/>
      <c r="P306" s="201">
        <f t="shared" si="31"/>
        <v>0</v>
      </c>
      <c r="Q306" s="201">
        <v>0</v>
      </c>
      <c r="R306" s="201">
        <f t="shared" si="32"/>
        <v>0</v>
      </c>
      <c r="S306" s="201">
        <v>0</v>
      </c>
      <c r="T306" s="202">
        <f t="shared" si="33"/>
        <v>0</v>
      </c>
      <c r="AR306" s="24" t="s">
        <v>269</v>
      </c>
      <c r="AT306" s="24" t="s">
        <v>140</v>
      </c>
      <c r="AU306" s="24" t="s">
        <v>157</v>
      </c>
      <c r="AY306" s="24" t="s">
        <v>137</v>
      </c>
      <c r="BE306" s="203">
        <f t="shared" si="34"/>
        <v>0</v>
      </c>
      <c r="BF306" s="203">
        <f t="shared" si="35"/>
        <v>0</v>
      </c>
      <c r="BG306" s="203">
        <f t="shared" si="36"/>
        <v>0</v>
      </c>
      <c r="BH306" s="203">
        <f t="shared" si="37"/>
        <v>0</v>
      </c>
      <c r="BI306" s="203">
        <f t="shared" si="38"/>
        <v>0</v>
      </c>
      <c r="BJ306" s="24" t="s">
        <v>79</v>
      </c>
      <c r="BK306" s="203">
        <f t="shared" si="39"/>
        <v>0</v>
      </c>
      <c r="BL306" s="24" t="s">
        <v>269</v>
      </c>
      <c r="BM306" s="24" t="s">
        <v>1309</v>
      </c>
    </row>
    <row r="307" spans="2:65" s="1" customFormat="1" ht="25.5" customHeight="1">
      <c r="B307" s="41"/>
      <c r="C307" s="192" t="s">
        <v>1065</v>
      </c>
      <c r="D307" s="192" t="s">
        <v>140</v>
      </c>
      <c r="E307" s="193" t="s">
        <v>1310</v>
      </c>
      <c r="F307" s="194" t="s">
        <v>1311</v>
      </c>
      <c r="G307" s="195" t="s">
        <v>227</v>
      </c>
      <c r="H307" s="196">
        <v>12</v>
      </c>
      <c r="I307" s="197"/>
      <c r="J307" s="198">
        <f t="shared" si="30"/>
        <v>0</v>
      </c>
      <c r="K307" s="194" t="s">
        <v>21</v>
      </c>
      <c r="L307" s="61"/>
      <c r="M307" s="199" t="s">
        <v>21</v>
      </c>
      <c r="N307" s="200" t="s">
        <v>42</v>
      </c>
      <c r="O307" s="42"/>
      <c r="P307" s="201">
        <f t="shared" si="31"/>
        <v>0</v>
      </c>
      <c r="Q307" s="201">
        <v>0</v>
      </c>
      <c r="R307" s="201">
        <f t="shared" si="32"/>
        <v>0</v>
      </c>
      <c r="S307" s="201">
        <v>0</v>
      </c>
      <c r="T307" s="202">
        <f t="shared" si="33"/>
        <v>0</v>
      </c>
      <c r="AR307" s="24" t="s">
        <v>269</v>
      </c>
      <c r="AT307" s="24" t="s">
        <v>140</v>
      </c>
      <c r="AU307" s="24" t="s">
        <v>157</v>
      </c>
      <c r="AY307" s="24" t="s">
        <v>137</v>
      </c>
      <c r="BE307" s="203">
        <f t="shared" si="34"/>
        <v>0</v>
      </c>
      <c r="BF307" s="203">
        <f t="shared" si="35"/>
        <v>0</v>
      </c>
      <c r="BG307" s="203">
        <f t="shared" si="36"/>
        <v>0</v>
      </c>
      <c r="BH307" s="203">
        <f t="shared" si="37"/>
        <v>0</v>
      </c>
      <c r="BI307" s="203">
        <f t="shared" si="38"/>
        <v>0</v>
      </c>
      <c r="BJ307" s="24" t="s">
        <v>79</v>
      </c>
      <c r="BK307" s="203">
        <f t="shared" si="39"/>
        <v>0</v>
      </c>
      <c r="BL307" s="24" t="s">
        <v>269</v>
      </c>
      <c r="BM307" s="24" t="s">
        <v>1312</v>
      </c>
    </row>
    <row r="308" spans="2:63" s="14" customFormat="1" ht="21.6" customHeight="1">
      <c r="B308" s="253"/>
      <c r="C308" s="254"/>
      <c r="D308" s="255" t="s">
        <v>70</v>
      </c>
      <c r="E308" s="255" t="s">
        <v>1313</v>
      </c>
      <c r="F308" s="255" t="s">
        <v>1314</v>
      </c>
      <c r="G308" s="254"/>
      <c r="H308" s="254"/>
      <c r="I308" s="256"/>
      <c r="J308" s="257">
        <f>BK308</f>
        <v>0</v>
      </c>
      <c r="K308" s="254"/>
      <c r="L308" s="258"/>
      <c r="M308" s="259"/>
      <c r="N308" s="260"/>
      <c r="O308" s="260"/>
      <c r="P308" s="261">
        <f>SUM(P309:P310)</f>
        <v>0</v>
      </c>
      <c r="Q308" s="260"/>
      <c r="R308" s="261">
        <f>SUM(R309:R310)</f>
        <v>0</v>
      </c>
      <c r="S308" s="260"/>
      <c r="T308" s="262">
        <f>SUM(T309:T310)</f>
        <v>0</v>
      </c>
      <c r="AR308" s="263" t="s">
        <v>79</v>
      </c>
      <c r="AT308" s="264" t="s">
        <v>70</v>
      </c>
      <c r="AU308" s="264" t="s">
        <v>153</v>
      </c>
      <c r="AY308" s="263" t="s">
        <v>137</v>
      </c>
      <c r="BK308" s="265">
        <f>SUM(BK309:BK310)</f>
        <v>0</v>
      </c>
    </row>
    <row r="309" spans="2:65" s="1" customFormat="1" ht="16.5" customHeight="1">
      <c r="B309" s="41"/>
      <c r="C309" s="192" t="s">
        <v>1315</v>
      </c>
      <c r="D309" s="192" t="s">
        <v>140</v>
      </c>
      <c r="E309" s="193" t="s">
        <v>1316</v>
      </c>
      <c r="F309" s="194" t="s">
        <v>1317</v>
      </c>
      <c r="G309" s="195" t="s">
        <v>227</v>
      </c>
      <c r="H309" s="196">
        <v>120</v>
      </c>
      <c r="I309" s="197"/>
      <c r="J309" s="198">
        <f>ROUND(I309*H309,2)</f>
        <v>0</v>
      </c>
      <c r="K309" s="194" t="s">
        <v>21</v>
      </c>
      <c r="L309" s="61"/>
      <c r="M309" s="199" t="s">
        <v>21</v>
      </c>
      <c r="N309" s="200" t="s">
        <v>42</v>
      </c>
      <c r="O309" s="42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269</v>
      </c>
      <c r="AT309" s="24" t="s">
        <v>140</v>
      </c>
      <c r="AU309" s="24" t="s">
        <v>157</v>
      </c>
      <c r="AY309" s="24" t="s">
        <v>137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79</v>
      </c>
      <c r="BK309" s="203">
        <f>ROUND(I309*H309,2)</f>
        <v>0</v>
      </c>
      <c r="BL309" s="24" t="s">
        <v>269</v>
      </c>
      <c r="BM309" s="24" t="s">
        <v>1318</v>
      </c>
    </row>
    <row r="310" spans="2:47" s="1" customFormat="1" ht="24">
      <c r="B310" s="41"/>
      <c r="C310" s="63"/>
      <c r="D310" s="210" t="s">
        <v>924</v>
      </c>
      <c r="E310" s="63"/>
      <c r="F310" s="251" t="s">
        <v>1319</v>
      </c>
      <c r="G310" s="63"/>
      <c r="H310" s="63"/>
      <c r="I310" s="163"/>
      <c r="J310" s="63"/>
      <c r="K310" s="63"/>
      <c r="L310" s="61"/>
      <c r="M310" s="252"/>
      <c r="N310" s="42"/>
      <c r="O310" s="42"/>
      <c r="P310" s="42"/>
      <c r="Q310" s="42"/>
      <c r="R310" s="42"/>
      <c r="S310" s="42"/>
      <c r="T310" s="78"/>
      <c r="AT310" s="24" t="s">
        <v>924</v>
      </c>
      <c r="AU310" s="24" t="s">
        <v>157</v>
      </c>
    </row>
    <row r="311" spans="2:63" s="14" customFormat="1" ht="21.6" customHeight="1">
      <c r="B311" s="253"/>
      <c r="C311" s="254"/>
      <c r="D311" s="255" t="s">
        <v>70</v>
      </c>
      <c r="E311" s="255" t="s">
        <v>1320</v>
      </c>
      <c r="F311" s="255" t="s">
        <v>1321</v>
      </c>
      <c r="G311" s="254"/>
      <c r="H311" s="254"/>
      <c r="I311" s="256"/>
      <c r="J311" s="257">
        <f>BK311</f>
        <v>0</v>
      </c>
      <c r="K311" s="254"/>
      <c r="L311" s="258"/>
      <c r="M311" s="259"/>
      <c r="N311" s="260"/>
      <c r="O311" s="260"/>
      <c r="P311" s="261">
        <f>P312</f>
        <v>0</v>
      </c>
      <c r="Q311" s="260"/>
      <c r="R311" s="261">
        <f>R312</f>
        <v>0</v>
      </c>
      <c r="S311" s="260"/>
      <c r="T311" s="262">
        <f>T312</f>
        <v>0</v>
      </c>
      <c r="AR311" s="263" t="s">
        <v>79</v>
      </c>
      <c r="AT311" s="264" t="s">
        <v>70</v>
      </c>
      <c r="AU311" s="264" t="s">
        <v>153</v>
      </c>
      <c r="AY311" s="263" t="s">
        <v>137</v>
      </c>
      <c r="BK311" s="265">
        <f>BK312</f>
        <v>0</v>
      </c>
    </row>
    <row r="312" spans="2:65" s="1" customFormat="1" ht="25.5" customHeight="1">
      <c r="B312" s="41"/>
      <c r="C312" s="192" t="s">
        <v>1322</v>
      </c>
      <c r="D312" s="192" t="s">
        <v>140</v>
      </c>
      <c r="E312" s="193" t="s">
        <v>1323</v>
      </c>
      <c r="F312" s="194" t="s">
        <v>1324</v>
      </c>
      <c r="G312" s="195" t="s">
        <v>587</v>
      </c>
      <c r="H312" s="196">
        <v>210</v>
      </c>
      <c r="I312" s="197"/>
      <c r="J312" s="198">
        <f>ROUND(I312*H312,2)</f>
        <v>0</v>
      </c>
      <c r="K312" s="194" t="s">
        <v>21</v>
      </c>
      <c r="L312" s="61"/>
      <c r="M312" s="199" t="s">
        <v>21</v>
      </c>
      <c r="N312" s="200" t="s">
        <v>42</v>
      </c>
      <c r="O312" s="42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AR312" s="24" t="s">
        <v>269</v>
      </c>
      <c r="AT312" s="24" t="s">
        <v>140</v>
      </c>
      <c r="AU312" s="24" t="s">
        <v>157</v>
      </c>
      <c r="AY312" s="24" t="s">
        <v>137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79</v>
      </c>
      <c r="BK312" s="203">
        <f>ROUND(I312*H312,2)</f>
        <v>0</v>
      </c>
      <c r="BL312" s="24" t="s">
        <v>269</v>
      </c>
      <c r="BM312" s="24" t="s">
        <v>1325</v>
      </c>
    </row>
    <row r="313" spans="2:63" s="10" customFormat="1" ht="22.35" customHeight="1">
      <c r="B313" s="176"/>
      <c r="C313" s="177"/>
      <c r="D313" s="178" t="s">
        <v>70</v>
      </c>
      <c r="E313" s="190" t="s">
        <v>1326</v>
      </c>
      <c r="F313" s="190" t="s">
        <v>1327</v>
      </c>
      <c r="G313" s="177"/>
      <c r="H313" s="177"/>
      <c r="I313" s="180"/>
      <c r="J313" s="191">
        <f>BK313</f>
        <v>0</v>
      </c>
      <c r="K313" s="177"/>
      <c r="L313" s="182"/>
      <c r="M313" s="183"/>
      <c r="N313" s="184"/>
      <c r="O313" s="184"/>
      <c r="P313" s="185">
        <f>SUM(P314:P325)</f>
        <v>0</v>
      </c>
      <c r="Q313" s="184"/>
      <c r="R313" s="185">
        <f>SUM(R314:R325)</f>
        <v>0</v>
      </c>
      <c r="S313" s="184"/>
      <c r="T313" s="186">
        <f>SUM(T314:T325)</f>
        <v>0</v>
      </c>
      <c r="AR313" s="187" t="s">
        <v>79</v>
      </c>
      <c r="AT313" s="188" t="s">
        <v>70</v>
      </c>
      <c r="AU313" s="188" t="s">
        <v>81</v>
      </c>
      <c r="AY313" s="187" t="s">
        <v>137</v>
      </c>
      <c r="BK313" s="189">
        <f>SUM(BK314:BK325)</f>
        <v>0</v>
      </c>
    </row>
    <row r="314" spans="2:65" s="1" customFormat="1" ht="38.25" customHeight="1">
      <c r="B314" s="41"/>
      <c r="C314" s="192" t="s">
        <v>1071</v>
      </c>
      <c r="D314" s="192" t="s">
        <v>140</v>
      </c>
      <c r="E314" s="193" t="s">
        <v>1328</v>
      </c>
      <c r="F314" s="194" t="s">
        <v>1329</v>
      </c>
      <c r="G314" s="195" t="s">
        <v>888</v>
      </c>
      <c r="H314" s="196">
        <v>1</v>
      </c>
      <c r="I314" s="197"/>
      <c r="J314" s="198">
        <f aca="true" t="shared" si="40" ref="J314:J325">ROUND(I314*H314,2)</f>
        <v>0</v>
      </c>
      <c r="K314" s="194" t="s">
        <v>21</v>
      </c>
      <c r="L314" s="61"/>
      <c r="M314" s="199" t="s">
        <v>21</v>
      </c>
      <c r="N314" s="200" t="s">
        <v>42</v>
      </c>
      <c r="O314" s="42"/>
      <c r="P314" s="201">
        <f aca="true" t="shared" si="41" ref="P314:P325">O314*H314</f>
        <v>0</v>
      </c>
      <c r="Q314" s="201">
        <v>0</v>
      </c>
      <c r="R314" s="201">
        <f aca="true" t="shared" si="42" ref="R314:R325">Q314*H314</f>
        <v>0</v>
      </c>
      <c r="S314" s="201">
        <v>0</v>
      </c>
      <c r="T314" s="202">
        <f aca="true" t="shared" si="43" ref="T314:T325">S314*H314</f>
        <v>0</v>
      </c>
      <c r="AR314" s="24" t="s">
        <v>269</v>
      </c>
      <c r="AT314" s="24" t="s">
        <v>140</v>
      </c>
      <c r="AU314" s="24" t="s">
        <v>153</v>
      </c>
      <c r="AY314" s="24" t="s">
        <v>137</v>
      </c>
      <c r="BE314" s="203">
        <f aca="true" t="shared" si="44" ref="BE314:BE325">IF(N314="základní",J314,0)</f>
        <v>0</v>
      </c>
      <c r="BF314" s="203">
        <f aca="true" t="shared" si="45" ref="BF314:BF325">IF(N314="snížená",J314,0)</f>
        <v>0</v>
      </c>
      <c r="BG314" s="203">
        <f aca="true" t="shared" si="46" ref="BG314:BG325">IF(N314="zákl. přenesená",J314,0)</f>
        <v>0</v>
      </c>
      <c r="BH314" s="203">
        <f aca="true" t="shared" si="47" ref="BH314:BH325">IF(N314="sníž. přenesená",J314,0)</f>
        <v>0</v>
      </c>
      <c r="BI314" s="203">
        <f aca="true" t="shared" si="48" ref="BI314:BI325">IF(N314="nulová",J314,0)</f>
        <v>0</v>
      </c>
      <c r="BJ314" s="24" t="s">
        <v>79</v>
      </c>
      <c r="BK314" s="203">
        <f aca="true" t="shared" si="49" ref="BK314:BK325">ROUND(I314*H314,2)</f>
        <v>0</v>
      </c>
      <c r="BL314" s="24" t="s">
        <v>269</v>
      </c>
      <c r="BM314" s="24" t="s">
        <v>1330</v>
      </c>
    </row>
    <row r="315" spans="2:65" s="1" customFormat="1" ht="16.5" customHeight="1">
      <c r="B315" s="41"/>
      <c r="C315" s="192" t="s">
        <v>1331</v>
      </c>
      <c r="D315" s="192" t="s">
        <v>140</v>
      </c>
      <c r="E315" s="193" t="s">
        <v>1332</v>
      </c>
      <c r="F315" s="194" t="s">
        <v>1333</v>
      </c>
      <c r="G315" s="195" t="s">
        <v>888</v>
      </c>
      <c r="H315" s="196">
        <v>1</v>
      </c>
      <c r="I315" s="197"/>
      <c r="J315" s="198">
        <f t="shared" si="40"/>
        <v>0</v>
      </c>
      <c r="K315" s="194" t="s">
        <v>21</v>
      </c>
      <c r="L315" s="61"/>
      <c r="M315" s="199" t="s">
        <v>21</v>
      </c>
      <c r="N315" s="200" t="s">
        <v>42</v>
      </c>
      <c r="O315" s="42"/>
      <c r="P315" s="201">
        <f t="shared" si="41"/>
        <v>0</v>
      </c>
      <c r="Q315" s="201">
        <v>0</v>
      </c>
      <c r="R315" s="201">
        <f t="shared" si="42"/>
        <v>0</v>
      </c>
      <c r="S315" s="201">
        <v>0</v>
      </c>
      <c r="T315" s="202">
        <f t="shared" si="43"/>
        <v>0</v>
      </c>
      <c r="AR315" s="24" t="s">
        <v>269</v>
      </c>
      <c r="AT315" s="24" t="s">
        <v>140</v>
      </c>
      <c r="AU315" s="24" t="s">
        <v>153</v>
      </c>
      <c r="AY315" s="24" t="s">
        <v>137</v>
      </c>
      <c r="BE315" s="203">
        <f t="shared" si="44"/>
        <v>0</v>
      </c>
      <c r="BF315" s="203">
        <f t="shared" si="45"/>
        <v>0</v>
      </c>
      <c r="BG315" s="203">
        <f t="shared" si="46"/>
        <v>0</v>
      </c>
      <c r="BH315" s="203">
        <f t="shared" si="47"/>
        <v>0</v>
      </c>
      <c r="BI315" s="203">
        <f t="shared" si="48"/>
        <v>0</v>
      </c>
      <c r="BJ315" s="24" t="s">
        <v>79</v>
      </c>
      <c r="BK315" s="203">
        <f t="shared" si="49"/>
        <v>0</v>
      </c>
      <c r="BL315" s="24" t="s">
        <v>269</v>
      </c>
      <c r="BM315" s="24" t="s">
        <v>1334</v>
      </c>
    </row>
    <row r="316" spans="2:65" s="1" customFormat="1" ht="16.5" customHeight="1">
      <c r="B316" s="41"/>
      <c r="C316" s="192" t="s">
        <v>1074</v>
      </c>
      <c r="D316" s="192" t="s">
        <v>140</v>
      </c>
      <c r="E316" s="193" t="s">
        <v>1335</v>
      </c>
      <c r="F316" s="194" t="s">
        <v>1336</v>
      </c>
      <c r="G316" s="195" t="s">
        <v>901</v>
      </c>
      <c r="H316" s="196">
        <v>15</v>
      </c>
      <c r="I316" s="197"/>
      <c r="J316" s="198">
        <f t="shared" si="40"/>
        <v>0</v>
      </c>
      <c r="K316" s="194" t="s">
        <v>21</v>
      </c>
      <c r="L316" s="61"/>
      <c r="M316" s="199" t="s">
        <v>21</v>
      </c>
      <c r="N316" s="200" t="s">
        <v>42</v>
      </c>
      <c r="O316" s="42"/>
      <c r="P316" s="201">
        <f t="shared" si="41"/>
        <v>0</v>
      </c>
      <c r="Q316" s="201">
        <v>0</v>
      </c>
      <c r="R316" s="201">
        <f t="shared" si="42"/>
        <v>0</v>
      </c>
      <c r="S316" s="201">
        <v>0</v>
      </c>
      <c r="T316" s="202">
        <f t="shared" si="43"/>
        <v>0</v>
      </c>
      <c r="AR316" s="24" t="s">
        <v>269</v>
      </c>
      <c r="AT316" s="24" t="s">
        <v>140</v>
      </c>
      <c r="AU316" s="24" t="s">
        <v>153</v>
      </c>
      <c r="AY316" s="24" t="s">
        <v>137</v>
      </c>
      <c r="BE316" s="203">
        <f t="shared" si="44"/>
        <v>0</v>
      </c>
      <c r="BF316" s="203">
        <f t="shared" si="45"/>
        <v>0</v>
      </c>
      <c r="BG316" s="203">
        <f t="shared" si="46"/>
        <v>0</v>
      </c>
      <c r="BH316" s="203">
        <f t="shared" si="47"/>
        <v>0</v>
      </c>
      <c r="BI316" s="203">
        <f t="shared" si="48"/>
        <v>0</v>
      </c>
      <c r="BJ316" s="24" t="s">
        <v>79</v>
      </c>
      <c r="BK316" s="203">
        <f t="shared" si="49"/>
        <v>0</v>
      </c>
      <c r="BL316" s="24" t="s">
        <v>269</v>
      </c>
      <c r="BM316" s="24" t="s">
        <v>1337</v>
      </c>
    </row>
    <row r="317" spans="2:65" s="1" customFormat="1" ht="16.5" customHeight="1">
      <c r="B317" s="41"/>
      <c r="C317" s="192" t="s">
        <v>1338</v>
      </c>
      <c r="D317" s="192" t="s">
        <v>140</v>
      </c>
      <c r="E317" s="193" t="s">
        <v>1339</v>
      </c>
      <c r="F317" s="194" t="s">
        <v>1340</v>
      </c>
      <c r="G317" s="195" t="s">
        <v>888</v>
      </c>
      <c r="H317" s="196">
        <v>2</v>
      </c>
      <c r="I317" s="197"/>
      <c r="J317" s="198">
        <f t="shared" si="40"/>
        <v>0</v>
      </c>
      <c r="K317" s="194" t="s">
        <v>21</v>
      </c>
      <c r="L317" s="61"/>
      <c r="M317" s="199" t="s">
        <v>21</v>
      </c>
      <c r="N317" s="200" t="s">
        <v>42</v>
      </c>
      <c r="O317" s="42"/>
      <c r="P317" s="201">
        <f t="shared" si="41"/>
        <v>0</v>
      </c>
      <c r="Q317" s="201">
        <v>0</v>
      </c>
      <c r="R317" s="201">
        <f t="shared" si="42"/>
        <v>0</v>
      </c>
      <c r="S317" s="201">
        <v>0</v>
      </c>
      <c r="T317" s="202">
        <f t="shared" si="43"/>
        <v>0</v>
      </c>
      <c r="AR317" s="24" t="s">
        <v>269</v>
      </c>
      <c r="AT317" s="24" t="s">
        <v>140</v>
      </c>
      <c r="AU317" s="24" t="s">
        <v>153</v>
      </c>
      <c r="AY317" s="24" t="s">
        <v>137</v>
      </c>
      <c r="BE317" s="203">
        <f t="shared" si="44"/>
        <v>0</v>
      </c>
      <c r="BF317" s="203">
        <f t="shared" si="45"/>
        <v>0</v>
      </c>
      <c r="BG317" s="203">
        <f t="shared" si="46"/>
        <v>0</v>
      </c>
      <c r="BH317" s="203">
        <f t="shared" si="47"/>
        <v>0</v>
      </c>
      <c r="BI317" s="203">
        <f t="shared" si="48"/>
        <v>0</v>
      </c>
      <c r="BJ317" s="24" t="s">
        <v>79</v>
      </c>
      <c r="BK317" s="203">
        <f t="shared" si="49"/>
        <v>0</v>
      </c>
      <c r="BL317" s="24" t="s">
        <v>269</v>
      </c>
      <c r="BM317" s="24" t="s">
        <v>1341</v>
      </c>
    </row>
    <row r="318" spans="2:65" s="1" customFormat="1" ht="16.5" customHeight="1">
      <c r="B318" s="41"/>
      <c r="C318" s="192" t="s">
        <v>1077</v>
      </c>
      <c r="D318" s="192" t="s">
        <v>140</v>
      </c>
      <c r="E318" s="193" t="s">
        <v>1342</v>
      </c>
      <c r="F318" s="194" t="s">
        <v>1343</v>
      </c>
      <c r="G318" s="195" t="s">
        <v>888</v>
      </c>
      <c r="H318" s="196">
        <v>2</v>
      </c>
      <c r="I318" s="197"/>
      <c r="J318" s="198">
        <f t="shared" si="40"/>
        <v>0</v>
      </c>
      <c r="K318" s="194" t="s">
        <v>21</v>
      </c>
      <c r="L318" s="61"/>
      <c r="M318" s="199" t="s">
        <v>21</v>
      </c>
      <c r="N318" s="200" t="s">
        <v>42</v>
      </c>
      <c r="O318" s="42"/>
      <c r="P318" s="201">
        <f t="shared" si="41"/>
        <v>0</v>
      </c>
      <c r="Q318" s="201">
        <v>0</v>
      </c>
      <c r="R318" s="201">
        <f t="shared" si="42"/>
        <v>0</v>
      </c>
      <c r="S318" s="201">
        <v>0</v>
      </c>
      <c r="T318" s="202">
        <f t="shared" si="43"/>
        <v>0</v>
      </c>
      <c r="AR318" s="24" t="s">
        <v>269</v>
      </c>
      <c r="AT318" s="24" t="s">
        <v>140</v>
      </c>
      <c r="AU318" s="24" t="s">
        <v>153</v>
      </c>
      <c r="AY318" s="24" t="s">
        <v>137</v>
      </c>
      <c r="BE318" s="203">
        <f t="shared" si="44"/>
        <v>0</v>
      </c>
      <c r="BF318" s="203">
        <f t="shared" si="45"/>
        <v>0</v>
      </c>
      <c r="BG318" s="203">
        <f t="shared" si="46"/>
        <v>0</v>
      </c>
      <c r="BH318" s="203">
        <f t="shared" si="47"/>
        <v>0</v>
      </c>
      <c r="BI318" s="203">
        <f t="shared" si="48"/>
        <v>0</v>
      </c>
      <c r="BJ318" s="24" t="s">
        <v>79</v>
      </c>
      <c r="BK318" s="203">
        <f t="shared" si="49"/>
        <v>0</v>
      </c>
      <c r="BL318" s="24" t="s">
        <v>269</v>
      </c>
      <c r="BM318" s="24" t="s">
        <v>1344</v>
      </c>
    </row>
    <row r="319" spans="2:65" s="1" customFormat="1" ht="16.5" customHeight="1">
      <c r="B319" s="41"/>
      <c r="C319" s="192" t="s">
        <v>1345</v>
      </c>
      <c r="D319" s="192" t="s">
        <v>140</v>
      </c>
      <c r="E319" s="193" t="s">
        <v>1346</v>
      </c>
      <c r="F319" s="194" t="s">
        <v>1347</v>
      </c>
      <c r="G319" s="195" t="s">
        <v>888</v>
      </c>
      <c r="H319" s="196">
        <v>1</v>
      </c>
      <c r="I319" s="197"/>
      <c r="J319" s="198">
        <f t="shared" si="40"/>
        <v>0</v>
      </c>
      <c r="K319" s="194" t="s">
        <v>21</v>
      </c>
      <c r="L319" s="61"/>
      <c r="M319" s="199" t="s">
        <v>21</v>
      </c>
      <c r="N319" s="200" t="s">
        <v>42</v>
      </c>
      <c r="O319" s="42"/>
      <c r="P319" s="201">
        <f t="shared" si="41"/>
        <v>0</v>
      </c>
      <c r="Q319" s="201">
        <v>0</v>
      </c>
      <c r="R319" s="201">
        <f t="shared" si="42"/>
        <v>0</v>
      </c>
      <c r="S319" s="201">
        <v>0</v>
      </c>
      <c r="T319" s="202">
        <f t="shared" si="43"/>
        <v>0</v>
      </c>
      <c r="AR319" s="24" t="s">
        <v>269</v>
      </c>
      <c r="AT319" s="24" t="s">
        <v>140</v>
      </c>
      <c r="AU319" s="24" t="s">
        <v>153</v>
      </c>
      <c r="AY319" s="24" t="s">
        <v>137</v>
      </c>
      <c r="BE319" s="203">
        <f t="shared" si="44"/>
        <v>0</v>
      </c>
      <c r="BF319" s="203">
        <f t="shared" si="45"/>
        <v>0</v>
      </c>
      <c r="BG319" s="203">
        <f t="shared" si="46"/>
        <v>0</v>
      </c>
      <c r="BH319" s="203">
        <f t="shared" si="47"/>
        <v>0</v>
      </c>
      <c r="BI319" s="203">
        <f t="shared" si="48"/>
        <v>0</v>
      </c>
      <c r="BJ319" s="24" t="s">
        <v>79</v>
      </c>
      <c r="BK319" s="203">
        <f t="shared" si="49"/>
        <v>0</v>
      </c>
      <c r="BL319" s="24" t="s">
        <v>269</v>
      </c>
      <c r="BM319" s="24" t="s">
        <v>1348</v>
      </c>
    </row>
    <row r="320" spans="2:65" s="1" customFormat="1" ht="16.5" customHeight="1">
      <c r="B320" s="41"/>
      <c r="C320" s="192" t="s">
        <v>1080</v>
      </c>
      <c r="D320" s="192" t="s">
        <v>140</v>
      </c>
      <c r="E320" s="193" t="s">
        <v>1349</v>
      </c>
      <c r="F320" s="194" t="s">
        <v>1350</v>
      </c>
      <c r="G320" s="195" t="s">
        <v>901</v>
      </c>
      <c r="H320" s="196">
        <v>3</v>
      </c>
      <c r="I320" s="197"/>
      <c r="J320" s="198">
        <f t="shared" si="40"/>
        <v>0</v>
      </c>
      <c r="K320" s="194" t="s">
        <v>21</v>
      </c>
      <c r="L320" s="61"/>
      <c r="M320" s="199" t="s">
        <v>21</v>
      </c>
      <c r="N320" s="200" t="s">
        <v>42</v>
      </c>
      <c r="O320" s="42"/>
      <c r="P320" s="201">
        <f t="shared" si="41"/>
        <v>0</v>
      </c>
      <c r="Q320" s="201">
        <v>0</v>
      </c>
      <c r="R320" s="201">
        <f t="shared" si="42"/>
        <v>0</v>
      </c>
      <c r="S320" s="201">
        <v>0</v>
      </c>
      <c r="T320" s="202">
        <f t="shared" si="43"/>
        <v>0</v>
      </c>
      <c r="AR320" s="24" t="s">
        <v>269</v>
      </c>
      <c r="AT320" s="24" t="s">
        <v>140</v>
      </c>
      <c r="AU320" s="24" t="s">
        <v>153</v>
      </c>
      <c r="AY320" s="24" t="s">
        <v>137</v>
      </c>
      <c r="BE320" s="203">
        <f t="shared" si="44"/>
        <v>0</v>
      </c>
      <c r="BF320" s="203">
        <f t="shared" si="45"/>
        <v>0</v>
      </c>
      <c r="BG320" s="203">
        <f t="shared" si="46"/>
        <v>0</v>
      </c>
      <c r="BH320" s="203">
        <f t="shared" si="47"/>
        <v>0</v>
      </c>
      <c r="BI320" s="203">
        <f t="shared" si="48"/>
        <v>0</v>
      </c>
      <c r="BJ320" s="24" t="s">
        <v>79</v>
      </c>
      <c r="BK320" s="203">
        <f t="shared" si="49"/>
        <v>0</v>
      </c>
      <c r="BL320" s="24" t="s">
        <v>269</v>
      </c>
      <c r="BM320" s="24" t="s">
        <v>1351</v>
      </c>
    </row>
    <row r="321" spans="2:65" s="1" customFormat="1" ht="16.5" customHeight="1">
      <c r="B321" s="41"/>
      <c r="C321" s="192" t="s">
        <v>1352</v>
      </c>
      <c r="D321" s="192" t="s">
        <v>140</v>
      </c>
      <c r="E321" s="193" t="s">
        <v>1353</v>
      </c>
      <c r="F321" s="194" t="s">
        <v>1354</v>
      </c>
      <c r="G321" s="195" t="s">
        <v>888</v>
      </c>
      <c r="H321" s="196">
        <v>6</v>
      </c>
      <c r="I321" s="197"/>
      <c r="J321" s="198">
        <f t="shared" si="40"/>
        <v>0</v>
      </c>
      <c r="K321" s="194" t="s">
        <v>21</v>
      </c>
      <c r="L321" s="61"/>
      <c r="M321" s="199" t="s">
        <v>21</v>
      </c>
      <c r="N321" s="200" t="s">
        <v>42</v>
      </c>
      <c r="O321" s="42"/>
      <c r="P321" s="201">
        <f t="shared" si="41"/>
        <v>0</v>
      </c>
      <c r="Q321" s="201">
        <v>0</v>
      </c>
      <c r="R321" s="201">
        <f t="shared" si="42"/>
        <v>0</v>
      </c>
      <c r="S321" s="201">
        <v>0</v>
      </c>
      <c r="T321" s="202">
        <f t="shared" si="43"/>
        <v>0</v>
      </c>
      <c r="AR321" s="24" t="s">
        <v>269</v>
      </c>
      <c r="AT321" s="24" t="s">
        <v>140</v>
      </c>
      <c r="AU321" s="24" t="s">
        <v>153</v>
      </c>
      <c r="AY321" s="24" t="s">
        <v>137</v>
      </c>
      <c r="BE321" s="203">
        <f t="shared" si="44"/>
        <v>0</v>
      </c>
      <c r="BF321" s="203">
        <f t="shared" si="45"/>
        <v>0</v>
      </c>
      <c r="BG321" s="203">
        <f t="shared" si="46"/>
        <v>0</v>
      </c>
      <c r="BH321" s="203">
        <f t="shared" si="47"/>
        <v>0</v>
      </c>
      <c r="BI321" s="203">
        <f t="shared" si="48"/>
        <v>0</v>
      </c>
      <c r="BJ321" s="24" t="s">
        <v>79</v>
      </c>
      <c r="BK321" s="203">
        <f t="shared" si="49"/>
        <v>0</v>
      </c>
      <c r="BL321" s="24" t="s">
        <v>269</v>
      </c>
      <c r="BM321" s="24" t="s">
        <v>1355</v>
      </c>
    </row>
    <row r="322" spans="2:65" s="1" customFormat="1" ht="16.5" customHeight="1">
      <c r="B322" s="41"/>
      <c r="C322" s="192" t="s">
        <v>1083</v>
      </c>
      <c r="D322" s="192" t="s">
        <v>140</v>
      </c>
      <c r="E322" s="193" t="s">
        <v>1356</v>
      </c>
      <c r="F322" s="194" t="s">
        <v>1357</v>
      </c>
      <c r="G322" s="195" t="s">
        <v>888</v>
      </c>
      <c r="H322" s="196">
        <v>2</v>
      </c>
      <c r="I322" s="197"/>
      <c r="J322" s="198">
        <f t="shared" si="40"/>
        <v>0</v>
      </c>
      <c r="K322" s="194" t="s">
        <v>21</v>
      </c>
      <c r="L322" s="61"/>
      <c r="M322" s="199" t="s">
        <v>21</v>
      </c>
      <c r="N322" s="200" t="s">
        <v>42</v>
      </c>
      <c r="O322" s="42"/>
      <c r="P322" s="201">
        <f t="shared" si="41"/>
        <v>0</v>
      </c>
      <c r="Q322" s="201">
        <v>0</v>
      </c>
      <c r="R322" s="201">
        <f t="shared" si="42"/>
        <v>0</v>
      </c>
      <c r="S322" s="201">
        <v>0</v>
      </c>
      <c r="T322" s="202">
        <f t="shared" si="43"/>
        <v>0</v>
      </c>
      <c r="AR322" s="24" t="s">
        <v>269</v>
      </c>
      <c r="AT322" s="24" t="s">
        <v>140</v>
      </c>
      <c r="AU322" s="24" t="s">
        <v>153</v>
      </c>
      <c r="AY322" s="24" t="s">
        <v>137</v>
      </c>
      <c r="BE322" s="203">
        <f t="shared" si="44"/>
        <v>0</v>
      </c>
      <c r="BF322" s="203">
        <f t="shared" si="45"/>
        <v>0</v>
      </c>
      <c r="BG322" s="203">
        <f t="shared" si="46"/>
        <v>0</v>
      </c>
      <c r="BH322" s="203">
        <f t="shared" si="47"/>
        <v>0</v>
      </c>
      <c r="BI322" s="203">
        <f t="shared" si="48"/>
        <v>0</v>
      </c>
      <c r="BJ322" s="24" t="s">
        <v>79</v>
      </c>
      <c r="BK322" s="203">
        <f t="shared" si="49"/>
        <v>0</v>
      </c>
      <c r="BL322" s="24" t="s">
        <v>269</v>
      </c>
      <c r="BM322" s="24" t="s">
        <v>1358</v>
      </c>
    </row>
    <row r="323" spans="2:65" s="1" customFormat="1" ht="16.5" customHeight="1">
      <c r="B323" s="41"/>
      <c r="C323" s="192" t="s">
        <v>1359</v>
      </c>
      <c r="D323" s="192" t="s">
        <v>140</v>
      </c>
      <c r="E323" s="193" t="s">
        <v>1360</v>
      </c>
      <c r="F323" s="194" t="s">
        <v>1361</v>
      </c>
      <c r="G323" s="195" t="s">
        <v>587</v>
      </c>
      <c r="H323" s="196">
        <v>20</v>
      </c>
      <c r="I323" s="197"/>
      <c r="J323" s="198">
        <f t="shared" si="40"/>
        <v>0</v>
      </c>
      <c r="K323" s="194" t="s">
        <v>21</v>
      </c>
      <c r="L323" s="61"/>
      <c r="M323" s="199" t="s">
        <v>21</v>
      </c>
      <c r="N323" s="200" t="s">
        <v>42</v>
      </c>
      <c r="O323" s="42"/>
      <c r="P323" s="201">
        <f t="shared" si="41"/>
        <v>0</v>
      </c>
      <c r="Q323" s="201">
        <v>0</v>
      </c>
      <c r="R323" s="201">
        <f t="shared" si="42"/>
        <v>0</v>
      </c>
      <c r="S323" s="201">
        <v>0</v>
      </c>
      <c r="T323" s="202">
        <f t="shared" si="43"/>
        <v>0</v>
      </c>
      <c r="AR323" s="24" t="s">
        <v>269</v>
      </c>
      <c r="AT323" s="24" t="s">
        <v>140</v>
      </c>
      <c r="AU323" s="24" t="s">
        <v>153</v>
      </c>
      <c r="AY323" s="24" t="s">
        <v>137</v>
      </c>
      <c r="BE323" s="203">
        <f t="shared" si="44"/>
        <v>0</v>
      </c>
      <c r="BF323" s="203">
        <f t="shared" si="45"/>
        <v>0</v>
      </c>
      <c r="BG323" s="203">
        <f t="shared" si="46"/>
        <v>0</v>
      </c>
      <c r="BH323" s="203">
        <f t="shared" si="47"/>
        <v>0</v>
      </c>
      <c r="BI323" s="203">
        <f t="shared" si="48"/>
        <v>0</v>
      </c>
      <c r="BJ323" s="24" t="s">
        <v>79</v>
      </c>
      <c r="BK323" s="203">
        <f t="shared" si="49"/>
        <v>0</v>
      </c>
      <c r="BL323" s="24" t="s">
        <v>269</v>
      </c>
      <c r="BM323" s="24" t="s">
        <v>1362</v>
      </c>
    </row>
    <row r="324" spans="2:65" s="1" customFormat="1" ht="16.5" customHeight="1">
      <c r="B324" s="41"/>
      <c r="C324" s="192" t="s">
        <v>1086</v>
      </c>
      <c r="D324" s="192" t="s">
        <v>140</v>
      </c>
      <c r="E324" s="193" t="s">
        <v>1363</v>
      </c>
      <c r="F324" s="194" t="s">
        <v>1364</v>
      </c>
      <c r="G324" s="195" t="s">
        <v>888</v>
      </c>
      <c r="H324" s="196">
        <v>2</v>
      </c>
      <c r="I324" s="197"/>
      <c r="J324" s="198">
        <f t="shared" si="40"/>
        <v>0</v>
      </c>
      <c r="K324" s="194" t="s">
        <v>21</v>
      </c>
      <c r="L324" s="61"/>
      <c r="M324" s="199" t="s">
        <v>21</v>
      </c>
      <c r="N324" s="200" t="s">
        <v>42</v>
      </c>
      <c r="O324" s="42"/>
      <c r="P324" s="201">
        <f t="shared" si="41"/>
        <v>0</v>
      </c>
      <c r="Q324" s="201">
        <v>0</v>
      </c>
      <c r="R324" s="201">
        <f t="shared" si="42"/>
        <v>0</v>
      </c>
      <c r="S324" s="201">
        <v>0</v>
      </c>
      <c r="T324" s="202">
        <f t="shared" si="43"/>
        <v>0</v>
      </c>
      <c r="AR324" s="24" t="s">
        <v>269</v>
      </c>
      <c r="AT324" s="24" t="s">
        <v>140</v>
      </c>
      <c r="AU324" s="24" t="s">
        <v>153</v>
      </c>
      <c r="AY324" s="24" t="s">
        <v>137</v>
      </c>
      <c r="BE324" s="203">
        <f t="shared" si="44"/>
        <v>0</v>
      </c>
      <c r="BF324" s="203">
        <f t="shared" si="45"/>
        <v>0</v>
      </c>
      <c r="BG324" s="203">
        <f t="shared" si="46"/>
        <v>0</v>
      </c>
      <c r="BH324" s="203">
        <f t="shared" si="47"/>
        <v>0</v>
      </c>
      <c r="BI324" s="203">
        <f t="shared" si="48"/>
        <v>0</v>
      </c>
      <c r="BJ324" s="24" t="s">
        <v>79</v>
      </c>
      <c r="BK324" s="203">
        <f t="shared" si="49"/>
        <v>0</v>
      </c>
      <c r="BL324" s="24" t="s">
        <v>269</v>
      </c>
      <c r="BM324" s="24" t="s">
        <v>1365</v>
      </c>
    </row>
    <row r="325" spans="2:65" s="1" customFormat="1" ht="16.5" customHeight="1">
      <c r="B325" s="41"/>
      <c r="C325" s="192" t="s">
        <v>1366</v>
      </c>
      <c r="D325" s="192" t="s">
        <v>140</v>
      </c>
      <c r="E325" s="193" t="s">
        <v>1367</v>
      </c>
      <c r="F325" s="194" t="s">
        <v>1368</v>
      </c>
      <c r="G325" s="195" t="s">
        <v>888</v>
      </c>
      <c r="H325" s="196">
        <v>1</v>
      </c>
      <c r="I325" s="197"/>
      <c r="J325" s="198">
        <f t="shared" si="40"/>
        <v>0</v>
      </c>
      <c r="K325" s="194" t="s">
        <v>21</v>
      </c>
      <c r="L325" s="61"/>
      <c r="M325" s="199" t="s">
        <v>21</v>
      </c>
      <c r="N325" s="200" t="s">
        <v>42</v>
      </c>
      <c r="O325" s="42"/>
      <c r="P325" s="201">
        <f t="shared" si="41"/>
        <v>0</v>
      </c>
      <c r="Q325" s="201">
        <v>0</v>
      </c>
      <c r="R325" s="201">
        <f t="shared" si="42"/>
        <v>0</v>
      </c>
      <c r="S325" s="201">
        <v>0</v>
      </c>
      <c r="T325" s="202">
        <f t="shared" si="43"/>
        <v>0</v>
      </c>
      <c r="AR325" s="24" t="s">
        <v>269</v>
      </c>
      <c r="AT325" s="24" t="s">
        <v>140</v>
      </c>
      <c r="AU325" s="24" t="s">
        <v>153</v>
      </c>
      <c r="AY325" s="24" t="s">
        <v>137</v>
      </c>
      <c r="BE325" s="203">
        <f t="shared" si="44"/>
        <v>0</v>
      </c>
      <c r="BF325" s="203">
        <f t="shared" si="45"/>
        <v>0</v>
      </c>
      <c r="BG325" s="203">
        <f t="shared" si="46"/>
        <v>0</v>
      </c>
      <c r="BH325" s="203">
        <f t="shared" si="47"/>
        <v>0</v>
      </c>
      <c r="BI325" s="203">
        <f t="shared" si="48"/>
        <v>0</v>
      </c>
      <c r="BJ325" s="24" t="s">
        <v>79</v>
      </c>
      <c r="BK325" s="203">
        <f t="shared" si="49"/>
        <v>0</v>
      </c>
      <c r="BL325" s="24" t="s">
        <v>269</v>
      </c>
      <c r="BM325" s="24" t="s">
        <v>1369</v>
      </c>
    </row>
    <row r="326" spans="2:63" s="10" customFormat="1" ht="22.35" customHeight="1">
      <c r="B326" s="176"/>
      <c r="C326" s="177"/>
      <c r="D326" s="178" t="s">
        <v>70</v>
      </c>
      <c r="E326" s="190" t="s">
        <v>1370</v>
      </c>
      <c r="F326" s="190" t="s">
        <v>1371</v>
      </c>
      <c r="G326" s="177"/>
      <c r="H326" s="177"/>
      <c r="I326" s="180"/>
      <c r="J326" s="191">
        <f>BK326</f>
        <v>0</v>
      </c>
      <c r="K326" s="177"/>
      <c r="L326" s="182"/>
      <c r="M326" s="183"/>
      <c r="N326" s="184"/>
      <c r="O326" s="184"/>
      <c r="P326" s="185">
        <f>SUM(P327:P334)</f>
        <v>0</v>
      </c>
      <c r="Q326" s="184"/>
      <c r="R326" s="185">
        <f>SUM(R327:R334)</f>
        <v>0</v>
      </c>
      <c r="S326" s="184"/>
      <c r="T326" s="186">
        <f>SUM(T327:T334)</f>
        <v>0</v>
      </c>
      <c r="AR326" s="187" t="s">
        <v>79</v>
      </c>
      <c r="AT326" s="188" t="s">
        <v>70</v>
      </c>
      <c r="AU326" s="188" t="s">
        <v>81</v>
      </c>
      <c r="AY326" s="187" t="s">
        <v>137</v>
      </c>
      <c r="BK326" s="189">
        <f>SUM(BK327:BK334)</f>
        <v>0</v>
      </c>
    </row>
    <row r="327" spans="2:65" s="1" customFormat="1" ht="25.5" customHeight="1">
      <c r="B327" s="41"/>
      <c r="C327" s="192" t="s">
        <v>1089</v>
      </c>
      <c r="D327" s="192" t="s">
        <v>140</v>
      </c>
      <c r="E327" s="193" t="s">
        <v>1372</v>
      </c>
      <c r="F327" s="194" t="s">
        <v>1373</v>
      </c>
      <c r="G327" s="195" t="s">
        <v>888</v>
      </c>
      <c r="H327" s="196">
        <v>1</v>
      </c>
      <c r="I327" s="197"/>
      <c r="J327" s="198">
        <f aca="true" t="shared" si="50" ref="J327:J334">ROUND(I327*H327,2)</f>
        <v>0</v>
      </c>
      <c r="K327" s="194" t="s">
        <v>21</v>
      </c>
      <c r="L327" s="61"/>
      <c r="M327" s="199" t="s">
        <v>21</v>
      </c>
      <c r="N327" s="200" t="s">
        <v>42</v>
      </c>
      <c r="O327" s="42"/>
      <c r="P327" s="201">
        <f aca="true" t="shared" si="51" ref="P327:P334">O327*H327</f>
        <v>0</v>
      </c>
      <c r="Q327" s="201">
        <v>0</v>
      </c>
      <c r="R327" s="201">
        <f aca="true" t="shared" si="52" ref="R327:R334">Q327*H327</f>
        <v>0</v>
      </c>
      <c r="S327" s="201">
        <v>0</v>
      </c>
      <c r="T327" s="202">
        <f aca="true" t="shared" si="53" ref="T327:T334">S327*H327</f>
        <v>0</v>
      </c>
      <c r="AR327" s="24" t="s">
        <v>269</v>
      </c>
      <c r="AT327" s="24" t="s">
        <v>140</v>
      </c>
      <c r="AU327" s="24" t="s">
        <v>153</v>
      </c>
      <c r="AY327" s="24" t="s">
        <v>137</v>
      </c>
      <c r="BE327" s="203">
        <f aca="true" t="shared" si="54" ref="BE327:BE334">IF(N327="základní",J327,0)</f>
        <v>0</v>
      </c>
      <c r="BF327" s="203">
        <f aca="true" t="shared" si="55" ref="BF327:BF334">IF(N327="snížená",J327,0)</f>
        <v>0</v>
      </c>
      <c r="BG327" s="203">
        <f aca="true" t="shared" si="56" ref="BG327:BG334">IF(N327="zákl. přenesená",J327,0)</f>
        <v>0</v>
      </c>
      <c r="BH327" s="203">
        <f aca="true" t="shared" si="57" ref="BH327:BH334">IF(N327="sníž. přenesená",J327,0)</f>
        <v>0</v>
      </c>
      <c r="BI327" s="203">
        <f aca="true" t="shared" si="58" ref="BI327:BI334">IF(N327="nulová",J327,0)</f>
        <v>0</v>
      </c>
      <c r="BJ327" s="24" t="s">
        <v>79</v>
      </c>
      <c r="BK327" s="203">
        <f aca="true" t="shared" si="59" ref="BK327:BK334">ROUND(I327*H327,2)</f>
        <v>0</v>
      </c>
      <c r="BL327" s="24" t="s">
        <v>269</v>
      </c>
      <c r="BM327" s="24" t="s">
        <v>1374</v>
      </c>
    </row>
    <row r="328" spans="2:65" s="1" customFormat="1" ht="25.5" customHeight="1">
      <c r="B328" s="41"/>
      <c r="C328" s="192" t="s">
        <v>1375</v>
      </c>
      <c r="D328" s="192" t="s">
        <v>140</v>
      </c>
      <c r="E328" s="193" t="s">
        <v>1376</v>
      </c>
      <c r="F328" s="194" t="s">
        <v>1377</v>
      </c>
      <c r="G328" s="195" t="s">
        <v>888</v>
      </c>
      <c r="H328" s="196">
        <v>1</v>
      </c>
      <c r="I328" s="197"/>
      <c r="J328" s="198">
        <f t="shared" si="50"/>
        <v>0</v>
      </c>
      <c r="K328" s="194" t="s">
        <v>21</v>
      </c>
      <c r="L328" s="61"/>
      <c r="M328" s="199" t="s">
        <v>21</v>
      </c>
      <c r="N328" s="200" t="s">
        <v>42</v>
      </c>
      <c r="O328" s="42"/>
      <c r="P328" s="201">
        <f t="shared" si="51"/>
        <v>0</v>
      </c>
      <c r="Q328" s="201">
        <v>0</v>
      </c>
      <c r="R328" s="201">
        <f t="shared" si="52"/>
        <v>0</v>
      </c>
      <c r="S328" s="201">
        <v>0</v>
      </c>
      <c r="T328" s="202">
        <f t="shared" si="53"/>
        <v>0</v>
      </c>
      <c r="AR328" s="24" t="s">
        <v>269</v>
      </c>
      <c r="AT328" s="24" t="s">
        <v>140</v>
      </c>
      <c r="AU328" s="24" t="s">
        <v>153</v>
      </c>
      <c r="AY328" s="24" t="s">
        <v>137</v>
      </c>
      <c r="BE328" s="203">
        <f t="shared" si="54"/>
        <v>0</v>
      </c>
      <c r="BF328" s="203">
        <f t="shared" si="55"/>
        <v>0</v>
      </c>
      <c r="BG328" s="203">
        <f t="shared" si="56"/>
        <v>0</v>
      </c>
      <c r="BH328" s="203">
        <f t="shared" si="57"/>
        <v>0</v>
      </c>
      <c r="BI328" s="203">
        <f t="shared" si="58"/>
        <v>0</v>
      </c>
      <c r="BJ328" s="24" t="s">
        <v>79</v>
      </c>
      <c r="BK328" s="203">
        <f t="shared" si="59"/>
        <v>0</v>
      </c>
      <c r="BL328" s="24" t="s">
        <v>269</v>
      </c>
      <c r="BM328" s="24" t="s">
        <v>1378</v>
      </c>
    </row>
    <row r="329" spans="2:65" s="1" customFormat="1" ht="51" customHeight="1">
      <c r="B329" s="41"/>
      <c r="C329" s="192" t="s">
        <v>1092</v>
      </c>
      <c r="D329" s="192" t="s">
        <v>140</v>
      </c>
      <c r="E329" s="193" t="s">
        <v>1379</v>
      </c>
      <c r="F329" s="194" t="s">
        <v>1380</v>
      </c>
      <c r="G329" s="195" t="s">
        <v>888</v>
      </c>
      <c r="H329" s="196">
        <v>1</v>
      </c>
      <c r="I329" s="197"/>
      <c r="J329" s="198">
        <f t="shared" si="50"/>
        <v>0</v>
      </c>
      <c r="K329" s="194" t="s">
        <v>21</v>
      </c>
      <c r="L329" s="61"/>
      <c r="M329" s="199" t="s">
        <v>21</v>
      </c>
      <c r="N329" s="200" t="s">
        <v>42</v>
      </c>
      <c r="O329" s="42"/>
      <c r="P329" s="201">
        <f t="shared" si="51"/>
        <v>0</v>
      </c>
      <c r="Q329" s="201">
        <v>0</v>
      </c>
      <c r="R329" s="201">
        <f t="shared" si="52"/>
        <v>0</v>
      </c>
      <c r="S329" s="201">
        <v>0</v>
      </c>
      <c r="T329" s="202">
        <f t="shared" si="53"/>
        <v>0</v>
      </c>
      <c r="AR329" s="24" t="s">
        <v>269</v>
      </c>
      <c r="AT329" s="24" t="s">
        <v>140</v>
      </c>
      <c r="AU329" s="24" t="s">
        <v>153</v>
      </c>
      <c r="AY329" s="24" t="s">
        <v>137</v>
      </c>
      <c r="BE329" s="203">
        <f t="shared" si="54"/>
        <v>0</v>
      </c>
      <c r="BF329" s="203">
        <f t="shared" si="55"/>
        <v>0</v>
      </c>
      <c r="BG329" s="203">
        <f t="shared" si="56"/>
        <v>0</v>
      </c>
      <c r="BH329" s="203">
        <f t="shared" si="57"/>
        <v>0</v>
      </c>
      <c r="BI329" s="203">
        <f t="shared" si="58"/>
        <v>0</v>
      </c>
      <c r="BJ329" s="24" t="s">
        <v>79</v>
      </c>
      <c r="BK329" s="203">
        <f t="shared" si="59"/>
        <v>0</v>
      </c>
      <c r="BL329" s="24" t="s">
        <v>269</v>
      </c>
      <c r="BM329" s="24" t="s">
        <v>1381</v>
      </c>
    </row>
    <row r="330" spans="2:65" s="1" customFormat="1" ht="16.5" customHeight="1">
      <c r="B330" s="41"/>
      <c r="C330" s="192" t="s">
        <v>1382</v>
      </c>
      <c r="D330" s="192" t="s">
        <v>140</v>
      </c>
      <c r="E330" s="193" t="s">
        <v>1383</v>
      </c>
      <c r="F330" s="194" t="s">
        <v>1384</v>
      </c>
      <c r="G330" s="195" t="s">
        <v>888</v>
      </c>
      <c r="H330" s="196">
        <v>2</v>
      </c>
      <c r="I330" s="197"/>
      <c r="J330" s="198">
        <f t="shared" si="50"/>
        <v>0</v>
      </c>
      <c r="K330" s="194" t="s">
        <v>21</v>
      </c>
      <c r="L330" s="61"/>
      <c r="M330" s="199" t="s">
        <v>21</v>
      </c>
      <c r="N330" s="200" t="s">
        <v>42</v>
      </c>
      <c r="O330" s="42"/>
      <c r="P330" s="201">
        <f t="shared" si="51"/>
        <v>0</v>
      </c>
      <c r="Q330" s="201">
        <v>0</v>
      </c>
      <c r="R330" s="201">
        <f t="shared" si="52"/>
        <v>0</v>
      </c>
      <c r="S330" s="201">
        <v>0</v>
      </c>
      <c r="T330" s="202">
        <f t="shared" si="53"/>
        <v>0</v>
      </c>
      <c r="AR330" s="24" t="s">
        <v>269</v>
      </c>
      <c r="AT330" s="24" t="s">
        <v>140</v>
      </c>
      <c r="AU330" s="24" t="s">
        <v>153</v>
      </c>
      <c r="AY330" s="24" t="s">
        <v>137</v>
      </c>
      <c r="BE330" s="203">
        <f t="shared" si="54"/>
        <v>0</v>
      </c>
      <c r="BF330" s="203">
        <f t="shared" si="55"/>
        <v>0</v>
      </c>
      <c r="BG330" s="203">
        <f t="shared" si="56"/>
        <v>0</v>
      </c>
      <c r="BH330" s="203">
        <f t="shared" si="57"/>
        <v>0</v>
      </c>
      <c r="BI330" s="203">
        <f t="shared" si="58"/>
        <v>0</v>
      </c>
      <c r="BJ330" s="24" t="s">
        <v>79</v>
      </c>
      <c r="BK330" s="203">
        <f t="shared" si="59"/>
        <v>0</v>
      </c>
      <c r="BL330" s="24" t="s">
        <v>269</v>
      </c>
      <c r="BM330" s="24" t="s">
        <v>1385</v>
      </c>
    </row>
    <row r="331" spans="2:65" s="1" customFormat="1" ht="16.5" customHeight="1">
      <c r="B331" s="41"/>
      <c r="C331" s="192" t="s">
        <v>1095</v>
      </c>
      <c r="D331" s="192" t="s">
        <v>140</v>
      </c>
      <c r="E331" s="193" t="s">
        <v>1386</v>
      </c>
      <c r="F331" s="194" t="s">
        <v>1387</v>
      </c>
      <c r="G331" s="195" t="s">
        <v>888</v>
      </c>
      <c r="H331" s="196">
        <v>1</v>
      </c>
      <c r="I331" s="197"/>
      <c r="J331" s="198">
        <f t="shared" si="50"/>
        <v>0</v>
      </c>
      <c r="K331" s="194" t="s">
        <v>21</v>
      </c>
      <c r="L331" s="61"/>
      <c r="M331" s="199" t="s">
        <v>21</v>
      </c>
      <c r="N331" s="200" t="s">
        <v>42</v>
      </c>
      <c r="O331" s="42"/>
      <c r="P331" s="201">
        <f t="shared" si="51"/>
        <v>0</v>
      </c>
      <c r="Q331" s="201">
        <v>0</v>
      </c>
      <c r="R331" s="201">
        <f t="shared" si="52"/>
        <v>0</v>
      </c>
      <c r="S331" s="201">
        <v>0</v>
      </c>
      <c r="T331" s="202">
        <f t="shared" si="53"/>
        <v>0</v>
      </c>
      <c r="AR331" s="24" t="s">
        <v>269</v>
      </c>
      <c r="AT331" s="24" t="s">
        <v>140</v>
      </c>
      <c r="AU331" s="24" t="s">
        <v>153</v>
      </c>
      <c r="AY331" s="24" t="s">
        <v>137</v>
      </c>
      <c r="BE331" s="203">
        <f t="shared" si="54"/>
        <v>0</v>
      </c>
      <c r="BF331" s="203">
        <f t="shared" si="55"/>
        <v>0</v>
      </c>
      <c r="BG331" s="203">
        <f t="shared" si="56"/>
        <v>0</v>
      </c>
      <c r="BH331" s="203">
        <f t="shared" si="57"/>
        <v>0</v>
      </c>
      <c r="BI331" s="203">
        <f t="shared" si="58"/>
        <v>0</v>
      </c>
      <c r="BJ331" s="24" t="s">
        <v>79</v>
      </c>
      <c r="BK331" s="203">
        <f t="shared" si="59"/>
        <v>0</v>
      </c>
      <c r="BL331" s="24" t="s">
        <v>269</v>
      </c>
      <c r="BM331" s="24" t="s">
        <v>1388</v>
      </c>
    </row>
    <row r="332" spans="2:65" s="1" customFormat="1" ht="16.5" customHeight="1">
      <c r="B332" s="41"/>
      <c r="C332" s="192" t="s">
        <v>1389</v>
      </c>
      <c r="D332" s="192" t="s">
        <v>140</v>
      </c>
      <c r="E332" s="193" t="s">
        <v>1390</v>
      </c>
      <c r="F332" s="194" t="s">
        <v>1391</v>
      </c>
      <c r="G332" s="195" t="s">
        <v>888</v>
      </c>
      <c r="H332" s="196">
        <v>1</v>
      </c>
      <c r="I332" s="197"/>
      <c r="J332" s="198">
        <f t="shared" si="50"/>
        <v>0</v>
      </c>
      <c r="K332" s="194" t="s">
        <v>21</v>
      </c>
      <c r="L332" s="61"/>
      <c r="M332" s="199" t="s">
        <v>21</v>
      </c>
      <c r="N332" s="200" t="s">
        <v>42</v>
      </c>
      <c r="O332" s="42"/>
      <c r="P332" s="201">
        <f t="shared" si="51"/>
        <v>0</v>
      </c>
      <c r="Q332" s="201">
        <v>0</v>
      </c>
      <c r="R332" s="201">
        <f t="shared" si="52"/>
        <v>0</v>
      </c>
      <c r="S332" s="201">
        <v>0</v>
      </c>
      <c r="T332" s="202">
        <f t="shared" si="53"/>
        <v>0</v>
      </c>
      <c r="AR332" s="24" t="s">
        <v>269</v>
      </c>
      <c r="AT332" s="24" t="s">
        <v>140</v>
      </c>
      <c r="AU332" s="24" t="s">
        <v>153</v>
      </c>
      <c r="AY332" s="24" t="s">
        <v>137</v>
      </c>
      <c r="BE332" s="203">
        <f t="shared" si="54"/>
        <v>0</v>
      </c>
      <c r="BF332" s="203">
        <f t="shared" si="55"/>
        <v>0</v>
      </c>
      <c r="BG332" s="203">
        <f t="shared" si="56"/>
        <v>0</v>
      </c>
      <c r="BH332" s="203">
        <f t="shared" si="57"/>
        <v>0</v>
      </c>
      <c r="BI332" s="203">
        <f t="shared" si="58"/>
        <v>0</v>
      </c>
      <c r="BJ332" s="24" t="s">
        <v>79</v>
      </c>
      <c r="BK332" s="203">
        <f t="shared" si="59"/>
        <v>0</v>
      </c>
      <c r="BL332" s="24" t="s">
        <v>269</v>
      </c>
      <c r="BM332" s="24" t="s">
        <v>1392</v>
      </c>
    </row>
    <row r="333" spans="2:65" s="1" customFormat="1" ht="16.5" customHeight="1">
      <c r="B333" s="41"/>
      <c r="C333" s="192" t="s">
        <v>1098</v>
      </c>
      <c r="D333" s="192" t="s">
        <v>140</v>
      </c>
      <c r="E333" s="193" t="s">
        <v>1393</v>
      </c>
      <c r="F333" s="194" t="s">
        <v>1394</v>
      </c>
      <c r="G333" s="195" t="s">
        <v>888</v>
      </c>
      <c r="H333" s="196">
        <v>1</v>
      </c>
      <c r="I333" s="197"/>
      <c r="J333" s="198">
        <f t="shared" si="50"/>
        <v>0</v>
      </c>
      <c r="K333" s="194" t="s">
        <v>21</v>
      </c>
      <c r="L333" s="61"/>
      <c r="M333" s="199" t="s">
        <v>21</v>
      </c>
      <c r="N333" s="200" t="s">
        <v>42</v>
      </c>
      <c r="O333" s="42"/>
      <c r="P333" s="201">
        <f t="shared" si="51"/>
        <v>0</v>
      </c>
      <c r="Q333" s="201">
        <v>0</v>
      </c>
      <c r="R333" s="201">
        <f t="shared" si="52"/>
        <v>0</v>
      </c>
      <c r="S333" s="201">
        <v>0</v>
      </c>
      <c r="T333" s="202">
        <f t="shared" si="53"/>
        <v>0</v>
      </c>
      <c r="AR333" s="24" t="s">
        <v>269</v>
      </c>
      <c r="AT333" s="24" t="s">
        <v>140</v>
      </c>
      <c r="AU333" s="24" t="s">
        <v>153</v>
      </c>
      <c r="AY333" s="24" t="s">
        <v>137</v>
      </c>
      <c r="BE333" s="203">
        <f t="shared" si="54"/>
        <v>0</v>
      </c>
      <c r="BF333" s="203">
        <f t="shared" si="55"/>
        <v>0</v>
      </c>
      <c r="BG333" s="203">
        <f t="shared" si="56"/>
        <v>0</v>
      </c>
      <c r="BH333" s="203">
        <f t="shared" si="57"/>
        <v>0</v>
      </c>
      <c r="BI333" s="203">
        <f t="shared" si="58"/>
        <v>0</v>
      </c>
      <c r="BJ333" s="24" t="s">
        <v>79</v>
      </c>
      <c r="BK333" s="203">
        <f t="shared" si="59"/>
        <v>0</v>
      </c>
      <c r="BL333" s="24" t="s">
        <v>269</v>
      </c>
      <c r="BM333" s="24" t="s">
        <v>1395</v>
      </c>
    </row>
    <row r="334" spans="2:65" s="1" customFormat="1" ht="16.5" customHeight="1">
      <c r="B334" s="41"/>
      <c r="C334" s="192" t="s">
        <v>1396</v>
      </c>
      <c r="D334" s="192" t="s">
        <v>140</v>
      </c>
      <c r="E334" s="193" t="s">
        <v>1397</v>
      </c>
      <c r="F334" s="194" t="s">
        <v>1398</v>
      </c>
      <c r="G334" s="195" t="s">
        <v>888</v>
      </c>
      <c r="H334" s="196">
        <v>1</v>
      </c>
      <c r="I334" s="197"/>
      <c r="J334" s="198">
        <f t="shared" si="50"/>
        <v>0</v>
      </c>
      <c r="K334" s="194" t="s">
        <v>21</v>
      </c>
      <c r="L334" s="61"/>
      <c r="M334" s="199" t="s">
        <v>21</v>
      </c>
      <c r="N334" s="200" t="s">
        <v>42</v>
      </c>
      <c r="O334" s="42"/>
      <c r="P334" s="201">
        <f t="shared" si="51"/>
        <v>0</v>
      </c>
      <c r="Q334" s="201">
        <v>0</v>
      </c>
      <c r="R334" s="201">
        <f t="shared" si="52"/>
        <v>0</v>
      </c>
      <c r="S334" s="201">
        <v>0</v>
      </c>
      <c r="T334" s="202">
        <f t="shared" si="53"/>
        <v>0</v>
      </c>
      <c r="AR334" s="24" t="s">
        <v>269</v>
      </c>
      <c r="AT334" s="24" t="s">
        <v>140</v>
      </c>
      <c r="AU334" s="24" t="s">
        <v>153</v>
      </c>
      <c r="AY334" s="24" t="s">
        <v>137</v>
      </c>
      <c r="BE334" s="203">
        <f t="shared" si="54"/>
        <v>0</v>
      </c>
      <c r="BF334" s="203">
        <f t="shared" si="55"/>
        <v>0</v>
      </c>
      <c r="BG334" s="203">
        <f t="shared" si="56"/>
        <v>0</v>
      </c>
      <c r="BH334" s="203">
        <f t="shared" si="57"/>
        <v>0</v>
      </c>
      <c r="BI334" s="203">
        <f t="shared" si="58"/>
        <v>0</v>
      </c>
      <c r="BJ334" s="24" t="s">
        <v>79</v>
      </c>
      <c r="BK334" s="203">
        <f t="shared" si="59"/>
        <v>0</v>
      </c>
      <c r="BL334" s="24" t="s">
        <v>269</v>
      </c>
      <c r="BM334" s="24" t="s">
        <v>1399</v>
      </c>
    </row>
    <row r="335" spans="2:63" s="10" customFormat="1" ht="22.35" customHeight="1">
      <c r="B335" s="176"/>
      <c r="C335" s="177"/>
      <c r="D335" s="178" t="s">
        <v>70</v>
      </c>
      <c r="E335" s="190" t="s">
        <v>1400</v>
      </c>
      <c r="F335" s="190" t="s">
        <v>1401</v>
      </c>
      <c r="G335" s="177"/>
      <c r="H335" s="177"/>
      <c r="I335" s="180"/>
      <c r="J335" s="191">
        <f>BK335</f>
        <v>0</v>
      </c>
      <c r="K335" s="177"/>
      <c r="L335" s="182"/>
      <c r="M335" s="183"/>
      <c r="N335" s="184"/>
      <c r="O335" s="184"/>
      <c r="P335" s="185">
        <f>P336+SUM(P337:P344)+P354</f>
        <v>0</v>
      </c>
      <c r="Q335" s="184"/>
      <c r="R335" s="185">
        <f>R336+SUM(R337:R344)+R354</f>
        <v>0</v>
      </c>
      <c r="S335" s="184"/>
      <c r="T335" s="186">
        <f>T336+SUM(T337:T344)+T354</f>
        <v>0</v>
      </c>
      <c r="AR335" s="187" t="s">
        <v>79</v>
      </c>
      <c r="AT335" s="188" t="s">
        <v>70</v>
      </c>
      <c r="AU335" s="188" t="s">
        <v>81</v>
      </c>
      <c r="AY335" s="187" t="s">
        <v>137</v>
      </c>
      <c r="BK335" s="189">
        <f>BK336+SUM(BK337:BK344)+BK354</f>
        <v>0</v>
      </c>
    </row>
    <row r="336" spans="2:65" s="1" customFormat="1" ht="25.5" customHeight="1">
      <c r="B336" s="41"/>
      <c r="C336" s="192" t="s">
        <v>1101</v>
      </c>
      <c r="D336" s="192" t="s">
        <v>140</v>
      </c>
      <c r="E336" s="193" t="s">
        <v>1402</v>
      </c>
      <c r="F336" s="194" t="s">
        <v>1403</v>
      </c>
      <c r="G336" s="195" t="s">
        <v>901</v>
      </c>
      <c r="H336" s="196">
        <v>900</v>
      </c>
      <c r="I336" s="197"/>
      <c r="J336" s="198">
        <f aca="true" t="shared" si="60" ref="J336:J343">ROUND(I336*H336,2)</f>
        <v>0</v>
      </c>
      <c r="K336" s="194" t="s">
        <v>21</v>
      </c>
      <c r="L336" s="61"/>
      <c r="M336" s="199" t="s">
        <v>21</v>
      </c>
      <c r="N336" s="200" t="s">
        <v>42</v>
      </c>
      <c r="O336" s="42"/>
      <c r="P336" s="201">
        <f aca="true" t="shared" si="61" ref="P336:P343">O336*H336</f>
        <v>0</v>
      </c>
      <c r="Q336" s="201">
        <v>0</v>
      </c>
      <c r="R336" s="201">
        <f aca="true" t="shared" si="62" ref="R336:R343">Q336*H336</f>
        <v>0</v>
      </c>
      <c r="S336" s="201">
        <v>0</v>
      </c>
      <c r="T336" s="202">
        <f aca="true" t="shared" si="63" ref="T336:T343">S336*H336</f>
        <v>0</v>
      </c>
      <c r="AR336" s="24" t="s">
        <v>269</v>
      </c>
      <c r="AT336" s="24" t="s">
        <v>140</v>
      </c>
      <c r="AU336" s="24" t="s">
        <v>153</v>
      </c>
      <c r="AY336" s="24" t="s">
        <v>137</v>
      </c>
      <c r="BE336" s="203">
        <f aca="true" t="shared" si="64" ref="BE336:BE343">IF(N336="základní",J336,0)</f>
        <v>0</v>
      </c>
      <c r="BF336" s="203">
        <f aca="true" t="shared" si="65" ref="BF336:BF343">IF(N336="snížená",J336,0)</f>
        <v>0</v>
      </c>
      <c r="BG336" s="203">
        <f aca="true" t="shared" si="66" ref="BG336:BG343">IF(N336="zákl. přenesená",J336,0)</f>
        <v>0</v>
      </c>
      <c r="BH336" s="203">
        <f aca="true" t="shared" si="67" ref="BH336:BH343">IF(N336="sníž. přenesená",J336,0)</f>
        <v>0</v>
      </c>
      <c r="BI336" s="203">
        <f aca="true" t="shared" si="68" ref="BI336:BI343">IF(N336="nulová",J336,0)</f>
        <v>0</v>
      </c>
      <c r="BJ336" s="24" t="s">
        <v>79</v>
      </c>
      <c r="BK336" s="203">
        <f aca="true" t="shared" si="69" ref="BK336:BK343">ROUND(I336*H336,2)</f>
        <v>0</v>
      </c>
      <c r="BL336" s="24" t="s">
        <v>269</v>
      </c>
      <c r="BM336" s="24" t="s">
        <v>1404</v>
      </c>
    </row>
    <row r="337" spans="2:65" s="1" customFormat="1" ht="25.5" customHeight="1">
      <c r="B337" s="41"/>
      <c r="C337" s="192" t="s">
        <v>1405</v>
      </c>
      <c r="D337" s="192" t="s">
        <v>140</v>
      </c>
      <c r="E337" s="193" t="s">
        <v>1406</v>
      </c>
      <c r="F337" s="194" t="s">
        <v>1407</v>
      </c>
      <c r="G337" s="195" t="s">
        <v>888</v>
      </c>
      <c r="H337" s="196">
        <v>55</v>
      </c>
      <c r="I337" s="197"/>
      <c r="J337" s="198">
        <f t="shared" si="60"/>
        <v>0</v>
      </c>
      <c r="K337" s="194" t="s">
        <v>21</v>
      </c>
      <c r="L337" s="61"/>
      <c r="M337" s="199" t="s">
        <v>21</v>
      </c>
      <c r="N337" s="200" t="s">
        <v>42</v>
      </c>
      <c r="O337" s="42"/>
      <c r="P337" s="201">
        <f t="shared" si="61"/>
        <v>0</v>
      </c>
      <c r="Q337" s="201">
        <v>0</v>
      </c>
      <c r="R337" s="201">
        <f t="shared" si="62"/>
        <v>0</v>
      </c>
      <c r="S337" s="201">
        <v>0</v>
      </c>
      <c r="T337" s="202">
        <f t="shared" si="63"/>
        <v>0</v>
      </c>
      <c r="AR337" s="24" t="s">
        <v>269</v>
      </c>
      <c r="AT337" s="24" t="s">
        <v>140</v>
      </c>
      <c r="AU337" s="24" t="s">
        <v>153</v>
      </c>
      <c r="AY337" s="24" t="s">
        <v>137</v>
      </c>
      <c r="BE337" s="203">
        <f t="shared" si="64"/>
        <v>0</v>
      </c>
      <c r="BF337" s="203">
        <f t="shared" si="65"/>
        <v>0</v>
      </c>
      <c r="BG337" s="203">
        <f t="shared" si="66"/>
        <v>0</v>
      </c>
      <c r="BH337" s="203">
        <f t="shared" si="67"/>
        <v>0</v>
      </c>
      <c r="BI337" s="203">
        <f t="shared" si="68"/>
        <v>0</v>
      </c>
      <c r="BJ337" s="24" t="s">
        <v>79</v>
      </c>
      <c r="BK337" s="203">
        <f t="shared" si="69"/>
        <v>0</v>
      </c>
      <c r="BL337" s="24" t="s">
        <v>269</v>
      </c>
      <c r="BM337" s="24" t="s">
        <v>1408</v>
      </c>
    </row>
    <row r="338" spans="2:65" s="1" customFormat="1" ht="16.5" customHeight="1">
      <c r="B338" s="41"/>
      <c r="C338" s="192" t="s">
        <v>1104</v>
      </c>
      <c r="D338" s="192" t="s">
        <v>140</v>
      </c>
      <c r="E338" s="193" t="s">
        <v>1409</v>
      </c>
      <c r="F338" s="194" t="s">
        <v>1410</v>
      </c>
      <c r="G338" s="195" t="s">
        <v>888</v>
      </c>
      <c r="H338" s="196">
        <v>60</v>
      </c>
      <c r="I338" s="197"/>
      <c r="J338" s="198">
        <f t="shared" si="60"/>
        <v>0</v>
      </c>
      <c r="K338" s="194" t="s">
        <v>21</v>
      </c>
      <c r="L338" s="61"/>
      <c r="M338" s="199" t="s">
        <v>21</v>
      </c>
      <c r="N338" s="200" t="s">
        <v>42</v>
      </c>
      <c r="O338" s="42"/>
      <c r="P338" s="201">
        <f t="shared" si="61"/>
        <v>0</v>
      </c>
      <c r="Q338" s="201">
        <v>0</v>
      </c>
      <c r="R338" s="201">
        <f t="shared" si="62"/>
        <v>0</v>
      </c>
      <c r="S338" s="201">
        <v>0</v>
      </c>
      <c r="T338" s="202">
        <f t="shared" si="63"/>
        <v>0</v>
      </c>
      <c r="AR338" s="24" t="s">
        <v>269</v>
      </c>
      <c r="AT338" s="24" t="s">
        <v>140</v>
      </c>
      <c r="AU338" s="24" t="s">
        <v>153</v>
      </c>
      <c r="AY338" s="24" t="s">
        <v>137</v>
      </c>
      <c r="BE338" s="203">
        <f t="shared" si="64"/>
        <v>0</v>
      </c>
      <c r="BF338" s="203">
        <f t="shared" si="65"/>
        <v>0</v>
      </c>
      <c r="BG338" s="203">
        <f t="shared" si="66"/>
        <v>0</v>
      </c>
      <c r="BH338" s="203">
        <f t="shared" si="67"/>
        <v>0</v>
      </c>
      <c r="BI338" s="203">
        <f t="shared" si="68"/>
        <v>0</v>
      </c>
      <c r="BJ338" s="24" t="s">
        <v>79</v>
      </c>
      <c r="BK338" s="203">
        <f t="shared" si="69"/>
        <v>0</v>
      </c>
      <c r="BL338" s="24" t="s">
        <v>269</v>
      </c>
      <c r="BM338" s="24" t="s">
        <v>1411</v>
      </c>
    </row>
    <row r="339" spans="2:65" s="1" customFormat="1" ht="16.5" customHeight="1">
      <c r="B339" s="41"/>
      <c r="C339" s="192" t="s">
        <v>1412</v>
      </c>
      <c r="D339" s="192" t="s">
        <v>140</v>
      </c>
      <c r="E339" s="193" t="s">
        <v>1413</v>
      </c>
      <c r="F339" s="194" t="s">
        <v>1414</v>
      </c>
      <c r="G339" s="195" t="s">
        <v>227</v>
      </c>
      <c r="H339" s="196">
        <v>150</v>
      </c>
      <c r="I339" s="197"/>
      <c r="J339" s="198">
        <f t="shared" si="60"/>
        <v>0</v>
      </c>
      <c r="K339" s="194" t="s">
        <v>21</v>
      </c>
      <c r="L339" s="61"/>
      <c r="M339" s="199" t="s">
        <v>21</v>
      </c>
      <c r="N339" s="200" t="s">
        <v>42</v>
      </c>
      <c r="O339" s="42"/>
      <c r="P339" s="201">
        <f t="shared" si="61"/>
        <v>0</v>
      </c>
      <c r="Q339" s="201">
        <v>0</v>
      </c>
      <c r="R339" s="201">
        <f t="shared" si="62"/>
        <v>0</v>
      </c>
      <c r="S339" s="201">
        <v>0</v>
      </c>
      <c r="T339" s="202">
        <f t="shared" si="63"/>
        <v>0</v>
      </c>
      <c r="AR339" s="24" t="s">
        <v>269</v>
      </c>
      <c r="AT339" s="24" t="s">
        <v>140</v>
      </c>
      <c r="AU339" s="24" t="s">
        <v>153</v>
      </c>
      <c r="AY339" s="24" t="s">
        <v>137</v>
      </c>
      <c r="BE339" s="203">
        <f t="shared" si="64"/>
        <v>0</v>
      </c>
      <c r="BF339" s="203">
        <f t="shared" si="65"/>
        <v>0</v>
      </c>
      <c r="BG339" s="203">
        <f t="shared" si="66"/>
        <v>0</v>
      </c>
      <c r="BH339" s="203">
        <f t="shared" si="67"/>
        <v>0</v>
      </c>
      <c r="BI339" s="203">
        <f t="shared" si="68"/>
        <v>0</v>
      </c>
      <c r="BJ339" s="24" t="s">
        <v>79</v>
      </c>
      <c r="BK339" s="203">
        <f t="shared" si="69"/>
        <v>0</v>
      </c>
      <c r="BL339" s="24" t="s">
        <v>269</v>
      </c>
      <c r="BM339" s="24" t="s">
        <v>1415</v>
      </c>
    </row>
    <row r="340" spans="2:65" s="1" customFormat="1" ht="16.5" customHeight="1">
      <c r="B340" s="41"/>
      <c r="C340" s="192" t="s">
        <v>1109</v>
      </c>
      <c r="D340" s="192" t="s">
        <v>140</v>
      </c>
      <c r="E340" s="193" t="s">
        <v>1416</v>
      </c>
      <c r="F340" s="194" t="s">
        <v>1417</v>
      </c>
      <c r="G340" s="195" t="s">
        <v>587</v>
      </c>
      <c r="H340" s="196">
        <v>950</v>
      </c>
      <c r="I340" s="197"/>
      <c r="J340" s="198">
        <f t="shared" si="60"/>
        <v>0</v>
      </c>
      <c r="K340" s="194" t="s">
        <v>21</v>
      </c>
      <c r="L340" s="61"/>
      <c r="M340" s="199" t="s">
        <v>21</v>
      </c>
      <c r="N340" s="200" t="s">
        <v>42</v>
      </c>
      <c r="O340" s="42"/>
      <c r="P340" s="201">
        <f t="shared" si="61"/>
        <v>0</v>
      </c>
      <c r="Q340" s="201">
        <v>0</v>
      </c>
      <c r="R340" s="201">
        <f t="shared" si="62"/>
        <v>0</v>
      </c>
      <c r="S340" s="201">
        <v>0</v>
      </c>
      <c r="T340" s="202">
        <f t="shared" si="63"/>
        <v>0</v>
      </c>
      <c r="AR340" s="24" t="s">
        <v>269</v>
      </c>
      <c r="AT340" s="24" t="s">
        <v>140</v>
      </c>
      <c r="AU340" s="24" t="s">
        <v>153</v>
      </c>
      <c r="AY340" s="24" t="s">
        <v>137</v>
      </c>
      <c r="BE340" s="203">
        <f t="shared" si="64"/>
        <v>0</v>
      </c>
      <c r="BF340" s="203">
        <f t="shared" si="65"/>
        <v>0</v>
      </c>
      <c r="BG340" s="203">
        <f t="shared" si="66"/>
        <v>0</v>
      </c>
      <c r="BH340" s="203">
        <f t="shared" si="67"/>
        <v>0</v>
      </c>
      <c r="BI340" s="203">
        <f t="shared" si="68"/>
        <v>0</v>
      </c>
      <c r="BJ340" s="24" t="s">
        <v>79</v>
      </c>
      <c r="BK340" s="203">
        <f t="shared" si="69"/>
        <v>0</v>
      </c>
      <c r="BL340" s="24" t="s">
        <v>269</v>
      </c>
      <c r="BM340" s="24" t="s">
        <v>1418</v>
      </c>
    </row>
    <row r="341" spans="2:65" s="1" customFormat="1" ht="16.5" customHeight="1">
      <c r="B341" s="41"/>
      <c r="C341" s="192" t="s">
        <v>1419</v>
      </c>
      <c r="D341" s="192" t="s">
        <v>140</v>
      </c>
      <c r="E341" s="193" t="s">
        <v>1420</v>
      </c>
      <c r="F341" s="194" t="s">
        <v>1421</v>
      </c>
      <c r="G341" s="195" t="s">
        <v>1422</v>
      </c>
      <c r="H341" s="196">
        <v>50</v>
      </c>
      <c r="I341" s="197"/>
      <c r="J341" s="198">
        <f t="shared" si="60"/>
        <v>0</v>
      </c>
      <c r="K341" s="194" t="s">
        <v>21</v>
      </c>
      <c r="L341" s="61"/>
      <c r="M341" s="199" t="s">
        <v>21</v>
      </c>
      <c r="N341" s="200" t="s">
        <v>42</v>
      </c>
      <c r="O341" s="42"/>
      <c r="P341" s="201">
        <f t="shared" si="61"/>
        <v>0</v>
      </c>
      <c r="Q341" s="201">
        <v>0</v>
      </c>
      <c r="R341" s="201">
        <f t="shared" si="62"/>
        <v>0</v>
      </c>
      <c r="S341" s="201">
        <v>0</v>
      </c>
      <c r="T341" s="202">
        <f t="shared" si="63"/>
        <v>0</v>
      </c>
      <c r="AR341" s="24" t="s">
        <v>269</v>
      </c>
      <c r="AT341" s="24" t="s">
        <v>140</v>
      </c>
      <c r="AU341" s="24" t="s">
        <v>153</v>
      </c>
      <c r="AY341" s="24" t="s">
        <v>137</v>
      </c>
      <c r="BE341" s="203">
        <f t="shared" si="64"/>
        <v>0</v>
      </c>
      <c r="BF341" s="203">
        <f t="shared" si="65"/>
        <v>0</v>
      </c>
      <c r="BG341" s="203">
        <f t="shared" si="66"/>
        <v>0</v>
      </c>
      <c r="BH341" s="203">
        <f t="shared" si="67"/>
        <v>0</v>
      </c>
      <c r="BI341" s="203">
        <f t="shared" si="68"/>
        <v>0</v>
      </c>
      <c r="BJ341" s="24" t="s">
        <v>79</v>
      </c>
      <c r="BK341" s="203">
        <f t="shared" si="69"/>
        <v>0</v>
      </c>
      <c r="BL341" s="24" t="s">
        <v>269</v>
      </c>
      <c r="BM341" s="24" t="s">
        <v>1423</v>
      </c>
    </row>
    <row r="342" spans="2:65" s="1" customFormat="1" ht="16.5" customHeight="1">
      <c r="B342" s="41"/>
      <c r="C342" s="192" t="s">
        <v>1112</v>
      </c>
      <c r="D342" s="192" t="s">
        <v>140</v>
      </c>
      <c r="E342" s="193" t="s">
        <v>1424</v>
      </c>
      <c r="F342" s="194" t="s">
        <v>1425</v>
      </c>
      <c r="G342" s="195" t="s">
        <v>1422</v>
      </c>
      <c r="H342" s="196">
        <v>36</v>
      </c>
      <c r="I342" s="197"/>
      <c r="J342" s="198">
        <f t="shared" si="60"/>
        <v>0</v>
      </c>
      <c r="K342" s="194" t="s">
        <v>21</v>
      </c>
      <c r="L342" s="61"/>
      <c r="M342" s="199" t="s">
        <v>21</v>
      </c>
      <c r="N342" s="200" t="s">
        <v>42</v>
      </c>
      <c r="O342" s="42"/>
      <c r="P342" s="201">
        <f t="shared" si="61"/>
        <v>0</v>
      </c>
      <c r="Q342" s="201">
        <v>0</v>
      </c>
      <c r="R342" s="201">
        <f t="shared" si="62"/>
        <v>0</v>
      </c>
      <c r="S342" s="201">
        <v>0</v>
      </c>
      <c r="T342" s="202">
        <f t="shared" si="63"/>
        <v>0</v>
      </c>
      <c r="AR342" s="24" t="s">
        <v>269</v>
      </c>
      <c r="AT342" s="24" t="s">
        <v>140</v>
      </c>
      <c r="AU342" s="24" t="s">
        <v>153</v>
      </c>
      <c r="AY342" s="24" t="s">
        <v>137</v>
      </c>
      <c r="BE342" s="203">
        <f t="shared" si="64"/>
        <v>0</v>
      </c>
      <c r="BF342" s="203">
        <f t="shared" si="65"/>
        <v>0</v>
      </c>
      <c r="BG342" s="203">
        <f t="shared" si="66"/>
        <v>0</v>
      </c>
      <c r="BH342" s="203">
        <f t="shared" si="67"/>
        <v>0</v>
      </c>
      <c r="BI342" s="203">
        <f t="shared" si="68"/>
        <v>0</v>
      </c>
      <c r="BJ342" s="24" t="s">
        <v>79</v>
      </c>
      <c r="BK342" s="203">
        <f t="shared" si="69"/>
        <v>0</v>
      </c>
      <c r="BL342" s="24" t="s">
        <v>269</v>
      </c>
      <c r="BM342" s="24" t="s">
        <v>1426</v>
      </c>
    </row>
    <row r="343" spans="2:65" s="1" customFormat="1" ht="16.5" customHeight="1">
      <c r="B343" s="41"/>
      <c r="C343" s="192" t="s">
        <v>1427</v>
      </c>
      <c r="D343" s="192" t="s">
        <v>140</v>
      </c>
      <c r="E343" s="193" t="s">
        <v>1428</v>
      </c>
      <c r="F343" s="194" t="s">
        <v>1429</v>
      </c>
      <c r="G343" s="195" t="s">
        <v>1422</v>
      </c>
      <c r="H343" s="196">
        <v>36</v>
      </c>
      <c r="I343" s="197"/>
      <c r="J343" s="198">
        <f t="shared" si="60"/>
        <v>0</v>
      </c>
      <c r="K343" s="194" t="s">
        <v>21</v>
      </c>
      <c r="L343" s="61"/>
      <c r="M343" s="199" t="s">
        <v>21</v>
      </c>
      <c r="N343" s="200" t="s">
        <v>42</v>
      </c>
      <c r="O343" s="42"/>
      <c r="P343" s="201">
        <f t="shared" si="61"/>
        <v>0</v>
      </c>
      <c r="Q343" s="201">
        <v>0</v>
      </c>
      <c r="R343" s="201">
        <f t="shared" si="62"/>
        <v>0</v>
      </c>
      <c r="S343" s="201">
        <v>0</v>
      </c>
      <c r="T343" s="202">
        <f t="shared" si="63"/>
        <v>0</v>
      </c>
      <c r="AR343" s="24" t="s">
        <v>269</v>
      </c>
      <c r="AT343" s="24" t="s">
        <v>140</v>
      </c>
      <c r="AU343" s="24" t="s">
        <v>153</v>
      </c>
      <c r="AY343" s="24" t="s">
        <v>137</v>
      </c>
      <c r="BE343" s="203">
        <f t="shared" si="64"/>
        <v>0</v>
      </c>
      <c r="BF343" s="203">
        <f t="shared" si="65"/>
        <v>0</v>
      </c>
      <c r="BG343" s="203">
        <f t="shared" si="66"/>
        <v>0</v>
      </c>
      <c r="BH343" s="203">
        <f t="shared" si="67"/>
        <v>0</v>
      </c>
      <c r="BI343" s="203">
        <f t="shared" si="68"/>
        <v>0</v>
      </c>
      <c r="BJ343" s="24" t="s">
        <v>79</v>
      </c>
      <c r="BK343" s="203">
        <f t="shared" si="69"/>
        <v>0</v>
      </c>
      <c r="BL343" s="24" t="s">
        <v>269</v>
      </c>
      <c r="BM343" s="24" t="s">
        <v>1430</v>
      </c>
    </row>
    <row r="344" spans="2:63" s="14" customFormat="1" ht="21.6" customHeight="1">
      <c r="B344" s="253"/>
      <c r="C344" s="254"/>
      <c r="D344" s="255" t="s">
        <v>70</v>
      </c>
      <c r="E344" s="255" t="s">
        <v>1431</v>
      </c>
      <c r="F344" s="255" t="s">
        <v>1432</v>
      </c>
      <c r="G344" s="254"/>
      <c r="H344" s="254"/>
      <c r="I344" s="256"/>
      <c r="J344" s="257">
        <f>BK344</f>
        <v>0</v>
      </c>
      <c r="K344" s="254"/>
      <c r="L344" s="258"/>
      <c r="M344" s="259"/>
      <c r="N344" s="260"/>
      <c r="O344" s="260"/>
      <c r="P344" s="261">
        <f>SUM(P345:P353)</f>
        <v>0</v>
      </c>
      <c r="Q344" s="260"/>
      <c r="R344" s="261">
        <f>SUM(R345:R353)</f>
        <v>0</v>
      </c>
      <c r="S344" s="260"/>
      <c r="T344" s="262">
        <f>SUM(T345:T353)</f>
        <v>0</v>
      </c>
      <c r="AR344" s="263" t="s">
        <v>79</v>
      </c>
      <c r="AT344" s="264" t="s">
        <v>70</v>
      </c>
      <c r="AU344" s="264" t="s">
        <v>153</v>
      </c>
      <c r="AY344" s="263" t="s">
        <v>137</v>
      </c>
      <c r="BK344" s="265">
        <f>SUM(BK345:BK353)</f>
        <v>0</v>
      </c>
    </row>
    <row r="345" spans="2:65" s="1" customFormat="1" ht="16.5" customHeight="1">
      <c r="B345" s="41"/>
      <c r="C345" s="192" t="s">
        <v>1115</v>
      </c>
      <c r="D345" s="192" t="s">
        <v>140</v>
      </c>
      <c r="E345" s="193" t="s">
        <v>1433</v>
      </c>
      <c r="F345" s="194" t="s">
        <v>1434</v>
      </c>
      <c r="G345" s="195" t="s">
        <v>888</v>
      </c>
      <c r="H345" s="196">
        <v>10</v>
      </c>
      <c r="I345" s="197"/>
      <c r="J345" s="198">
        <f aca="true" t="shared" si="70" ref="J345:J353">ROUND(I345*H345,2)</f>
        <v>0</v>
      </c>
      <c r="K345" s="194" t="s">
        <v>21</v>
      </c>
      <c r="L345" s="61"/>
      <c r="M345" s="199" t="s">
        <v>21</v>
      </c>
      <c r="N345" s="200" t="s">
        <v>42</v>
      </c>
      <c r="O345" s="42"/>
      <c r="P345" s="201">
        <f aca="true" t="shared" si="71" ref="P345:P353">O345*H345</f>
        <v>0</v>
      </c>
      <c r="Q345" s="201">
        <v>0</v>
      </c>
      <c r="R345" s="201">
        <f aca="true" t="shared" si="72" ref="R345:R353">Q345*H345</f>
        <v>0</v>
      </c>
      <c r="S345" s="201">
        <v>0</v>
      </c>
      <c r="T345" s="202">
        <f aca="true" t="shared" si="73" ref="T345:T353">S345*H345</f>
        <v>0</v>
      </c>
      <c r="AR345" s="24" t="s">
        <v>269</v>
      </c>
      <c r="AT345" s="24" t="s">
        <v>140</v>
      </c>
      <c r="AU345" s="24" t="s">
        <v>157</v>
      </c>
      <c r="AY345" s="24" t="s">
        <v>137</v>
      </c>
      <c r="BE345" s="203">
        <f aca="true" t="shared" si="74" ref="BE345:BE353">IF(N345="základní",J345,0)</f>
        <v>0</v>
      </c>
      <c r="BF345" s="203">
        <f aca="true" t="shared" si="75" ref="BF345:BF353">IF(N345="snížená",J345,0)</f>
        <v>0</v>
      </c>
      <c r="BG345" s="203">
        <f aca="true" t="shared" si="76" ref="BG345:BG353">IF(N345="zákl. přenesená",J345,0)</f>
        <v>0</v>
      </c>
      <c r="BH345" s="203">
        <f aca="true" t="shared" si="77" ref="BH345:BH353">IF(N345="sníž. přenesená",J345,0)</f>
        <v>0</v>
      </c>
      <c r="BI345" s="203">
        <f aca="true" t="shared" si="78" ref="BI345:BI353">IF(N345="nulová",J345,0)</f>
        <v>0</v>
      </c>
      <c r="BJ345" s="24" t="s">
        <v>79</v>
      </c>
      <c r="BK345" s="203">
        <f aca="true" t="shared" si="79" ref="BK345:BK353">ROUND(I345*H345,2)</f>
        <v>0</v>
      </c>
      <c r="BL345" s="24" t="s">
        <v>269</v>
      </c>
      <c r="BM345" s="24" t="s">
        <v>1435</v>
      </c>
    </row>
    <row r="346" spans="2:65" s="1" customFormat="1" ht="16.5" customHeight="1">
      <c r="B346" s="41"/>
      <c r="C346" s="192" t="s">
        <v>1436</v>
      </c>
      <c r="D346" s="192" t="s">
        <v>140</v>
      </c>
      <c r="E346" s="193" t="s">
        <v>1437</v>
      </c>
      <c r="F346" s="194" t="s">
        <v>1438</v>
      </c>
      <c r="G346" s="195" t="s">
        <v>888</v>
      </c>
      <c r="H346" s="196">
        <v>3</v>
      </c>
      <c r="I346" s="197"/>
      <c r="J346" s="198">
        <f t="shared" si="70"/>
        <v>0</v>
      </c>
      <c r="K346" s="194" t="s">
        <v>21</v>
      </c>
      <c r="L346" s="61"/>
      <c r="M346" s="199" t="s">
        <v>21</v>
      </c>
      <c r="N346" s="200" t="s">
        <v>42</v>
      </c>
      <c r="O346" s="42"/>
      <c r="P346" s="201">
        <f t="shared" si="71"/>
        <v>0</v>
      </c>
      <c r="Q346" s="201">
        <v>0</v>
      </c>
      <c r="R346" s="201">
        <f t="shared" si="72"/>
        <v>0</v>
      </c>
      <c r="S346" s="201">
        <v>0</v>
      </c>
      <c r="T346" s="202">
        <f t="shared" si="73"/>
        <v>0</v>
      </c>
      <c r="AR346" s="24" t="s">
        <v>269</v>
      </c>
      <c r="AT346" s="24" t="s">
        <v>140</v>
      </c>
      <c r="AU346" s="24" t="s">
        <v>157</v>
      </c>
      <c r="AY346" s="24" t="s">
        <v>137</v>
      </c>
      <c r="BE346" s="203">
        <f t="shared" si="74"/>
        <v>0</v>
      </c>
      <c r="BF346" s="203">
        <f t="shared" si="75"/>
        <v>0</v>
      </c>
      <c r="BG346" s="203">
        <f t="shared" si="76"/>
        <v>0</v>
      </c>
      <c r="BH346" s="203">
        <f t="shared" si="77"/>
        <v>0</v>
      </c>
      <c r="BI346" s="203">
        <f t="shared" si="78"/>
        <v>0</v>
      </c>
      <c r="BJ346" s="24" t="s">
        <v>79</v>
      </c>
      <c r="BK346" s="203">
        <f t="shared" si="79"/>
        <v>0</v>
      </c>
      <c r="BL346" s="24" t="s">
        <v>269</v>
      </c>
      <c r="BM346" s="24" t="s">
        <v>1439</v>
      </c>
    </row>
    <row r="347" spans="2:65" s="1" customFormat="1" ht="16.5" customHeight="1">
      <c r="B347" s="41"/>
      <c r="C347" s="192" t="s">
        <v>1118</v>
      </c>
      <c r="D347" s="192" t="s">
        <v>140</v>
      </c>
      <c r="E347" s="193" t="s">
        <v>1440</v>
      </c>
      <c r="F347" s="194" t="s">
        <v>1441</v>
      </c>
      <c r="G347" s="195" t="s">
        <v>888</v>
      </c>
      <c r="H347" s="196">
        <v>1</v>
      </c>
      <c r="I347" s="197"/>
      <c r="J347" s="198">
        <f t="shared" si="70"/>
        <v>0</v>
      </c>
      <c r="K347" s="194" t="s">
        <v>21</v>
      </c>
      <c r="L347" s="61"/>
      <c r="M347" s="199" t="s">
        <v>21</v>
      </c>
      <c r="N347" s="200" t="s">
        <v>42</v>
      </c>
      <c r="O347" s="42"/>
      <c r="P347" s="201">
        <f t="shared" si="71"/>
        <v>0</v>
      </c>
      <c r="Q347" s="201">
        <v>0</v>
      </c>
      <c r="R347" s="201">
        <f t="shared" si="72"/>
        <v>0</v>
      </c>
      <c r="S347" s="201">
        <v>0</v>
      </c>
      <c r="T347" s="202">
        <f t="shared" si="73"/>
        <v>0</v>
      </c>
      <c r="AR347" s="24" t="s">
        <v>269</v>
      </c>
      <c r="AT347" s="24" t="s">
        <v>140</v>
      </c>
      <c r="AU347" s="24" t="s">
        <v>157</v>
      </c>
      <c r="AY347" s="24" t="s">
        <v>137</v>
      </c>
      <c r="BE347" s="203">
        <f t="shared" si="74"/>
        <v>0</v>
      </c>
      <c r="BF347" s="203">
        <f t="shared" si="75"/>
        <v>0</v>
      </c>
      <c r="BG347" s="203">
        <f t="shared" si="76"/>
        <v>0</v>
      </c>
      <c r="BH347" s="203">
        <f t="shared" si="77"/>
        <v>0</v>
      </c>
      <c r="BI347" s="203">
        <f t="shared" si="78"/>
        <v>0</v>
      </c>
      <c r="BJ347" s="24" t="s">
        <v>79</v>
      </c>
      <c r="BK347" s="203">
        <f t="shared" si="79"/>
        <v>0</v>
      </c>
      <c r="BL347" s="24" t="s">
        <v>269</v>
      </c>
      <c r="BM347" s="24" t="s">
        <v>1442</v>
      </c>
    </row>
    <row r="348" spans="2:65" s="1" customFormat="1" ht="16.5" customHeight="1">
      <c r="B348" s="41"/>
      <c r="C348" s="192" t="s">
        <v>1443</v>
      </c>
      <c r="D348" s="192" t="s">
        <v>140</v>
      </c>
      <c r="E348" s="193" t="s">
        <v>1444</v>
      </c>
      <c r="F348" s="194" t="s">
        <v>1445</v>
      </c>
      <c r="G348" s="195" t="s">
        <v>888</v>
      </c>
      <c r="H348" s="196">
        <v>2</v>
      </c>
      <c r="I348" s="197"/>
      <c r="J348" s="198">
        <f t="shared" si="70"/>
        <v>0</v>
      </c>
      <c r="K348" s="194" t="s">
        <v>21</v>
      </c>
      <c r="L348" s="61"/>
      <c r="M348" s="199" t="s">
        <v>21</v>
      </c>
      <c r="N348" s="200" t="s">
        <v>42</v>
      </c>
      <c r="O348" s="42"/>
      <c r="P348" s="201">
        <f t="shared" si="71"/>
        <v>0</v>
      </c>
      <c r="Q348" s="201">
        <v>0</v>
      </c>
      <c r="R348" s="201">
        <f t="shared" si="72"/>
        <v>0</v>
      </c>
      <c r="S348" s="201">
        <v>0</v>
      </c>
      <c r="T348" s="202">
        <f t="shared" si="73"/>
        <v>0</v>
      </c>
      <c r="AR348" s="24" t="s">
        <v>269</v>
      </c>
      <c r="AT348" s="24" t="s">
        <v>140</v>
      </c>
      <c r="AU348" s="24" t="s">
        <v>157</v>
      </c>
      <c r="AY348" s="24" t="s">
        <v>137</v>
      </c>
      <c r="BE348" s="203">
        <f t="shared" si="74"/>
        <v>0</v>
      </c>
      <c r="BF348" s="203">
        <f t="shared" si="75"/>
        <v>0</v>
      </c>
      <c r="BG348" s="203">
        <f t="shared" si="76"/>
        <v>0</v>
      </c>
      <c r="BH348" s="203">
        <f t="shared" si="77"/>
        <v>0</v>
      </c>
      <c r="BI348" s="203">
        <f t="shared" si="78"/>
        <v>0</v>
      </c>
      <c r="BJ348" s="24" t="s">
        <v>79</v>
      </c>
      <c r="BK348" s="203">
        <f t="shared" si="79"/>
        <v>0</v>
      </c>
      <c r="BL348" s="24" t="s">
        <v>269</v>
      </c>
      <c r="BM348" s="24" t="s">
        <v>1446</v>
      </c>
    </row>
    <row r="349" spans="2:65" s="1" customFormat="1" ht="16.5" customHeight="1">
      <c r="B349" s="41"/>
      <c r="C349" s="192" t="s">
        <v>1122</v>
      </c>
      <c r="D349" s="192" t="s">
        <v>140</v>
      </c>
      <c r="E349" s="193" t="s">
        <v>1447</v>
      </c>
      <c r="F349" s="194" t="s">
        <v>1448</v>
      </c>
      <c r="G349" s="195" t="s">
        <v>888</v>
      </c>
      <c r="H349" s="196">
        <v>6</v>
      </c>
      <c r="I349" s="197"/>
      <c r="J349" s="198">
        <f t="shared" si="70"/>
        <v>0</v>
      </c>
      <c r="K349" s="194" t="s">
        <v>21</v>
      </c>
      <c r="L349" s="61"/>
      <c r="M349" s="199" t="s">
        <v>21</v>
      </c>
      <c r="N349" s="200" t="s">
        <v>42</v>
      </c>
      <c r="O349" s="42"/>
      <c r="P349" s="201">
        <f t="shared" si="71"/>
        <v>0</v>
      </c>
      <c r="Q349" s="201">
        <v>0</v>
      </c>
      <c r="R349" s="201">
        <f t="shared" si="72"/>
        <v>0</v>
      </c>
      <c r="S349" s="201">
        <v>0</v>
      </c>
      <c r="T349" s="202">
        <f t="shared" si="73"/>
        <v>0</v>
      </c>
      <c r="AR349" s="24" t="s">
        <v>269</v>
      </c>
      <c r="AT349" s="24" t="s">
        <v>140</v>
      </c>
      <c r="AU349" s="24" t="s">
        <v>157</v>
      </c>
      <c r="AY349" s="24" t="s">
        <v>137</v>
      </c>
      <c r="BE349" s="203">
        <f t="shared" si="74"/>
        <v>0</v>
      </c>
      <c r="BF349" s="203">
        <f t="shared" si="75"/>
        <v>0</v>
      </c>
      <c r="BG349" s="203">
        <f t="shared" si="76"/>
        <v>0</v>
      </c>
      <c r="BH349" s="203">
        <f t="shared" si="77"/>
        <v>0</v>
      </c>
      <c r="BI349" s="203">
        <f t="shared" si="78"/>
        <v>0</v>
      </c>
      <c r="BJ349" s="24" t="s">
        <v>79</v>
      </c>
      <c r="BK349" s="203">
        <f t="shared" si="79"/>
        <v>0</v>
      </c>
      <c r="BL349" s="24" t="s">
        <v>269</v>
      </c>
      <c r="BM349" s="24" t="s">
        <v>1449</v>
      </c>
    </row>
    <row r="350" spans="2:65" s="1" customFormat="1" ht="16.5" customHeight="1">
      <c r="B350" s="41"/>
      <c r="C350" s="192" t="s">
        <v>1450</v>
      </c>
      <c r="D350" s="192" t="s">
        <v>140</v>
      </c>
      <c r="E350" s="193" t="s">
        <v>1451</v>
      </c>
      <c r="F350" s="194" t="s">
        <v>1452</v>
      </c>
      <c r="G350" s="195" t="s">
        <v>888</v>
      </c>
      <c r="H350" s="196">
        <v>2</v>
      </c>
      <c r="I350" s="197"/>
      <c r="J350" s="198">
        <f t="shared" si="70"/>
        <v>0</v>
      </c>
      <c r="K350" s="194" t="s">
        <v>21</v>
      </c>
      <c r="L350" s="61"/>
      <c r="M350" s="199" t="s">
        <v>21</v>
      </c>
      <c r="N350" s="200" t="s">
        <v>42</v>
      </c>
      <c r="O350" s="42"/>
      <c r="P350" s="201">
        <f t="shared" si="71"/>
        <v>0</v>
      </c>
      <c r="Q350" s="201">
        <v>0</v>
      </c>
      <c r="R350" s="201">
        <f t="shared" si="72"/>
        <v>0</v>
      </c>
      <c r="S350" s="201">
        <v>0</v>
      </c>
      <c r="T350" s="202">
        <f t="shared" si="73"/>
        <v>0</v>
      </c>
      <c r="AR350" s="24" t="s">
        <v>269</v>
      </c>
      <c r="AT350" s="24" t="s">
        <v>140</v>
      </c>
      <c r="AU350" s="24" t="s">
        <v>157</v>
      </c>
      <c r="AY350" s="24" t="s">
        <v>137</v>
      </c>
      <c r="BE350" s="203">
        <f t="shared" si="74"/>
        <v>0</v>
      </c>
      <c r="BF350" s="203">
        <f t="shared" si="75"/>
        <v>0</v>
      </c>
      <c r="BG350" s="203">
        <f t="shared" si="76"/>
        <v>0</v>
      </c>
      <c r="BH350" s="203">
        <f t="shared" si="77"/>
        <v>0</v>
      </c>
      <c r="BI350" s="203">
        <f t="shared" si="78"/>
        <v>0</v>
      </c>
      <c r="BJ350" s="24" t="s">
        <v>79</v>
      </c>
      <c r="BK350" s="203">
        <f t="shared" si="79"/>
        <v>0</v>
      </c>
      <c r="BL350" s="24" t="s">
        <v>269</v>
      </c>
      <c r="BM350" s="24" t="s">
        <v>1453</v>
      </c>
    </row>
    <row r="351" spans="2:65" s="1" customFormat="1" ht="16.5" customHeight="1">
      <c r="B351" s="41"/>
      <c r="C351" s="192" t="s">
        <v>1125</v>
      </c>
      <c r="D351" s="192" t="s">
        <v>140</v>
      </c>
      <c r="E351" s="193" t="s">
        <v>1454</v>
      </c>
      <c r="F351" s="194" t="s">
        <v>1455</v>
      </c>
      <c r="G351" s="195" t="s">
        <v>888</v>
      </c>
      <c r="H351" s="196">
        <v>1</v>
      </c>
      <c r="I351" s="197"/>
      <c r="J351" s="198">
        <f t="shared" si="70"/>
        <v>0</v>
      </c>
      <c r="K351" s="194" t="s">
        <v>21</v>
      </c>
      <c r="L351" s="61"/>
      <c r="M351" s="199" t="s">
        <v>21</v>
      </c>
      <c r="N351" s="200" t="s">
        <v>42</v>
      </c>
      <c r="O351" s="42"/>
      <c r="P351" s="201">
        <f t="shared" si="71"/>
        <v>0</v>
      </c>
      <c r="Q351" s="201">
        <v>0</v>
      </c>
      <c r="R351" s="201">
        <f t="shared" si="72"/>
        <v>0</v>
      </c>
      <c r="S351" s="201">
        <v>0</v>
      </c>
      <c r="T351" s="202">
        <f t="shared" si="73"/>
        <v>0</v>
      </c>
      <c r="AR351" s="24" t="s">
        <v>269</v>
      </c>
      <c r="AT351" s="24" t="s">
        <v>140</v>
      </c>
      <c r="AU351" s="24" t="s">
        <v>157</v>
      </c>
      <c r="AY351" s="24" t="s">
        <v>137</v>
      </c>
      <c r="BE351" s="203">
        <f t="shared" si="74"/>
        <v>0</v>
      </c>
      <c r="BF351" s="203">
        <f t="shared" si="75"/>
        <v>0</v>
      </c>
      <c r="BG351" s="203">
        <f t="shared" si="76"/>
        <v>0</v>
      </c>
      <c r="BH351" s="203">
        <f t="shared" si="77"/>
        <v>0</v>
      </c>
      <c r="BI351" s="203">
        <f t="shared" si="78"/>
        <v>0</v>
      </c>
      <c r="BJ351" s="24" t="s">
        <v>79</v>
      </c>
      <c r="BK351" s="203">
        <f t="shared" si="79"/>
        <v>0</v>
      </c>
      <c r="BL351" s="24" t="s">
        <v>269</v>
      </c>
      <c r="BM351" s="24" t="s">
        <v>1456</v>
      </c>
    </row>
    <row r="352" spans="2:65" s="1" customFormat="1" ht="16.5" customHeight="1">
      <c r="B352" s="41"/>
      <c r="C352" s="192" t="s">
        <v>1457</v>
      </c>
      <c r="D352" s="192" t="s">
        <v>140</v>
      </c>
      <c r="E352" s="193" t="s">
        <v>1458</v>
      </c>
      <c r="F352" s="194" t="s">
        <v>1459</v>
      </c>
      <c r="G352" s="195" t="s">
        <v>888</v>
      </c>
      <c r="H352" s="196">
        <v>2</v>
      </c>
      <c r="I352" s="197"/>
      <c r="J352" s="198">
        <f t="shared" si="70"/>
        <v>0</v>
      </c>
      <c r="K352" s="194" t="s">
        <v>21</v>
      </c>
      <c r="L352" s="61"/>
      <c r="M352" s="199" t="s">
        <v>21</v>
      </c>
      <c r="N352" s="200" t="s">
        <v>42</v>
      </c>
      <c r="O352" s="42"/>
      <c r="P352" s="201">
        <f t="shared" si="71"/>
        <v>0</v>
      </c>
      <c r="Q352" s="201">
        <v>0</v>
      </c>
      <c r="R352" s="201">
        <f t="shared" si="72"/>
        <v>0</v>
      </c>
      <c r="S352" s="201">
        <v>0</v>
      </c>
      <c r="T352" s="202">
        <f t="shared" si="73"/>
        <v>0</v>
      </c>
      <c r="AR352" s="24" t="s">
        <v>269</v>
      </c>
      <c r="AT352" s="24" t="s">
        <v>140</v>
      </c>
      <c r="AU352" s="24" t="s">
        <v>157</v>
      </c>
      <c r="AY352" s="24" t="s">
        <v>137</v>
      </c>
      <c r="BE352" s="203">
        <f t="shared" si="74"/>
        <v>0</v>
      </c>
      <c r="BF352" s="203">
        <f t="shared" si="75"/>
        <v>0</v>
      </c>
      <c r="BG352" s="203">
        <f t="shared" si="76"/>
        <v>0</v>
      </c>
      <c r="BH352" s="203">
        <f t="shared" si="77"/>
        <v>0</v>
      </c>
      <c r="BI352" s="203">
        <f t="shared" si="78"/>
        <v>0</v>
      </c>
      <c r="BJ352" s="24" t="s">
        <v>79</v>
      </c>
      <c r="BK352" s="203">
        <f t="shared" si="79"/>
        <v>0</v>
      </c>
      <c r="BL352" s="24" t="s">
        <v>269</v>
      </c>
      <c r="BM352" s="24" t="s">
        <v>1460</v>
      </c>
    </row>
    <row r="353" spans="2:65" s="1" customFormat="1" ht="16.5" customHeight="1">
      <c r="B353" s="41"/>
      <c r="C353" s="192" t="s">
        <v>1128</v>
      </c>
      <c r="D353" s="192" t="s">
        <v>140</v>
      </c>
      <c r="E353" s="193" t="s">
        <v>1461</v>
      </c>
      <c r="F353" s="194" t="s">
        <v>1462</v>
      </c>
      <c r="G353" s="195" t="s">
        <v>888</v>
      </c>
      <c r="H353" s="196">
        <v>2</v>
      </c>
      <c r="I353" s="197"/>
      <c r="J353" s="198">
        <f t="shared" si="70"/>
        <v>0</v>
      </c>
      <c r="K353" s="194" t="s">
        <v>21</v>
      </c>
      <c r="L353" s="61"/>
      <c r="M353" s="199" t="s">
        <v>21</v>
      </c>
      <c r="N353" s="200" t="s">
        <v>42</v>
      </c>
      <c r="O353" s="42"/>
      <c r="P353" s="201">
        <f t="shared" si="71"/>
        <v>0</v>
      </c>
      <c r="Q353" s="201">
        <v>0</v>
      </c>
      <c r="R353" s="201">
        <f t="shared" si="72"/>
        <v>0</v>
      </c>
      <c r="S353" s="201">
        <v>0</v>
      </c>
      <c r="T353" s="202">
        <f t="shared" si="73"/>
        <v>0</v>
      </c>
      <c r="AR353" s="24" t="s">
        <v>269</v>
      </c>
      <c r="AT353" s="24" t="s">
        <v>140</v>
      </c>
      <c r="AU353" s="24" t="s">
        <v>157</v>
      </c>
      <c r="AY353" s="24" t="s">
        <v>137</v>
      </c>
      <c r="BE353" s="203">
        <f t="shared" si="74"/>
        <v>0</v>
      </c>
      <c r="BF353" s="203">
        <f t="shared" si="75"/>
        <v>0</v>
      </c>
      <c r="BG353" s="203">
        <f t="shared" si="76"/>
        <v>0</v>
      </c>
      <c r="BH353" s="203">
        <f t="shared" si="77"/>
        <v>0</v>
      </c>
      <c r="BI353" s="203">
        <f t="shared" si="78"/>
        <v>0</v>
      </c>
      <c r="BJ353" s="24" t="s">
        <v>79</v>
      </c>
      <c r="BK353" s="203">
        <f t="shared" si="79"/>
        <v>0</v>
      </c>
      <c r="BL353" s="24" t="s">
        <v>269</v>
      </c>
      <c r="BM353" s="24" t="s">
        <v>1463</v>
      </c>
    </row>
    <row r="354" spans="2:63" s="14" customFormat="1" ht="21.6" customHeight="1">
      <c r="B354" s="253"/>
      <c r="C354" s="254"/>
      <c r="D354" s="255" t="s">
        <v>70</v>
      </c>
      <c r="E354" s="255" t="s">
        <v>1464</v>
      </c>
      <c r="F354" s="255" t="s">
        <v>1465</v>
      </c>
      <c r="G354" s="254"/>
      <c r="H354" s="254"/>
      <c r="I354" s="256"/>
      <c r="J354" s="257">
        <f>BK354</f>
        <v>0</v>
      </c>
      <c r="K354" s="254"/>
      <c r="L354" s="258"/>
      <c r="M354" s="259"/>
      <c r="N354" s="260"/>
      <c r="O354" s="260"/>
      <c r="P354" s="261">
        <f>P355+SUM(P356:P362)</f>
        <v>0</v>
      </c>
      <c r="Q354" s="260"/>
      <c r="R354" s="261">
        <f>R355+SUM(R356:R362)</f>
        <v>0</v>
      </c>
      <c r="S354" s="260"/>
      <c r="T354" s="262">
        <f>T355+SUM(T356:T362)</f>
        <v>0</v>
      </c>
      <c r="AR354" s="263" t="s">
        <v>79</v>
      </c>
      <c r="AT354" s="264" t="s">
        <v>70</v>
      </c>
      <c r="AU354" s="264" t="s">
        <v>153</v>
      </c>
      <c r="AY354" s="263" t="s">
        <v>137</v>
      </c>
      <c r="BK354" s="265">
        <f>BK355+SUM(BK356:BK362)</f>
        <v>0</v>
      </c>
    </row>
    <row r="355" spans="2:65" s="1" customFormat="1" ht="16.5" customHeight="1">
      <c r="B355" s="41"/>
      <c r="C355" s="192" t="s">
        <v>1466</v>
      </c>
      <c r="D355" s="192" t="s">
        <v>140</v>
      </c>
      <c r="E355" s="193" t="s">
        <v>1467</v>
      </c>
      <c r="F355" s="194" t="s">
        <v>1468</v>
      </c>
      <c r="G355" s="195" t="s">
        <v>888</v>
      </c>
      <c r="H355" s="196">
        <v>1</v>
      </c>
      <c r="I355" s="197"/>
      <c r="J355" s="198">
        <f aca="true" t="shared" si="80" ref="J355:J361">ROUND(I355*H355,2)</f>
        <v>0</v>
      </c>
      <c r="K355" s="194" t="s">
        <v>21</v>
      </c>
      <c r="L355" s="61"/>
      <c r="M355" s="199" t="s">
        <v>21</v>
      </c>
      <c r="N355" s="200" t="s">
        <v>42</v>
      </c>
      <c r="O355" s="42"/>
      <c r="P355" s="201">
        <f aca="true" t="shared" si="81" ref="P355:P361">O355*H355</f>
        <v>0</v>
      </c>
      <c r="Q355" s="201">
        <v>0</v>
      </c>
      <c r="R355" s="201">
        <f aca="true" t="shared" si="82" ref="R355:R361">Q355*H355</f>
        <v>0</v>
      </c>
      <c r="S355" s="201">
        <v>0</v>
      </c>
      <c r="T355" s="202">
        <f aca="true" t="shared" si="83" ref="T355:T361">S355*H355</f>
        <v>0</v>
      </c>
      <c r="AR355" s="24" t="s">
        <v>269</v>
      </c>
      <c r="AT355" s="24" t="s">
        <v>140</v>
      </c>
      <c r="AU355" s="24" t="s">
        <v>157</v>
      </c>
      <c r="AY355" s="24" t="s">
        <v>137</v>
      </c>
      <c r="BE355" s="203">
        <f aca="true" t="shared" si="84" ref="BE355:BE361">IF(N355="základní",J355,0)</f>
        <v>0</v>
      </c>
      <c r="BF355" s="203">
        <f aca="true" t="shared" si="85" ref="BF355:BF361">IF(N355="snížená",J355,0)</f>
        <v>0</v>
      </c>
      <c r="BG355" s="203">
        <f aca="true" t="shared" si="86" ref="BG355:BG361">IF(N355="zákl. přenesená",J355,0)</f>
        <v>0</v>
      </c>
      <c r="BH355" s="203">
        <f aca="true" t="shared" si="87" ref="BH355:BH361">IF(N355="sníž. přenesená",J355,0)</f>
        <v>0</v>
      </c>
      <c r="BI355" s="203">
        <f aca="true" t="shared" si="88" ref="BI355:BI361">IF(N355="nulová",J355,0)</f>
        <v>0</v>
      </c>
      <c r="BJ355" s="24" t="s">
        <v>79</v>
      </c>
      <c r="BK355" s="203">
        <f aca="true" t="shared" si="89" ref="BK355:BK361">ROUND(I355*H355,2)</f>
        <v>0</v>
      </c>
      <c r="BL355" s="24" t="s">
        <v>269</v>
      </c>
      <c r="BM355" s="24" t="s">
        <v>1469</v>
      </c>
    </row>
    <row r="356" spans="2:65" s="1" customFormat="1" ht="16.5" customHeight="1">
      <c r="B356" s="41"/>
      <c r="C356" s="192" t="s">
        <v>1132</v>
      </c>
      <c r="D356" s="192" t="s">
        <v>140</v>
      </c>
      <c r="E356" s="193" t="s">
        <v>1470</v>
      </c>
      <c r="F356" s="194" t="s">
        <v>1471</v>
      </c>
      <c r="G356" s="195" t="s">
        <v>587</v>
      </c>
      <c r="H356" s="196">
        <v>250</v>
      </c>
      <c r="I356" s="197"/>
      <c r="J356" s="198">
        <f t="shared" si="80"/>
        <v>0</v>
      </c>
      <c r="K356" s="194" t="s">
        <v>21</v>
      </c>
      <c r="L356" s="61"/>
      <c r="M356" s="199" t="s">
        <v>21</v>
      </c>
      <c r="N356" s="200" t="s">
        <v>42</v>
      </c>
      <c r="O356" s="42"/>
      <c r="P356" s="201">
        <f t="shared" si="81"/>
        <v>0</v>
      </c>
      <c r="Q356" s="201">
        <v>0</v>
      </c>
      <c r="R356" s="201">
        <f t="shared" si="82"/>
        <v>0</v>
      </c>
      <c r="S356" s="201">
        <v>0</v>
      </c>
      <c r="T356" s="202">
        <f t="shared" si="83"/>
        <v>0</v>
      </c>
      <c r="AR356" s="24" t="s">
        <v>269</v>
      </c>
      <c r="AT356" s="24" t="s">
        <v>140</v>
      </c>
      <c r="AU356" s="24" t="s">
        <v>157</v>
      </c>
      <c r="AY356" s="24" t="s">
        <v>137</v>
      </c>
      <c r="BE356" s="203">
        <f t="shared" si="84"/>
        <v>0</v>
      </c>
      <c r="BF356" s="203">
        <f t="shared" si="85"/>
        <v>0</v>
      </c>
      <c r="BG356" s="203">
        <f t="shared" si="86"/>
        <v>0</v>
      </c>
      <c r="BH356" s="203">
        <f t="shared" si="87"/>
        <v>0</v>
      </c>
      <c r="BI356" s="203">
        <f t="shared" si="88"/>
        <v>0</v>
      </c>
      <c r="BJ356" s="24" t="s">
        <v>79</v>
      </c>
      <c r="BK356" s="203">
        <f t="shared" si="89"/>
        <v>0</v>
      </c>
      <c r="BL356" s="24" t="s">
        <v>269</v>
      </c>
      <c r="BM356" s="24" t="s">
        <v>1472</v>
      </c>
    </row>
    <row r="357" spans="2:65" s="1" customFormat="1" ht="16.5" customHeight="1">
      <c r="B357" s="41"/>
      <c r="C357" s="192" t="s">
        <v>1473</v>
      </c>
      <c r="D357" s="192" t="s">
        <v>140</v>
      </c>
      <c r="E357" s="193" t="s">
        <v>1474</v>
      </c>
      <c r="F357" s="194" t="s">
        <v>1475</v>
      </c>
      <c r="G357" s="195" t="s">
        <v>888</v>
      </c>
      <c r="H357" s="196">
        <v>32</v>
      </c>
      <c r="I357" s="197"/>
      <c r="J357" s="198">
        <f t="shared" si="80"/>
        <v>0</v>
      </c>
      <c r="K357" s="194" t="s">
        <v>21</v>
      </c>
      <c r="L357" s="61"/>
      <c r="M357" s="199" t="s">
        <v>21</v>
      </c>
      <c r="N357" s="200" t="s">
        <v>42</v>
      </c>
      <c r="O357" s="42"/>
      <c r="P357" s="201">
        <f t="shared" si="81"/>
        <v>0</v>
      </c>
      <c r="Q357" s="201">
        <v>0</v>
      </c>
      <c r="R357" s="201">
        <f t="shared" si="82"/>
        <v>0</v>
      </c>
      <c r="S357" s="201">
        <v>0</v>
      </c>
      <c r="T357" s="202">
        <f t="shared" si="83"/>
        <v>0</v>
      </c>
      <c r="AR357" s="24" t="s">
        <v>269</v>
      </c>
      <c r="AT357" s="24" t="s">
        <v>140</v>
      </c>
      <c r="AU357" s="24" t="s">
        <v>157</v>
      </c>
      <c r="AY357" s="24" t="s">
        <v>137</v>
      </c>
      <c r="BE357" s="203">
        <f t="shared" si="84"/>
        <v>0</v>
      </c>
      <c r="BF357" s="203">
        <f t="shared" si="85"/>
        <v>0</v>
      </c>
      <c r="BG357" s="203">
        <f t="shared" si="86"/>
        <v>0</v>
      </c>
      <c r="BH357" s="203">
        <f t="shared" si="87"/>
        <v>0</v>
      </c>
      <c r="BI357" s="203">
        <f t="shared" si="88"/>
        <v>0</v>
      </c>
      <c r="BJ357" s="24" t="s">
        <v>79</v>
      </c>
      <c r="BK357" s="203">
        <f t="shared" si="89"/>
        <v>0</v>
      </c>
      <c r="BL357" s="24" t="s">
        <v>269</v>
      </c>
      <c r="BM357" s="24" t="s">
        <v>1476</v>
      </c>
    </row>
    <row r="358" spans="2:65" s="1" customFormat="1" ht="16.5" customHeight="1">
      <c r="B358" s="41"/>
      <c r="C358" s="192" t="s">
        <v>1134</v>
      </c>
      <c r="D358" s="192" t="s">
        <v>140</v>
      </c>
      <c r="E358" s="193" t="s">
        <v>1477</v>
      </c>
      <c r="F358" s="194" t="s">
        <v>1478</v>
      </c>
      <c r="G358" s="195" t="s">
        <v>888</v>
      </c>
      <c r="H358" s="196">
        <v>10</v>
      </c>
      <c r="I358" s="197"/>
      <c r="J358" s="198">
        <f t="shared" si="80"/>
        <v>0</v>
      </c>
      <c r="K358" s="194" t="s">
        <v>21</v>
      </c>
      <c r="L358" s="61"/>
      <c r="M358" s="199" t="s">
        <v>21</v>
      </c>
      <c r="N358" s="200" t="s">
        <v>42</v>
      </c>
      <c r="O358" s="42"/>
      <c r="P358" s="201">
        <f t="shared" si="81"/>
        <v>0</v>
      </c>
      <c r="Q358" s="201">
        <v>0</v>
      </c>
      <c r="R358" s="201">
        <f t="shared" si="82"/>
        <v>0</v>
      </c>
      <c r="S358" s="201">
        <v>0</v>
      </c>
      <c r="T358" s="202">
        <f t="shared" si="83"/>
        <v>0</v>
      </c>
      <c r="AR358" s="24" t="s">
        <v>269</v>
      </c>
      <c r="AT358" s="24" t="s">
        <v>140</v>
      </c>
      <c r="AU358" s="24" t="s">
        <v>157</v>
      </c>
      <c r="AY358" s="24" t="s">
        <v>137</v>
      </c>
      <c r="BE358" s="203">
        <f t="shared" si="84"/>
        <v>0</v>
      </c>
      <c r="BF358" s="203">
        <f t="shared" si="85"/>
        <v>0</v>
      </c>
      <c r="BG358" s="203">
        <f t="shared" si="86"/>
        <v>0</v>
      </c>
      <c r="BH358" s="203">
        <f t="shared" si="87"/>
        <v>0</v>
      </c>
      <c r="BI358" s="203">
        <f t="shared" si="88"/>
        <v>0</v>
      </c>
      <c r="BJ358" s="24" t="s">
        <v>79</v>
      </c>
      <c r="BK358" s="203">
        <f t="shared" si="89"/>
        <v>0</v>
      </c>
      <c r="BL358" s="24" t="s">
        <v>269</v>
      </c>
      <c r="BM358" s="24" t="s">
        <v>1479</v>
      </c>
    </row>
    <row r="359" spans="2:65" s="1" customFormat="1" ht="25.5" customHeight="1">
      <c r="B359" s="41"/>
      <c r="C359" s="192" t="s">
        <v>1480</v>
      </c>
      <c r="D359" s="192" t="s">
        <v>140</v>
      </c>
      <c r="E359" s="193" t="s">
        <v>1481</v>
      </c>
      <c r="F359" s="194" t="s">
        <v>1482</v>
      </c>
      <c r="G359" s="195" t="s">
        <v>888</v>
      </c>
      <c r="H359" s="196">
        <v>300</v>
      </c>
      <c r="I359" s="197"/>
      <c r="J359" s="198">
        <f t="shared" si="80"/>
        <v>0</v>
      </c>
      <c r="K359" s="194" t="s">
        <v>21</v>
      </c>
      <c r="L359" s="61"/>
      <c r="M359" s="199" t="s">
        <v>21</v>
      </c>
      <c r="N359" s="200" t="s">
        <v>42</v>
      </c>
      <c r="O359" s="42"/>
      <c r="P359" s="201">
        <f t="shared" si="81"/>
        <v>0</v>
      </c>
      <c r="Q359" s="201">
        <v>0</v>
      </c>
      <c r="R359" s="201">
        <f t="shared" si="82"/>
        <v>0</v>
      </c>
      <c r="S359" s="201">
        <v>0</v>
      </c>
      <c r="T359" s="202">
        <f t="shared" si="83"/>
        <v>0</v>
      </c>
      <c r="AR359" s="24" t="s">
        <v>269</v>
      </c>
      <c r="AT359" s="24" t="s">
        <v>140</v>
      </c>
      <c r="AU359" s="24" t="s">
        <v>157</v>
      </c>
      <c r="AY359" s="24" t="s">
        <v>137</v>
      </c>
      <c r="BE359" s="203">
        <f t="shared" si="84"/>
        <v>0</v>
      </c>
      <c r="BF359" s="203">
        <f t="shared" si="85"/>
        <v>0</v>
      </c>
      <c r="BG359" s="203">
        <f t="shared" si="86"/>
        <v>0</v>
      </c>
      <c r="BH359" s="203">
        <f t="shared" si="87"/>
        <v>0</v>
      </c>
      <c r="BI359" s="203">
        <f t="shared" si="88"/>
        <v>0</v>
      </c>
      <c r="BJ359" s="24" t="s">
        <v>79</v>
      </c>
      <c r="BK359" s="203">
        <f t="shared" si="89"/>
        <v>0</v>
      </c>
      <c r="BL359" s="24" t="s">
        <v>269</v>
      </c>
      <c r="BM359" s="24" t="s">
        <v>1483</v>
      </c>
    </row>
    <row r="360" spans="2:65" s="1" customFormat="1" ht="25.5" customHeight="1">
      <c r="B360" s="41"/>
      <c r="C360" s="192" t="s">
        <v>1136</v>
      </c>
      <c r="D360" s="192" t="s">
        <v>140</v>
      </c>
      <c r="E360" s="193" t="s">
        <v>1484</v>
      </c>
      <c r="F360" s="194" t="s">
        <v>1485</v>
      </c>
      <c r="G360" s="195" t="s">
        <v>1486</v>
      </c>
      <c r="H360" s="196">
        <v>150</v>
      </c>
      <c r="I360" s="197"/>
      <c r="J360" s="198">
        <f t="shared" si="80"/>
        <v>0</v>
      </c>
      <c r="K360" s="194" t="s">
        <v>21</v>
      </c>
      <c r="L360" s="61"/>
      <c r="M360" s="199" t="s">
        <v>21</v>
      </c>
      <c r="N360" s="200" t="s">
        <v>42</v>
      </c>
      <c r="O360" s="42"/>
      <c r="P360" s="201">
        <f t="shared" si="81"/>
        <v>0</v>
      </c>
      <c r="Q360" s="201">
        <v>0</v>
      </c>
      <c r="R360" s="201">
        <f t="shared" si="82"/>
        <v>0</v>
      </c>
      <c r="S360" s="201">
        <v>0</v>
      </c>
      <c r="T360" s="202">
        <f t="shared" si="83"/>
        <v>0</v>
      </c>
      <c r="AR360" s="24" t="s">
        <v>269</v>
      </c>
      <c r="AT360" s="24" t="s">
        <v>140</v>
      </c>
      <c r="AU360" s="24" t="s">
        <v>157</v>
      </c>
      <c r="AY360" s="24" t="s">
        <v>137</v>
      </c>
      <c r="BE360" s="203">
        <f t="shared" si="84"/>
        <v>0</v>
      </c>
      <c r="BF360" s="203">
        <f t="shared" si="85"/>
        <v>0</v>
      </c>
      <c r="BG360" s="203">
        <f t="shared" si="86"/>
        <v>0</v>
      </c>
      <c r="BH360" s="203">
        <f t="shared" si="87"/>
        <v>0</v>
      </c>
      <c r="BI360" s="203">
        <f t="shared" si="88"/>
        <v>0</v>
      </c>
      <c r="BJ360" s="24" t="s">
        <v>79</v>
      </c>
      <c r="BK360" s="203">
        <f t="shared" si="89"/>
        <v>0</v>
      </c>
      <c r="BL360" s="24" t="s">
        <v>269</v>
      </c>
      <c r="BM360" s="24" t="s">
        <v>1487</v>
      </c>
    </row>
    <row r="361" spans="2:65" s="1" customFormat="1" ht="16.5" customHeight="1">
      <c r="B361" s="41"/>
      <c r="C361" s="192" t="s">
        <v>1488</v>
      </c>
      <c r="D361" s="192" t="s">
        <v>140</v>
      </c>
      <c r="E361" s="193" t="s">
        <v>1489</v>
      </c>
      <c r="F361" s="194" t="s">
        <v>1490</v>
      </c>
      <c r="G361" s="195" t="s">
        <v>1486</v>
      </c>
      <c r="H361" s="196">
        <v>150</v>
      </c>
      <c r="I361" s="197"/>
      <c r="J361" s="198">
        <f t="shared" si="80"/>
        <v>0</v>
      </c>
      <c r="K361" s="194" t="s">
        <v>21</v>
      </c>
      <c r="L361" s="61"/>
      <c r="M361" s="199" t="s">
        <v>21</v>
      </c>
      <c r="N361" s="200" t="s">
        <v>42</v>
      </c>
      <c r="O361" s="42"/>
      <c r="P361" s="201">
        <f t="shared" si="81"/>
        <v>0</v>
      </c>
      <c r="Q361" s="201">
        <v>0</v>
      </c>
      <c r="R361" s="201">
        <f t="shared" si="82"/>
        <v>0</v>
      </c>
      <c r="S361" s="201">
        <v>0</v>
      </c>
      <c r="T361" s="202">
        <f t="shared" si="83"/>
        <v>0</v>
      </c>
      <c r="AR361" s="24" t="s">
        <v>269</v>
      </c>
      <c r="AT361" s="24" t="s">
        <v>140</v>
      </c>
      <c r="AU361" s="24" t="s">
        <v>157</v>
      </c>
      <c r="AY361" s="24" t="s">
        <v>137</v>
      </c>
      <c r="BE361" s="203">
        <f t="shared" si="84"/>
        <v>0</v>
      </c>
      <c r="BF361" s="203">
        <f t="shared" si="85"/>
        <v>0</v>
      </c>
      <c r="BG361" s="203">
        <f t="shared" si="86"/>
        <v>0</v>
      </c>
      <c r="BH361" s="203">
        <f t="shared" si="87"/>
        <v>0</v>
      </c>
      <c r="BI361" s="203">
        <f t="shared" si="88"/>
        <v>0</v>
      </c>
      <c r="BJ361" s="24" t="s">
        <v>79</v>
      </c>
      <c r="BK361" s="203">
        <f t="shared" si="89"/>
        <v>0</v>
      </c>
      <c r="BL361" s="24" t="s">
        <v>269</v>
      </c>
      <c r="BM361" s="24" t="s">
        <v>1491</v>
      </c>
    </row>
    <row r="362" spans="2:63" s="14" customFormat="1" ht="21.6" customHeight="1">
      <c r="B362" s="253"/>
      <c r="C362" s="254"/>
      <c r="D362" s="255" t="s">
        <v>70</v>
      </c>
      <c r="E362" s="255" t="s">
        <v>1492</v>
      </c>
      <c r="F362" s="255" t="s">
        <v>1493</v>
      </c>
      <c r="G362" s="254"/>
      <c r="H362" s="254"/>
      <c r="I362" s="256"/>
      <c r="J362" s="257">
        <f>BK362</f>
        <v>0</v>
      </c>
      <c r="K362" s="254"/>
      <c r="L362" s="258"/>
      <c r="M362" s="259"/>
      <c r="N362" s="260"/>
      <c r="O362" s="260"/>
      <c r="P362" s="261">
        <f>SUM(P363:P370)</f>
        <v>0</v>
      </c>
      <c r="Q362" s="260"/>
      <c r="R362" s="261">
        <f>SUM(R363:R370)</f>
        <v>0</v>
      </c>
      <c r="S362" s="260"/>
      <c r="T362" s="262">
        <f>SUM(T363:T370)</f>
        <v>0</v>
      </c>
      <c r="AR362" s="263" t="s">
        <v>79</v>
      </c>
      <c r="AT362" s="264" t="s">
        <v>70</v>
      </c>
      <c r="AU362" s="264" t="s">
        <v>157</v>
      </c>
      <c r="AY362" s="263" t="s">
        <v>137</v>
      </c>
      <c r="BK362" s="265">
        <f>SUM(BK363:BK370)</f>
        <v>0</v>
      </c>
    </row>
    <row r="363" spans="2:65" s="1" customFormat="1" ht="16.5" customHeight="1">
      <c r="B363" s="41"/>
      <c r="C363" s="192" t="s">
        <v>1494</v>
      </c>
      <c r="D363" s="192" t="s">
        <v>140</v>
      </c>
      <c r="E363" s="193" t="s">
        <v>1495</v>
      </c>
      <c r="F363" s="194" t="s">
        <v>1496</v>
      </c>
      <c r="G363" s="195" t="s">
        <v>888</v>
      </c>
      <c r="H363" s="196">
        <v>50</v>
      </c>
      <c r="I363" s="197"/>
      <c r="J363" s="198">
        <f aca="true" t="shared" si="90" ref="J363:J370">ROUND(I363*H363,2)</f>
        <v>0</v>
      </c>
      <c r="K363" s="194" t="s">
        <v>21</v>
      </c>
      <c r="L363" s="61"/>
      <c r="M363" s="199" t="s">
        <v>21</v>
      </c>
      <c r="N363" s="200" t="s">
        <v>42</v>
      </c>
      <c r="O363" s="42"/>
      <c r="P363" s="201">
        <f aca="true" t="shared" si="91" ref="P363:P370">O363*H363</f>
        <v>0</v>
      </c>
      <c r="Q363" s="201">
        <v>0</v>
      </c>
      <c r="R363" s="201">
        <f aca="true" t="shared" si="92" ref="R363:R370">Q363*H363</f>
        <v>0</v>
      </c>
      <c r="S363" s="201">
        <v>0</v>
      </c>
      <c r="T363" s="202">
        <f aca="true" t="shared" si="93" ref="T363:T370">S363*H363</f>
        <v>0</v>
      </c>
      <c r="AR363" s="24" t="s">
        <v>269</v>
      </c>
      <c r="AT363" s="24" t="s">
        <v>140</v>
      </c>
      <c r="AU363" s="24" t="s">
        <v>136</v>
      </c>
      <c r="AY363" s="24" t="s">
        <v>137</v>
      </c>
      <c r="BE363" s="203">
        <f aca="true" t="shared" si="94" ref="BE363:BE370">IF(N363="základní",J363,0)</f>
        <v>0</v>
      </c>
      <c r="BF363" s="203">
        <f aca="true" t="shared" si="95" ref="BF363:BF370">IF(N363="snížená",J363,0)</f>
        <v>0</v>
      </c>
      <c r="BG363" s="203">
        <f aca="true" t="shared" si="96" ref="BG363:BG370">IF(N363="zákl. přenesená",J363,0)</f>
        <v>0</v>
      </c>
      <c r="BH363" s="203">
        <f aca="true" t="shared" si="97" ref="BH363:BH370">IF(N363="sníž. přenesená",J363,0)</f>
        <v>0</v>
      </c>
      <c r="BI363" s="203">
        <f aca="true" t="shared" si="98" ref="BI363:BI370">IF(N363="nulová",J363,0)</f>
        <v>0</v>
      </c>
      <c r="BJ363" s="24" t="s">
        <v>79</v>
      </c>
      <c r="BK363" s="203">
        <f aca="true" t="shared" si="99" ref="BK363:BK370">ROUND(I363*H363,2)</f>
        <v>0</v>
      </c>
      <c r="BL363" s="24" t="s">
        <v>269</v>
      </c>
      <c r="BM363" s="24" t="s">
        <v>1497</v>
      </c>
    </row>
    <row r="364" spans="2:65" s="1" customFormat="1" ht="16.5" customHeight="1">
      <c r="B364" s="41"/>
      <c r="C364" s="192" t="s">
        <v>1142</v>
      </c>
      <c r="D364" s="192" t="s">
        <v>140</v>
      </c>
      <c r="E364" s="193" t="s">
        <v>1498</v>
      </c>
      <c r="F364" s="194" t="s">
        <v>1499</v>
      </c>
      <c r="G364" s="195" t="s">
        <v>888</v>
      </c>
      <c r="H364" s="196">
        <v>224</v>
      </c>
      <c r="I364" s="197"/>
      <c r="J364" s="198">
        <f t="shared" si="90"/>
        <v>0</v>
      </c>
      <c r="K364" s="194" t="s">
        <v>21</v>
      </c>
      <c r="L364" s="61"/>
      <c r="M364" s="199" t="s">
        <v>21</v>
      </c>
      <c r="N364" s="200" t="s">
        <v>42</v>
      </c>
      <c r="O364" s="42"/>
      <c r="P364" s="201">
        <f t="shared" si="91"/>
        <v>0</v>
      </c>
      <c r="Q364" s="201">
        <v>0</v>
      </c>
      <c r="R364" s="201">
        <f t="shared" si="92"/>
        <v>0</v>
      </c>
      <c r="S364" s="201">
        <v>0</v>
      </c>
      <c r="T364" s="202">
        <f t="shared" si="93"/>
        <v>0</v>
      </c>
      <c r="AR364" s="24" t="s">
        <v>269</v>
      </c>
      <c r="AT364" s="24" t="s">
        <v>140</v>
      </c>
      <c r="AU364" s="24" t="s">
        <v>136</v>
      </c>
      <c r="AY364" s="24" t="s">
        <v>137</v>
      </c>
      <c r="BE364" s="203">
        <f t="shared" si="94"/>
        <v>0</v>
      </c>
      <c r="BF364" s="203">
        <f t="shared" si="95"/>
        <v>0</v>
      </c>
      <c r="BG364" s="203">
        <f t="shared" si="96"/>
        <v>0</v>
      </c>
      <c r="BH364" s="203">
        <f t="shared" si="97"/>
        <v>0</v>
      </c>
      <c r="BI364" s="203">
        <f t="shared" si="98"/>
        <v>0</v>
      </c>
      <c r="BJ364" s="24" t="s">
        <v>79</v>
      </c>
      <c r="BK364" s="203">
        <f t="shared" si="99"/>
        <v>0</v>
      </c>
      <c r="BL364" s="24" t="s">
        <v>269</v>
      </c>
      <c r="BM364" s="24" t="s">
        <v>1500</v>
      </c>
    </row>
    <row r="365" spans="2:65" s="1" customFormat="1" ht="16.5" customHeight="1">
      <c r="B365" s="41"/>
      <c r="C365" s="192" t="s">
        <v>1501</v>
      </c>
      <c r="D365" s="192" t="s">
        <v>140</v>
      </c>
      <c r="E365" s="193" t="s">
        <v>1502</v>
      </c>
      <c r="F365" s="194" t="s">
        <v>1503</v>
      </c>
      <c r="G365" s="195" t="s">
        <v>888</v>
      </c>
      <c r="H365" s="196">
        <v>1</v>
      </c>
      <c r="I365" s="197"/>
      <c r="J365" s="198">
        <f t="shared" si="90"/>
        <v>0</v>
      </c>
      <c r="K365" s="194" t="s">
        <v>21</v>
      </c>
      <c r="L365" s="61"/>
      <c r="M365" s="199" t="s">
        <v>21</v>
      </c>
      <c r="N365" s="200" t="s">
        <v>42</v>
      </c>
      <c r="O365" s="42"/>
      <c r="P365" s="201">
        <f t="shared" si="91"/>
        <v>0</v>
      </c>
      <c r="Q365" s="201">
        <v>0</v>
      </c>
      <c r="R365" s="201">
        <f t="shared" si="92"/>
        <v>0</v>
      </c>
      <c r="S365" s="201">
        <v>0</v>
      </c>
      <c r="T365" s="202">
        <f t="shared" si="93"/>
        <v>0</v>
      </c>
      <c r="AR365" s="24" t="s">
        <v>269</v>
      </c>
      <c r="AT365" s="24" t="s">
        <v>140</v>
      </c>
      <c r="AU365" s="24" t="s">
        <v>136</v>
      </c>
      <c r="AY365" s="24" t="s">
        <v>137</v>
      </c>
      <c r="BE365" s="203">
        <f t="shared" si="94"/>
        <v>0</v>
      </c>
      <c r="BF365" s="203">
        <f t="shared" si="95"/>
        <v>0</v>
      </c>
      <c r="BG365" s="203">
        <f t="shared" si="96"/>
        <v>0</v>
      </c>
      <c r="BH365" s="203">
        <f t="shared" si="97"/>
        <v>0</v>
      </c>
      <c r="BI365" s="203">
        <f t="shared" si="98"/>
        <v>0</v>
      </c>
      <c r="BJ365" s="24" t="s">
        <v>79</v>
      </c>
      <c r="BK365" s="203">
        <f t="shared" si="99"/>
        <v>0</v>
      </c>
      <c r="BL365" s="24" t="s">
        <v>269</v>
      </c>
      <c r="BM365" s="24" t="s">
        <v>1504</v>
      </c>
    </row>
    <row r="366" spans="2:65" s="1" customFormat="1" ht="16.5" customHeight="1">
      <c r="B366" s="41"/>
      <c r="C366" s="192" t="s">
        <v>1144</v>
      </c>
      <c r="D366" s="192" t="s">
        <v>140</v>
      </c>
      <c r="E366" s="193" t="s">
        <v>1505</v>
      </c>
      <c r="F366" s="194" t="s">
        <v>1506</v>
      </c>
      <c r="G366" s="195" t="s">
        <v>888</v>
      </c>
      <c r="H366" s="196">
        <v>1</v>
      </c>
      <c r="I366" s="197"/>
      <c r="J366" s="198">
        <f t="shared" si="90"/>
        <v>0</v>
      </c>
      <c r="K366" s="194" t="s">
        <v>21</v>
      </c>
      <c r="L366" s="61"/>
      <c r="M366" s="199" t="s">
        <v>21</v>
      </c>
      <c r="N366" s="200" t="s">
        <v>42</v>
      </c>
      <c r="O366" s="42"/>
      <c r="P366" s="201">
        <f t="shared" si="91"/>
        <v>0</v>
      </c>
      <c r="Q366" s="201">
        <v>0</v>
      </c>
      <c r="R366" s="201">
        <f t="shared" si="92"/>
        <v>0</v>
      </c>
      <c r="S366" s="201">
        <v>0</v>
      </c>
      <c r="T366" s="202">
        <f t="shared" si="93"/>
        <v>0</v>
      </c>
      <c r="AR366" s="24" t="s">
        <v>269</v>
      </c>
      <c r="AT366" s="24" t="s">
        <v>140</v>
      </c>
      <c r="AU366" s="24" t="s">
        <v>136</v>
      </c>
      <c r="AY366" s="24" t="s">
        <v>137</v>
      </c>
      <c r="BE366" s="203">
        <f t="shared" si="94"/>
        <v>0</v>
      </c>
      <c r="BF366" s="203">
        <f t="shared" si="95"/>
        <v>0</v>
      </c>
      <c r="BG366" s="203">
        <f t="shared" si="96"/>
        <v>0</v>
      </c>
      <c r="BH366" s="203">
        <f t="shared" si="97"/>
        <v>0</v>
      </c>
      <c r="BI366" s="203">
        <f t="shared" si="98"/>
        <v>0</v>
      </c>
      <c r="BJ366" s="24" t="s">
        <v>79</v>
      </c>
      <c r="BK366" s="203">
        <f t="shared" si="99"/>
        <v>0</v>
      </c>
      <c r="BL366" s="24" t="s">
        <v>269</v>
      </c>
      <c r="BM366" s="24" t="s">
        <v>1507</v>
      </c>
    </row>
    <row r="367" spans="2:65" s="1" customFormat="1" ht="16.5" customHeight="1">
      <c r="B367" s="41"/>
      <c r="C367" s="192" t="s">
        <v>1508</v>
      </c>
      <c r="D367" s="192" t="s">
        <v>140</v>
      </c>
      <c r="E367" s="193" t="s">
        <v>1509</v>
      </c>
      <c r="F367" s="194" t="s">
        <v>142</v>
      </c>
      <c r="G367" s="195" t="s">
        <v>888</v>
      </c>
      <c r="H367" s="196">
        <v>1</v>
      </c>
      <c r="I367" s="197"/>
      <c r="J367" s="198">
        <f t="shared" si="90"/>
        <v>0</v>
      </c>
      <c r="K367" s="194" t="s">
        <v>21</v>
      </c>
      <c r="L367" s="61"/>
      <c r="M367" s="199" t="s">
        <v>21</v>
      </c>
      <c r="N367" s="200" t="s">
        <v>42</v>
      </c>
      <c r="O367" s="42"/>
      <c r="P367" s="201">
        <f t="shared" si="91"/>
        <v>0</v>
      </c>
      <c r="Q367" s="201">
        <v>0</v>
      </c>
      <c r="R367" s="201">
        <f t="shared" si="92"/>
        <v>0</v>
      </c>
      <c r="S367" s="201">
        <v>0</v>
      </c>
      <c r="T367" s="202">
        <f t="shared" si="93"/>
        <v>0</v>
      </c>
      <c r="AR367" s="24" t="s">
        <v>269</v>
      </c>
      <c r="AT367" s="24" t="s">
        <v>140</v>
      </c>
      <c r="AU367" s="24" t="s">
        <v>136</v>
      </c>
      <c r="AY367" s="24" t="s">
        <v>137</v>
      </c>
      <c r="BE367" s="203">
        <f t="shared" si="94"/>
        <v>0</v>
      </c>
      <c r="BF367" s="203">
        <f t="shared" si="95"/>
        <v>0</v>
      </c>
      <c r="BG367" s="203">
        <f t="shared" si="96"/>
        <v>0</v>
      </c>
      <c r="BH367" s="203">
        <f t="shared" si="97"/>
        <v>0</v>
      </c>
      <c r="BI367" s="203">
        <f t="shared" si="98"/>
        <v>0</v>
      </c>
      <c r="BJ367" s="24" t="s">
        <v>79</v>
      </c>
      <c r="BK367" s="203">
        <f t="shared" si="99"/>
        <v>0</v>
      </c>
      <c r="BL367" s="24" t="s">
        <v>269</v>
      </c>
      <c r="BM367" s="24" t="s">
        <v>1510</v>
      </c>
    </row>
    <row r="368" spans="2:65" s="1" customFormat="1" ht="16.5" customHeight="1">
      <c r="B368" s="41"/>
      <c r="C368" s="192" t="s">
        <v>1148</v>
      </c>
      <c r="D368" s="192" t="s">
        <v>140</v>
      </c>
      <c r="E368" s="193" t="s">
        <v>1511</v>
      </c>
      <c r="F368" s="194" t="s">
        <v>1512</v>
      </c>
      <c r="G368" s="195" t="s">
        <v>888</v>
      </c>
      <c r="H368" s="196">
        <v>1</v>
      </c>
      <c r="I368" s="197"/>
      <c r="J368" s="198">
        <f t="shared" si="90"/>
        <v>0</v>
      </c>
      <c r="K368" s="194" t="s">
        <v>21</v>
      </c>
      <c r="L368" s="61"/>
      <c r="M368" s="199" t="s">
        <v>21</v>
      </c>
      <c r="N368" s="200" t="s">
        <v>42</v>
      </c>
      <c r="O368" s="42"/>
      <c r="P368" s="201">
        <f t="shared" si="91"/>
        <v>0</v>
      </c>
      <c r="Q368" s="201">
        <v>0</v>
      </c>
      <c r="R368" s="201">
        <f t="shared" si="92"/>
        <v>0</v>
      </c>
      <c r="S368" s="201">
        <v>0</v>
      </c>
      <c r="T368" s="202">
        <f t="shared" si="93"/>
        <v>0</v>
      </c>
      <c r="AR368" s="24" t="s">
        <v>269</v>
      </c>
      <c r="AT368" s="24" t="s">
        <v>140</v>
      </c>
      <c r="AU368" s="24" t="s">
        <v>136</v>
      </c>
      <c r="AY368" s="24" t="s">
        <v>137</v>
      </c>
      <c r="BE368" s="203">
        <f t="shared" si="94"/>
        <v>0</v>
      </c>
      <c r="BF368" s="203">
        <f t="shared" si="95"/>
        <v>0</v>
      </c>
      <c r="BG368" s="203">
        <f t="shared" si="96"/>
        <v>0</v>
      </c>
      <c r="BH368" s="203">
        <f t="shared" si="97"/>
        <v>0</v>
      </c>
      <c r="BI368" s="203">
        <f t="shared" si="98"/>
        <v>0</v>
      </c>
      <c r="BJ368" s="24" t="s">
        <v>79</v>
      </c>
      <c r="BK368" s="203">
        <f t="shared" si="99"/>
        <v>0</v>
      </c>
      <c r="BL368" s="24" t="s">
        <v>269</v>
      </c>
      <c r="BM368" s="24" t="s">
        <v>1513</v>
      </c>
    </row>
    <row r="369" spans="2:65" s="1" customFormat="1" ht="16.5" customHeight="1">
      <c r="B369" s="41"/>
      <c r="C369" s="192" t="s">
        <v>1514</v>
      </c>
      <c r="D369" s="192" t="s">
        <v>140</v>
      </c>
      <c r="E369" s="193" t="s">
        <v>1515</v>
      </c>
      <c r="F369" s="194" t="s">
        <v>1516</v>
      </c>
      <c r="G369" s="195" t="s">
        <v>888</v>
      </c>
      <c r="H369" s="196">
        <v>1</v>
      </c>
      <c r="I369" s="197"/>
      <c r="J369" s="198">
        <f t="shared" si="90"/>
        <v>0</v>
      </c>
      <c r="K369" s="194" t="s">
        <v>21</v>
      </c>
      <c r="L369" s="61"/>
      <c r="M369" s="199" t="s">
        <v>21</v>
      </c>
      <c r="N369" s="200" t="s">
        <v>42</v>
      </c>
      <c r="O369" s="42"/>
      <c r="P369" s="201">
        <f t="shared" si="91"/>
        <v>0</v>
      </c>
      <c r="Q369" s="201">
        <v>0</v>
      </c>
      <c r="R369" s="201">
        <f t="shared" si="92"/>
        <v>0</v>
      </c>
      <c r="S369" s="201">
        <v>0</v>
      </c>
      <c r="T369" s="202">
        <f t="shared" si="93"/>
        <v>0</v>
      </c>
      <c r="AR369" s="24" t="s">
        <v>269</v>
      </c>
      <c r="AT369" s="24" t="s">
        <v>140</v>
      </c>
      <c r="AU369" s="24" t="s">
        <v>136</v>
      </c>
      <c r="AY369" s="24" t="s">
        <v>137</v>
      </c>
      <c r="BE369" s="203">
        <f t="shared" si="94"/>
        <v>0</v>
      </c>
      <c r="BF369" s="203">
        <f t="shared" si="95"/>
        <v>0</v>
      </c>
      <c r="BG369" s="203">
        <f t="shared" si="96"/>
        <v>0</v>
      </c>
      <c r="BH369" s="203">
        <f t="shared" si="97"/>
        <v>0</v>
      </c>
      <c r="BI369" s="203">
        <f t="shared" si="98"/>
        <v>0</v>
      </c>
      <c r="BJ369" s="24" t="s">
        <v>79</v>
      </c>
      <c r="BK369" s="203">
        <f t="shared" si="99"/>
        <v>0</v>
      </c>
      <c r="BL369" s="24" t="s">
        <v>269</v>
      </c>
      <c r="BM369" s="24" t="s">
        <v>1517</v>
      </c>
    </row>
    <row r="370" spans="2:65" s="1" customFormat="1" ht="25.5" customHeight="1">
      <c r="B370" s="41"/>
      <c r="C370" s="192" t="s">
        <v>1150</v>
      </c>
      <c r="D370" s="192" t="s">
        <v>140</v>
      </c>
      <c r="E370" s="193" t="s">
        <v>1518</v>
      </c>
      <c r="F370" s="194" t="s">
        <v>1519</v>
      </c>
      <c r="G370" s="195" t="s">
        <v>843</v>
      </c>
      <c r="H370" s="196">
        <v>60</v>
      </c>
      <c r="I370" s="197"/>
      <c r="J370" s="198">
        <f t="shared" si="90"/>
        <v>0</v>
      </c>
      <c r="K370" s="194" t="s">
        <v>21</v>
      </c>
      <c r="L370" s="61"/>
      <c r="M370" s="199" t="s">
        <v>21</v>
      </c>
      <c r="N370" s="204" t="s">
        <v>42</v>
      </c>
      <c r="O370" s="205"/>
      <c r="P370" s="206">
        <f t="shared" si="91"/>
        <v>0</v>
      </c>
      <c r="Q370" s="206">
        <v>0</v>
      </c>
      <c r="R370" s="206">
        <f t="shared" si="92"/>
        <v>0</v>
      </c>
      <c r="S370" s="206">
        <v>0</v>
      </c>
      <c r="T370" s="207">
        <f t="shared" si="93"/>
        <v>0</v>
      </c>
      <c r="AR370" s="24" t="s">
        <v>269</v>
      </c>
      <c r="AT370" s="24" t="s">
        <v>140</v>
      </c>
      <c r="AU370" s="24" t="s">
        <v>136</v>
      </c>
      <c r="AY370" s="24" t="s">
        <v>137</v>
      </c>
      <c r="BE370" s="203">
        <f t="shared" si="94"/>
        <v>0</v>
      </c>
      <c r="BF370" s="203">
        <f t="shared" si="95"/>
        <v>0</v>
      </c>
      <c r="BG370" s="203">
        <f t="shared" si="96"/>
        <v>0</v>
      </c>
      <c r="BH370" s="203">
        <f t="shared" si="97"/>
        <v>0</v>
      </c>
      <c r="BI370" s="203">
        <f t="shared" si="98"/>
        <v>0</v>
      </c>
      <c r="BJ370" s="24" t="s">
        <v>79</v>
      </c>
      <c r="BK370" s="203">
        <f t="shared" si="99"/>
        <v>0</v>
      </c>
      <c r="BL370" s="24" t="s">
        <v>269</v>
      </c>
      <c r="BM370" s="24" t="s">
        <v>1520</v>
      </c>
    </row>
    <row r="371" spans="2:12" s="1" customFormat="1" ht="6.9" customHeight="1">
      <c r="B371" s="56"/>
      <c r="C371" s="57"/>
      <c r="D371" s="57"/>
      <c r="E371" s="57"/>
      <c r="F371" s="57"/>
      <c r="G371" s="57"/>
      <c r="H371" s="57"/>
      <c r="I371" s="139"/>
      <c r="J371" s="57"/>
      <c r="K371" s="57"/>
      <c r="L371" s="61"/>
    </row>
  </sheetData>
  <sheetProtection algorithmName="SHA-512" hashValue="xTLh46/zSs7Iwdo17SEjjBnB3UJKWUtTF4Vea+8BkrHmRY3wkQzMZo2FZiDWJmrdk6q2vUC9ew2ug3dC/Iq8FQ==" saltValue="eJ6YgpboQ3ej+8gFGyVe4YKCrWgvUQKMeuxhBTd9u/8n5kx6tusyLOwgiCgYnP4b1sgKhEwSjgV7FbNZQigr2g==" spinCount="100000" sheet="1" objects="1" scenarios="1" formatColumns="0" formatRows="0" autoFilter="0"/>
  <autoFilter ref="C110:K370"/>
  <mergeCells count="10">
    <mergeCell ref="J51:J52"/>
    <mergeCell ref="E101:H101"/>
    <mergeCell ref="E103:H10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1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103</v>
      </c>
      <c r="G1" s="391" t="s">
        <v>104</v>
      </c>
      <c r="H1" s="391"/>
      <c r="I1" s="115"/>
      <c r="J1" s="114" t="s">
        <v>105</v>
      </c>
      <c r="K1" s="113" t="s">
        <v>106</v>
      </c>
      <c r="L1" s="114" t="s">
        <v>107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90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SPŠCH Brno, Vranovská, po, Vranovská 65, Brno - Rekonstrukce otopného systému</v>
      </c>
      <c r="F7" s="384"/>
      <c r="G7" s="384"/>
      <c r="H7" s="384"/>
      <c r="I7" s="117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5" t="s">
        <v>1521</v>
      </c>
      <c r="F9" s="386"/>
      <c r="G9" s="386"/>
      <c r="H9" s="386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13. 1. 2019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61" t="s">
        <v>21</v>
      </c>
      <c r="F24" s="361"/>
      <c r="G24" s="361"/>
      <c r="H24" s="36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" customHeight="1">
      <c r="B30" s="41"/>
      <c r="C30" s="42"/>
      <c r="D30" s="49" t="s">
        <v>41</v>
      </c>
      <c r="E30" s="49" t="s">
        <v>42</v>
      </c>
      <c r="F30" s="130">
        <f>ROUND(SUM(BE82:BE178),2)</f>
        <v>0</v>
      </c>
      <c r="G30" s="42"/>
      <c r="H30" s="42"/>
      <c r="I30" s="131">
        <v>0.21</v>
      </c>
      <c r="J30" s="130">
        <f>ROUND(ROUND((SUM(BE82:BE178)),2)*I30,2)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43</v>
      </c>
      <c r="F31" s="130">
        <f>ROUND(SUM(BF82:BF178),2)</f>
        <v>0</v>
      </c>
      <c r="G31" s="42"/>
      <c r="H31" s="42"/>
      <c r="I31" s="131">
        <v>0.15</v>
      </c>
      <c r="J31" s="130">
        <f>ROUND(ROUND((SUM(BF82:BF178)),2)*I31,2)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44</v>
      </c>
      <c r="F32" s="130">
        <f>ROUND(SUM(BG82:BG178),2)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45</v>
      </c>
      <c r="F33" s="130">
        <f>ROUND(SUM(BH82:BH178),2)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46</v>
      </c>
      <c r="F34" s="130">
        <f>ROUND(SUM(BI82:BI178),2)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SPŠCH Brno, Vranovská, po, Vranovská 65, Brno - Rekonstrukce otopného systému</v>
      </c>
      <c r="F45" s="384"/>
      <c r="G45" s="384"/>
      <c r="H45" s="384"/>
      <c r="I45" s="118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03 - Zdravotně technické instalace</v>
      </c>
      <c r="F47" s="386"/>
      <c r="G47" s="386"/>
      <c r="H47" s="386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Vranovská 65, Brno</v>
      </c>
      <c r="G49" s="42"/>
      <c r="H49" s="42"/>
      <c r="I49" s="119" t="s">
        <v>25</v>
      </c>
      <c r="J49" s="120" t="str">
        <f>IF(J12="","",J12)</f>
        <v>13. 1. 2019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SPŠCH Brno,Vranovská, po, Vranovská 65, Brno</v>
      </c>
      <c r="G51" s="42"/>
      <c r="H51" s="42"/>
      <c r="I51" s="119" t="s">
        <v>33</v>
      </c>
      <c r="J51" s="361" t="str">
        <f>E21</f>
        <v>Ateliér SUP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114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4" t="s">
        <v>115</v>
      </c>
    </row>
    <row r="57" spans="2:11" s="7" customFormat="1" ht="24.9" customHeight="1">
      <c r="B57" s="149"/>
      <c r="C57" s="150"/>
      <c r="D57" s="151" t="s">
        <v>1522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11" s="7" customFormat="1" ht="24.9" customHeight="1">
      <c r="B58" s="149"/>
      <c r="C58" s="150"/>
      <c r="D58" s="151" t="s">
        <v>1523</v>
      </c>
      <c r="E58" s="152"/>
      <c r="F58" s="152"/>
      <c r="G58" s="152"/>
      <c r="H58" s="152"/>
      <c r="I58" s="153"/>
      <c r="J58" s="154">
        <f>J96</f>
        <v>0</v>
      </c>
      <c r="K58" s="155"/>
    </row>
    <row r="59" spans="2:11" s="7" customFormat="1" ht="24.9" customHeight="1">
      <c r="B59" s="149"/>
      <c r="C59" s="150"/>
      <c r="D59" s="151" t="s">
        <v>1524</v>
      </c>
      <c r="E59" s="152"/>
      <c r="F59" s="152"/>
      <c r="G59" s="152"/>
      <c r="H59" s="152"/>
      <c r="I59" s="153"/>
      <c r="J59" s="154">
        <f>J111</f>
        <v>0</v>
      </c>
      <c r="K59" s="155"/>
    </row>
    <row r="60" spans="2:11" s="7" customFormat="1" ht="24.9" customHeight="1">
      <c r="B60" s="149"/>
      <c r="C60" s="150"/>
      <c r="D60" s="151" t="s">
        <v>1525</v>
      </c>
      <c r="E60" s="152"/>
      <c r="F60" s="152"/>
      <c r="G60" s="152"/>
      <c r="H60" s="152"/>
      <c r="I60" s="153"/>
      <c r="J60" s="154">
        <f>J152</f>
        <v>0</v>
      </c>
      <c r="K60" s="155"/>
    </row>
    <row r="61" spans="2:11" s="7" customFormat="1" ht="24.9" customHeight="1">
      <c r="B61" s="149"/>
      <c r="C61" s="150"/>
      <c r="D61" s="151" t="s">
        <v>1526</v>
      </c>
      <c r="E61" s="152"/>
      <c r="F61" s="152"/>
      <c r="G61" s="152"/>
      <c r="H61" s="152"/>
      <c r="I61" s="153"/>
      <c r="J61" s="154">
        <f>J164</f>
        <v>0</v>
      </c>
      <c r="K61" s="155"/>
    </row>
    <row r="62" spans="2:11" s="7" customFormat="1" ht="24.9" customHeight="1">
      <c r="B62" s="149"/>
      <c r="C62" s="150"/>
      <c r="D62" s="151" t="s">
        <v>1527</v>
      </c>
      <c r="E62" s="152"/>
      <c r="F62" s="152"/>
      <c r="G62" s="152"/>
      <c r="H62" s="152"/>
      <c r="I62" s="153"/>
      <c r="J62" s="154">
        <f>J175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11" s="1" customFormat="1" ht="6.9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" customHeight="1">
      <c r="B69" s="41"/>
      <c r="C69" s="62" t="s">
        <v>121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6.5" customHeight="1">
      <c r="B72" s="41"/>
      <c r="C72" s="63"/>
      <c r="D72" s="63"/>
      <c r="E72" s="388" t="str">
        <f>E7</f>
        <v>SPŠCH Brno, Vranovská, po, Vranovská 65, Brno - Rekonstrukce otopného systému</v>
      </c>
      <c r="F72" s="389"/>
      <c r="G72" s="389"/>
      <c r="H72" s="389"/>
      <c r="I72" s="163"/>
      <c r="J72" s="63"/>
      <c r="K72" s="63"/>
      <c r="L72" s="61"/>
    </row>
    <row r="73" spans="2:12" s="1" customFormat="1" ht="14.4" customHeight="1">
      <c r="B73" s="41"/>
      <c r="C73" s="65" t="s">
        <v>109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7.25" customHeight="1">
      <c r="B74" s="41"/>
      <c r="C74" s="63"/>
      <c r="D74" s="63"/>
      <c r="E74" s="377" t="str">
        <f>E9</f>
        <v>03 - Zdravotně technické instalace</v>
      </c>
      <c r="F74" s="390"/>
      <c r="G74" s="390"/>
      <c r="H74" s="390"/>
      <c r="I74" s="163"/>
      <c r="J74" s="63"/>
      <c r="K74" s="63"/>
      <c r="L74" s="61"/>
    </row>
    <row r="75" spans="2:12" s="1" customFormat="1" ht="6.9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23</v>
      </c>
      <c r="D76" s="63"/>
      <c r="E76" s="63"/>
      <c r="F76" s="164" t="str">
        <f>F12</f>
        <v>Vranovská 65, Brno</v>
      </c>
      <c r="G76" s="63"/>
      <c r="H76" s="63"/>
      <c r="I76" s="165" t="s">
        <v>25</v>
      </c>
      <c r="J76" s="73" t="str">
        <f>IF(J12="","",J12)</f>
        <v>13. 1. 2019</v>
      </c>
      <c r="K76" s="63"/>
      <c r="L76" s="61"/>
    </row>
    <row r="77" spans="2:12" s="1" customFormat="1" ht="6.9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3.2">
      <c r="B78" s="41"/>
      <c r="C78" s="65" t="s">
        <v>27</v>
      </c>
      <c r="D78" s="63"/>
      <c r="E78" s="63"/>
      <c r="F78" s="164" t="str">
        <f>E15</f>
        <v>SPŠCH Brno,Vranovská, po, Vranovská 65, Brno</v>
      </c>
      <c r="G78" s="63"/>
      <c r="H78" s="63"/>
      <c r="I78" s="165" t="s">
        <v>33</v>
      </c>
      <c r="J78" s="164" t="str">
        <f>E21</f>
        <v>Ateliér SUP s.r.o.</v>
      </c>
      <c r="K78" s="63"/>
      <c r="L78" s="61"/>
    </row>
    <row r="79" spans="2:12" s="1" customFormat="1" ht="14.4" customHeight="1">
      <c r="B79" s="41"/>
      <c r="C79" s="65" t="s">
        <v>31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20" s="9" customFormat="1" ht="29.25" customHeight="1">
      <c r="B81" s="166"/>
      <c r="C81" s="167" t="s">
        <v>122</v>
      </c>
      <c r="D81" s="168" t="s">
        <v>56</v>
      </c>
      <c r="E81" s="168" t="s">
        <v>52</v>
      </c>
      <c r="F81" s="168" t="s">
        <v>123</v>
      </c>
      <c r="G81" s="168" t="s">
        <v>124</v>
      </c>
      <c r="H81" s="168" t="s">
        <v>125</v>
      </c>
      <c r="I81" s="169" t="s">
        <v>126</v>
      </c>
      <c r="J81" s="168" t="s">
        <v>113</v>
      </c>
      <c r="K81" s="170" t="s">
        <v>127</v>
      </c>
      <c r="L81" s="171"/>
      <c r="M81" s="81" t="s">
        <v>128</v>
      </c>
      <c r="N81" s="82" t="s">
        <v>41</v>
      </c>
      <c r="O81" s="82" t="s">
        <v>129</v>
      </c>
      <c r="P81" s="82" t="s">
        <v>130</v>
      </c>
      <c r="Q81" s="82" t="s">
        <v>131</v>
      </c>
      <c r="R81" s="82" t="s">
        <v>132</v>
      </c>
      <c r="S81" s="82" t="s">
        <v>133</v>
      </c>
      <c r="T81" s="83" t="s">
        <v>134</v>
      </c>
    </row>
    <row r="82" spans="2:63" s="1" customFormat="1" ht="29.25" customHeight="1">
      <c r="B82" s="41"/>
      <c r="C82" s="87" t="s">
        <v>114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P83+P96+P111+P152+P164+P175</f>
        <v>0</v>
      </c>
      <c r="Q82" s="85"/>
      <c r="R82" s="173">
        <f>R83+R96+R111+R152+R164+R175</f>
        <v>0.9331300000000001</v>
      </c>
      <c r="S82" s="85"/>
      <c r="T82" s="174">
        <f>T83+T96+T111+T152+T164+T175</f>
        <v>0.42262000000000005</v>
      </c>
      <c r="AT82" s="24" t="s">
        <v>70</v>
      </c>
      <c r="AU82" s="24" t="s">
        <v>115</v>
      </c>
      <c r="BK82" s="175">
        <f>BK83+BK96+BK111+BK152+BK164+BK175</f>
        <v>0</v>
      </c>
    </row>
    <row r="83" spans="2:63" s="10" customFormat="1" ht="37.35" customHeight="1">
      <c r="B83" s="176"/>
      <c r="C83" s="177"/>
      <c r="D83" s="178" t="s">
        <v>70</v>
      </c>
      <c r="E83" s="179" t="s">
        <v>79</v>
      </c>
      <c r="F83" s="179" t="s">
        <v>193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SUM(P84:P95)</f>
        <v>0</v>
      </c>
      <c r="Q83" s="184"/>
      <c r="R83" s="185">
        <f>SUM(R84:R95)</f>
        <v>0</v>
      </c>
      <c r="S83" s="184"/>
      <c r="T83" s="186">
        <f>SUM(T84:T95)</f>
        <v>0</v>
      </c>
      <c r="AR83" s="187" t="s">
        <v>79</v>
      </c>
      <c r="AT83" s="188" t="s">
        <v>70</v>
      </c>
      <c r="AU83" s="188" t="s">
        <v>71</v>
      </c>
      <c r="AY83" s="187" t="s">
        <v>137</v>
      </c>
      <c r="BK83" s="189">
        <f>SUM(BK84:BK95)</f>
        <v>0</v>
      </c>
    </row>
    <row r="84" spans="2:65" s="1" customFormat="1" ht="16.5" customHeight="1">
      <c r="B84" s="41"/>
      <c r="C84" s="192" t="s">
        <v>71</v>
      </c>
      <c r="D84" s="192" t="s">
        <v>140</v>
      </c>
      <c r="E84" s="193" t="s">
        <v>1528</v>
      </c>
      <c r="F84" s="194" t="s">
        <v>1529</v>
      </c>
      <c r="G84" s="195" t="s">
        <v>196</v>
      </c>
      <c r="H84" s="196">
        <v>7</v>
      </c>
      <c r="I84" s="197"/>
      <c r="J84" s="198">
        <f aca="true" t="shared" si="0" ref="J84:J95">ROUND(I84*H84,2)</f>
        <v>0</v>
      </c>
      <c r="K84" s="194" t="s">
        <v>21</v>
      </c>
      <c r="L84" s="61"/>
      <c r="M84" s="199" t="s">
        <v>21</v>
      </c>
      <c r="N84" s="200" t="s">
        <v>42</v>
      </c>
      <c r="O84" s="42"/>
      <c r="P84" s="201">
        <f aca="true" t="shared" si="1" ref="P84:P95">O84*H84</f>
        <v>0</v>
      </c>
      <c r="Q84" s="201">
        <v>0</v>
      </c>
      <c r="R84" s="201">
        <f aca="true" t="shared" si="2" ref="R84:R95">Q84*H84</f>
        <v>0</v>
      </c>
      <c r="S84" s="201">
        <v>0</v>
      </c>
      <c r="T84" s="202">
        <f aca="true" t="shared" si="3" ref="T84:T95">S84*H84</f>
        <v>0</v>
      </c>
      <c r="AR84" s="24" t="s">
        <v>157</v>
      </c>
      <c r="AT84" s="24" t="s">
        <v>140</v>
      </c>
      <c r="AU84" s="24" t="s">
        <v>79</v>
      </c>
      <c r="AY84" s="24" t="s">
        <v>137</v>
      </c>
      <c r="BE84" s="203">
        <f aca="true" t="shared" si="4" ref="BE84:BE95">IF(N84="základní",J84,0)</f>
        <v>0</v>
      </c>
      <c r="BF84" s="203">
        <f aca="true" t="shared" si="5" ref="BF84:BF95">IF(N84="snížená",J84,0)</f>
        <v>0</v>
      </c>
      <c r="BG84" s="203">
        <f aca="true" t="shared" si="6" ref="BG84:BG95">IF(N84="zákl. přenesená",J84,0)</f>
        <v>0</v>
      </c>
      <c r="BH84" s="203">
        <f aca="true" t="shared" si="7" ref="BH84:BH95">IF(N84="sníž. přenesená",J84,0)</f>
        <v>0</v>
      </c>
      <c r="BI84" s="203">
        <f aca="true" t="shared" si="8" ref="BI84:BI95">IF(N84="nulová",J84,0)</f>
        <v>0</v>
      </c>
      <c r="BJ84" s="24" t="s">
        <v>79</v>
      </c>
      <c r="BK84" s="203">
        <f aca="true" t="shared" si="9" ref="BK84:BK95">ROUND(I84*H84,2)</f>
        <v>0</v>
      </c>
      <c r="BL84" s="24" t="s">
        <v>157</v>
      </c>
      <c r="BM84" s="24" t="s">
        <v>81</v>
      </c>
    </row>
    <row r="85" spans="2:65" s="1" customFormat="1" ht="16.5" customHeight="1">
      <c r="B85" s="41"/>
      <c r="C85" s="192" t="s">
        <v>71</v>
      </c>
      <c r="D85" s="192" t="s">
        <v>140</v>
      </c>
      <c r="E85" s="193" t="s">
        <v>1530</v>
      </c>
      <c r="F85" s="194" t="s">
        <v>1531</v>
      </c>
      <c r="G85" s="195" t="s">
        <v>196</v>
      </c>
      <c r="H85" s="196">
        <v>7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42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157</v>
      </c>
      <c r="AT85" s="24" t="s">
        <v>140</v>
      </c>
      <c r="AU85" s="24" t="s">
        <v>79</v>
      </c>
      <c r="AY85" s="24" t="s">
        <v>137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79</v>
      </c>
      <c r="BK85" s="203">
        <f t="shared" si="9"/>
        <v>0</v>
      </c>
      <c r="BL85" s="24" t="s">
        <v>157</v>
      </c>
      <c r="BM85" s="24" t="s">
        <v>157</v>
      </c>
    </row>
    <row r="86" spans="2:65" s="1" customFormat="1" ht="16.5" customHeight="1">
      <c r="B86" s="41"/>
      <c r="C86" s="192" t="s">
        <v>71</v>
      </c>
      <c r="D86" s="192" t="s">
        <v>140</v>
      </c>
      <c r="E86" s="193" t="s">
        <v>1532</v>
      </c>
      <c r="F86" s="194" t="s">
        <v>1533</v>
      </c>
      <c r="G86" s="195" t="s">
        <v>196</v>
      </c>
      <c r="H86" s="196">
        <v>4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42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157</v>
      </c>
      <c r="AT86" s="24" t="s">
        <v>140</v>
      </c>
      <c r="AU86" s="24" t="s">
        <v>79</v>
      </c>
      <c r="AY86" s="24" t="s">
        <v>137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79</v>
      </c>
      <c r="BK86" s="203">
        <f t="shared" si="9"/>
        <v>0</v>
      </c>
      <c r="BL86" s="24" t="s">
        <v>157</v>
      </c>
      <c r="BM86" s="24" t="s">
        <v>166</v>
      </c>
    </row>
    <row r="87" spans="2:65" s="1" customFormat="1" ht="16.5" customHeight="1">
      <c r="B87" s="41"/>
      <c r="C87" s="192" t="s">
        <v>71</v>
      </c>
      <c r="D87" s="192" t="s">
        <v>140</v>
      </c>
      <c r="E87" s="193" t="s">
        <v>1534</v>
      </c>
      <c r="F87" s="194" t="s">
        <v>1535</v>
      </c>
      <c r="G87" s="195" t="s">
        <v>196</v>
      </c>
      <c r="H87" s="196">
        <v>4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42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157</v>
      </c>
      <c r="AT87" s="24" t="s">
        <v>140</v>
      </c>
      <c r="AU87" s="24" t="s">
        <v>79</v>
      </c>
      <c r="AY87" s="24" t="s">
        <v>137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79</v>
      </c>
      <c r="BK87" s="203">
        <f t="shared" si="9"/>
        <v>0</v>
      </c>
      <c r="BL87" s="24" t="s">
        <v>157</v>
      </c>
      <c r="BM87" s="24" t="s">
        <v>224</v>
      </c>
    </row>
    <row r="88" spans="2:65" s="1" customFormat="1" ht="16.5" customHeight="1">
      <c r="B88" s="41"/>
      <c r="C88" s="192" t="s">
        <v>71</v>
      </c>
      <c r="D88" s="192" t="s">
        <v>140</v>
      </c>
      <c r="E88" s="193" t="s">
        <v>1536</v>
      </c>
      <c r="F88" s="194" t="s">
        <v>1537</v>
      </c>
      <c r="G88" s="195" t="s">
        <v>196</v>
      </c>
      <c r="H88" s="196">
        <v>3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42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157</v>
      </c>
      <c r="AT88" s="24" t="s">
        <v>140</v>
      </c>
      <c r="AU88" s="24" t="s">
        <v>79</v>
      </c>
      <c r="AY88" s="24" t="s">
        <v>137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79</v>
      </c>
      <c r="BK88" s="203">
        <f t="shared" si="9"/>
        <v>0</v>
      </c>
      <c r="BL88" s="24" t="s">
        <v>157</v>
      </c>
      <c r="BM88" s="24" t="s">
        <v>235</v>
      </c>
    </row>
    <row r="89" spans="2:65" s="1" customFormat="1" ht="16.5" customHeight="1">
      <c r="B89" s="41"/>
      <c r="C89" s="192" t="s">
        <v>71</v>
      </c>
      <c r="D89" s="192" t="s">
        <v>140</v>
      </c>
      <c r="E89" s="193" t="s">
        <v>1538</v>
      </c>
      <c r="F89" s="194" t="s">
        <v>1539</v>
      </c>
      <c r="G89" s="195" t="s">
        <v>196</v>
      </c>
      <c r="H89" s="196">
        <v>3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42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157</v>
      </c>
      <c r="AT89" s="24" t="s">
        <v>140</v>
      </c>
      <c r="AU89" s="24" t="s">
        <v>79</v>
      </c>
      <c r="AY89" s="24" t="s">
        <v>137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79</v>
      </c>
      <c r="BK89" s="203">
        <f t="shared" si="9"/>
        <v>0</v>
      </c>
      <c r="BL89" s="24" t="s">
        <v>157</v>
      </c>
      <c r="BM89" s="24" t="s">
        <v>245</v>
      </c>
    </row>
    <row r="90" spans="2:65" s="1" customFormat="1" ht="16.5" customHeight="1">
      <c r="B90" s="41"/>
      <c r="C90" s="192" t="s">
        <v>71</v>
      </c>
      <c r="D90" s="192" t="s">
        <v>140</v>
      </c>
      <c r="E90" s="193" t="s">
        <v>1540</v>
      </c>
      <c r="F90" s="194" t="s">
        <v>1541</v>
      </c>
      <c r="G90" s="195" t="s">
        <v>196</v>
      </c>
      <c r="H90" s="196">
        <v>3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42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157</v>
      </c>
      <c r="AT90" s="24" t="s">
        <v>140</v>
      </c>
      <c r="AU90" s="24" t="s">
        <v>79</v>
      </c>
      <c r="AY90" s="24" t="s">
        <v>137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79</v>
      </c>
      <c r="BK90" s="203">
        <f t="shared" si="9"/>
        <v>0</v>
      </c>
      <c r="BL90" s="24" t="s">
        <v>157</v>
      </c>
      <c r="BM90" s="24" t="s">
        <v>259</v>
      </c>
    </row>
    <row r="91" spans="2:65" s="1" customFormat="1" ht="16.5" customHeight="1">
      <c r="B91" s="41"/>
      <c r="C91" s="192" t="s">
        <v>71</v>
      </c>
      <c r="D91" s="192" t="s">
        <v>140</v>
      </c>
      <c r="E91" s="193" t="s">
        <v>1542</v>
      </c>
      <c r="F91" s="194" t="s">
        <v>1543</v>
      </c>
      <c r="G91" s="195" t="s">
        <v>355</v>
      </c>
      <c r="H91" s="196">
        <v>2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42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157</v>
      </c>
      <c r="AT91" s="24" t="s">
        <v>140</v>
      </c>
      <c r="AU91" s="24" t="s">
        <v>79</v>
      </c>
      <c r="AY91" s="24" t="s">
        <v>137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79</v>
      </c>
      <c r="BK91" s="203">
        <f t="shared" si="9"/>
        <v>0</v>
      </c>
      <c r="BL91" s="24" t="s">
        <v>157</v>
      </c>
      <c r="BM91" s="24" t="s">
        <v>269</v>
      </c>
    </row>
    <row r="92" spans="2:65" s="1" customFormat="1" ht="16.5" customHeight="1">
      <c r="B92" s="41"/>
      <c r="C92" s="192" t="s">
        <v>71</v>
      </c>
      <c r="D92" s="192" t="s">
        <v>140</v>
      </c>
      <c r="E92" s="193" t="s">
        <v>1544</v>
      </c>
      <c r="F92" s="194" t="s">
        <v>1545</v>
      </c>
      <c r="G92" s="195" t="s">
        <v>196</v>
      </c>
      <c r="H92" s="196">
        <v>4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42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157</v>
      </c>
      <c r="AT92" s="24" t="s">
        <v>140</v>
      </c>
      <c r="AU92" s="24" t="s">
        <v>79</v>
      </c>
      <c r="AY92" s="24" t="s">
        <v>137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79</v>
      </c>
      <c r="BK92" s="203">
        <f t="shared" si="9"/>
        <v>0</v>
      </c>
      <c r="BL92" s="24" t="s">
        <v>157</v>
      </c>
      <c r="BM92" s="24" t="s">
        <v>279</v>
      </c>
    </row>
    <row r="93" spans="2:65" s="1" customFormat="1" ht="16.5" customHeight="1">
      <c r="B93" s="41"/>
      <c r="C93" s="192" t="s">
        <v>71</v>
      </c>
      <c r="D93" s="192" t="s">
        <v>140</v>
      </c>
      <c r="E93" s="193" t="s">
        <v>1546</v>
      </c>
      <c r="F93" s="194" t="s">
        <v>1547</v>
      </c>
      <c r="G93" s="195" t="s">
        <v>196</v>
      </c>
      <c r="H93" s="196">
        <v>4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42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157</v>
      </c>
      <c r="AT93" s="24" t="s">
        <v>140</v>
      </c>
      <c r="AU93" s="24" t="s">
        <v>79</v>
      </c>
      <c r="AY93" s="24" t="s">
        <v>137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79</v>
      </c>
      <c r="BK93" s="203">
        <f t="shared" si="9"/>
        <v>0</v>
      </c>
      <c r="BL93" s="24" t="s">
        <v>157</v>
      </c>
      <c r="BM93" s="24" t="s">
        <v>287</v>
      </c>
    </row>
    <row r="94" spans="2:65" s="1" customFormat="1" ht="16.5" customHeight="1">
      <c r="B94" s="41"/>
      <c r="C94" s="192" t="s">
        <v>71</v>
      </c>
      <c r="D94" s="192" t="s">
        <v>140</v>
      </c>
      <c r="E94" s="193" t="s">
        <v>1548</v>
      </c>
      <c r="F94" s="194" t="s">
        <v>1549</v>
      </c>
      <c r="G94" s="195" t="s">
        <v>196</v>
      </c>
      <c r="H94" s="196">
        <v>4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42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157</v>
      </c>
      <c r="AT94" s="24" t="s">
        <v>140</v>
      </c>
      <c r="AU94" s="24" t="s">
        <v>79</v>
      </c>
      <c r="AY94" s="24" t="s">
        <v>137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79</v>
      </c>
      <c r="BK94" s="203">
        <f t="shared" si="9"/>
        <v>0</v>
      </c>
      <c r="BL94" s="24" t="s">
        <v>157</v>
      </c>
      <c r="BM94" s="24" t="s">
        <v>296</v>
      </c>
    </row>
    <row r="95" spans="2:65" s="1" customFormat="1" ht="16.5" customHeight="1">
      <c r="B95" s="41"/>
      <c r="C95" s="192" t="s">
        <v>71</v>
      </c>
      <c r="D95" s="192" t="s">
        <v>140</v>
      </c>
      <c r="E95" s="193" t="s">
        <v>1550</v>
      </c>
      <c r="F95" s="194" t="s">
        <v>1551</v>
      </c>
      <c r="G95" s="195" t="s">
        <v>266</v>
      </c>
      <c r="H95" s="196">
        <v>12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42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157</v>
      </c>
      <c r="AT95" s="24" t="s">
        <v>140</v>
      </c>
      <c r="AU95" s="24" t="s">
        <v>79</v>
      </c>
      <c r="AY95" s="24" t="s">
        <v>137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79</v>
      </c>
      <c r="BK95" s="203">
        <f t="shared" si="9"/>
        <v>0</v>
      </c>
      <c r="BL95" s="24" t="s">
        <v>157</v>
      </c>
      <c r="BM95" s="24" t="s">
        <v>304</v>
      </c>
    </row>
    <row r="96" spans="2:63" s="10" customFormat="1" ht="37.35" customHeight="1">
      <c r="B96" s="176"/>
      <c r="C96" s="177"/>
      <c r="D96" s="178" t="s">
        <v>70</v>
      </c>
      <c r="E96" s="179" t="s">
        <v>611</v>
      </c>
      <c r="F96" s="179" t="s">
        <v>1552</v>
      </c>
      <c r="G96" s="177"/>
      <c r="H96" s="177"/>
      <c r="I96" s="180"/>
      <c r="J96" s="181">
        <f>BK96</f>
        <v>0</v>
      </c>
      <c r="K96" s="177"/>
      <c r="L96" s="182"/>
      <c r="M96" s="183"/>
      <c r="N96" s="184"/>
      <c r="O96" s="184"/>
      <c r="P96" s="185">
        <f>SUM(P97:P110)</f>
        <v>0</v>
      </c>
      <c r="Q96" s="184"/>
      <c r="R96" s="185">
        <f>SUM(R97:R110)</f>
        <v>0.25334000000000007</v>
      </c>
      <c r="S96" s="184"/>
      <c r="T96" s="186">
        <f>SUM(T97:T110)</f>
        <v>0.102</v>
      </c>
      <c r="AR96" s="187" t="s">
        <v>79</v>
      </c>
      <c r="AT96" s="188" t="s">
        <v>70</v>
      </c>
      <c r="AU96" s="188" t="s">
        <v>71</v>
      </c>
      <c r="AY96" s="187" t="s">
        <v>137</v>
      </c>
      <c r="BK96" s="189">
        <f>SUM(BK97:BK110)</f>
        <v>0</v>
      </c>
    </row>
    <row r="97" spans="2:65" s="1" customFormat="1" ht="16.5" customHeight="1">
      <c r="B97" s="41"/>
      <c r="C97" s="192" t="s">
        <v>71</v>
      </c>
      <c r="D97" s="192" t="s">
        <v>140</v>
      </c>
      <c r="E97" s="193" t="s">
        <v>1553</v>
      </c>
      <c r="F97" s="194" t="s">
        <v>1554</v>
      </c>
      <c r="G97" s="195" t="s">
        <v>266</v>
      </c>
      <c r="H97" s="196">
        <v>85</v>
      </c>
      <c r="I97" s="197"/>
      <c r="J97" s="198">
        <f aca="true" t="shared" si="10" ref="J97:J110">ROUND(I97*H97,2)</f>
        <v>0</v>
      </c>
      <c r="K97" s="194" t="s">
        <v>21</v>
      </c>
      <c r="L97" s="61"/>
      <c r="M97" s="199" t="s">
        <v>21</v>
      </c>
      <c r="N97" s="200" t="s">
        <v>42</v>
      </c>
      <c r="O97" s="42"/>
      <c r="P97" s="201">
        <f aca="true" t="shared" si="11" ref="P97:P110">O97*H97</f>
        <v>0</v>
      </c>
      <c r="Q97" s="201">
        <v>0</v>
      </c>
      <c r="R97" s="201">
        <f aca="true" t="shared" si="12" ref="R97:R110">Q97*H97</f>
        <v>0</v>
      </c>
      <c r="S97" s="201">
        <v>0.0012</v>
      </c>
      <c r="T97" s="202">
        <f aca="true" t="shared" si="13" ref="T97:T110">S97*H97</f>
        <v>0.102</v>
      </c>
      <c r="AR97" s="24" t="s">
        <v>157</v>
      </c>
      <c r="AT97" s="24" t="s">
        <v>140</v>
      </c>
      <c r="AU97" s="24" t="s">
        <v>79</v>
      </c>
      <c r="AY97" s="24" t="s">
        <v>137</v>
      </c>
      <c r="BE97" s="203">
        <f aca="true" t="shared" si="14" ref="BE97:BE110">IF(N97="základní",J97,0)</f>
        <v>0</v>
      </c>
      <c r="BF97" s="203">
        <f aca="true" t="shared" si="15" ref="BF97:BF110">IF(N97="snížená",J97,0)</f>
        <v>0</v>
      </c>
      <c r="BG97" s="203">
        <f aca="true" t="shared" si="16" ref="BG97:BG110">IF(N97="zákl. přenesená",J97,0)</f>
        <v>0</v>
      </c>
      <c r="BH97" s="203">
        <f aca="true" t="shared" si="17" ref="BH97:BH110">IF(N97="sníž. přenesená",J97,0)</f>
        <v>0</v>
      </c>
      <c r="BI97" s="203">
        <f aca="true" t="shared" si="18" ref="BI97:BI110">IF(N97="nulová",J97,0)</f>
        <v>0</v>
      </c>
      <c r="BJ97" s="24" t="s">
        <v>79</v>
      </c>
      <c r="BK97" s="203">
        <f aca="true" t="shared" si="19" ref="BK97:BK110">ROUND(I97*H97,2)</f>
        <v>0</v>
      </c>
      <c r="BL97" s="24" t="s">
        <v>157</v>
      </c>
      <c r="BM97" s="24" t="s">
        <v>312</v>
      </c>
    </row>
    <row r="98" spans="2:65" s="1" customFormat="1" ht="16.5" customHeight="1">
      <c r="B98" s="41"/>
      <c r="C98" s="192" t="s">
        <v>71</v>
      </c>
      <c r="D98" s="192" t="s">
        <v>140</v>
      </c>
      <c r="E98" s="193" t="s">
        <v>1555</v>
      </c>
      <c r="F98" s="194" t="s">
        <v>1556</v>
      </c>
      <c r="G98" s="195" t="s">
        <v>266</v>
      </c>
      <c r="H98" s="196">
        <v>2</v>
      </c>
      <c r="I98" s="197"/>
      <c r="J98" s="198">
        <f t="shared" si="10"/>
        <v>0</v>
      </c>
      <c r="K98" s="194" t="s">
        <v>21</v>
      </c>
      <c r="L98" s="61"/>
      <c r="M98" s="199" t="s">
        <v>21</v>
      </c>
      <c r="N98" s="200" t="s">
        <v>42</v>
      </c>
      <c r="O98" s="42"/>
      <c r="P98" s="201">
        <f t="shared" si="11"/>
        <v>0</v>
      </c>
      <c r="Q98" s="201">
        <v>0.0004</v>
      </c>
      <c r="R98" s="201">
        <f t="shared" si="12"/>
        <v>0.0008</v>
      </c>
      <c r="S98" s="201">
        <v>0</v>
      </c>
      <c r="T98" s="202">
        <f t="shared" si="13"/>
        <v>0</v>
      </c>
      <c r="AR98" s="24" t="s">
        <v>157</v>
      </c>
      <c r="AT98" s="24" t="s">
        <v>140</v>
      </c>
      <c r="AU98" s="24" t="s">
        <v>79</v>
      </c>
      <c r="AY98" s="24" t="s">
        <v>137</v>
      </c>
      <c r="BE98" s="203">
        <f t="shared" si="14"/>
        <v>0</v>
      </c>
      <c r="BF98" s="203">
        <f t="shared" si="15"/>
        <v>0</v>
      </c>
      <c r="BG98" s="203">
        <f t="shared" si="16"/>
        <v>0</v>
      </c>
      <c r="BH98" s="203">
        <f t="shared" si="17"/>
        <v>0</v>
      </c>
      <c r="BI98" s="203">
        <f t="shared" si="18"/>
        <v>0</v>
      </c>
      <c r="BJ98" s="24" t="s">
        <v>79</v>
      </c>
      <c r="BK98" s="203">
        <f t="shared" si="19"/>
        <v>0</v>
      </c>
      <c r="BL98" s="24" t="s">
        <v>157</v>
      </c>
      <c r="BM98" s="24" t="s">
        <v>320</v>
      </c>
    </row>
    <row r="99" spans="2:65" s="1" customFormat="1" ht="16.5" customHeight="1">
      <c r="B99" s="41"/>
      <c r="C99" s="192" t="s">
        <v>71</v>
      </c>
      <c r="D99" s="192" t="s">
        <v>140</v>
      </c>
      <c r="E99" s="193" t="s">
        <v>1557</v>
      </c>
      <c r="F99" s="194" t="s">
        <v>1558</v>
      </c>
      <c r="G99" s="195" t="s">
        <v>266</v>
      </c>
      <c r="H99" s="196">
        <v>8</v>
      </c>
      <c r="I99" s="197"/>
      <c r="J99" s="198">
        <f t="shared" si="10"/>
        <v>0</v>
      </c>
      <c r="K99" s="194" t="s">
        <v>21</v>
      </c>
      <c r="L99" s="61"/>
      <c r="M99" s="199" t="s">
        <v>21</v>
      </c>
      <c r="N99" s="200" t="s">
        <v>42</v>
      </c>
      <c r="O99" s="42"/>
      <c r="P99" s="201">
        <f t="shared" si="11"/>
        <v>0</v>
      </c>
      <c r="Q99" s="201">
        <v>0.0005</v>
      </c>
      <c r="R99" s="201">
        <f t="shared" si="12"/>
        <v>0.004</v>
      </c>
      <c r="S99" s="201">
        <v>0</v>
      </c>
      <c r="T99" s="202">
        <f t="shared" si="13"/>
        <v>0</v>
      </c>
      <c r="AR99" s="24" t="s">
        <v>157</v>
      </c>
      <c r="AT99" s="24" t="s">
        <v>140</v>
      </c>
      <c r="AU99" s="24" t="s">
        <v>79</v>
      </c>
      <c r="AY99" s="24" t="s">
        <v>137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4" t="s">
        <v>79</v>
      </c>
      <c r="BK99" s="203">
        <f t="shared" si="19"/>
        <v>0</v>
      </c>
      <c r="BL99" s="24" t="s">
        <v>157</v>
      </c>
      <c r="BM99" s="24" t="s">
        <v>335</v>
      </c>
    </row>
    <row r="100" spans="2:65" s="1" customFormat="1" ht="16.5" customHeight="1">
      <c r="B100" s="41"/>
      <c r="C100" s="192" t="s">
        <v>71</v>
      </c>
      <c r="D100" s="192" t="s">
        <v>140</v>
      </c>
      <c r="E100" s="193" t="s">
        <v>1559</v>
      </c>
      <c r="F100" s="194" t="s">
        <v>1560</v>
      </c>
      <c r="G100" s="195" t="s">
        <v>266</v>
      </c>
      <c r="H100" s="196">
        <v>3</v>
      </c>
      <c r="I100" s="197"/>
      <c r="J100" s="198">
        <f t="shared" si="10"/>
        <v>0</v>
      </c>
      <c r="K100" s="194" t="s">
        <v>21</v>
      </c>
      <c r="L100" s="61"/>
      <c r="M100" s="199" t="s">
        <v>21</v>
      </c>
      <c r="N100" s="200" t="s">
        <v>42</v>
      </c>
      <c r="O100" s="42"/>
      <c r="P100" s="201">
        <f t="shared" si="11"/>
        <v>0</v>
      </c>
      <c r="Q100" s="201">
        <v>0.0006</v>
      </c>
      <c r="R100" s="201">
        <f t="shared" si="12"/>
        <v>0.0018</v>
      </c>
      <c r="S100" s="201">
        <v>0</v>
      </c>
      <c r="T100" s="202">
        <f t="shared" si="13"/>
        <v>0</v>
      </c>
      <c r="AR100" s="24" t="s">
        <v>157</v>
      </c>
      <c r="AT100" s="24" t="s">
        <v>140</v>
      </c>
      <c r="AU100" s="24" t="s">
        <v>79</v>
      </c>
      <c r="AY100" s="24" t="s">
        <v>137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79</v>
      </c>
      <c r="BK100" s="203">
        <f t="shared" si="19"/>
        <v>0</v>
      </c>
      <c r="BL100" s="24" t="s">
        <v>157</v>
      </c>
      <c r="BM100" s="24" t="s">
        <v>344</v>
      </c>
    </row>
    <row r="101" spans="2:65" s="1" customFormat="1" ht="16.5" customHeight="1">
      <c r="B101" s="41"/>
      <c r="C101" s="192" t="s">
        <v>71</v>
      </c>
      <c r="D101" s="192" t="s">
        <v>140</v>
      </c>
      <c r="E101" s="193" t="s">
        <v>1561</v>
      </c>
      <c r="F101" s="194" t="s">
        <v>1562</v>
      </c>
      <c r="G101" s="195" t="s">
        <v>266</v>
      </c>
      <c r="H101" s="196">
        <v>12</v>
      </c>
      <c r="I101" s="197"/>
      <c r="J101" s="198">
        <f t="shared" si="10"/>
        <v>0</v>
      </c>
      <c r="K101" s="194" t="s">
        <v>21</v>
      </c>
      <c r="L101" s="61"/>
      <c r="M101" s="199" t="s">
        <v>21</v>
      </c>
      <c r="N101" s="200" t="s">
        <v>42</v>
      </c>
      <c r="O101" s="42"/>
      <c r="P101" s="201">
        <f t="shared" si="11"/>
        <v>0</v>
      </c>
      <c r="Q101" s="201">
        <v>0.001</v>
      </c>
      <c r="R101" s="201">
        <f t="shared" si="12"/>
        <v>0.012</v>
      </c>
      <c r="S101" s="201">
        <v>0</v>
      </c>
      <c r="T101" s="202">
        <f t="shared" si="13"/>
        <v>0</v>
      </c>
      <c r="AR101" s="24" t="s">
        <v>157</v>
      </c>
      <c r="AT101" s="24" t="s">
        <v>140</v>
      </c>
      <c r="AU101" s="24" t="s">
        <v>79</v>
      </c>
      <c r="AY101" s="24" t="s">
        <v>137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79</v>
      </c>
      <c r="BK101" s="203">
        <f t="shared" si="19"/>
        <v>0</v>
      </c>
      <c r="BL101" s="24" t="s">
        <v>157</v>
      </c>
      <c r="BM101" s="24" t="s">
        <v>357</v>
      </c>
    </row>
    <row r="102" spans="2:65" s="1" customFormat="1" ht="16.5" customHeight="1">
      <c r="B102" s="41"/>
      <c r="C102" s="192" t="s">
        <v>71</v>
      </c>
      <c r="D102" s="192" t="s">
        <v>140</v>
      </c>
      <c r="E102" s="193" t="s">
        <v>1563</v>
      </c>
      <c r="F102" s="194" t="s">
        <v>1564</v>
      </c>
      <c r="G102" s="195" t="s">
        <v>266</v>
      </c>
      <c r="H102" s="196">
        <v>16</v>
      </c>
      <c r="I102" s="197"/>
      <c r="J102" s="198">
        <f t="shared" si="10"/>
        <v>0</v>
      </c>
      <c r="K102" s="194" t="s">
        <v>21</v>
      </c>
      <c r="L102" s="61"/>
      <c r="M102" s="199" t="s">
        <v>21</v>
      </c>
      <c r="N102" s="200" t="s">
        <v>42</v>
      </c>
      <c r="O102" s="42"/>
      <c r="P102" s="201">
        <f t="shared" si="11"/>
        <v>0</v>
      </c>
      <c r="Q102" s="201">
        <v>0.0012</v>
      </c>
      <c r="R102" s="201">
        <f t="shared" si="12"/>
        <v>0.0192</v>
      </c>
      <c r="S102" s="201">
        <v>0</v>
      </c>
      <c r="T102" s="202">
        <f t="shared" si="13"/>
        <v>0</v>
      </c>
      <c r="AR102" s="24" t="s">
        <v>157</v>
      </c>
      <c r="AT102" s="24" t="s">
        <v>140</v>
      </c>
      <c r="AU102" s="24" t="s">
        <v>79</v>
      </c>
      <c r="AY102" s="24" t="s">
        <v>137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79</v>
      </c>
      <c r="BK102" s="203">
        <f t="shared" si="19"/>
        <v>0</v>
      </c>
      <c r="BL102" s="24" t="s">
        <v>157</v>
      </c>
      <c r="BM102" s="24" t="s">
        <v>365</v>
      </c>
    </row>
    <row r="103" spans="2:65" s="1" customFormat="1" ht="16.5" customHeight="1">
      <c r="B103" s="41"/>
      <c r="C103" s="192" t="s">
        <v>71</v>
      </c>
      <c r="D103" s="192" t="s">
        <v>140</v>
      </c>
      <c r="E103" s="193" t="s">
        <v>1565</v>
      </c>
      <c r="F103" s="194" t="s">
        <v>1566</v>
      </c>
      <c r="G103" s="195" t="s">
        <v>266</v>
      </c>
      <c r="H103" s="196">
        <v>2</v>
      </c>
      <c r="I103" s="197"/>
      <c r="J103" s="198">
        <f t="shared" si="10"/>
        <v>0</v>
      </c>
      <c r="K103" s="194" t="s">
        <v>21</v>
      </c>
      <c r="L103" s="61"/>
      <c r="M103" s="199" t="s">
        <v>21</v>
      </c>
      <c r="N103" s="200" t="s">
        <v>42</v>
      </c>
      <c r="O103" s="42"/>
      <c r="P103" s="201">
        <f t="shared" si="11"/>
        <v>0</v>
      </c>
      <c r="Q103" s="201">
        <v>0.0014</v>
      </c>
      <c r="R103" s="201">
        <f t="shared" si="12"/>
        <v>0.0028</v>
      </c>
      <c r="S103" s="201">
        <v>0</v>
      </c>
      <c r="T103" s="202">
        <f t="shared" si="13"/>
        <v>0</v>
      </c>
      <c r="AR103" s="24" t="s">
        <v>157</v>
      </c>
      <c r="AT103" s="24" t="s">
        <v>140</v>
      </c>
      <c r="AU103" s="24" t="s">
        <v>79</v>
      </c>
      <c r="AY103" s="24" t="s">
        <v>137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79</v>
      </c>
      <c r="BK103" s="203">
        <f t="shared" si="19"/>
        <v>0</v>
      </c>
      <c r="BL103" s="24" t="s">
        <v>157</v>
      </c>
      <c r="BM103" s="24" t="s">
        <v>373</v>
      </c>
    </row>
    <row r="104" spans="2:65" s="1" customFormat="1" ht="16.5" customHeight="1">
      <c r="B104" s="41"/>
      <c r="C104" s="192" t="s">
        <v>71</v>
      </c>
      <c r="D104" s="192" t="s">
        <v>140</v>
      </c>
      <c r="E104" s="193" t="s">
        <v>1567</v>
      </c>
      <c r="F104" s="194" t="s">
        <v>1568</v>
      </c>
      <c r="G104" s="195" t="s">
        <v>266</v>
      </c>
      <c r="H104" s="196">
        <v>3</v>
      </c>
      <c r="I104" s="197"/>
      <c r="J104" s="198">
        <f t="shared" si="10"/>
        <v>0</v>
      </c>
      <c r="K104" s="194" t="s">
        <v>21</v>
      </c>
      <c r="L104" s="61"/>
      <c r="M104" s="199" t="s">
        <v>21</v>
      </c>
      <c r="N104" s="200" t="s">
        <v>42</v>
      </c>
      <c r="O104" s="42"/>
      <c r="P104" s="201">
        <f t="shared" si="11"/>
        <v>0</v>
      </c>
      <c r="Q104" s="201">
        <v>0.0041</v>
      </c>
      <c r="R104" s="201">
        <f t="shared" si="12"/>
        <v>0.012300000000000002</v>
      </c>
      <c r="S104" s="201">
        <v>0</v>
      </c>
      <c r="T104" s="202">
        <f t="shared" si="13"/>
        <v>0</v>
      </c>
      <c r="AR104" s="24" t="s">
        <v>157</v>
      </c>
      <c r="AT104" s="24" t="s">
        <v>140</v>
      </c>
      <c r="AU104" s="24" t="s">
        <v>79</v>
      </c>
      <c r="AY104" s="24" t="s">
        <v>137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79</v>
      </c>
      <c r="BK104" s="203">
        <f t="shared" si="19"/>
        <v>0</v>
      </c>
      <c r="BL104" s="24" t="s">
        <v>157</v>
      </c>
      <c r="BM104" s="24" t="s">
        <v>382</v>
      </c>
    </row>
    <row r="105" spans="2:65" s="1" customFormat="1" ht="16.5" customHeight="1">
      <c r="B105" s="41"/>
      <c r="C105" s="192" t="s">
        <v>71</v>
      </c>
      <c r="D105" s="192" t="s">
        <v>140</v>
      </c>
      <c r="E105" s="193" t="s">
        <v>1569</v>
      </c>
      <c r="F105" s="194" t="s">
        <v>1570</v>
      </c>
      <c r="G105" s="195" t="s">
        <v>266</v>
      </c>
      <c r="H105" s="196">
        <v>20</v>
      </c>
      <c r="I105" s="197"/>
      <c r="J105" s="198">
        <f t="shared" si="10"/>
        <v>0</v>
      </c>
      <c r="K105" s="194" t="s">
        <v>21</v>
      </c>
      <c r="L105" s="61"/>
      <c r="M105" s="199" t="s">
        <v>21</v>
      </c>
      <c r="N105" s="200" t="s">
        <v>42</v>
      </c>
      <c r="O105" s="42"/>
      <c r="P105" s="201">
        <f t="shared" si="11"/>
        <v>0</v>
      </c>
      <c r="Q105" s="201">
        <v>0.005</v>
      </c>
      <c r="R105" s="201">
        <f t="shared" si="12"/>
        <v>0.1</v>
      </c>
      <c r="S105" s="201">
        <v>0</v>
      </c>
      <c r="T105" s="202">
        <f t="shared" si="13"/>
        <v>0</v>
      </c>
      <c r="AR105" s="24" t="s">
        <v>157</v>
      </c>
      <c r="AT105" s="24" t="s">
        <v>140</v>
      </c>
      <c r="AU105" s="24" t="s">
        <v>79</v>
      </c>
      <c r="AY105" s="24" t="s">
        <v>137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4" t="s">
        <v>79</v>
      </c>
      <c r="BK105" s="203">
        <f t="shared" si="19"/>
        <v>0</v>
      </c>
      <c r="BL105" s="24" t="s">
        <v>157</v>
      </c>
      <c r="BM105" s="24" t="s">
        <v>391</v>
      </c>
    </row>
    <row r="106" spans="2:65" s="1" customFormat="1" ht="16.5" customHeight="1">
      <c r="B106" s="41"/>
      <c r="C106" s="192" t="s">
        <v>71</v>
      </c>
      <c r="D106" s="192" t="s">
        <v>140</v>
      </c>
      <c r="E106" s="193" t="s">
        <v>1571</v>
      </c>
      <c r="F106" s="194" t="s">
        <v>1572</v>
      </c>
      <c r="G106" s="195" t="s">
        <v>266</v>
      </c>
      <c r="H106" s="196">
        <v>18</v>
      </c>
      <c r="I106" s="197"/>
      <c r="J106" s="198">
        <f t="shared" si="10"/>
        <v>0</v>
      </c>
      <c r="K106" s="194" t="s">
        <v>21</v>
      </c>
      <c r="L106" s="61"/>
      <c r="M106" s="199" t="s">
        <v>21</v>
      </c>
      <c r="N106" s="200" t="s">
        <v>42</v>
      </c>
      <c r="O106" s="42"/>
      <c r="P106" s="201">
        <f t="shared" si="11"/>
        <v>0</v>
      </c>
      <c r="Q106" s="201">
        <v>0.0053</v>
      </c>
      <c r="R106" s="201">
        <f t="shared" si="12"/>
        <v>0.0954</v>
      </c>
      <c r="S106" s="201">
        <v>0</v>
      </c>
      <c r="T106" s="202">
        <f t="shared" si="13"/>
        <v>0</v>
      </c>
      <c r="AR106" s="24" t="s">
        <v>157</v>
      </c>
      <c r="AT106" s="24" t="s">
        <v>140</v>
      </c>
      <c r="AU106" s="24" t="s">
        <v>79</v>
      </c>
      <c r="AY106" s="24" t="s">
        <v>137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79</v>
      </c>
      <c r="BK106" s="203">
        <f t="shared" si="19"/>
        <v>0</v>
      </c>
      <c r="BL106" s="24" t="s">
        <v>157</v>
      </c>
      <c r="BM106" s="24" t="s">
        <v>400</v>
      </c>
    </row>
    <row r="107" spans="2:65" s="1" customFormat="1" ht="16.5" customHeight="1">
      <c r="B107" s="41"/>
      <c r="C107" s="192" t="s">
        <v>71</v>
      </c>
      <c r="D107" s="192" t="s">
        <v>140</v>
      </c>
      <c r="E107" s="193" t="s">
        <v>1573</v>
      </c>
      <c r="F107" s="194" t="s">
        <v>1574</v>
      </c>
      <c r="G107" s="195" t="s">
        <v>266</v>
      </c>
      <c r="H107" s="196">
        <v>41</v>
      </c>
      <c r="I107" s="197"/>
      <c r="J107" s="198">
        <f t="shared" si="10"/>
        <v>0</v>
      </c>
      <c r="K107" s="194" t="s">
        <v>21</v>
      </c>
      <c r="L107" s="61"/>
      <c r="M107" s="199" t="s">
        <v>21</v>
      </c>
      <c r="N107" s="200" t="s">
        <v>42</v>
      </c>
      <c r="O107" s="42"/>
      <c r="P107" s="201">
        <f t="shared" si="11"/>
        <v>0</v>
      </c>
      <c r="Q107" s="201">
        <v>6E-05</v>
      </c>
      <c r="R107" s="201">
        <f t="shared" si="12"/>
        <v>0.00246</v>
      </c>
      <c r="S107" s="201">
        <v>0</v>
      </c>
      <c r="T107" s="202">
        <f t="shared" si="13"/>
        <v>0</v>
      </c>
      <c r="AR107" s="24" t="s">
        <v>157</v>
      </c>
      <c r="AT107" s="24" t="s">
        <v>140</v>
      </c>
      <c r="AU107" s="24" t="s">
        <v>79</v>
      </c>
      <c r="AY107" s="24" t="s">
        <v>137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4" t="s">
        <v>79</v>
      </c>
      <c r="BK107" s="203">
        <f t="shared" si="19"/>
        <v>0</v>
      </c>
      <c r="BL107" s="24" t="s">
        <v>157</v>
      </c>
      <c r="BM107" s="24" t="s">
        <v>408</v>
      </c>
    </row>
    <row r="108" spans="2:65" s="1" customFormat="1" ht="16.5" customHeight="1">
      <c r="B108" s="41"/>
      <c r="C108" s="192" t="s">
        <v>71</v>
      </c>
      <c r="D108" s="192" t="s">
        <v>140</v>
      </c>
      <c r="E108" s="193" t="s">
        <v>1575</v>
      </c>
      <c r="F108" s="194" t="s">
        <v>1576</v>
      </c>
      <c r="G108" s="195" t="s">
        <v>266</v>
      </c>
      <c r="H108" s="196">
        <v>43</v>
      </c>
      <c r="I108" s="197"/>
      <c r="J108" s="198">
        <f t="shared" si="10"/>
        <v>0</v>
      </c>
      <c r="K108" s="194" t="s">
        <v>21</v>
      </c>
      <c r="L108" s="61"/>
      <c r="M108" s="199" t="s">
        <v>21</v>
      </c>
      <c r="N108" s="200" t="s">
        <v>42</v>
      </c>
      <c r="O108" s="42"/>
      <c r="P108" s="201">
        <f t="shared" si="11"/>
        <v>0</v>
      </c>
      <c r="Q108" s="201">
        <v>6E-05</v>
      </c>
      <c r="R108" s="201">
        <f t="shared" si="12"/>
        <v>0.0025800000000000003</v>
      </c>
      <c r="S108" s="201">
        <v>0</v>
      </c>
      <c r="T108" s="202">
        <f t="shared" si="13"/>
        <v>0</v>
      </c>
      <c r="AR108" s="24" t="s">
        <v>157</v>
      </c>
      <c r="AT108" s="24" t="s">
        <v>140</v>
      </c>
      <c r="AU108" s="24" t="s">
        <v>79</v>
      </c>
      <c r="AY108" s="24" t="s">
        <v>137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4" t="s">
        <v>79</v>
      </c>
      <c r="BK108" s="203">
        <f t="shared" si="19"/>
        <v>0</v>
      </c>
      <c r="BL108" s="24" t="s">
        <v>157</v>
      </c>
      <c r="BM108" s="24" t="s">
        <v>416</v>
      </c>
    </row>
    <row r="109" spans="2:65" s="1" customFormat="1" ht="16.5" customHeight="1">
      <c r="B109" s="41"/>
      <c r="C109" s="192" t="s">
        <v>71</v>
      </c>
      <c r="D109" s="192" t="s">
        <v>140</v>
      </c>
      <c r="E109" s="193" t="s">
        <v>1577</v>
      </c>
      <c r="F109" s="194" t="s">
        <v>1578</v>
      </c>
      <c r="G109" s="195" t="s">
        <v>221</v>
      </c>
      <c r="H109" s="196">
        <v>0.102</v>
      </c>
      <c r="I109" s="197"/>
      <c r="J109" s="198">
        <f t="shared" si="10"/>
        <v>0</v>
      </c>
      <c r="K109" s="194" t="s">
        <v>21</v>
      </c>
      <c r="L109" s="61"/>
      <c r="M109" s="199" t="s">
        <v>21</v>
      </c>
      <c r="N109" s="200" t="s">
        <v>42</v>
      </c>
      <c r="O109" s="42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4" t="s">
        <v>157</v>
      </c>
      <c r="AT109" s="24" t="s">
        <v>140</v>
      </c>
      <c r="AU109" s="24" t="s">
        <v>79</v>
      </c>
      <c r="AY109" s="24" t="s">
        <v>137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4" t="s">
        <v>79</v>
      </c>
      <c r="BK109" s="203">
        <f t="shared" si="19"/>
        <v>0</v>
      </c>
      <c r="BL109" s="24" t="s">
        <v>157</v>
      </c>
      <c r="BM109" s="24" t="s">
        <v>424</v>
      </c>
    </row>
    <row r="110" spans="2:65" s="1" customFormat="1" ht="16.5" customHeight="1">
      <c r="B110" s="41"/>
      <c r="C110" s="192" t="s">
        <v>71</v>
      </c>
      <c r="D110" s="192" t="s">
        <v>140</v>
      </c>
      <c r="E110" s="193" t="s">
        <v>1579</v>
      </c>
      <c r="F110" s="194" t="s">
        <v>1580</v>
      </c>
      <c r="G110" s="195" t="s">
        <v>221</v>
      </c>
      <c r="H110" s="196">
        <v>0.253</v>
      </c>
      <c r="I110" s="197"/>
      <c r="J110" s="198">
        <f t="shared" si="10"/>
        <v>0</v>
      </c>
      <c r="K110" s="194" t="s">
        <v>21</v>
      </c>
      <c r="L110" s="61"/>
      <c r="M110" s="199" t="s">
        <v>21</v>
      </c>
      <c r="N110" s="200" t="s">
        <v>42</v>
      </c>
      <c r="O110" s="42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4" t="s">
        <v>157</v>
      </c>
      <c r="AT110" s="24" t="s">
        <v>140</v>
      </c>
      <c r="AU110" s="24" t="s">
        <v>79</v>
      </c>
      <c r="AY110" s="24" t="s">
        <v>137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4" t="s">
        <v>79</v>
      </c>
      <c r="BK110" s="203">
        <f t="shared" si="19"/>
        <v>0</v>
      </c>
      <c r="BL110" s="24" t="s">
        <v>157</v>
      </c>
      <c r="BM110" s="24" t="s">
        <v>434</v>
      </c>
    </row>
    <row r="111" spans="2:63" s="10" customFormat="1" ht="37.35" customHeight="1">
      <c r="B111" s="176"/>
      <c r="C111" s="177"/>
      <c r="D111" s="178" t="s">
        <v>70</v>
      </c>
      <c r="E111" s="179" t="s">
        <v>1581</v>
      </c>
      <c r="F111" s="179" t="s">
        <v>1582</v>
      </c>
      <c r="G111" s="177"/>
      <c r="H111" s="177"/>
      <c r="I111" s="180"/>
      <c r="J111" s="181">
        <f>BK111</f>
        <v>0</v>
      </c>
      <c r="K111" s="177"/>
      <c r="L111" s="182"/>
      <c r="M111" s="183"/>
      <c r="N111" s="184"/>
      <c r="O111" s="184"/>
      <c r="P111" s="185">
        <f>SUM(P112:P151)</f>
        <v>0</v>
      </c>
      <c r="Q111" s="184"/>
      <c r="R111" s="185">
        <f>SUM(R112:R151)</f>
        <v>0.38659000000000004</v>
      </c>
      <c r="S111" s="184"/>
      <c r="T111" s="186">
        <f>SUM(T112:T151)</f>
        <v>0.03988</v>
      </c>
      <c r="AR111" s="187" t="s">
        <v>79</v>
      </c>
      <c r="AT111" s="188" t="s">
        <v>70</v>
      </c>
      <c r="AU111" s="188" t="s">
        <v>71</v>
      </c>
      <c r="AY111" s="187" t="s">
        <v>137</v>
      </c>
      <c r="BK111" s="189">
        <f>SUM(BK112:BK151)</f>
        <v>0</v>
      </c>
    </row>
    <row r="112" spans="2:65" s="1" customFormat="1" ht="16.5" customHeight="1">
      <c r="B112" s="41"/>
      <c r="C112" s="192" t="s">
        <v>71</v>
      </c>
      <c r="D112" s="192" t="s">
        <v>140</v>
      </c>
      <c r="E112" s="193" t="s">
        <v>1583</v>
      </c>
      <c r="F112" s="194" t="s">
        <v>1584</v>
      </c>
      <c r="G112" s="195" t="s">
        <v>266</v>
      </c>
      <c r="H112" s="196">
        <v>23</v>
      </c>
      <c r="I112" s="197"/>
      <c r="J112" s="198">
        <f aca="true" t="shared" si="20" ref="J112:J151">ROUND(I112*H112,2)</f>
        <v>0</v>
      </c>
      <c r="K112" s="194" t="s">
        <v>21</v>
      </c>
      <c r="L112" s="61"/>
      <c r="M112" s="199" t="s">
        <v>21</v>
      </c>
      <c r="N112" s="200" t="s">
        <v>42</v>
      </c>
      <c r="O112" s="42"/>
      <c r="P112" s="201">
        <f aca="true" t="shared" si="21" ref="P112:P151">O112*H112</f>
        <v>0</v>
      </c>
      <c r="Q112" s="201">
        <v>0</v>
      </c>
      <c r="R112" s="201">
        <f aca="true" t="shared" si="22" ref="R112:R151">Q112*H112</f>
        <v>0</v>
      </c>
      <c r="S112" s="201">
        <v>0.00028</v>
      </c>
      <c r="T112" s="202">
        <f aca="true" t="shared" si="23" ref="T112:T151">S112*H112</f>
        <v>0.0064399999999999995</v>
      </c>
      <c r="AR112" s="24" t="s">
        <v>157</v>
      </c>
      <c r="AT112" s="24" t="s">
        <v>140</v>
      </c>
      <c r="AU112" s="24" t="s">
        <v>79</v>
      </c>
      <c r="AY112" s="24" t="s">
        <v>137</v>
      </c>
      <c r="BE112" s="203">
        <f aca="true" t="shared" si="24" ref="BE112:BE151">IF(N112="základní",J112,0)</f>
        <v>0</v>
      </c>
      <c r="BF112" s="203">
        <f aca="true" t="shared" si="25" ref="BF112:BF151">IF(N112="snížená",J112,0)</f>
        <v>0</v>
      </c>
      <c r="BG112" s="203">
        <f aca="true" t="shared" si="26" ref="BG112:BG151">IF(N112="zákl. přenesená",J112,0)</f>
        <v>0</v>
      </c>
      <c r="BH112" s="203">
        <f aca="true" t="shared" si="27" ref="BH112:BH151">IF(N112="sníž. přenesená",J112,0)</f>
        <v>0</v>
      </c>
      <c r="BI112" s="203">
        <f aca="true" t="shared" si="28" ref="BI112:BI151">IF(N112="nulová",J112,0)</f>
        <v>0</v>
      </c>
      <c r="BJ112" s="24" t="s">
        <v>79</v>
      </c>
      <c r="BK112" s="203">
        <f aca="true" t="shared" si="29" ref="BK112:BK151">ROUND(I112*H112,2)</f>
        <v>0</v>
      </c>
      <c r="BL112" s="24" t="s">
        <v>157</v>
      </c>
      <c r="BM112" s="24" t="s">
        <v>444</v>
      </c>
    </row>
    <row r="113" spans="2:65" s="1" customFormat="1" ht="16.5" customHeight="1">
      <c r="B113" s="41"/>
      <c r="C113" s="192" t="s">
        <v>71</v>
      </c>
      <c r="D113" s="192" t="s">
        <v>140</v>
      </c>
      <c r="E113" s="193" t="s">
        <v>1585</v>
      </c>
      <c r="F113" s="194" t="s">
        <v>1586</v>
      </c>
      <c r="G113" s="195" t="s">
        <v>266</v>
      </c>
      <c r="H113" s="196">
        <v>56</v>
      </c>
      <c r="I113" s="197"/>
      <c r="J113" s="198">
        <f t="shared" si="20"/>
        <v>0</v>
      </c>
      <c r="K113" s="194" t="s">
        <v>21</v>
      </c>
      <c r="L113" s="61"/>
      <c r="M113" s="199" t="s">
        <v>21</v>
      </c>
      <c r="N113" s="200" t="s">
        <v>42</v>
      </c>
      <c r="O113" s="42"/>
      <c r="P113" s="201">
        <f t="shared" si="21"/>
        <v>0</v>
      </c>
      <c r="Q113" s="201">
        <v>0</v>
      </c>
      <c r="R113" s="201">
        <f t="shared" si="22"/>
        <v>0</v>
      </c>
      <c r="S113" s="201">
        <v>0.00029</v>
      </c>
      <c r="T113" s="202">
        <f t="shared" si="23"/>
        <v>0.01624</v>
      </c>
      <c r="AR113" s="24" t="s">
        <v>157</v>
      </c>
      <c r="AT113" s="24" t="s">
        <v>140</v>
      </c>
      <c r="AU113" s="24" t="s">
        <v>79</v>
      </c>
      <c r="AY113" s="24" t="s">
        <v>137</v>
      </c>
      <c r="BE113" s="203">
        <f t="shared" si="24"/>
        <v>0</v>
      </c>
      <c r="BF113" s="203">
        <f t="shared" si="25"/>
        <v>0</v>
      </c>
      <c r="BG113" s="203">
        <f t="shared" si="26"/>
        <v>0</v>
      </c>
      <c r="BH113" s="203">
        <f t="shared" si="27"/>
        <v>0</v>
      </c>
      <c r="BI113" s="203">
        <f t="shared" si="28"/>
        <v>0</v>
      </c>
      <c r="BJ113" s="24" t="s">
        <v>79</v>
      </c>
      <c r="BK113" s="203">
        <f t="shared" si="29"/>
        <v>0</v>
      </c>
      <c r="BL113" s="24" t="s">
        <v>157</v>
      </c>
      <c r="BM113" s="24" t="s">
        <v>452</v>
      </c>
    </row>
    <row r="114" spans="2:65" s="1" customFormat="1" ht="16.5" customHeight="1">
      <c r="B114" s="41"/>
      <c r="C114" s="192" t="s">
        <v>71</v>
      </c>
      <c r="D114" s="192" t="s">
        <v>140</v>
      </c>
      <c r="E114" s="193" t="s">
        <v>1587</v>
      </c>
      <c r="F114" s="194" t="s">
        <v>1588</v>
      </c>
      <c r="G114" s="195" t="s">
        <v>355</v>
      </c>
      <c r="H114" s="196">
        <v>2</v>
      </c>
      <c r="I114" s="197"/>
      <c r="J114" s="198">
        <f t="shared" si="20"/>
        <v>0</v>
      </c>
      <c r="K114" s="194" t="s">
        <v>21</v>
      </c>
      <c r="L114" s="61"/>
      <c r="M114" s="199" t="s">
        <v>21</v>
      </c>
      <c r="N114" s="200" t="s">
        <v>42</v>
      </c>
      <c r="O114" s="42"/>
      <c r="P114" s="201">
        <f t="shared" si="21"/>
        <v>0</v>
      </c>
      <c r="Q114" s="201">
        <v>0</v>
      </c>
      <c r="R114" s="201">
        <f t="shared" si="22"/>
        <v>0</v>
      </c>
      <c r="S114" s="201">
        <v>0.00053</v>
      </c>
      <c r="T114" s="202">
        <f t="shared" si="23"/>
        <v>0.00106</v>
      </c>
      <c r="AR114" s="24" t="s">
        <v>157</v>
      </c>
      <c r="AT114" s="24" t="s">
        <v>140</v>
      </c>
      <c r="AU114" s="24" t="s">
        <v>79</v>
      </c>
      <c r="AY114" s="24" t="s">
        <v>137</v>
      </c>
      <c r="BE114" s="203">
        <f t="shared" si="24"/>
        <v>0</v>
      </c>
      <c r="BF114" s="203">
        <f t="shared" si="25"/>
        <v>0</v>
      </c>
      <c r="BG114" s="203">
        <f t="shared" si="26"/>
        <v>0</v>
      </c>
      <c r="BH114" s="203">
        <f t="shared" si="27"/>
        <v>0</v>
      </c>
      <c r="BI114" s="203">
        <f t="shared" si="28"/>
        <v>0</v>
      </c>
      <c r="BJ114" s="24" t="s">
        <v>79</v>
      </c>
      <c r="BK114" s="203">
        <f t="shared" si="29"/>
        <v>0</v>
      </c>
      <c r="BL114" s="24" t="s">
        <v>157</v>
      </c>
      <c r="BM114" s="24" t="s">
        <v>460</v>
      </c>
    </row>
    <row r="115" spans="2:65" s="1" customFormat="1" ht="16.5" customHeight="1">
      <c r="B115" s="41"/>
      <c r="C115" s="192" t="s">
        <v>71</v>
      </c>
      <c r="D115" s="192" t="s">
        <v>140</v>
      </c>
      <c r="E115" s="193" t="s">
        <v>1589</v>
      </c>
      <c r="F115" s="194" t="s">
        <v>1590</v>
      </c>
      <c r="G115" s="195" t="s">
        <v>355</v>
      </c>
      <c r="H115" s="196">
        <v>6</v>
      </c>
      <c r="I115" s="197"/>
      <c r="J115" s="198">
        <f t="shared" si="20"/>
        <v>0</v>
      </c>
      <c r="K115" s="194" t="s">
        <v>21</v>
      </c>
      <c r="L115" s="61"/>
      <c r="M115" s="199" t="s">
        <v>21</v>
      </c>
      <c r="N115" s="200" t="s">
        <v>42</v>
      </c>
      <c r="O115" s="42"/>
      <c r="P115" s="201">
        <f t="shared" si="21"/>
        <v>0</v>
      </c>
      <c r="Q115" s="201">
        <v>0</v>
      </c>
      <c r="R115" s="201">
        <f t="shared" si="22"/>
        <v>0</v>
      </c>
      <c r="S115" s="201">
        <v>0.00123</v>
      </c>
      <c r="T115" s="202">
        <f t="shared" si="23"/>
        <v>0.007379999999999999</v>
      </c>
      <c r="AR115" s="24" t="s">
        <v>157</v>
      </c>
      <c r="AT115" s="24" t="s">
        <v>140</v>
      </c>
      <c r="AU115" s="24" t="s">
        <v>79</v>
      </c>
      <c r="AY115" s="24" t="s">
        <v>137</v>
      </c>
      <c r="BE115" s="203">
        <f t="shared" si="24"/>
        <v>0</v>
      </c>
      <c r="BF115" s="203">
        <f t="shared" si="25"/>
        <v>0</v>
      </c>
      <c r="BG115" s="203">
        <f t="shared" si="26"/>
        <v>0</v>
      </c>
      <c r="BH115" s="203">
        <f t="shared" si="27"/>
        <v>0</v>
      </c>
      <c r="BI115" s="203">
        <f t="shared" si="28"/>
        <v>0</v>
      </c>
      <c r="BJ115" s="24" t="s">
        <v>79</v>
      </c>
      <c r="BK115" s="203">
        <f t="shared" si="29"/>
        <v>0</v>
      </c>
      <c r="BL115" s="24" t="s">
        <v>157</v>
      </c>
      <c r="BM115" s="24" t="s">
        <v>470</v>
      </c>
    </row>
    <row r="116" spans="2:65" s="1" customFormat="1" ht="16.5" customHeight="1">
      <c r="B116" s="41"/>
      <c r="C116" s="192" t="s">
        <v>71</v>
      </c>
      <c r="D116" s="192" t="s">
        <v>140</v>
      </c>
      <c r="E116" s="193" t="s">
        <v>1591</v>
      </c>
      <c r="F116" s="194" t="s">
        <v>1592</v>
      </c>
      <c r="G116" s="195" t="s">
        <v>355</v>
      </c>
      <c r="H116" s="196">
        <v>6</v>
      </c>
      <c r="I116" s="197"/>
      <c r="J116" s="198">
        <f t="shared" si="20"/>
        <v>0</v>
      </c>
      <c r="K116" s="194" t="s">
        <v>21</v>
      </c>
      <c r="L116" s="61"/>
      <c r="M116" s="199" t="s">
        <v>21</v>
      </c>
      <c r="N116" s="200" t="s">
        <v>42</v>
      </c>
      <c r="O116" s="42"/>
      <c r="P116" s="201">
        <f t="shared" si="21"/>
        <v>0</v>
      </c>
      <c r="Q116" s="201">
        <v>0</v>
      </c>
      <c r="R116" s="201">
        <f t="shared" si="22"/>
        <v>0</v>
      </c>
      <c r="S116" s="201">
        <v>0.00146</v>
      </c>
      <c r="T116" s="202">
        <f t="shared" si="23"/>
        <v>0.00876</v>
      </c>
      <c r="AR116" s="24" t="s">
        <v>157</v>
      </c>
      <c r="AT116" s="24" t="s">
        <v>140</v>
      </c>
      <c r="AU116" s="24" t="s">
        <v>79</v>
      </c>
      <c r="AY116" s="24" t="s">
        <v>137</v>
      </c>
      <c r="BE116" s="203">
        <f t="shared" si="24"/>
        <v>0</v>
      </c>
      <c r="BF116" s="203">
        <f t="shared" si="25"/>
        <v>0</v>
      </c>
      <c r="BG116" s="203">
        <f t="shared" si="26"/>
        <v>0</v>
      </c>
      <c r="BH116" s="203">
        <f t="shared" si="27"/>
        <v>0</v>
      </c>
      <c r="BI116" s="203">
        <f t="shared" si="28"/>
        <v>0</v>
      </c>
      <c r="BJ116" s="24" t="s">
        <v>79</v>
      </c>
      <c r="BK116" s="203">
        <f t="shared" si="29"/>
        <v>0</v>
      </c>
      <c r="BL116" s="24" t="s">
        <v>157</v>
      </c>
      <c r="BM116" s="24" t="s">
        <v>478</v>
      </c>
    </row>
    <row r="117" spans="2:65" s="1" customFormat="1" ht="16.5" customHeight="1">
      <c r="B117" s="41"/>
      <c r="C117" s="192" t="s">
        <v>71</v>
      </c>
      <c r="D117" s="192" t="s">
        <v>140</v>
      </c>
      <c r="E117" s="193" t="s">
        <v>1593</v>
      </c>
      <c r="F117" s="194" t="s">
        <v>1594</v>
      </c>
      <c r="G117" s="195" t="s">
        <v>266</v>
      </c>
      <c r="H117" s="196">
        <v>4</v>
      </c>
      <c r="I117" s="197"/>
      <c r="J117" s="198">
        <f t="shared" si="20"/>
        <v>0</v>
      </c>
      <c r="K117" s="194" t="s">
        <v>21</v>
      </c>
      <c r="L117" s="61"/>
      <c r="M117" s="199" t="s">
        <v>21</v>
      </c>
      <c r="N117" s="200" t="s">
        <v>42</v>
      </c>
      <c r="O117" s="42"/>
      <c r="P117" s="201">
        <f t="shared" si="21"/>
        <v>0</v>
      </c>
      <c r="Q117" s="201">
        <v>0.00091</v>
      </c>
      <c r="R117" s="201">
        <f t="shared" si="22"/>
        <v>0.00364</v>
      </c>
      <c r="S117" s="201">
        <v>0</v>
      </c>
      <c r="T117" s="202">
        <f t="shared" si="23"/>
        <v>0</v>
      </c>
      <c r="AR117" s="24" t="s">
        <v>157</v>
      </c>
      <c r="AT117" s="24" t="s">
        <v>140</v>
      </c>
      <c r="AU117" s="24" t="s">
        <v>79</v>
      </c>
      <c r="AY117" s="24" t="s">
        <v>137</v>
      </c>
      <c r="BE117" s="203">
        <f t="shared" si="24"/>
        <v>0</v>
      </c>
      <c r="BF117" s="203">
        <f t="shared" si="25"/>
        <v>0</v>
      </c>
      <c r="BG117" s="203">
        <f t="shared" si="26"/>
        <v>0</v>
      </c>
      <c r="BH117" s="203">
        <f t="shared" si="27"/>
        <v>0</v>
      </c>
      <c r="BI117" s="203">
        <f t="shared" si="28"/>
        <v>0</v>
      </c>
      <c r="BJ117" s="24" t="s">
        <v>79</v>
      </c>
      <c r="BK117" s="203">
        <f t="shared" si="29"/>
        <v>0</v>
      </c>
      <c r="BL117" s="24" t="s">
        <v>157</v>
      </c>
      <c r="BM117" s="24" t="s">
        <v>489</v>
      </c>
    </row>
    <row r="118" spans="2:65" s="1" customFormat="1" ht="16.5" customHeight="1">
      <c r="B118" s="41"/>
      <c r="C118" s="192" t="s">
        <v>71</v>
      </c>
      <c r="D118" s="192" t="s">
        <v>140</v>
      </c>
      <c r="E118" s="193" t="s">
        <v>1595</v>
      </c>
      <c r="F118" s="194" t="s">
        <v>1596</v>
      </c>
      <c r="G118" s="195" t="s">
        <v>266</v>
      </c>
      <c r="H118" s="196">
        <v>8</v>
      </c>
      <c r="I118" s="197"/>
      <c r="J118" s="198">
        <f t="shared" si="20"/>
        <v>0</v>
      </c>
      <c r="K118" s="194" t="s">
        <v>21</v>
      </c>
      <c r="L118" s="61"/>
      <c r="M118" s="199" t="s">
        <v>21</v>
      </c>
      <c r="N118" s="200" t="s">
        <v>42</v>
      </c>
      <c r="O118" s="42"/>
      <c r="P118" s="201">
        <f t="shared" si="21"/>
        <v>0</v>
      </c>
      <c r="Q118" s="201">
        <v>0.00119</v>
      </c>
      <c r="R118" s="201">
        <f t="shared" si="22"/>
        <v>0.00952</v>
      </c>
      <c r="S118" s="201">
        <v>0</v>
      </c>
      <c r="T118" s="202">
        <f t="shared" si="23"/>
        <v>0</v>
      </c>
      <c r="AR118" s="24" t="s">
        <v>157</v>
      </c>
      <c r="AT118" s="24" t="s">
        <v>140</v>
      </c>
      <c r="AU118" s="24" t="s">
        <v>79</v>
      </c>
      <c r="AY118" s="24" t="s">
        <v>137</v>
      </c>
      <c r="BE118" s="203">
        <f t="shared" si="24"/>
        <v>0</v>
      </c>
      <c r="BF118" s="203">
        <f t="shared" si="25"/>
        <v>0</v>
      </c>
      <c r="BG118" s="203">
        <f t="shared" si="26"/>
        <v>0</v>
      </c>
      <c r="BH118" s="203">
        <f t="shared" si="27"/>
        <v>0</v>
      </c>
      <c r="BI118" s="203">
        <f t="shared" si="28"/>
        <v>0</v>
      </c>
      <c r="BJ118" s="24" t="s">
        <v>79</v>
      </c>
      <c r="BK118" s="203">
        <f t="shared" si="29"/>
        <v>0</v>
      </c>
      <c r="BL118" s="24" t="s">
        <v>157</v>
      </c>
      <c r="BM118" s="24" t="s">
        <v>497</v>
      </c>
    </row>
    <row r="119" spans="2:65" s="1" customFormat="1" ht="16.5" customHeight="1">
      <c r="B119" s="41"/>
      <c r="C119" s="192" t="s">
        <v>71</v>
      </c>
      <c r="D119" s="192" t="s">
        <v>140</v>
      </c>
      <c r="E119" s="193" t="s">
        <v>1597</v>
      </c>
      <c r="F119" s="194" t="s">
        <v>1598</v>
      </c>
      <c r="G119" s="195" t="s">
        <v>266</v>
      </c>
      <c r="H119" s="196">
        <v>20</v>
      </c>
      <c r="I119" s="197"/>
      <c r="J119" s="198">
        <f t="shared" si="20"/>
        <v>0</v>
      </c>
      <c r="K119" s="194" t="s">
        <v>21</v>
      </c>
      <c r="L119" s="61"/>
      <c r="M119" s="199" t="s">
        <v>21</v>
      </c>
      <c r="N119" s="200" t="s">
        <v>42</v>
      </c>
      <c r="O119" s="42"/>
      <c r="P119" s="201">
        <f t="shared" si="21"/>
        <v>0</v>
      </c>
      <c r="Q119" s="201">
        <v>0.00252</v>
      </c>
      <c r="R119" s="201">
        <f t="shared" si="22"/>
        <v>0.0504</v>
      </c>
      <c r="S119" s="201">
        <v>0</v>
      </c>
      <c r="T119" s="202">
        <f t="shared" si="23"/>
        <v>0</v>
      </c>
      <c r="AR119" s="24" t="s">
        <v>157</v>
      </c>
      <c r="AT119" s="24" t="s">
        <v>140</v>
      </c>
      <c r="AU119" s="24" t="s">
        <v>79</v>
      </c>
      <c r="AY119" s="24" t="s">
        <v>137</v>
      </c>
      <c r="BE119" s="203">
        <f t="shared" si="24"/>
        <v>0</v>
      </c>
      <c r="BF119" s="203">
        <f t="shared" si="25"/>
        <v>0</v>
      </c>
      <c r="BG119" s="203">
        <f t="shared" si="26"/>
        <v>0</v>
      </c>
      <c r="BH119" s="203">
        <f t="shared" si="27"/>
        <v>0</v>
      </c>
      <c r="BI119" s="203">
        <f t="shared" si="28"/>
        <v>0</v>
      </c>
      <c r="BJ119" s="24" t="s">
        <v>79</v>
      </c>
      <c r="BK119" s="203">
        <f t="shared" si="29"/>
        <v>0</v>
      </c>
      <c r="BL119" s="24" t="s">
        <v>157</v>
      </c>
      <c r="BM119" s="24" t="s">
        <v>509</v>
      </c>
    </row>
    <row r="120" spans="2:65" s="1" customFormat="1" ht="16.5" customHeight="1">
      <c r="B120" s="41"/>
      <c r="C120" s="192" t="s">
        <v>71</v>
      </c>
      <c r="D120" s="192" t="s">
        <v>140</v>
      </c>
      <c r="E120" s="193" t="s">
        <v>1599</v>
      </c>
      <c r="F120" s="194" t="s">
        <v>1600</v>
      </c>
      <c r="G120" s="195" t="s">
        <v>266</v>
      </c>
      <c r="H120" s="196">
        <v>30</v>
      </c>
      <c r="I120" s="197"/>
      <c r="J120" s="198">
        <f t="shared" si="20"/>
        <v>0</v>
      </c>
      <c r="K120" s="194" t="s">
        <v>21</v>
      </c>
      <c r="L120" s="61"/>
      <c r="M120" s="199" t="s">
        <v>21</v>
      </c>
      <c r="N120" s="200" t="s">
        <v>42</v>
      </c>
      <c r="O120" s="42"/>
      <c r="P120" s="201">
        <f t="shared" si="21"/>
        <v>0</v>
      </c>
      <c r="Q120" s="201">
        <v>0.0035</v>
      </c>
      <c r="R120" s="201">
        <f t="shared" si="22"/>
        <v>0.105</v>
      </c>
      <c r="S120" s="201">
        <v>0</v>
      </c>
      <c r="T120" s="202">
        <f t="shared" si="23"/>
        <v>0</v>
      </c>
      <c r="AR120" s="24" t="s">
        <v>157</v>
      </c>
      <c r="AT120" s="24" t="s">
        <v>140</v>
      </c>
      <c r="AU120" s="24" t="s">
        <v>79</v>
      </c>
      <c r="AY120" s="24" t="s">
        <v>137</v>
      </c>
      <c r="BE120" s="203">
        <f t="shared" si="24"/>
        <v>0</v>
      </c>
      <c r="BF120" s="203">
        <f t="shared" si="25"/>
        <v>0</v>
      </c>
      <c r="BG120" s="203">
        <f t="shared" si="26"/>
        <v>0</v>
      </c>
      <c r="BH120" s="203">
        <f t="shared" si="27"/>
        <v>0</v>
      </c>
      <c r="BI120" s="203">
        <f t="shared" si="28"/>
        <v>0</v>
      </c>
      <c r="BJ120" s="24" t="s">
        <v>79</v>
      </c>
      <c r="BK120" s="203">
        <f t="shared" si="29"/>
        <v>0</v>
      </c>
      <c r="BL120" s="24" t="s">
        <v>157</v>
      </c>
      <c r="BM120" s="24" t="s">
        <v>517</v>
      </c>
    </row>
    <row r="121" spans="2:65" s="1" customFormat="1" ht="16.5" customHeight="1">
      <c r="B121" s="41"/>
      <c r="C121" s="192" t="s">
        <v>71</v>
      </c>
      <c r="D121" s="192" t="s">
        <v>140</v>
      </c>
      <c r="E121" s="193" t="s">
        <v>1601</v>
      </c>
      <c r="F121" s="194" t="s">
        <v>1602</v>
      </c>
      <c r="G121" s="195" t="s">
        <v>266</v>
      </c>
      <c r="H121" s="196">
        <v>16</v>
      </c>
      <c r="I121" s="197"/>
      <c r="J121" s="198">
        <f t="shared" si="20"/>
        <v>0</v>
      </c>
      <c r="K121" s="194" t="s">
        <v>21</v>
      </c>
      <c r="L121" s="61"/>
      <c r="M121" s="199" t="s">
        <v>21</v>
      </c>
      <c r="N121" s="200" t="s">
        <v>42</v>
      </c>
      <c r="O121" s="42"/>
      <c r="P121" s="201">
        <f t="shared" si="21"/>
        <v>0</v>
      </c>
      <c r="Q121" s="201">
        <v>0.00586</v>
      </c>
      <c r="R121" s="201">
        <f t="shared" si="22"/>
        <v>0.09376</v>
      </c>
      <c r="S121" s="201">
        <v>0</v>
      </c>
      <c r="T121" s="202">
        <f t="shared" si="23"/>
        <v>0</v>
      </c>
      <c r="AR121" s="24" t="s">
        <v>157</v>
      </c>
      <c r="AT121" s="24" t="s">
        <v>140</v>
      </c>
      <c r="AU121" s="24" t="s">
        <v>79</v>
      </c>
      <c r="AY121" s="24" t="s">
        <v>137</v>
      </c>
      <c r="BE121" s="203">
        <f t="shared" si="24"/>
        <v>0</v>
      </c>
      <c r="BF121" s="203">
        <f t="shared" si="25"/>
        <v>0</v>
      </c>
      <c r="BG121" s="203">
        <f t="shared" si="26"/>
        <v>0</v>
      </c>
      <c r="BH121" s="203">
        <f t="shared" si="27"/>
        <v>0</v>
      </c>
      <c r="BI121" s="203">
        <f t="shared" si="28"/>
        <v>0</v>
      </c>
      <c r="BJ121" s="24" t="s">
        <v>79</v>
      </c>
      <c r="BK121" s="203">
        <f t="shared" si="29"/>
        <v>0</v>
      </c>
      <c r="BL121" s="24" t="s">
        <v>157</v>
      </c>
      <c r="BM121" s="24" t="s">
        <v>526</v>
      </c>
    </row>
    <row r="122" spans="2:65" s="1" customFormat="1" ht="16.5" customHeight="1">
      <c r="B122" s="41"/>
      <c r="C122" s="192" t="s">
        <v>71</v>
      </c>
      <c r="D122" s="192" t="s">
        <v>140</v>
      </c>
      <c r="E122" s="193" t="s">
        <v>1603</v>
      </c>
      <c r="F122" s="194" t="s">
        <v>1604</v>
      </c>
      <c r="G122" s="195" t="s">
        <v>355</v>
      </c>
      <c r="H122" s="196">
        <v>4</v>
      </c>
      <c r="I122" s="197"/>
      <c r="J122" s="198">
        <f t="shared" si="20"/>
        <v>0</v>
      </c>
      <c r="K122" s="194" t="s">
        <v>21</v>
      </c>
      <c r="L122" s="61"/>
      <c r="M122" s="199" t="s">
        <v>21</v>
      </c>
      <c r="N122" s="200" t="s">
        <v>42</v>
      </c>
      <c r="O122" s="42"/>
      <c r="P122" s="201">
        <f t="shared" si="21"/>
        <v>0</v>
      </c>
      <c r="Q122" s="201">
        <v>0</v>
      </c>
      <c r="R122" s="201">
        <f t="shared" si="22"/>
        <v>0</v>
      </c>
      <c r="S122" s="201">
        <v>0</v>
      </c>
      <c r="T122" s="202">
        <f t="shared" si="23"/>
        <v>0</v>
      </c>
      <c r="AR122" s="24" t="s">
        <v>157</v>
      </c>
      <c r="AT122" s="24" t="s">
        <v>140</v>
      </c>
      <c r="AU122" s="24" t="s">
        <v>79</v>
      </c>
      <c r="AY122" s="24" t="s">
        <v>137</v>
      </c>
      <c r="BE122" s="203">
        <f t="shared" si="24"/>
        <v>0</v>
      </c>
      <c r="BF122" s="203">
        <f t="shared" si="25"/>
        <v>0</v>
      </c>
      <c r="BG122" s="203">
        <f t="shared" si="26"/>
        <v>0</v>
      </c>
      <c r="BH122" s="203">
        <f t="shared" si="27"/>
        <v>0</v>
      </c>
      <c r="BI122" s="203">
        <f t="shared" si="28"/>
        <v>0</v>
      </c>
      <c r="BJ122" s="24" t="s">
        <v>79</v>
      </c>
      <c r="BK122" s="203">
        <f t="shared" si="29"/>
        <v>0</v>
      </c>
      <c r="BL122" s="24" t="s">
        <v>157</v>
      </c>
      <c r="BM122" s="24" t="s">
        <v>534</v>
      </c>
    </row>
    <row r="123" spans="2:65" s="1" customFormat="1" ht="16.5" customHeight="1">
      <c r="B123" s="41"/>
      <c r="C123" s="192" t="s">
        <v>71</v>
      </c>
      <c r="D123" s="192" t="s">
        <v>140</v>
      </c>
      <c r="E123" s="193" t="s">
        <v>1605</v>
      </c>
      <c r="F123" s="194" t="s">
        <v>1606</v>
      </c>
      <c r="G123" s="195" t="s">
        <v>355</v>
      </c>
      <c r="H123" s="196">
        <v>5</v>
      </c>
      <c r="I123" s="197"/>
      <c r="J123" s="198">
        <f t="shared" si="20"/>
        <v>0</v>
      </c>
      <c r="K123" s="194" t="s">
        <v>21</v>
      </c>
      <c r="L123" s="61"/>
      <c r="M123" s="199" t="s">
        <v>21</v>
      </c>
      <c r="N123" s="200" t="s">
        <v>42</v>
      </c>
      <c r="O123" s="42"/>
      <c r="P123" s="201">
        <f t="shared" si="21"/>
        <v>0</v>
      </c>
      <c r="Q123" s="201">
        <v>0</v>
      </c>
      <c r="R123" s="201">
        <f t="shared" si="22"/>
        <v>0</v>
      </c>
      <c r="S123" s="201">
        <v>0</v>
      </c>
      <c r="T123" s="202">
        <f t="shared" si="23"/>
        <v>0</v>
      </c>
      <c r="AR123" s="24" t="s">
        <v>157</v>
      </c>
      <c r="AT123" s="24" t="s">
        <v>140</v>
      </c>
      <c r="AU123" s="24" t="s">
        <v>79</v>
      </c>
      <c r="AY123" s="24" t="s">
        <v>137</v>
      </c>
      <c r="BE123" s="203">
        <f t="shared" si="24"/>
        <v>0</v>
      </c>
      <c r="BF123" s="203">
        <f t="shared" si="25"/>
        <v>0</v>
      </c>
      <c r="BG123" s="203">
        <f t="shared" si="26"/>
        <v>0</v>
      </c>
      <c r="BH123" s="203">
        <f t="shared" si="27"/>
        <v>0</v>
      </c>
      <c r="BI123" s="203">
        <f t="shared" si="28"/>
        <v>0</v>
      </c>
      <c r="BJ123" s="24" t="s">
        <v>79</v>
      </c>
      <c r="BK123" s="203">
        <f t="shared" si="29"/>
        <v>0</v>
      </c>
      <c r="BL123" s="24" t="s">
        <v>157</v>
      </c>
      <c r="BM123" s="24" t="s">
        <v>544</v>
      </c>
    </row>
    <row r="124" spans="2:65" s="1" customFormat="1" ht="16.5" customHeight="1">
      <c r="B124" s="41"/>
      <c r="C124" s="192" t="s">
        <v>71</v>
      </c>
      <c r="D124" s="192" t="s">
        <v>140</v>
      </c>
      <c r="E124" s="193" t="s">
        <v>1607</v>
      </c>
      <c r="F124" s="194" t="s">
        <v>1608</v>
      </c>
      <c r="G124" s="195" t="s">
        <v>355</v>
      </c>
      <c r="H124" s="196">
        <v>6</v>
      </c>
      <c r="I124" s="197"/>
      <c r="J124" s="198">
        <f t="shared" si="20"/>
        <v>0</v>
      </c>
      <c r="K124" s="194" t="s">
        <v>21</v>
      </c>
      <c r="L124" s="61"/>
      <c r="M124" s="199" t="s">
        <v>21</v>
      </c>
      <c r="N124" s="200" t="s">
        <v>42</v>
      </c>
      <c r="O124" s="42"/>
      <c r="P124" s="201">
        <f t="shared" si="21"/>
        <v>0</v>
      </c>
      <c r="Q124" s="201">
        <v>0</v>
      </c>
      <c r="R124" s="201">
        <f t="shared" si="22"/>
        <v>0</v>
      </c>
      <c r="S124" s="201">
        <v>0</v>
      </c>
      <c r="T124" s="202">
        <f t="shared" si="23"/>
        <v>0</v>
      </c>
      <c r="AR124" s="24" t="s">
        <v>157</v>
      </c>
      <c r="AT124" s="24" t="s">
        <v>140</v>
      </c>
      <c r="AU124" s="24" t="s">
        <v>79</v>
      </c>
      <c r="AY124" s="24" t="s">
        <v>137</v>
      </c>
      <c r="BE124" s="203">
        <f t="shared" si="24"/>
        <v>0</v>
      </c>
      <c r="BF124" s="203">
        <f t="shared" si="25"/>
        <v>0</v>
      </c>
      <c r="BG124" s="203">
        <f t="shared" si="26"/>
        <v>0</v>
      </c>
      <c r="BH124" s="203">
        <f t="shared" si="27"/>
        <v>0</v>
      </c>
      <c r="BI124" s="203">
        <f t="shared" si="28"/>
        <v>0</v>
      </c>
      <c r="BJ124" s="24" t="s">
        <v>79</v>
      </c>
      <c r="BK124" s="203">
        <f t="shared" si="29"/>
        <v>0</v>
      </c>
      <c r="BL124" s="24" t="s">
        <v>157</v>
      </c>
      <c r="BM124" s="24" t="s">
        <v>553</v>
      </c>
    </row>
    <row r="125" spans="2:65" s="1" customFormat="1" ht="16.5" customHeight="1">
      <c r="B125" s="41"/>
      <c r="C125" s="192" t="s">
        <v>71</v>
      </c>
      <c r="D125" s="192" t="s">
        <v>140</v>
      </c>
      <c r="E125" s="193" t="s">
        <v>1609</v>
      </c>
      <c r="F125" s="194" t="s">
        <v>1610</v>
      </c>
      <c r="G125" s="195" t="s">
        <v>355</v>
      </c>
      <c r="H125" s="196">
        <v>2</v>
      </c>
      <c r="I125" s="197"/>
      <c r="J125" s="198">
        <f t="shared" si="20"/>
        <v>0</v>
      </c>
      <c r="K125" s="194" t="s">
        <v>21</v>
      </c>
      <c r="L125" s="61"/>
      <c r="M125" s="199" t="s">
        <v>21</v>
      </c>
      <c r="N125" s="200" t="s">
        <v>42</v>
      </c>
      <c r="O125" s="42"/>
      <c r="P125" s="201">
        <f t="shared" si="21"/>
        <v>0</v>
      </c>
      <c r="Q125" s="201">
        <v>0</v>
      </c>
      <c r="R125" s="201">
        <f t="shared" si="22"/>
        <v>0</v>
      </c>
      <c r="S125" s="201">
        <v>0</v>
      </c>
      <c r="T125" s="202">
        <f t="shared" si="23"/>
        <v>0</v>
      </c>
      <c r="AR125" s="24" t="s">
        <v>157</v>
      </c>
      <c r="AT125" s="24" t="s">
        <v>140</v>
      </c>
      <c r="AU125" s="24" t="s">
        <v>79</v>
      </c>
      <c r="AY125" s="24" t="s">
        <v>137</v>
      </c>
      <c r="BE125" s="203">
        <f t="shared" si="24"/>
        <v>0</v>
      </c>
      <c r="BF125" s="203">
        <f t="shared" si="25"/>
        <v>0</v>
      </c>
      <c r="BG125" s="203">
        <f t="shared" si="26"/>
        <v>0</v>
      </c>
      <c r="BH125" s="203">
        <f t="shared" si="27"/>
        <v>0</v>
      </c>
      <c r="BI125" s="203">
        <f t="shared" si="28"/>
        <v>0</v>
      </c>
      <c r="BJ125" s="24" t="s">
        <v>79</v>
      </c>
      <c r="BK125" s="203">
        <f t="shared" si="29"/>
        <v>0</v>
      </c>
      <c r="BL125" s="24" t="s">
        <v>157</v>
      </c>
      <c r="BM125" s="24" t="s">
        <v>567</v>
      </c>
    </row>
    <row r="126" spans="2:65" s="1" customFormat="1" ht="16.5" customHeight="1">
      <c r="B126" s="41"/>
      <c r="C126" s="192" t="s">
        <v>71</v>
      </c>
      <c r="D126" s="192" t="s">
        <v>140</v>
      </c>
      <c r="E126" s="193" t="s">
        <v>1611</v>
      </c>
      <c r="F126" s="194" t="s">
        <v>1612</v>
      </c>
      <c r="G126" s="195" t="s">
        <v>355</v>
      </c>
      <c r="H126" s="196">
        <v>2</v>
      </c>
      <c r="I126" s="197"/>
      <c r="J126" s="198">
        <f t="shared" si="20"/>
        <v>0</v>
      </c>
      <c r="K126" s="194" t="s">
        <v>21</v>
      </c>
      <c r="L126" s="61"/>
      <c r="M126" s="199" t="s">
        <v>21</v>
      </c>
      <c r="N126" s="200" t="s">
        <v>42</v>
      </c>
      <c r="O126" s="42"/>
      <c r="P126" s="201">
        <f t="shared" si="21"/>
        <v>0</v>
      </c>
      <c r="Q126" s="201">
        <v>0</v>
      </c>
      <c r="R126" s="201">
        <f t="shared" si="22"/>
        <v>0</v>
      </c>
      <c r="S126" s="201">
        <v>0</v>
      </c>
      <c r="T126" s="202">
        <f t="shared" si="23"/>
        <v>0</v>
      </c>
      <c r="AR126" s="24" t="s">
        <v>157</v>
      </c>
      <c r="AT126" s="24" t="s">
        <v>140</v>
      </c>
      <c r="AU126" s="24" t="s">
        <v>79</v>
      </c>
      <c r="AY126" s="24" t="s">
        <v>137</v>
      </c>
      <c r="BE126" s="203">
        <f t="shared" si="24"/>
        <v>0</v>
      </c>
      <c r="BF126" s="203">
        <f t="shared" si="25"/>
        <v>0</v>
      </c>
      <c r="BG126" s="203">
        <f t="shared" si="26"/>
        <v>0</v>
      </c>
      <c r="BH126" s="203">
        <f t="shared" si="27"/>
        <v>0</v>
      </c>
      <c r="BI126" s="203">
        <f t="shared" si="28"/>
        <v>0</v>
      </c>
      <c r="BJ126" s="24" t="s">
        <v>79</v>
      </c>
      <c r="BK126" s="203">
        <f t="shared" si="29"/>
        <v>0</v>
      </c>
      <c r="BL126" s="24" t="s">
        <v>157</v>
      </c>
      <c r="BM126" s="24" t="s">
        <v>577</v>
      </c>
    </row>
    <row r="127" spans="2:65" s="1" customFormat="1" ht="16.5" customHeight="1">
      <c r="B127" s="41"/>
      <c r="C127" s="192" t="s">
        <v>71</v>
      </c>
      <c r="D127" s="192" t="s">
        <v>140</v>
      </c>
      <c r="E127" s="193" t="s">
        <v>1613</v>
      </c>
      <c r="F127" s="194" t="s">
        <v>1614</v>
      </c>
      <c r="G127" s="195" t="s">
        <v>266</v>
      </c>
      <c r="H127" s="196">
        <v>4</v>
      </c>
      <c r="I127" s="197"/>
      <c r="J127" s="198">
        <f t="shared" si="20"/>
        <v>0</v>
      </c>
      <c r="K127" s="194" t="s">
        <v>21</v>
      </c>
      <c r="L127" s="61"/>
      <c r="M127" s="199" t="s">
        <v>21</v>
      </c>
      <c r="N127" s="200" t="s">
        <v>42</v>
      </c>
      <c r="O127" s="42"/>
      <c r="P127" s="201">
        <f t="shared" si="21"/>
        <v>0</v>
      </c>
      <c r="Q127" s="201">
        <v>0.00091</v>
      </c>
      <c r="R127" s="201">
        <f t="shared" si="22"/>
        <v>0.00364</v>
      </c>
      <c r="S127" s="201">
        <v>0</v>
      </c>
      <c r="T127" s="202">
        <f t="shared" si="23"/>
        <v>0</v>
      </c>
      <c r="AR127" s="24" t="s">
        <v>157</v>
      </c>
      <c r="AT127" s="24" t="s">
        <v>140</v>
      </c>
      <c r="AU127" s="24" t="s">
        <v>79</v>
      </c>
      <c r="AY127" s="24" t="s">
        <v>137</v>
      </c>
      <c r="BE127" s="203">
        <f t="shared" si="24"/>
        <v>0</v>
      </c>
      <c r="BF127" s="203">
        <f t="shared" si="25"/>
        <v>0</v>
      </c>
      <c r="BG127" s="203">
        <f t="shared" si="26"/>
        <v>0</v>
      </c>
      <c r="BH127" s="203">
        <f t="shared" si="27"/>
        <v>0</v>
      </c>
      <c r="BI127" s="203">
        <f t="shared" si="28"/>
        <v>0</v>
      </c>
      <c r="BJ127" s="24" t="s">
        <v>79</v>
      </c>
      <c r="BK127" s="203">
        <f t="shared" si="29"/>
        <v>0</v>
      </c>
      <c r="BL127" s="24" t="s">
        <v>157</v>
      </c>
      <c r="BM127" s="24" t="s">
        <v>590</v>
      </c>
    </row>
    <row r="128" spans="2:65" s="1" customFormat="1" ht="16.5" customHeight="1">
      <c r="B128" s="41"/>
      <c r="C128" s="192" t="s">
        <v>71</v>
      </c>
      <c r="D128" s="192" t="s">
        <v>140</v>
      </c>
      <c r="E128" s="193" t="s">
        <v>1615</v>
      </c>
      <c r="F128" s="194" t="s">
        <v>1616</v>
      </c>
      <c r="G128" s="195" t="s">
        <v>266</v>
      </c>
      <c r="H128" s="196">
        <v>8</v>
      </c>
      <c r="I128" s="197"/>
      <c r="J128" s="198">
        <f t="shared" si="20"/>
        <v>0</v>
      </c>
      <c r="K128" s="194" t="s">
        <v>21</v>
      </c>
      <c r="L128" s="61"/>
      <c r="M128" s="199" t="s">
        <v>21</v>
      </c>
      <c r="N128" s="200" t="s">
        <v>42</v>
      </c>
      <c r="O128" s="42"/>
      <c r="P128" s="201">
        <f t="shared" si="21"/>
        <v>0</v>
      </c>
      <c r="Q128" s="201">
        <v>0.00119</v>
      </c>
      <c r="R128" s="201">
        <f t="shared" si="22"/>
        <v>0.00952</v>
      </c>
      <c r="S128" s="201">
        <v>0</v>
      </c>
      <c r="T128" s="202">
        <f t="shared" si="23"/>
        <v>0</v>
      </c>
      <c r="AR128" s="24" t="s">
        <v>157</v>
      </c>
      <c r="AT128" s="24" t="s">
        <v>140</v>
      </c>
      <c r="AU128" s="24" t="s">
        <v>79</v>
      </c>
      <c r="AY128" s="24" t="s">
        <v>137</v>
      </c>
      <c r="BE128" s="203">
        <f t="shared" si="24"/>
        <v>0</v>
      </c>
      <c r="BF128" s="203">
        <f t="shared" si="25"/>
        <v>0</v>
      </c>
      <c r="BG128" s="203">
        <f t="shared" si="26"/>
        <v>0</v>
      </c>
      <c r="BH128" s="203">
        <f t="shared" si="27"/>
        <v>0</v>
      </c>
      <c r="BI128" s="203">
        <f t="shared" si="28"/>
        <v>0</v>
      </c>
      <c r="BJ128" s="24" t="s">
        <v>79</v>
      </c>
      <c r="BK128" s="203">
        <f t="shared" si="29"/>
        <v>0</v>
      </c>
      <c r="BL128" s="24" t="s">
        <v>157</v>
      </c>
      <c r="BM128" s="24" t="s">
        <v>598</v>
      </c>
    </row>
    <row r="129" spans="2:65" s="1" customFormat="1" ht="16.5" customHeight="1">
      <c r="B129" s="41"/>
      <c r="C129" s="192" t="s">
        <v>71</v>
      </c>
      <c r="D129" s="192" t="s">
        <v>140</v>
      </c>
      <c r="E129" s="193" t="s">
        <v>1617</v>
      </c>
      <c r="F129" s="194" t="s">
        <v>1618</v>
      </c>
      <c r="G129" s="195" t="s">
        <v>266</v>
      </c>
      <c r="H129" s="196">
        <v>2</v>
      </c>
      <c r="I129" s="197"/>
      <c r="J129" s="198">
        <f t="shared" si="20"/>
        <v>0</v>
      </c>
      <c r="K129" s="194" t="s">
        <v>21</v>
      </c>
      <c r="L129" s="61"/>
      <c r="M129" s="199" t="s">
        <v>21</v>
      </c>
      <c r="N129" s="200" t="s">
        <v>42</v>
      </c>
      <c r="O129" s="42"/>
      <c r="P129" s="201">
        <f t="shared" si="21"/>
        <v>0</v>
      </c>
      <c r="Q129" s="201">
        <v>0.00252</v>
      </c>
      <c r="R129" s="201">
        <f t="shared" si="22"/>
        <v>0.00504</v>
      </c>
      <c r="S129" s="201">
        <v>0</v>
      </c>
      <c r="T129" s="202">
        <f t="shared" si="23"/>
        <v>0</v>
      </c>
      <c r="AR129" s="24" t="s">
        <v>157</v>
      </c>
      <c r="AT129" s="24" t="s">
        <v>140</v>
      </c>
      <c r="AU129" s="24" t="s">
        <v>79</v>
      </c>
      <c r="AY129" s="24" t="s">
        <v>137</v>
      </c>
      <c r="BE129" s="203">
        <f t="shared" si="24"/>
        <v>0</v>
      </c>
      <c r="BF129" s="203">
        <f t="shared" si="25"/>
        <v>0</v>
      </c>
      <c r="BG129" s="203">
        <f t="shared" si="26"/>
        <v>0</v>
      </c>
      <c r="BH129" s="203">
        <f t="shared" si="27"/>
        <v>0</v>
      </c>
      <c r="BI129" s="203">
        <f t="shared" si="28"/>
        <v>0</v>
      </c>
      <c r="BJ129" s="24" t="s">
        <v>79</v>
      </c>
      <c r="BK129" s="203">
        <f t="shared" si="29"/>
        <v>0</v>
      </c>
      <c r="BL129" s="24" t="s">
        <v>157</v>
      </c>
      <c r="BM129" s="24" t="s">
        <v>607</v>
      </c>
    </row>
    <row r="130" spans="2:65" s="1" customFormat="1" ht="16.5" customHeight="1">
      <c r="B130" s="41"/>
      <c r="C130" s="192" t="s">
        <v>71</v>
      </c>
      <c r="D130" s="192" t="s">
        <v>140</v>
      </c>
      <c r="E130" s="193" t="s">
        <v>1619</v>
      </c>
      <c r="F130" s="194" t="s">
        <v>1620</v>
      </c>
      <c r="G130" s="195" t="s">
        <v>266</v>
      </c>
      <c r="H130" s="196">
        <v>12</v>
      </c>
      <c r="I130" s="197"/>
      <c r="J130" s="198">
        <f t="shared" si="20"/>
        <v>0</v>
      </c>
      <c r="K130" s="194" t="s">
        <v>21</v>
      </c>
      <c r="L130" s="61"/>
      <c r="M130" s="199" t="s">
        <v>21</v>
      </c>
      <c r="N130" s="200" t="s">
        <v>42</v>
      </c>
      <c r="O130" s="42"/>
      <c r="P130" s="201">
        <f t="shared" si="21"/>
        <v>0</v>
      </c>
      <c r="Q130" s="201">
        <v>0.0035</v>
      </c>
      <c r="R130" s="201">
        <f t="shared" si="22"/>
        <v>0.042</v>
      </c>
      <c r="S130" s="201">
        <v>0</v>
      </c>
      <c r="T130" s="202">
        <f t="shared" si="23"/>
        <v>0</v>
      </c>
      <c r="AR130" s="24" t="s">
        <v>157</v>
      </c>
      <c r="AT130" s="24" t="s">
        <v>140</v>
      </c>
      <c r="AU130" s="24" t="s">
        <v>79</v>
      </c>
      <c r="AY130" s="24" t="s">
        <v>137</v>
      </c>
      <c r="BE130" s="203">
        <f t="shared" si="24"/>
        <v>0</v>
      </c>
      <c r="BF130" s="203">
        <f t="shared" si="25"/>
        <v>0</v>
      </c>
      <c r="BG130" s="203">
        <f t="shared" si="26"/>
        <v>0</v>
      </c>
      <c r="BH130" s="203">
        <f t="shared" si="27"/>
        <v>0</v>
      </c>
      <c r="BI130" s="203">
        <f t="shared" si="28"/>
        <v>0</v>
      </c>
      <c r="BJ130" s="24" t="s">
        <v>79</v>
      </c>
      <c r="BK130" s="203">
        <f t="shared" si="29"/>
        <v>0</v>
      </c>
      <c r="BL130" s="24" t="s">
        <v>157</v>
      </c>
      <c r="BM130" s="24" t="s">
        <v>617</v>
      </c>
    </row>
    <row r="131" spans="2:65" s="1" customFormat="1" ht="16.5" customHeight="1">
      <c r="B131" s="41"/>
      <c r="C131" s="192" t="s">
        <v>71</v>
      </c>
      <c r="D131" s="192" t="s">
        <v>140</v>
      </c>
      <c r="E131" s="193" t="s">
        <v>1621</v>
      </c>
      <c r="F131" s="194" t="s">
        <v>1622</v>
      </c>
      <c r="G131" s="195" t="s">
        <v>355</v>
      </c>
      <c r="H131" s="196">
        <v>26</v>
      </c>
      <c r="I131" s="197"/>
      <c r="J131" s="198">
        <f t="shared" si="20"/>
        <v>0</v>
      </c>
      <c r="K131" s="194" t="s">
        <v>21</v>
      </c>
      <c r="L131" s="61"/>
      <c r="M131" s="199" t="s">
        <v>21</v>
      </c>
      <c r="N131" s="200" t="s">
        <v>42</v>
      </c>
      <c r="O131" s="42"/>
      <c r="P131" s="201">
        <f t="shared" si="21"/>
        <v>0</v>
      </c>
      <c r="Q131" s="201">
        <v>5E-05</v>
      </c>
      <c r="R131" s="201">
        <f t="shared" si="22"/>
        <v>0.0013000000000000002</v>
      </c>
      <c r="S131" s="201">
        <v>0</v>
      </c>
      <c r="T131" s="202">
        <f t="shared" si="23"/>
        <v>0</v>
      </c>
      <c r="AR131" s="24" t="s">
        <v>157</v>
      </c>
      <c r="AT131" s="24" t="s">
        <v>140</v>
      </c>
      <c r="AU131" s="24" t="s">
        <v>79</v>
      </c>
      <c r="AY131" s="24" t="s">
        <v>137</v>
      </c>
      <c r="BE131" s="203">
        <f t="shared" si="24"/>
        <v>0</v>
      </c>
      <c r="BF131" s="203">
        <f t="shared" si="25"/>
        <v>0</v>
      </c>
      <c r="BG131" s="203">
        <f t="shared" si="26"/>
        <v>0</v>
      </c>
      <c r="BH131" s="203">
        <f t="shared" si="27"/>
        <v>0</v>
      </c>
      <c r="BI131" s="203">
        <f t="shared" si="28"/>
        <v>0</v>
      </c>
      <c r="BJ131" s="24" t="s">
        <v>79</v>
      </c>
      <c r="BK131" s="203">
        <f t="shared" si="29"/>
        <v>0</v>
      </c>
      <c r="BL131" s="24" t="s">
        <v>157</v>
      </c>
      <c r="BM131" s="24" t="s">
        <v>629</v>
      </c>
    </row>
    <row r="132" spans="2:65" s="1" customFormat="1" ht="16.5" customHeight="1">
      <c r="B132" s="41"/>
      <c r="C132" s="192" t="s">
        <v>71</v>
      </c>
      <c r="D132" s="192" t="s">
        <v>140</v>
      </c>
      <c r="E132" s="193" t="s">
        <v>1623</v>
      </c>
      <c r="F132" s="194" t="s">
        <v>1624</v>
      </c>
      <c r="G132" s="195" t="s">
        <v>355</v>
      </c>
      <c r="H132" s="196">
        <v>1</v>
      </c>
      <c r="I132" s="197"/>
      <c r="J132" s="198">
        <f t="shared" si="20"/>
        <v>0</v>
      </c>
      <c r="K132" s="194" t="s">
        <v>21</v>
      </c>
      <c r="L132" s="61"/>
      <c r="M132" s="199" t="s">
        <v>21</v>
      </c>
      <c r="N132" s="200" t="s">
        <v>42</v>
      </c>
      <c r="O132" s="42"/>
      <c r="P132" s="201">
        <f t="shared" si="21"/>
        <v>0</v>
      </c>
      <c r="Q132" s="201">
        <v>0.00041</v>
      </c>
      <c r="R132" s="201">
        <f t="shared" si="22"/>
        <v>0.00041</v>
      </c>
      <c r="S132" s="201">
        <v>0</v>
      </c>
      <c r="T132" s="202">
        <f t="shared" si="23"/>
        <v>0</v>
      </c>
      <c r="AR132" s="24" t="s">
        <v>157</v>
      </c>
      <c r="AT132" s="24" t="s">
        <v>140</v>
      </c>
      <c r="AU132" s="24" t="s">
        <v>79</v>
      </c>
      <c r="AY132" s="24" t="s">
        <v>137</v>
      </c>
      <c r="BE132" s="203">
        <f t="shared" si="24"/>
        <v>0</v>
      </c>
      <c r="BF132" s="203">
        <f t="shared" si="25"/>
        <v>0</v>
      </c>
      <c r="BG132" s="203">
        <f t="shared" si="26"/>
        <v>0</v>
      </c>
      <c r="BH132" s="203">
        <f t="shared" si="27"/>
        <v>0</v>
      </c>
      <c r="BI132" s="203">
        <f t="shared" si="28"/>
        <v>0</v>
      </c>
      <c r="BJ132" s="24" t="s">
        <v>79</v>
      </c>
      <c r="BK132" s="203">
        <f t="shared" si="29"/>
        <v>0</v>
      </c>
      <c r="BL132" s="24" t="s">
        <v>157</v>
      </c>
      <c r="BM132" s="24" t="s">
        <v>639</v>
      </c>
    </row>
    <row r="133" spans="2:65" s="1" customFormat="1" ht="16.5" customHeight="1">
      <c r="B133" s="41"/>
      <c r="C133" s="192" t="s">
        <v>71</v>
      </c>
      <c r="D133" s="192" t="s">
        <v>140</v>
      </c>
      <c r="E133" s="193" t="s">
        <v>1625</v>
      </c>
      <c r="F133" s="194" t="s">
        <v>1626</v>
      </c>
      <c r="G133" s="195" t="s">
        <v>355</v>
      </c>
      <c r="H133" s="196">
        <v>1</v>
      </c>
      <c r="I133" s="197"/>
      <c r="J133" s="198">
        <f t="shared" si="20"/>
        <v>0</v>
      </c>
      <c r="K133" s="194" t="s">
        <v>21</v>
      </c>
      <c r="L133" s="61"/>
      <c r="M133" s="199" t="s">
        <v>21</v>
      </c>
      <c r="N133" s="200" t="s">
        <v>42</v>
      </c>
      <c r="O133" s="42"/>
      <c r="P133" s="201">
        <f t="shared" si="21"/>
        <v>0</v>
      </c>
      <c r="Q133" s="201">
        <v>0.00104</v>
      </c>
      <c r="R133" s="201">
        <f t="shared" si="22"/>
        <v>0.00104</v>
      </c>
      <c r="S133" s="201">
        <v>0</v>
      </c>
      <c r="T133" s="202">
        <f t="shared" si="23"/>
        <v>0</v>
      </c>
      <c r="AR133" s="24" t="s">
        <v>157</v>
      </c>
      <c r="AT133" s="24" t="s">
        <v>140</v>
      </c>
      <c r="AU133" s="24" t="s">
        <v>79</v>
      </c>
      <c r="AY133" s="24" t="s">
        <v>137</v>
      </c>
      <c r="BE133" s="203">
        <f t="shared" si="24"/>
        <v>0</v>
      </c>
      <c r="BF133" s="203">
        <f t="shared" si="25"/>
        <v>0</v>
      </c>
      <c r="BG133" s="203">
        <f t="shared" si="26"/>
        <v>0</v>
      </c>
      <c r="BH133" s="203">
        <f t="shared" si="27"/>
        <v>0</v>
      </c>
      <c r="BI133" s="203">
        <f t="shared" si="28"/>
        <v>0</v>
      </c>
      <c r="BJ133" s="24" t="s">
        <v>79</v>
      </c>
      <c r="BK133" s="203">
        <f t="shared" si="29"/>
        <v>0</v>
      </c>
      <c r="BL133" s="24" t="s">
        <v>157</v>
      </c>
      <c r="BM133" s="24" t="s">
        <v>650</v>
      </c>
    </row>
    <row r="134" spans="2:65" s="1" customFormat="1" ht="16.5" customHeight="1">
      <c r="B134" s="41"/>
      <c r="C134" s="192" t="s">
        <v>71</v>
      </c>
      <c r="D134" s="192" t="s">
        <v>140</v>
      </c>
      <c r="E134" s="193" t="s">
        <v>1627</v>
      </c>
      <c r="F134" s="194" t="s">
        <v>1628</v>
      </c>
      <c r="G134" s="195" t="s">
        <v>1629</v>
      </c>
      <c r="H134" s="196">
        <v>1</v>
      </c>
      <c r="I134" s="197"/>
      <c r="J134" s="198">
        <f t="shared" si="20"/>
        <v>0</v>
      </c>
      <c r="K134" s="194" t="s">
        <v>21</v>
      </c>
      <c r="L134" s="61"/>
      <c r="M134" s="199" t="s">
        <v>21</v>
      </c>
      <c r="N134" s="200" t="s">
        <v>42</v>
      </c>
      <c r="O134" s="42"/>
      <c r="P134" s="201">
        <f t="shared" si="21"/>
        <v>0</v>
      </c>
      <c r="Q134" s="201">
        <v>0.00204</v>
      </c>
      <c r="R134" s="201">
        <f t="shared" si="22"/>
        <v>0.00204</v>
      </c>
      <c r="S134" s="201">
        <v>0</v>
      </c>
      <c r="T134" s="202">
        <f t="shared" si="23"/>
        <v>0</v>
      </c>
      <c r="AR134" s="24" t="s">
        <v>157</v>
      </c>
      <c r="AT134" s="24" t="s">
        <v>140</v>
      </c>
      <c r="AU134" s="24" t="s">
        <v>79</v>
      </c>
      <c r="AY134" s="24" t="s">
        <v>137</v>
      </c>
      <c r="BE134" s="203">
        <f t="shared" si="24"/>
        <v>0</v>
      </c>
      <c r="BF134" s="203">
        <f t="shared" si="25"/>
        <v>0</v>
      </c>
      <c r="BG134" s="203">
        <f t="shared" si="26"/>
        <v>0</v>
      </c>
      <c r="BH134" s="203">
        <f t="shared" si="27"/>
        <v>0</v>
      </c>
      <c r="BI134" s="203">
        <f t="shared" si="28"/>
        <v>0</v>
      </c>
      <c r="BJ134" s="24" t="s">
        <v>79</v>
      </c>
      <c r="BK134" s="203">
        <f t="shared" si="29"/>
        <v>0</v>
      </c>
      <c r="BL134" s="24" t="s">
        <v>157</v>
      </c>
      <c r="BM134" s="24" t="s">
        <v>660</v>
      </c>
    </row>
    <row r="135" spans="2:65" s="1" customFormat="1" ht="16.5" customHeight="1">
      <c r="B135" s="41"/>
      <c r="C135" s="192" t="s">
        <v>71</v>
      </c>
      <c r="D135" s="192" t="s">
        <v>140</v>
      </c>
      <c r="E135" s="193" t="s">
        <v>1630</v>
      </c>
      <c r="F135" s="194" t="s">
        <v>1631</v>
      </c>
      <c r="G135" s="195" t="s">
        <v>355</v>
      </c>
      <c r="H135" s="196">
        <v>2</v>
      </c>
      <c r="I135" s="197"/>
      <c r="J135" s="198">
        <f t="shared" si="20"/>
        <v>0</v>
      </c>
      <c r="K135" s="194" t="s">
        <v>21</v>
      </c>
      <c r="L135" s="61"/>
      <c r="M135" s="199" t="s">
        <v>21</v>
      </c>
      <c r="N135" s="200" t="s">
        <v>42</v>
      </c>
      <c r="O135" s="42"/>
      <c r="P135" s="201">
        <f t="shared" si="21"/>
        <v>0</v>
      </c>
      <c r="Q135" s="201">
        <v>0.0009</v>
      </c>
      <c r="R135" s="201">
        <f t="shared" si="22"/>
        <v>0.0018</v>
      </c>
      <c r="S135" s="201">
        <v>0</v>
      </c>
      <c r="T135" s="202">
        <f t="shared" si="23"/>
        <v>0</v>
      </c>
      <c r="AR135" s="24" t="s">
        <v>157</v>
      </c>
      <c r="AT135" s="24" t="s">
        <v>140</v>
      </c>
      <c r="AU135" s="24" t="s">
        <v>79</v>
      </c>
      <c r="AY135" s="24" t="s">
        <v>137</v>
      </c>
      <c r="BE135" s="203">
        <f t="shared" si="24"/>
        <v>0</v>
      </c>
      <c r="BF135" s="203">
        <f t="shared" si="25"/>
        <v>0</v>
      </c>
      <c r="BG135" s="203">
        <f t="shared" si="26"/>
        <v>0</v>
      </c>
      <c r="BH135" s="203">
        <f t="shared" si="27"/>
        <v>0</v>
      </c>
      <c r="BI135" s="203">
        <f t="shared" si="28"/>
        <v>0</v>
      </c>
      <c r="BJ135" s="24" t="s">
        <v>79</v>
      </c>
      <c r="BK135" s="203">
        <f t="shared" si="29"/>
        <v>0</v>
      </c>
      <c r="BL135" s="24" t="s">
        <v>157</v>
      </c>
      <c r="BM135" s="24" t="s">
        <v>668</v>
      </c>
    </row>
    <row r="136" spans="2:65" s="1" customFormat="1" ht="16.5" customHeight="1">
      <c r="B136" s="41"/>
      <c r="C136" s="192" t="s">
        <v>71</v>
      </c>
      <c r="D136" s="192" t="s">
        <v>140</v>
      </c>
      <c r="E136" s="193" t="s">
        <v>1632</v>
      </c>
      <c r="F136" s="194" t="s">
        <v>1633</v>
      </c>
      <c r="G136" s="195" t="s">
        <v>355</v>
      </c>
      <c r="H136" s="196">
        <v>2</v>
      </c>
      <c r="I136" s="197"/>
      <c r="J136" s="198">
        <f t="shared" si="20"/>
        <v>0</v>
      </c>
      <c r="K136" s="194" t="s">
        <v>21</v>
      </c>
      <c r="L136" s="61"/>
      <c r="M136" s="199" t="s">
        <v>21</v>
      </c>
      <c r="N136" s="200" t="s">
        <v>42</v>
      </c>
      <c r="O136" s="42"/>
      <c r="P136" s="201">
        <f t="shared" si="21"/>
        <v>0</v>
      </c>
      <c r="Q136" s="201">
        <v>2E-05</v>
      </c>
      <c r="R136" s="201">
        <f t="shared" si="22"/>
        <v>4E-05</v>
      </c>
      <c r="S136" s="201">
        <v>0</v>
      </c>
      <c r="T136" s="202">
        <f t="shared" si="23"/>
        <v>0</v>
      </c>
      <c r="AR136" s="24" t="s">
        <v>157</v>
      </c>
      <c r="AT136" s="24" t="s">
        <v>140</v>
      </c>
      <c r="AU136" s="24" t="s">
        <v>79</v>
      </c>
      <c r="AY136" s="24" t="s">
        <v>137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24" t="s">
        <v>79</v>
      </c>
      <c r="BK136" s="203">
        <f t="shared" si="29"/>
        <v>0</v>
      </c>
      <c r="BL136" s="24" t="s">
        <v>157</v>
      </c>
      <c r="BM136" s="24" t="s">
        <v>678</v>
      </c>
    </row>
    <row r="137" spans="2:65" s="1" customFormat="1" ht="16.5" customHeight="1">
      <c r="B137" s="41"/>
      <c r="C137" s="192" t="s">
        <v>71</v>
      </c>
      <c r="D137" s="192" t="s">
        <v>140</v>
      </c>
      <c r="E137" s="193" t="s">
        <v>1634</v>
      </c>
      <c r="F137" s="194" t="s">
        <v>1635</v>
      </c>
      <c r="G137" s="195" t="s">
        <v>355</v>
      </c>
      <c r="H137" s="196">
        <v>2</v>
      </c>
      <c r="I137" s="197"/>
      <c r="J137" s="198">
        <f t="shared" si="20"/>
        <v>0</v>
      </c>
      <c r="K137" s="194" t="s">
        <v>21</v>
      </c>
      <c r="L137" s="61"/>
      <c r="M137" s="199" t="s">
        <v>21</v>
      </c>
      <c r="N137" s="200" t="s">
        <v>42</v>
      </c>
      <c r="O137" s="42"/>
      <c r="P137" s="201">
        <f t="shared" si="21"/>
        <v>0</v>
      </c>
      <c r="Q137" s="201">
        <v>0.0016</v>
      </c>
      <c r="R137" s="201">
        <f t="shared" si="22"/>
        <v>0.0032</v>
      </c>
      <c r="S137" s="201">
        <v>0</v>
      </c>
      <c r="T137" s="202">
        <f t="shared" si="23"/>
        <v>0</v>
      </c>
      <c r="AR137" s="24" t="s">
        <v>157</v>
      </c>
      <c r="AT137" s="24" t="s">
        <v>140</v>
      </c>
      <c r="AU137" s="24" t="s">
        <v>79</v>
      </c>
      <c r="AY137" s="24" t="s">
        <v>137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4" t="s">
        <v>79</v>
      </c>
      <c r="BK137" s="203">
        <f t="shared" si="29"/>
        <v>0</v>
      </c>
      <c r="BL137" s="24" t="s">
        <v>157</v>
      </c>
      <c r="BM137" s="24" t="s">
        <v>687</v>
      </c>
    </row>
    <row r="138" spans="2:65" s="1" customFormat="1" ht="16.5" customHeight="1">
      <c r="B138" s="41"/>
      <c r="C138" s="192" t="s">
        <v>71</v>
      </c>
      <c r="D138" s="192" t="s">
        <v>140</v>
      </c>
      <c r="E138" s="193" t="s">
        <v>1636</v>
      </c>
      <c r="F138" s="194" t="s">
        <v>1637</v>
      </c>
      <c r="G138" s="195" t="s">
        <v>355</v>
      </c>
      <c r="H138" s="196">
        <v>1</v>
      </c>
      <c r="I138" s="197"/>
      <c r="J138" s="198">
        <f t="shared" si="20"/>
        <v>0</v>
      </c>
      <c r="K138" s="194" t="s">
        <v>21</v>
      </c>
      <c r="L138" s="61"/>
      <c r="M138" s="199" t="s">
        <v>21</v>
      </c>
      <c r="N138" s="200" t="s">
        <v>42</v>
      </c>
      <c r="O138" s="42"/>
      <c r="P138" s="201">
        <f t="shared" si="21"/>
        <v>0</v>
      </c>
      <c r="Q138" s="201">
        <v>0.002</v>
      </c>
      <c r="R138" s="201">
        <f t="shared" si="22"/>
        <v>0.002</v>
      </c>
      <c r="S138" s="201">
        <v>0</v>
      </c>
      <c r="T138" s="202">
        <f t="shared" si="23"/>
        <v>0</v>
      </c>
      <c r="AR138" s="24" t="s">
        <v>157</v>
      </c>
      <c r="AT138" s="24" t="s">
        <v>140</v>
      </c>
      <c r="AU138" s="24" t="s">
        <v>79</v>
      </c>
      <c r="AY138" s="24" t="s">
        <v>137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4" t="s">
        <v>79</v>
      </c>
      <c r="BK138" s="203">
        <f t="shared" si="29"/>
        <v>0</v>
      </c>
      <c r="BL138" s="24" t="s">
        <v>157</v>
      </c>
      <c r="BM138" s="24" t="s">
        <v>696</v>
      </c>
    </row>
    <row r="139" spans="2:65" s="1" customFormat="1" ht="16.5" customHeight="1">
      <c r="B139" s="41"/>
      <c r="C139" s="192" t="s">
        <v>71</v>
      </c>
      <c r="D139" s="192" t="s">
        <v>140</v>
      </c>
      <c r="E139" s="193" t="s">
        <v>1638</v>
      </c>
      <c r="F139" s="194" t="s">
        <v>1639</v>
      </c>
      <c r="G139" s="195" t="s">
        <v>355</v>
      </c>
      <c r="H139" s="196">
        <v>3</v>
      </c>
      <c r="I139" s="197"/>
      <c r="J139" s="198">
        <f t="shared" si="20"/>
        <v>0</v>
      </c>
      <c r="K139" s="194" t="s">
        <v>21</v>
      </c>
      <c r="L139" s="61"/>
      <c r="M139" s="199" t="s">
        <v>21</v>
      </c>
      <c r="N139" s="200" t="s">
        <v>42</v>
      </c>
      <c r="O139" s="42"/>
      <c r="P139" s="201">
        <f t="shared" si="21"/>
        <v>0</v>
      </c>
      <c r="Q139" s="201">
        <v>2E-05</v>
      </c>
      <c r="R139" s="201">
        <f t="shared" si="22"/>
        <v>6.000000000000001E-05</v>
      </c>
      <c r="S139" s="201">
        <v>0</v>
      </c>
      <c r="T139" s="202">
        <f t="shared" si="23"/>
        <v>0</v>
      </c>
      <c r="AR139" s="24" t="s">
        <v>157</v>
      </c>
      <c r="AT139" s="24" t="s">
        <v>140</v>
      </c>
      <c r="AU139" s="24" t="s">
        <v>79</v>
      </c>
      <c r="AY139" s="24" t="s">
        <v>137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4" t="s">
        <v>79</v>
      </c>
      <c r="BK139" s="203">
        <f t="shared" si="29"/>
        <v>0</v>
      </c>
      <c r="BL139" s="24" t="s">
        <v>157</v>
      </c>
      <c r="BM139" s="24" t="s">
        <v>704</v>
      </c>
    </row>
    <row r="140" spans="2:65" s="1" customFormat="1" ht="16.5" customHeight="1">
      <c r="B140" s="41"/>
      <c r="C140" s="192" t="s">
        <v>71</v>
      </c>
      <c r="D140" s="192" t="s">
        <v>140</v>
      </c>
      <c r="E140" s="193" t="s">
        <v>1640</v>
      </c>
      <c r="F140" s="194" t="s">
        <v>1641</v>
      </c>
      <c r="G140" s="195" t="s">
        <v>355</v>
      </c>
      <c r="H140" s="196">
        <v>2</v>
      </c>
      <c r="I140" s="197"/>
      <c r="J140" s="198">
        <f t="shared" si="20"/>
        <v>0</v>
      </c>
      <c r="K140" s="194" t="s">
        <v>21</v>
      </c>
      <c r="L140" s="61"/>
      <c r="M140" s="199" t="s">
        <v>21</v>
      </c>
      <c r="N140" s="200" t="s">
        <v>42</v>
      </c>
      <c r="O140" s="42"/>
      <c r="P140" s="201">
        <f t="shared" si="21"/>
        <v>0</v>
      </c>
      <c r="Q140" s="201">
        <v>0.0024</v>
      </c>
      <c r="R140" s="201">
        <f t="shared" si="22"/>
        <v>0.0048</v>
      </c>
      <c r="S140" s="201">
        <v>0</v>
      </c>
      <c r="T140" s="202">
        <f t="shared" si="23"/>
        <v>0</v>
      </c>
      <c r="AR140" s="24" t="s">
        <v>157</v>
      </c>
      <c r="AT140" s="24" t="s">
        <v>140</v>
      </c>
      <c r="AU140" s="24" t="s">
        <v>79</v>
      </c>
      <c r="AY140" s="24" t="s">
        <v>137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4" t="s">
        <v>79</v>
      </c>
      <c r="BK140" s="203">
        <f t="shared" si="29"/>
        <v>0</v>
      </c>
      <c r="BL140" s="24" t="s">
        <v>157</v>
      </c>
      <c r="BM140" s="24" t="s">
        <v>712</v>
      </c>
    </row>
    <row r="141" spans="2:65" s="1" customFormat="1" ht="16.5" customHeight="1">
      <c r="B141" s="41"/>
      <c r="C141" s="192" t="s">
        <v>71</v>
      </c>
      <c r="D141" s="192" t="s">
        <v>140</v>
      </c>
      <c r="E141" s="193" t="s">
        <v>1642</v>
      </c>
      <c r="F141" s="194" t="s">
        <v>1643</v>
      </c>
      <c r="G141" s="195" t="s">
        <v>355</v>
      </c>
      <c r="H141" s="196">
        <v>1</v>
      </c>
      <c r="I141" s="197"/>
      <c r="J141" s="198">
        <f t="shared" si="20"/>
        <v>0</v>
      </c>
      <c r="K141" s="194" t="s">
        <v>21</v>
      </c>
      <c r="L141" s="61"/>
      <c r="M141" s="199" t="s">
        <v>21</v>
      </c>
      <c r="N141" s="200" t="s">
        <v>42</v>
      </c>
      <c r="O141" s="42"/>
      <c r="P141" s="201">
        <f t="shared" si="21"/>
        <v>0</v>
      </c>
      <c r="Q141" s="201">
        <v>0.0024</v>
      </c>
      <c r="R141" s="201">
        <f t="shared" si="22"/>
        <v>0.0024</v>
      </c>
      <c r="S141" s="201">
        <v>0</v>
      </c>
      <c r="T141" s="202">
        <f t="shared" si="23"/>
        <v>0</v>
      </c>
      <c r="AR141" s="24" t="s">
        <v>157</v>
      </c>
      <c r="AT141" s="24" t="s">
        <v>140</v>
      </c>
      <c r="AU141" s="24" t="s">
        <v>79</v>
      </c>
      <c r="AY141" s="24" t="s">
        <v>137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4" t="s">
        <v>79</v>
      </c>
      <c r="BK141" s="203">
        <f t="shared" si="29"/>
        <v>0</v>
      </c>
      <c r="BL141" s="24" t="s">
        <v>157</v>
      </c>
      <c r="BM141" s="24" t="s">
        <v>722</v>
      </c>
    </row>
    <row r="142" spans="2:65" s="1" customFormat="1" ht="16.5" customHeight="1">
      <c r="B142" s="41"/>
      <c r="C142" s="192" t="s">
        <v>71</v>
      </c>
      <c r="D142" s="192" t="s">
        <v>140</v>
      </c>
      <c r="E142" s="193" t="s">
        <v>1644</v>
      </c>
      <c r="F142" s="194" t="s">
        <v>1645</v>
      </c>
      <c r="G142" s="195" t="s">
        <v>355</v>
      </c>
      <c r="H142" s="196">
        <v>3</v>
      </c>
      <c r="I142" s="197"/>
      <c r="J142" s="198">
        <f t="shared" si="20"/>
        <v>0</v>
      </c>
      <c r="K142" s="194" t="s">
        <v>21</v>
      </c>
      <c r="L142" s="61"/>
      <c r="M142" s="199" t="s">
        <v>21</v>
      </c>
      <c r="N142" s="200" t="s">
        <v>42</v>
      </c>
      <c r="O142" s="42"/>
      <c r="P142" s="201">
        <f t="shared" si="21"/>
        <v>0</v>
      </c>
      <c r="Q142" s="201">
        <v>2E-05</v>
      </c>
      <c r="R142" s="201">
        <f t="shared" si="22"/>
        <v>6.000000000000001E-05</v>
      </c>
      <c r="S142" s="201">
        <v>0</v>
      </c>
      <c r="T142" s="202">
        <f t="shared" si="23"/>
        <v>0</v>
      </c>
      <c r="AR142" s="24" t="s">
        <v>157</v>
      </c>
      <c r="AT142" s="24" t="s">
        <v>140</v>
      </c>
      <c r="AU142" s="24" t="s">
        <v>79</v>
      </c>
      <c r="AY142" s="24" t="s">
        <v>137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4" t="s">
        <v>79</v>
      </c>
      <c r="BK142" s="203">
        <f t="shared" si="29"/>
        <v>0</v>
      </c>
      <c r="BL142" s="24" t="s">
        <v>157</v>
      </c>
      <c r="BM142" s="24" t="s">
        <v>732</v>
      </c>
    </row>
    <row r="143" spans="2:65" s="1" customFormat="1" ht="16.5" customHeight="1">
      <c r="B143" s="41"/>
      <c r="C143" s="192" t="s">
        <v>71</v>
      </c>
      <c r="D143" s="192" t="s">
        <v>140</v>
      </c>
      <c r="E143" s="193" t="s">
        <v>1646</v>
      </c>
      <c r="F143" s="194" t="s">
        <v>1647</v>
      </c>
      <c r="G143" s="195" t="s">
        <v>355</v>
      </c>
      <c r="H143" s="196">
        <v>4</v>
      </c>
      <c r="I143" s="197"/>
      <c r="J143" s="198">
        <f t="shared" si="20"/>
        <v>0</v>
      </c>
      <c r="K143" s="194" t="s">
        <v>21</v>
      </c>
      <c r="L143" s="61"/>
      <c r="M143" s="199" t="s">
        <v>21</v>
      </c>
      <c r="N143" s="200" t="s">
        <v>42</v>
      </c>
      <c r="O143" s="42"/>
      <c r="P143" s="201">
        <f t="shared" si="21"/>
        <v>0</v>
      </c>
      <c r="Q143" s="201">
        <v>0.0038</v>
      </c>
      <c r="R143" s="201">
        <f t="shared" si="22"/>
        <v>0.0152</v>
      </c>
      <c r="S143" s="201">
        <v>0</v>
      </c>
      <c r="T143" s="202">
        <f t="shared" si="23"/>
        <v>0</v>
      </c>
      <c r="AR143" s="24" t="s">
        <v>157</v>
      </c>
      <c r="AT143" s="24" t="s">
        <v>140</v>
      </c>
      <c r="AU143" s="24" t="s">
        <v>79</v>
      </c>
      <c r="AY143" s="24" t="s">
        <v>137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4" t="s">
        <v>79</v>
      </c>
      <c r="BK143" s="203">
        <f t="shared" si="29"/>
        <v>0</v>
      </c>
      <c r="BL143" s="24" t="s">
        <v>157</v>
      </c>
      <c r="BM143" s="24" t="s">
        <v>741</v>
      </c>
    </row>
    <row r="144" spans="2:65" s="1" customFormat="1" ht="16.5" customHeight="1">
      <c r="B144" s="41"/>
      <c r="C144" s="192" t="s">
        <v>71</v>
      </c>
      <c r="D144" s="192" t="s">
        <v>140</v>
      </c>
      <c r="E144" s="193" t="s">
        <v>1648</v>
      </c>
      <c r="F144" s="194" t="s">
        <v>1649</v>
      </c>
      <c r="G144" s="195" t="s">
        <v>355</v>
      </c>
      <c r="H144" s="196">
        <v>1</v>
      </c>
      <c r="I144" s="197"/>
      <c r="J144" s="198">
        <f t="shared" si="20"/>
        <v>0</v>
      </c>
      <c r="K144" s="194" t="s">
        <v>21</v>
      </c>
      <c r="L144" s="61"/>
      <c r="M144" s="199" t="s">
        <v>21</v>
      </c>
      <c r="N144" s="200" t="s">
        <v>42</v>
      </c>
      <c r="O144" s="42"/>
      <c r="P144" s="201">
        <f t="shared" si="21"/>
        <v>0</v>
      </c>
      <c r="Q144" s="201">
        <v>0.0038</v>
      </c>
      <c r="R144" s="201">
        <f t="shared" si="22"/>
        <v>0.0038</v>
      </c>
      <c r="S144" s="201">
        <v>0</v>
      </c>
      <c r="T144" s="202">
        <f t="shared" si="23"/>
        <v>0</v>
      </c>
      <c r="AR144" s="24" t="s">
        <v>157</v>
      </c>
      <c r="AT144" s="24" t="s">
        <v>140</v>
      </c>
      <c r="AU144" s="24" t="s">
        <v>79</v>
      </c>
      <c r="AY144" s="24" t="s">
        <v>137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4" t="s">
        <v>79</v>
      </c>
      <c r="BK144" s="203">
        <f t="shared" si="29"/>
        <v>0</v>
      </c>
      <c r="BL144" s="24" t="s">
        <v>157</v>
      </c>
      <c r="BM144" s="24" t="s">
        <v>750</v>
      </c>
    </row>
    <row r="145" spans="2:65" s="1" customFormat="1" ht="16.5" customHeight="1">
      <c r="B145" s="41"/>
      <c r="C145" s="192" t="s">
        <v>71</v>
      </c>
      <c r="D145" s="192" t="s">
        <v>140</v>
      </c>
      <c r="E145" s="193" t="s">
        <v>1650</v>
      </c>
      <c r="F145" s="194" t="s">
        <v>1651</v>
      </c>
      <c r="G145" s="195" t="s">
        <v>355</v>
      </c>
      <c r="H145" s="196">
        <v>1</v>
      </c>
      <c r="I145" s="197"/>
      <c r="J145" s="198">
        <f t="shared" si="20"/>
        <v>0</v>
      </c>
      <c r="K145" s="194" t="s">
        <v>21</v>
      </c>
      <c r="L145" s="61"/>
      <c r="M145" s="199" t="s">
        <v>21</v>
      </c>
      <c r="N145" s="200" t="s">
        <v>42</v>
      </c>
      <c r="O145" s="42"/>
      <c r="P145" s="201">
        <f t="shared" si="21"/>
        <v>0</v>
      </c>
      <c r="Q145" s="201">
        <v>0.0038</v>
      </c>
      <c r="R145" s="201">
        <f t="shared" si="22"/>
        <v>0.0038</v>
      </c>
      <c r="S145" s="201">
        <v>0</v>
      </c>
      <c r="T145" s="202">
        <f t="shared" si="23"/>
        <v>0</v>
      </c>
      <c r="AR145" s="24" t="s">
        <v>157</v>
      </c>
      <c r="AT145" s="24" t="s">
        <v>140</v>
      </c>
      <c r="AU145" s="24" t="s">
        <v>79</v>
      </c>
      <c r="AY145" s="24" t="s">
        <v>137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24" t="s">
        <v>79</v>
      </c>
      <c r="BK145" s="203">
        <f t="shared" si="29"/>
        <v>0</v>
      </c>
      <c r="BL145" s="24" t="s">
        <v>157</v>
      </c>
      <c r="BM145" s="24" t="s">
        <v>759</v>
      </c>
    </row>
    <row r="146" spans="2:65" s="1" customFormat="1" ht="16.5" customHeight="1">
      <c r="B146" s="41"/>
      <c r="C146" s="192" t="s">
        <v>71</v>
      </c>
      <c r="D146" s="192" t="s">
        <v>140</v>
      </c>
      <c r="E146" s="193" t="s">
        <v>1652</v>
      </c>
      <c r="F146" s="194" t="s">
        <v>1653</v>
      </c>
      <c r="G146" s="195" t="s">
        <v>355</v>
      </c>
      <c r="H146" s="196">
        <v>6</v>
      </c>
      <c r="I146" s="197"/>
      <c r="J146" s="198">
        <f t="shared" si="20"/>
        <v>0</v>
      </c>
      <c r="K146" s="194" t="s">
        <v>21</v>
      </c>
      <c r="L146" s="61"/>
      <c r="M146" s="199" t="s">
        <v>21</v>
      </c>
      <c r="N146" s="200" t="s">
        <v>42</v>
      </c>
      <c r="O146" s="42"/>
      <c r="P146" s="201">
        <f t="shared" si="21"/>
        <v>0</v>
      </c>
      <c r="Q146" s="201">
        <v>2E-05</v>
      </c>
      <c r="R146" s="201">
        <f t="shared" si="22"/>
        <v>0.00012000000000000002</v>
      </c>
      <c r="S146" s="201">
        <v>0</v>
      </c>
      <c r="T146" s="202">
        <f t="shared" si="23"/>
        <v>0</v>
      </c>
      <c r="AR146" s="24" t="s">
        <v>157</v>
      </c>
      <c r="AT146" s="24" t="s">
        <v>140</v>
      </c>
      <c r="AU146" s="24" t="s">
        <v>79</v>
      </c>
      <c r="AY146" s="24" t="s">
        <v>137</v>
      </c>
      <c r="BE146" s="203">
        <f t="shared" si="24"/>
        <v>0</v>
      </c>
      <c r="BF146" s="203">
        <f t="shared" si="25"/>
        <v>0</v>
      </c>
      <c r="BG146" s="203">
        <f t="shared" si="26"/>
        <v>0</v>
      </c>
      <c r="BH146" s="203">
        <f t="shared" si="27"/>
        <v>0</v>
      </c>
      <c r="BI146" s="203">
        <f t="shared" si="28"/>
        <v>0</v>
      </c>
      <c r="BJ146" s="24" t="s">
        <v>79</v>
      </c>
      <c r="BK146" s="203">
        <f t="shared" si="29"/>
        <v>0</v>
      </c>
      <c r="BL146" s="24" t="s">
        <v>157</v>
      </c>
      <c r="BM146" s="24" t="s">
        <v>769</v>
      </c>
    </row>
    <row r="147" spans="2:65" s="1" customFormat="1" ht="16.5" customHeight="1">
      <c r="B147" s="41"/>
      <c r="C147" s="192" t="s">
        <v>71</v>
      </c>
      <c r="D147" s="192" t="s">
        <v>140</v>
      </c>
      <c r="E147" s="193" t="s">
        <v>1654</v>
      </c>
      <c r="F147" s="194" t="s">
        <v>1655</v>
      </c>
      <c r="G147" s="195" t="s">
        <v>1629</v>
      </c>
      <c r="H147" s="196">
        <v>1</v>
      </c>
      <c r="I147" s="197"/>
      <c r="J147" s="198">
        <f t="shared" si="20"/>
        <v>0</v>
      </c>
      <c r="K147" s="194" t="s">
        <v>21</v>
      </c>
      <c r="L147" s="61"/>
      <c r="M147" s="199" t="s">
        <v>21</v>
      </c>
      <c r="N147" s="200" t="s">
        <v>42</v>
      </c>
      <c r="O147" s="42"/>
      <c r="P147" s="201">
        <f t="shared" si="21"/>
        <v>0</v>
      </c>
      <c r="Q147" s="201">
        <v>0.022</v>
      </c>
      <c r="R147" s="201">
        <f t="shared" si="22"/>
        <v>0.022</v>
      </c>
      <c r="S147" s="201">
        <v>0</v>
      </c>
      <c r="T147" s="202">
        <f t="shared" si="23"/>
        <v>0</v>
      </c>
      <c r="AR147" s="24" t="s">
        <v>157</v>
      </c>
      <c r="AT147" s="24" t="s">
        <v>140</v>
      </c>
      <c r="AU147" s="24" t="s">
        <v>79</v>
      </c>
      <c r="AY147" s="24" t="s">
        <v>137</v>
      </c>
      <c r="BE147" s="203">
        <f t="shared" si="24"/>
        <v>0</v>
      </c>
      <c r="BF147" s="203">
        <f t="shared" si="25"/>
        <v>0</v>
      </c>
      <c r="BG147" s="203">
        <f t="shared" si="26"/>
        <v>0</v>
      </c>
      <c r="BH147" s="203">
        <f t="shared" si="27"/>
        <v>0</v>
      </c>
      <c r="BI147" s="203">
        <f t="shared" si="28"/>
        <v>0</v>
      </c>
      <c r="BJ147" s="24" t="s">
        <v>79</v>
      </c>
      <c r="BK147" s="203">
        <f t="shared" si="29"/>
        <v>0</v>
      </c>
      <c r="BL147" s="24" t="s">
        <v>157</v>
      </c>
      <c r="BM147" s="24" t="s">
        <v>777</v>
      </c>
    </row>
    <row r="148" spans="2:65" s="1" customFormat="1" ht="16.5" customHeight="1">
      <c r="B148" s="41"/>
      <c r="C148" s="192" t="s">
        <v>71</v>
      </c>
      <c r="D148" s="192" t="s">
        <v>140</v>
      </c>
      <c r="E148" s="193" t="s">
        <v>1656</v>
      </c>
      <c r="F148" s="194" t="s">
        <v>1657</v>
      </c>
      <c r="G148" s="195" t="s">
        <v>266</v>
      </c>
      <c r="H148" s="196">
        <v>78</v>
      </c>
      <c r="I148" s="197"/>
      <c r="J148" s="198">
        <f t="shared" si="20"/>
        <v>0</v>
      </c>
      <c r="K148" s="194" t="s">
        <v>21</v>
      </c>
      <c r="L148" s="61"/>
      <c r="M148" s="199" t="s">
        <v>21</v>
      </c>
      <c r="N148" s="200" t="s">
        <v>42</v>
      </c>
      <c r="O148" s="42"/>
      <c r="P148" s="201">
        <f t="shared" si="21"/>
        <v>0</v>
      </c>
      <c r="Q148" s="201">
        <v>0</v>
      </c>
      <c r="R148" s="201">
        <f t="shared" si="22"/>
        <v>0</v>
      </c>
      <c r="S148" s="201">
        <v>0</v>
      </c>
      <c r="T148" s="202">
        <f t="shared" si="23"/>
        <v>0</v>
      </c>
      <c r="AR148" s="24" t="s">
        <v>157</v>
      </c>
      <c r="AT148" s="24" t="s">
        <v>140</v>
      </c>
      <c r="AU148" s="24" t="s">
        <v>79</v>
      </c>
      <c r="AY148" s="24" t="s">
        <v>137</v>
      </c>
      <c r="BE148" s="203">
        <f t="shared" si="24"/>
        <v>0</v>
      </c>
      <c r="BF148" s="203">
        <f t="shared" si="25"/>
        <v>0</v>
      </c>
      <c r="BG148" s="203">
        <f t="shared" si="26"/>
        <v>0</v>
      </c>
      <c r="BH148" s="203">
        <f t="shared" si="27"/>
        <v>0</v>
      </c>
      <c r="BI148" s="203">
        <f t="shared" si="28"/>
        <v>0</v>
      </c>
      <c r="BJ148" s="24" t="s">
        <v>79</v>
      </c>
      <c r="BK148" s="203">
        <f t="shared" si="29"/>
        <v>0</v>
      </c>
      <c r="BL148" s="24" t="s">
        <v>157</v>
      </c>
      <c r="BM148" s="24" t="s">
        <v>789</v>
      </c>
    </row>
    <row r="149" spans="2:65" s="1" customFormat="1" ht="16.5" customHeight="1">
      <c r="B149" s="41"/>
      <c r="C149" s="192" t="s">
        <v>71</v>
      </c>
      <c r="D149" s="192" t="s">
        <v>140</v>
      </c>
      <c r="E149" s="193" t="s">
        <v>1658</v>
      </c>
      <c r="F149" s="194" t="s">
        <v>1659</v>
      </c>
      <c r="G149" s="195" t="s">
        <v>266</v>
      </c>
      <c r="H149" s="196">
        <v>78</v>
      </c>
      <c r="I149" s="197"/>
      <c r="J149" s="198">
        <f t="shared" si="20"/>
        <v>0</v>
      </c>
      <c r="K149" s="194" t="s">
        <v>21</v>
      </c>
      <c r="L149" s="61"/>
      <c r="M149" s="199" t="s">
        <v>21</v>
      </c>
      <c r="N149" s="200" t="s">
        <v>42</v>
      </c>
      <c r="O149" s="42"/>
      <c r="P149" s="201">
        <f t="shared" si="21"/>
        <v>0</v>
      </c>
      <c r="Q149" s="201">
        <v>0</v>
      </c>
      <c r="R149" s="201">
        <f t="shared" si="22"/>
        <v>0</v>
      </c>
      <c r="S149" s="201">
        <v>0</v>
      </c>
      <c r="T149" s="202">
        <f t="shared" si="23"/>
        <v>0</v>
      </c>
      <c r="AR149" s="24" t="s">
        <v>157</v>
      </c>
      <c r="AT149" s="24" t="s">
        <v>140</v>
      </c>
      <c r="AU149" s="24" t="s">
        <v>79</v>
      </c>
      <c r="AY149" s="24" t="s">
        <v>137</v>
      </c>
      <c r="BE149" s="203">
        <f t="shared" si="24"/>
        <v>0</v>
      </c>
      <c r="BF149" s="203">
        <f t="shared" si="25"/>
        <v>0</v>
      </c>
      <c r="BG149" s="203">
        <f t="shared" si="26"/>
        <v>0</v>
      </c>
      <c r="BH149" s="203">
        <f t="shared" si="27"/>
        <v>0</v>
      </c>
      <c r="BI149" s="203">
        <f t="shared" si="28"/>
        <v>0</v>
      </c>
      <c r="BJ149" s="24" t="s">
        <v>79</v>
      </c>
      <c r="BK149" s="203">
        <f t="shared" si="29"/>
        <v>0</v>
      </c>
      <c r="BL149" s="24" t="s">
        <v>157</v>
      </c>
      <c r="BM149" s="24" t="s">
        <v>798</v>
      </c>
    </row>
    <row r="150" spans="2:65" s="1" customFormat="1" ht="16.5" customHeight="1">
      <c r="B150" s="41"/>
      <c r="C150" s="192" t="s">
        <v>71</v>
      </c>
      <c r="D150" s="192" t="s">
        <v>140</v>
      </c>
      <c r="E150" s="193" t="s">
        <v>1660</v>
      </c>
      <c r="F150" s="194" t="s">
        <v>1661</v>
      </c>
      <c r="G150" s="195" t="s">
        <v>221</v>
      </c>
      <c r="H150" s="196">
        <v>0.04</v>
      </c>
      <c r="I150" s="197"/>
      <c r="J150" s="198">
        <f t="shared" si="20"/>
        <v>0</v>
      </c>
      <c r="K150" s="194" t="s">
        <v>21</v>
      </c>
      <c r="L150" s="61"/>
      <c r="M150" s="199" t="s">
        <v>21</v>
      </c>
      <c r="N150" s="200" t="s">
        <v>42</v>
      </c>
      <c r="O150" s="42"/>
      <c r="P150" s="201">
        <f t="shared" si="21"/>
        <v>0</v>
      </c>
      <c r="Q150" s="201">
        <v>0</v>
      </c>
      <c r="R150" s="201">
        <f t="shared" si="22"/>
        <v>0</v>
      </c>
      <c r="S150" s="201">
        <v>0</v>
      </c>
      <c r="T150" s="202">
        <f t="shared" si="23"/>
        <v>0</v>
      </c>
      <c r="AR150" s="24" t="s">
        <v>157</v>
      </c>
      <c r="AT150" s="24" t="s">
        <v>140</v>
      </c>
      <c r="AU150" s="24" t="s">
        <v>79</v>
      </c>
      <c r="AY150" s="24" t="s">
        <v>137</v>
      </c>
      <c r="BE150" s="203">
        <f t="shared" si="24"/>
        <v>0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24" t="s">
        <v>79</v>
      </c>
      <c r="BK150" s="203">
        <f t="shared" si="29"/>
        <v>0</v>
      </c>
      <c r="BL150" s="24" t="s">
        <v>157</v>
      </c>
      <c r="BM150" s="24" t="s">
        <v>806</v>
      </c>
    </row>
    <row r="151" spans="2:65" s="1" customFormat="1" ht="16.5" customHeight="1">
      <c r="B151" s="41"/>
      <c r="C151" s="192" t="s">
        <v>71</v>
      </c>
      <c r="D151" s="192" t="s">
        <v>140</v>
      </c>
      <c r="E151" s="193" t="s">
        <v>1662</v>
      </c>
      <c r="F151" s="194" t="s">
        <v>1663</v>
      </c>
      <c r="G151" s="195" t="s">
        <v>221</v>
      </c>
      <c r="H151" s="196">
        <v>0.387</v>
      </c>
      <c r="I151" s="197"/>
      <c r="J151" s="198">
        <f t="shared" si="20"/>
        <v>0</v>
      </c>
      <c r="K151" s="194" t="s">
        <v>21</v>
      </c>
      <c r="L151" s="61"/>
      <c r="M151" s="199" t="s">
        <v>21</v>
      </c>
      <c r="N151" s="200" t="s">
        <v>42</v>
      </c>
      <c r="O151" s="42"/>
      <c r="P151" s="201">
        <f t="shared" si="21"/>
        <v>0</v>
      </c>
      <c r="Q151" s="201">
        <v>0</v>
      </c>
      <c r="R151" s="201">
        <f t="shared" si="22"/>
        <v>0</v>
      </c>
      <c r="S151" s="201">
        <v>0</v>
      </c>
      <c r="T151" s="202">
        <f t="shared" si="23"/>
        <v>0</v>
      </c>
      <c r="AR151" s="24" t="s">
        <v>157</v>
      </c>
      <c r="AT151" s="24" t="s">
        <v>140</v>
      </c>
      <c r="AU151" s="24" t="s">
        <v>79</v>
      </c>
      <c r="AY151" s="24" t="s">
        <v>137</v>
      </c>
      <c r="BE151" s="203">
        <f t="shared" si="24"/>
        <v>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24" t="s">
        <v>79</v>
      </c>
      <c r="BK151" s="203">
        <f t="shared" si="29"/>
        <v>0</v>
      </c>
      <c r="BL151" s="24" t="s">
        <v>157</v>
      </c>
      <c r="BM151" s="24" t="s">
        <v>816</v>
      </c>
    </row>
    <row r="152" spans="2:63" s="10" customFormat="1" ht="37.35" customHeight="1">
      <c r="B152" s="176"/>
      <c r="C152" s="177"/>
      <c r="D152" s="178" t="s">
        <v>70</v>
      </c>
      <c r="E152" s="179" t="s">
        <v>637</v>
      </c>
      <c r="F152" s="179" t="s">
        <v>1664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SUM(P153:P163)</f>
        <v>0</v>
      </c>
      <c r="Q152" s="184"/>
      <c r="R152" s="185">
        <f>SUM(R153:R163)</f>
        <v>0.07874</v>
      </c>
      <c r="S152" s="184"/>
      <c r="T152" s="186">
        <f>SUM(T153:T163)</f>
        <v>0.12992</v>
      </c>
      <c r="AR152" s="187" t="s">
        <v>79</v>
      </c>
      <c r="AT152" s="188" t="s">
        <v>70</v>
      </c>
      <c r="AU152" s="188" t="s">
        <v>71</v>
      </c>
      <c r="AY152" s="187" t="s">
        <v>137</v>
      </c>
      <c r="BK152" s="189">
        <f>SUM(BK153:BK163)</f>
        <v>0</v>
      </c>
    </row>
    <row r="153" spans="2:65" s="1" customFormat="1" ht="16.5" customHeight="1">
      <c r="B153" s="41"/>
      <c r="C153" s="192" t="s">
        <v>71</v>
      </c>
      <c r="D153" s="192" t="s">
        <v>140</v>
      </c>
      <c r="E153" s="193" t="s">
        <v>1665</v>
      </c>
      <c r="F153" s="194" t="s">
        <v>1666</v>
      </c>
      <c r="G153" s="195" t="s">
        <v>355</v>
      </c>
      <c r="H153" s="196">
        <v>2</v>
      </c>
      <c r="I153" s="197"/>
      <c r="J153" s="198">
        <f aca="true" t="shared" si="30" ref="J153:J163">ROUND(I153*H153,2)</f>
        <v>0</v>
      </c>
      <c r="K153" s="194" t="s">
        <v>21</v>
      </c>
      <c r="L153" s="61"/>
      <c r="M153" s="199" t="s">
        <v>21</v>
      </c>
      <c r="N153" s="200" t="s">
        <v>42</v>
      </c>
      <c r="O153" s="42"/>
      <c r="P153" s="201">
        <f aca="true" t="shared" si="31" ref="P153:P163">O153*H153</f>
        <v>0</v>
      </c>
      <c r="Q153" s="201">
        <v>0</v>
      </c>
      <c r="R153" s="201">
        <f aca="true" t="shared" si="32" ref="R153:R163">Q153*H153</f>
        <v>0</v>
      </c>
      <c r="S153" s="201">
        <v>0.00184</v>
      </c>
      <c r="T153" s="202">
        <f aca="true" t="shared" si="33" ref="T153:T163">S153*H153</f>
        <v>0.00368</v>
      </c>
      <c r="AR153" s="24" t="s">
        <v>157</v>
      </c>
      <c r="AT153" s="24" t="s">
        <v>140</v>
      </c>
      <c r="AU153" s="24" t="s">
        <v>79</v>
      </c>
      <c r="AY153" s="24" t="s">
        <v>137</v>
      </c>
      <c r="BE153" s="203">
        <f aca="true" t="shared" si="34" ref="BE153:BE163">IF(N153="základní",J153,0)</f>
        <v>0</v>
      </c>
      <c r="BF153" s="203">
        <f aca="true" t="shared" si="35" ref="BF153:BF163">IF(N153="snížená",J153,0)</f>
        <v>0</v>
      </c>
      <c r="BG153" s="203">
        <f aca="true" t="shared" si="36" ref="BG153:BG163">IF(N153="zákl. přenesená",J153,0)</f>
        <v>0</v>
      </c>
      <c r="BH153" s="203">
        <f aca="true" t="shared" si="37" ref="BH153:BH163">IF(N153="sníž. přenesená",J153,0)</f>
        <v>0</v>
      </c>
      <c r="BI153" s="203">
        <f aca="true" t="shared" si="38" ref="BI153:BI163">IF(N153="nulová",J153,0)</f>
        <v>0</v>
      </c>
      <c r="BJ153" s="24" t="s">
        <v>79</v>
      </c>
      <c r="BK153" s="203">
        <f aca="true" t="shared" si="39" ref="BK153:BK163">ROUND(I153*H153,2)</f>
        <v>0</v>
      </c>
      <c r="BL153" s="24" t="s">
        <v>157</v>
      </c>
      <c r="BM153" s="24" t="s">
        <v>824</v>
      </c>
    </row>
    <row r="154" spans="2:65" s="1" customFormat="1" ht="16.5" customHeight="1">
      <c r="B154" s="41"/>
      <c r="C154" s="192" t="s">
        <v>71</v>
      </c>
      <c r="D154" s="192" t="s">
        <v>140</v>
      </c>
      <c r="E154" s="193" t="s">
        <v>1667</v>
      </c>
      <c r="F154" s="194" t="s">
        <v>1668</v>
      </c>
      <c r="G154" s="195" t="s">
        <v>266</v>
      </c>
      <c r="H154" s="196">
        <v>12</v>
      </c>
      <c r="I154" s="197"/>
      <c r="J154" s="198">
        <f t="shared" si="30"/>
        <v>0</v>
      </c>
      <c r="K154" s="194" t="s">
        <v>21</v>
      </c>
      <c r="L154" s="61"/>
      <c r="M154" s="199" t="s">
        <v>21</v>
      </c>
      <c r="N154" s="200" t="s">
        <v>42</v>
      </c>
      <c r="O154" s="42"/>
      <c r="P154" s="201">
        <f t="shared" si="31"/>
        <v>0</v>
      </c>
      <c r="Q154" s="201">
        <v>0</v>
      </c>
      <c r="R154" s="201">
        <f t="shared" si="32"/>
        <v>0</v>
      </c>
      <c r="S154" s="201">
        <v>0.00982</v>
      </c>
      <c r="T154" s="202">
        <f t="shared" si="33"/>
        <v>0.11784</v>
      </c>
      <c r="AR154" s="24" t="s">
        <v>157</v>
      </c>
      <c r="AT154" s="24" t="s">
        <v>140</v>
      </c>
      <c r="AU154" s="24" t="s">
        <v>79</v>
      </c>
      <c r="AY154" s="24" t="s">
        <v>137</v>
      </c>
      <c r="BE154" s="203">
        <f t="shared" si="34"/>
        <v>0</v>
      </c>
      <c r="BF154" s="203">
        <f t="shared" si="35"/>
        <v>0</v>
      </c>
      <c r="BG154" s="203">
        <f t="shared" si="36"/>
        <v>0</v>
      </c>
      <c r="BH154" s="203">
        <f t="shared" si="37"/>
        <v>0</v>
      </c>
      <c r="BI154" s="203">
        <f t="shared" si="38"/>
        <v>0</v>
      </c>
      <c r="BJ154" s="24" t="s">
        <v>79</v>
      </c>
      <c r="BK154" s="203">
        <f t="shared" si="39"/>
        <v>0</v>
      </c>
      <c r="BL154" s="24" t="s">
        <v>157</v>
      </c>
      <c r="BM154" s="24" t="s">
        <v>834</v>
      </c>
    </row>
    <row r="155" spans="2:65" s="1" customFormat="1" ht="16.5" customHeight="1">
      <c r="B155" s="41"/>
      <c r="C155" s="192" t="s">
        <v>71</v>
      </c>
      <c r="D155" s="192" t="s">
        <v>140</v>
      </c>
      <c r="E155" s="193" t="s">
        <v>1669</v>
      </c>
      <c r="F155" s="194" t="s">
        <v>1670</v>
      </c>
      <c r="G155" s="195" t="s">
        <v>355</v>
      </c>
      <c r="H155" s="196">
        <v>2</v>
      </c>
      <c r="I155" s="197"/>
      <c r="J155" s="198">
        <f t="shared" si="30"/>
        <v>0</v>
      </c>
      <c r="K155" s="194" t="s">
        <v>21</v>
      </c>
      <c r="L155" s="61"/>
      <c r="M155" s="199" t="s">
        <v>21</v>
      </c>
      <c r="N155" s="200" t="s">
        <v>42</v>
      </c>
      <c r="O155" s="42"/>
      <c r="P155" s="201">
        <f t="shared" si="31"/>
        <v>0</v>
      </c>
      <c r="Q155" s="201">
        <v>0</v>
      </c>
      <c r="R155" s="201">
        <f t="shared" si="32"/>
        <v>0</v>
      </c>
      <c r="S155" s="201">
        <v>0.0042</v>
      </c>
      <c r="T155" s="202">
        <f t="shared" si="33"/>
        <v>0.0084</v>
      </c>
      <c r="AR155" s="24" t="s">
        <v>157</v>
      </c>
      <c r="AT155" s="24" t="s">
        <v>140</v>
      </c>
      <c r="AU155" s="24" t="s">
        <v>79</v>
      </c>
      <c r="AY155" s="24" t="s">
        <v>137</v>
      </c>
      <c r="BE155" s="203">
        <f t="shared" si="34"/>
        <v>0</v>
      </c>
      <c r="BF155" s="203">
        <f t="shared" si="35"/>
        <v>0</v>
      </c>
      <c r="BG155" s="203">
        <f t="shared" si="36"/>
        <v>0</v>
      </c>
      <c r="BH155" s="203">
        <f t="shared" si="37"/>
        <v>0</v>
      </c>
      <c r="BI155" s="203">
        <f t="shared" si="38"/>
        <v>0</v>
      </c>
      <c r="BJ155" s="24" t="s">
        <v>79</v>
      </c>
      <c r="BK155" s="203">
        <f t="shared" si="39"/>
        <v>0</v>
      </c>
      <c r="BL155" s="24" t="s">
        <v>157</v>
      </c>
      <c r="BM155" s="24" t="s">
        <v>1041</v>
      </c>
    </row>
    <row r="156" spans="2:65" s="1" customFormat="1" ht="16.5" customHeight="1">
      <c r="B156" s="41"/>
      <c r="C156" s="192" t="s">
        <v>71</v>
      </c>
      <c r="D156" s="192" t="s">
        <v>140</v>
      </c>
      <c r="E156" s="193" t="s">
        <v>1671</v>
      </c>
      <c r="F156" s="194" t="s">
        <v>1672</v>
      </c>
      <c r="G156" s="195" t="s">
        <v>355</v>
      </c>
      <c r="H156" s="196">
        <v>1</v>
      </c>
      <c r="I156" s="197"/>
      <c r="J156" s="198">
        <f t="shared" si="30"/>
        <v>0</v>
      </c>
      <c r="K156" s="194" t="s">
        <v>21</v>
      </c>
      <c r="L156" s="61"/>
      <c r="M156" s="199" t="s">
        <v>21</v>
      </c>
      <c r="N156" s="200" t="s">
        <v>42</v>
      </c>
      <c r="O156" s="42"/>
      <c r="P156" s="201">
        <f t="shared" si="31"/>
        <v>0</v>
      </c>
      <c r="Q156" s="201">
        <v>0.02003</v>
      </c>
      <c r="R156" s="201">
        <f t="shared" si="32"/>
        <v>0.02003</v>
      </c>
      <c r="S156" s="201">
        <v>0</v>
      </c>
      <c r="T156" s="202">
        <f t="shared" si="33"/>
        <v>0</v>
      </c>
      <c r="AR156" s="24" t="s">
        <v>157</v>
      </c>
      <c r="AT156" s="24" t="s">
        <v>140</v>
      </c>
      <c r="AU156" s="24" t="s">
        <v>79</v>
      </c>
      <c r="AY156" s="24" t="s">
        <v>137</v>
      </c>
      <c r="BE156" s="203">
        <f t="shared" si="34"/>
        <v>0</v>
      </c>
      <c r="BF156" s="203">
        <f t="shared" si="35"/>
        <v>0</v>
      </c>
      <c r="BG156" s="203">
        <f t="shared" si="36"/>
        <v>0</v>
      </c>
      <c r="BH156" s="203">
        <f t="shared" si="37"/>
        <v>0</v>
      </c>
      <c r="BI156" s="203">
        <f t="shared" si="38"/>
        <v>0</v>
      </c>
      <c r="BJ156" s="24" t="s">
        <v>79</v>
      </c>
      <c r="BK156" s="203">
        <f t="shared" si="39"/>
        <v>0</v>
      </c>
      <c r="BL156" s="24" t="s">
        <v>157</v>
      </c>
      <c r="BM156" s="24" t="s">
        <v>1044</v>
      </c>
    </row>
    <row r="157" spans="2:65" s="1" customFormat="1" ht="16.5" customHeight="1">
      <c r="B157" s="41"/>
      <c r="C157" s="192" t="s">
        <v>71</v>
      </c>
      <c r="D157" s="192" t="s">
        <v>140</v>
      </c>
      <c r="E157" s="193" t="s">
        <v>1673</v>
      </c>
      <c r="F157" s="194" t="s">
        <v>1674</v>
      </c>
      <c r="G157" s="195" t="s">
        <v>355</v>
      </c>
      <c r="H157" s="196">
        <v>1</v>
      </c>
      <c r="I157" s="197"/>
      <c r="J157" s="198">
        <f t="shared" si="30"/>
        <v>0</v>
      </c>
      <c r="K157" s="194" t="s">
        <v>21</v>
      </c>
      <c r="L157" s="61"/>
      <c r="M157" s="199" t="s">
        <v>21</v>
      </c>
      <c r="N157" s="200" t="s">
        <v>42</v>
      </c>
      <c r="O157" s="42"/>
      <c r="P157" s="201">
        <f t="shared" si="31"/>
        <v>0</v>
      </c>
      <c r="Q157" s="201">
        <v>0.0363</v>
      </c>
      <c r="R157" s="201">
        <f t="shared" si="32"/>
        <v>0.0363</v>
      </c>
      <c r="S157" s="201">
        <v>0</v>
      </c>
      <c r="T157" s="202">
        <f t="shared" si="33"/>
        <v>0</v>
      </c>
      <c r="AR157" s="24" t="s">
        <v>157</v>
      </c>
      <c r="AT157" s="24" t="s">
        <v>140</v>
      </c>
      <c r="AU157" s="24" t="s">
        <v>79</v>
      </c>
      <c r="AY157" s="24" t="s">
        <v>137</v>
      </c>
      <c r="BE157" s="203">
        <f t="shared" si="34"/>
        <v>0</v>
      </c>
      <c r="BF157" s="203">
        <f t="shared" si="35"/>
        <v>0</v>
      </c>
      <c r="BG157" s="203">
        <f t="shared" si="36"/>
        <v>0</v>
      </c>
      <c r="BH157" s="203">
        <f t="shared" si="37"/>
        <v>0</v>
      </c>
      <c r="BI157" s="203">
        <f t="shared" si="38"/>
        <v>0</v>
      </c>
      <c r="BJ157" s="24" t="s">
        <v>79</v>
      </c>
      <c r="BK157" s="203">
        <f t="shared" si="39"/>
        <v>0</v>
      </c>
      <c r="BL157" s="24" t="s">
        <v>157</v>
      </c>
      <c r="BM157" s="24" t="s">
        <v>1047</v>
      </c>
    </row>
    <row r="158" spans="2:65" s="1" customFormat="1" ht="16.5" customHeight="1">
      <c r="B158" s="41"/>
      <c r="C158" s="192" t="s">
        <v>71</v>
      </c>
      <c r="D158" s="192" t="s">
        <v>140</v>
      </c>
      <c r="E158" s="193" t="s">
        <v>1675</v>
      </c>
      <c r="F158" s="194" t="s">
        <v>1676</v>
      </c>
      <c r="G158" s="195" t="s">
        <v>266</v>
      </c>
      <c r="H158" s="196">
        <v>11</v>
      </c>
      <c r="I158" s="197"/>
      <c r="J158" s="198">
        <f t="shared" si="30"/>
        <v>0</v>
      </c>
      <c r="K158" s="194" t="s">
        <v>21</v>
      </c>
      <c r="L158" s="61"/>
      <c r="M158" s="199" t="s">
        <v>21</v>
      </c>
      <c r="N158" s="200" t="s">
        <v>42</v>
      </c>
      <c r="O158" s="42"/>
      <c r="P158" s="201">
        <f t="shared" si="31"/>
        <v>0</v>
      </c>
      <c r="Q158" s="201">
        <v>0.00126</v>
      </c>
      <c r="R158" s="201">
        <f t="shared" si="32"/>
        <v>0.01386</v>
      </c>
      <c r="S158" s="201">
        <v>0</v>
      </c>
      <c r="T158" s="202">
        <f t="shared" si="33"/>
        <v>0</v>
      </c>
      <c r="AR158" s="24" t="s">
        <v>157</v>
      </c>
      <c r="AT158" s="24" t="s">
        <v>140</v>
      </c>
      <c r="AU158" s="24" t="s">
        <v>79</v>
      </c>
      <c r="AY158" s="24" t="s">
        <v>137</v>
      </c>
      <c r="BE158" s="203">
        <f t="shared" si="34"/>
        <v>0</v>
      </c>
      <c r="BF158" s="203">
        <f t="shared" si="35"/>
        <v>0</v>
      </c>
      <c r="BG158" s="203">
        <f t="shared" si="36"/>
        <v>0</v>
      </c>
      <c r="BH158" s="203">
        <f t="shared" si="37"/>
        <v>0</v>
      </c>
      <c r="BI158" s="203">
        <f t="shared" si="38"/>
        <v>0</v>
      </c>
      <c r="BJ158" s="24" t="s">
        <v>79</v>
      </c>
      <c r="BK158" s="203">
        <f t="shared" si="39"/>
        <v>0</v>
      </c>
      <c r="BL158" s="24" t="s">
        <v>157</v>
      </c>
      <c r="BM158" s="24" t="s">
        <v>1050</v>
      </c>
    </row>
    <row r="159" spans="2:65" s="1" customFormat="1" ht="16.5" customHeight="1">
      <c r="B159" s="41"/>
      <c r="C159" s="192" t="s">
        <v>71</v>
      </c>
      <c r="D159" s="192" t="s">
        <v>140</v>
      </c>
      <c r="E159" s="193" t="s">
        <v>1677</v>
      </c>
      <c r="F159" s="194" t="s">
        <v>1678</v>
      </c>
      <c r="G159" s="195" t="s">
        <v>266</v>
      </c>
      <c r="H159" s="196">
        <v>19</v>
      </c>
      <c r="I159" s="197"/>
      <c r="J159" s="198">
        <f t="shared" si="30"/>
        <v>0</v>
      </c>
      <c r="K159" s="194" t="s">
        <v>21</v>
      </c>
      <c r="L159" s="61"/>
      <c r="M159" s="199" t="s">
        <v>21</v>
      </c>
      <c r="N159" s="200" t="s">
        <v>42</v>
      </c>
      <c r="O159" s="42"/>
      <c r="P159" s="201">
        <f t="shared" si="31"/>
        <v>0</v>
      </c>
      <c r="Q159" s="201">
        <v>0.00029</v>
      </c>
      <c r="R159" s="201">
        <f t="shared" si="32"/>
        <v>0.00551</v>
      </c>
      <c r="S159" s="201">
        <v>0</v>
      </c>
      <c r="T159" s="202">
        <f t="shared" si="33"/>
        <v>0</v>
      </c>
      <c r="AR159" s="24" t="s">
        <v>157</v>
      </c>
      <c r="AT159" s="24" t="s">
        <v>140</v>
      </c>
      <c r="AU159" s="24" t="s">
        <v>79</v>
      </c>
      <c r="AY159" s="24" t="s">
        <v>137</v>
      </c>
      <c r="BE159" s="203">
        <f t="shared" si="34"/>
        <v>0</v>
      </c>
      <c r="BF159" s="203">
        <f t="shared" si="35"/>
        <v>0</v>
      </c>
      <c r="BG159" s="203">
        <f t="shared" si="36"/>
        <v>0</v>
      </c>
      <c r="BH159" s="203">
        <f t="shared" si="37"/>
        <v>0</v>
      </c>
      <c r="BI159" s="203">
        <f t="shared" si="38"/>
        <v>0</v>
      </c>
      <c r="BJ159" s="24" t="s">
        <v>79</v>
      </c>
      <c r="BK159" s="203">
        <f t="shared" si="39"/>
        <v>0</v>
      </c>
      <c r="BL159" s="24" t="s">
        <v>157</v>
      </c>
      <c r="BM159" s="24" t="s">
        <v>1053</v>
      </c>
    </row>
    <row r="160" spans="2:65" s="1" customFormat="1" ht="16.5" customHeight="1">
      <c r="B160" s="41"/>
      <c r="C160" s="192" t="s">
        <v>71</v>
      </c>
      <c r="D160" s="192" t="s">
        <v>140</v>
      </c>
      <c r="E160" s="193" t="s">
        <v>1679</v>
      </c>
      <c r="F160" s="194" t="s">
        <v>1680</v>
      </c>
      <c r="G160" s="195" t="s">
        <v>1629</v>
      </c>
      <c r="H160" s="196">
        <v>2</v>
      </c>
      <c r="I160" s="197"/>
      <c r="J160" s="198">
        <f t="shared" si="30"/>
        <v>0</v>
      </c>
      <c r="K160" s="194" t="s">
        <v>21</v>
      </c>
      <c r="L160" s="61"/>
      <c r="M160" s="199" t="s">
        <v>21</v>
      </c>
      <c r="N160" s="200" t="s">
        <v>42</v>
      </c>
      <c r="O160" s="42"/>
      <c r="P160" s="201">
        <f t="shared" si="31"/>
        <v>0</v>
      </c>
      <c r="Q160" s="201">
        <v>0.00152</v>
      </c>
      <c r="R160" s="201">
        <f t="shared" si="32"/>
        <v>0.00304</v>
      </c>
      <c r="S160" s="201">
        <v>0</v>
      </c>
      <c r="T160" s="202">
        <f t="shared" si="33"/>
        <v>0</v>
      </c>
      <c r="AR160" s="24" t="s">
        <v>157</v>
      </c>
      <c r="AT160" s="24" t="s">
        <v>140</v>
      </c>
      <c r="AU160" s="24" t="s">
        <v>79</v>
      </c>
      <c r="AY160" s="24" t="s">
        <v>137</v>
      </c>
      <c r="BE160" s="203">
        <f t="shared" si="34"/>
        <v>0</v>
      </c>
      <c r="BF160" s="203">
        <f t="shared" si="35"/>
        <v>0</v>
      </c>
      <c r="BG160" s="203">
        <f t="shared" si="36"/>
        <v>0</v>
      </c>
      <c r="BH160" s="203">
        <f t="shared" si="37"/>
        <v>0</v>
      </c>
      <c r="BI160" s="203">
        <f t="shared" si="38"/>
        <v>0</v>
      </c>
      <c r="BJ160" s="24" t="s">
        <v>79</v>
      </c>
      <c r="BK160" s="203">
        <f t="shared" si="39"/>
        <v>0</v>
      </c>
      <c r="BL160" s="24" t="s">
        <v>157</v>
      </c>
      <c r="BM160" s="24" t="s">
        <v>1056</v>
      </c>
    </row>
    <row r="161" spans="2:65" s="1" customFormat="1" ht="16.5" customHeight="1">
      <c r="B161" s="41"/>
      <c r="C161" s="192" t="s">
        <v>71</v>
      </c>
      <c r="D161" s="192" t="s">
        <v>140</v>
      </c>
      <c r="E161" s="193" t="s">
        <v>1681</v>
      </c>
      <c r="F161" s="194" t="s">
        <v>1682</v>
      </c>
      <c r="G161" s="195" t="s">
        <v>266</v>
      </c>
      <c r="H161" s="196">
        <v>30</v>
      </c>
      <c r="I161" s="197"/>
      <c r="J161" s="198">
        <f t="shared" si="30"/>
        <v>0</v>
      </c>
      <c r="K161" s="194" t="s">
        <v>21</v>
      </c>
      <c r="L161" s="61"/>
      <c r="M161" s="199" t="s">
        <v>21</v>
      </c>
      <c r="N161" s="200" t="s">
        <v>42</v>
      </c>
      <c r="O161" s="42"/>
      <c r="P161" s="201">
        <f t="shared" si="31"/>
        <v>0</v>
      </c>
      <c r="Q161" s="201">
        <v>0</v>
      </c>
      <c r="R161" s="201">
        <f t="shared" si="32"/>
        <v>0</v>
      </c>
      <c r="S161" s="201">
        <v>0</v>
      </c>
      <c r="T161" s="202">
        <f t="shared" si="33"/>
        <v>0</v>
      </c>
      <c r="AR161" s="24" t="s">
        <v>157</v>
      </c>
      <c r="AT161" s="24" t="s">
        <v>140</v>
      </c>
      <c r="AU161" s="24" t="s">
        <v>79</v>
      </c>
      <c r="AY161" s="24" t="s">
        <v>137</v>
      </c>
      <c r="BE161" s="203">
        <f t="shared" si="34"/>
        <v>0</v>
      </c>
      <c r="BF161" s="203">
        <f t="shared" si="35"/>
        <v>0</v>
      </c>
      <c r="BG161" s="203">
        <f t="shared" si="36"/>
        <v>0</v>
      </c>
      <c r="BH161" s="203">
        <f t="shared" si="37"/>
        <v>0</v>
      </c>
      <c r="BI161" s="203">
        <f t="shared" si="38"/>
        <v>0</v>
      </c>
      <c r="BJ161" s="24" t="s">
        <v>79</v>
      </c>
      <c r="BK161" s="203">
        <f t="shared" si="39"/>
        <v>0</v>
      </c>
      <c r="BL161" s="24" t="s">
        <v>157</v>
      </c>
      <c r="BM161" s="24" t="s">
        <v>1059</v>
      </c>
    </row>
    <row r="162" spans="2:65" s="1" customFormat="1" ht="16.5" customHeight="1">
      <c r="B162" s="41"/>
      <c r="C162" s="192" t="s">
        <v>71</v>
      </c>
      <c r="D162" s="192" t="s">
        <v>140</v>
      </c>
      <c r="E162" s="193" t="s">
        <v>1683</v>
      </c>
      <c r="F162" s="194" t="s">
        <v>1684</v>
      </c>
      <c r="G162" s="195" t="s">
        <v>221</v>
      </c>
      <c r="H162" s="196">
        <v>0.13</v>
      </c>
      <c r="I162" s="197"/>
      <c r="J162" s="198">
        <f t="shared" si="30"/>
        <v>0</v>
      </c>
      <c r="K162" s="194" t="s">
        <v>21</v>
      </c>
      <c r="L162" s="61"/>
      <c r="M162" s="199" t="s">
        <v>21</v>
      </c>
      <c r="N162" s="200" t="s">
        <v>42</v>
      </c>
      <c r="O162" s="42"/>
      <c r="P162" s="201">
        <f t="shared" si="31"/>
        <v>0</v>
      </c>
      <c r="Q162" s="201">
        <v>0</v>
      </c>
      <c r="R162" s="201">
        <f t="shared" si="32"/>
        <v>0</v>
      </c>
      <c r="S162" s="201">
        <v>0</v>
      </c>
      <c r="T162" s="202">
        <f t="shared" si="33"/>
        <v>0</v>
      </c>
      <c r="AR162" s="24" t="s">
        <v>157</v>
      </c>
      <c r="AT162" s="24" t="s">
        <v>140</v>
      </c>
      <c r="AU162" s="24" t="s">
        <v>79</v>
      </c>
      <c r="AY162" s="24" t="s">
        <v>137</v>
      </c>
      <c r="BE162" s="203">
        <f t="shared" si="34"/>
        <v>0</v>
      </c>
      <c r="BF162" s="203">
        <f t="shared" si="35"/>
        <v>0</v>
      </c>
      <c r="BG162" s="203">
        <f t="shared" si="36"/>
        <v>0</v>
      </c>
      <c r="BH162" s="203">
        <f t="shared" si="37"/>
        <v>0</v>
      </c>
      <c r="BI162" s="203">
        <f t="shared" si="38"/>
        <v>0</v>
      </c>
      <c r="BJ162" s="24" t="s">
        <v>79</v>
      </c>
      <c r="BK162" s="203">
        <f t="shared" si="39"/>
        <v>0</v>
      </c>
      <c r="BL162" s="24" t="s">
        <v>157</v>
      </c>
      <c r="BM162" s="24" t="s">
        <v>1062</v>
      </c>
    </row>
    <row r="163" spans="2:65" s="1" customFormat="1" ht="16.5" customHeight="1">
      <c r="B163" s="41"/>
      <c r="C163" s="192" t="s">
        <v>71</v>
      </c>
      <c r="D163" s="192" t="s">
        <v>140</v>
      </c>
      <c r="E163" s="193" t="s">
        <v>1685</v>
      </c>
      <c r="F163" s="194" t="s">
        <v>1686</v>
      </c>
      <c r="G163" s="195" t="s">
        <v>221</v>
      </c>
      <c r="H163" s="196">
        <v>0.079</v>
      </c>
      <c r="I163" s="197"/>
      <c r="J163" s="198">
        <f t="shared" si="30"/>
        <v>0</v>
      </c>
      <c r="K163" s="194" t="s">
        <v>21</v>
      </c>
      <c r="L163" s="61"/>
      <c r="M163" s="199" t="s">
        <v>21</v>
      </c>
      <c r="N163" s="200" t="s">
        <v>42</v>
      </c>
      <c r="O163" s="42"/>
      <c r="P163" s="201">
        <f t="shared" si="31"/>
        <v>0</v>
      </c>
      <c r="Q163" s="201">
        <v>0</v>
      </c>
      <c r="R163" s="201">
        <f t="shared" si="32"/>
        <v>0</v>
      </c>
      <c r="S163" s="201">
        <v>0</v>
      </c>
      <c r="T163" s="202">
        <f t="shared" si="33"/>
        <v>0</v>
      </c>
      <c r="AR163" s="24" t="s">
        <v>157</v>
      </c>
      <c r="AT163" s="24" t="s">
        <v>140</v>
      </c>
      <c r="AU163" s="24" t="s">
        <v>79</v>
      </c>
      <c r="AY163" s="24" t="s">
        <v>137</v>
      </c>
      <c r="BE163" s="203">
        <f t="shared" si="34"/>
        <v>0</v>
      </c>
      <c r="BF163" s="203">
        <f t="shared" si="35"/>
        <v>0</v>
      </c>
      <c r="BG163" s="203">
        <f t="shared" si="36"/>
        <v>0</v>
      </c>
      <c r="BH163" s="203">
        <f t="shared" si="37"/>
        <v>0</v>
      </c>
      <c r="BI163" s="203">
        <f t="shared" si="38"/>
        <v>0</v>
      </c>
      <c r="BJ163" s="24" t="s">
        <v>79</v>
      </c>
      <c r="BK163" s="203">
        <f t="shared" si="39"/>
        <v>0</v>
      </c>
      <c r="BL163" s="24" t="s">
        <v>157</v>
      </c>
      <c r="BM163" s="24" t="s">
        <v>1065</v>
      </c>
    </row>
    <row r="164" spans="2:63" s="10" customFormat="1" ht="37.35" customHeight="1">
      <c r="B164" s="176"/>
      <c r="C164" s="177"/>
      <c r="D164" s="178" t="s">
        <v>70</v>
      </c>
      <c r="E164" s="179" t="s">
        <v>1687</v>
      </c>
      <c r="F164" s="179" t="s">
        <v>1688</v>
      </c>
      <c r="G164" s="177"/>
      <c r="H164" s="177"/>
      <c r="I164" s="180"/>
      <c r="J164" s="181">
        <f>BK164</f>
        <v>0</v>
      </c>
      <c r="K164" s="177"/>
      <c r="L164" s="182"/>
      <c r="M164" s="183"/>
      <c r="N164" s="184"/>
      <c r="O164" s="184"/>
      <c r="P164" s="185">
        <f>SUM(P165:P174)</f>
        <v>0</v>
      </c>
      <c r="Q164" s="184"/>
      <c r="R164" s="185">
        <f>SUM(R165:R174)</f>
        <v>0.21414</v>
      </c>
      <c r="S164" s="184"/>
      <c r="T164" s="186">
        <f>SUM(T165:T174)</f>
        <v>0.15082</v>
      </c>
      <c r="AR164" s="187" t="s">
        <v>79</v>
      </c>
      <c r="AT164" s="188" t="s">
        <v>70</v>
      </c>
      <c r="AU164" s="188" t="s">
        <v>71</v>
      </c>
      <c r="AY164" s="187" t="s">
        <v>137</v>
      </c>
      <c r="BK164" s="189">
        <f>SUM(BK165:BK174)</f>
        <v>0</v>
      </c>
    </row>
    <row r="165" spans="2:65" s="1" customFormat="1" ht="16.5" customHeight="1">
      <c r="B165" s="41"/>
      <c r="C165" s="192" t="s">
        <v>71</v>
      </c>
      <c r="D165" s="192" t="s">
        <v>140</v>
      </c>
      <c r="E165" s="193" t="s">
        <v>1689</v>
      </c>
      <c r="F165" s="194" t="s">
        <v>1690</v>
      </c>
      <c r="G165" s="195" t="s">
        <v>355</v>
      </c>
      <c r="H165" s="196">
        <v>1</v>
      </c>
      <c r="I165" s="197"/>
      <c r="J165" s="198">
        <f aca="true" t="shared" si="40" ref="J165:J174">ROUND(I165*H165,2)</f>
        <v>0</v>
      </c>
      <c r="K165" s="194" t="s">
        <v>21</v>
      </c>
      <c r="L165" s="61"/>
      <c r="M165" s="199" t="s">
        <v>21</v>
      </c>
      <c r="N165" s="200" t="s">
        <v>42</v>
      </c>
      <c r="O165" s="42"/>
      <c r="P165" s="201">
        <f aca="true" t="shared" si="41" ref="P165:P174">O165*H165</f>
        <v>0</v>
      </c>
      <c r="Q165" s="201">
        <v>0</v>
      </c>
      <c r="R165" s="201">
        <f aca="true" t="shared" si="42" ref="R165:R174">Q165*H165</f>
        <v>0</v>
      </c>
      <c r="S165" s="201">
        <v>0.00982</v>
      </c>
      <c r="T165" s="202">
        <f aca="true" t="shared" si="43" ref="T165:T174">S165*H165</f>
        <v>0.00982</v>
      </c>
      <c r="AR165" s="24" t="s">
        <v>157</v>
      </c>
      <c r="AT165" s="24" t="s">
        <v>140</v>
      </c>
      <c r="AU165" s="24" t="s">
        <v>79</v>
      </c>
      <c r="AY165" s="24" t="s">
        <v>137</v>
      </c>
      <c r="BE165" s="203">
        <f aca="true" t="shared" si="44" ref="BE165:BE174">IF(N165="základní",J165,0)</f>
        <v>0</v>
      </c>
      <c r="BF165" s="203">
        <f aca="true" t="shared" si="45" ref="BF165:BF174">IF(N165="snížená",J165,0)</f>
        <v>0</v>
      </c>
      <c r="BG165" s="203">
        <f aca="true" t="shared" si="46" ref="BG165:BG174">IF(N165="zákl. přenesená",J165,0)</f>
        <v>0</v>
      </c>
      <c r="BH165" s="203">
        <f aca="true" t="shared" si="47" ref="BH165:BH174">IF(N165="sníž. přenesená",J165,0)</f>
        <v>0</v>
      </c>
      <c r="BI165" s="203">
        <f aca="true" t="shared" si="48" ref="BI165:BI174">IF(N165="nulová",J165,0)</f>
        <v>0</v>
      </c>
      <c r="BJ165" s="24" t="s">
        <v>79</v>
      </c>
      <c r="BK165" s="203">
        <f aca="true" t="shared" si="49" ref="BK165:BK174">ROUND(I165*H165,2)</f>
        <v>0</v>
      </c>
      <c r="BL165" s="24" t="s">
        <v>157</v>
      </c>
      <c r="BM165" s="24" t="s">
        <v>1068</v>
      </c>
    </row>
    <row r="166" spans="2:65" s="1" customFormat="1" ht="16.5" customHeight="1">
      <c r="B166" s="41"/>
      <c r="C166" s="192" t="s">
        <v>71</v>
      </c>
      <c r="D166" s="192" t="s">
        <v>140</v>
      </c>
      <c r="E166" s="193" t="s">
        <v>1691</v>
      </c>
      <c r="F166" s="194" t="s">
        <v>1692</v>
      </c>
      <c r="G166" s="195" t="s">
        <v>355</v>
      </c>
      <c r="H166" s="196">
        <v>1</v>
      </c>
      <c r="I166" s="197"/>
      <c r="J166" s="198">
        <f t="shared" si="40"/>
        <v>0</v>
      </c>
      <c r="K166" s="194" t="s">
        <v>21</v>
      </c>
      <c r="L166" s="61"/>
      <c r="M166" s="199" t="s">
        <v>21</v>
      </c>
      <c r="N166" s="200" t="s">
        <v>42</v>
      </c>
      <c r="O166" s="42"/>
      <c r="P166" s="201">
        <f t="shared" si="41"/>
        <v>0</v>
      </c>
      <c r="Q166" s="201">
        <v>0</v>
      </c>
      <c r="R166" s="201">
        <f t="shared" si="42"/>
        <v>0</v>
      </c>
      <c r="S166" s="201">
        <v>0.017</v>
      </c>
      <c r="T166" s="202">
        <f t="shared" si="43"/>
        <v>0.017</v>
      </c>
      <c r="AR166" s="24" t="s">
        <v>157</v>
      </c>
      <c r="AT166" s="24" t="s">
        <v>140</v>
      </c>
      <c r="AU166" s="24" t="s">
        <v>79</v>
      </c>
      <c r="AY166" s="24" t="s">
        <v>137</v>
      </c>
      <c r="BE166" s="203">
        <f t="shared" si="44"/>
        <v>0</v>
      </c>
      <c r="BF166" s="203">
        <f t="shared" si="45"/>
        <v>0</v>
      </c>
      <c r="BG166" s="203">
        <f t="shared" si="46"/>
        <v>0</v>
      </c>
      <c r="BH166" s="203">
        <f t="shared" si="47"/>
        <v>0</v>
      </c>
      <c r="BI166" s="203">
        <f t="shared" si="48"/>
        <v>0</v>
      </c>
      <c r="BJ166" s="24" t="s">
        <v>79</v>
      </c>
      <c r="BK166" s="203">
        <f t="shared" si="49"/>
        <v>0</v>
      </c>
      <c r="BL166" s="24" t="s">
        <v>157</v>
      </c>
      <c r="BM166" s="24" t="s">
        <v>1071</v>
      </c>
    </row>
    <row r="167" spans="2:65" s="1" customFormat="1" ht="16.5" customHeight="1">
      <c r="B167" s="41"/>
      <c r="C167" s="192" t="s">
        <v>71</v>
      </c>
      <c r="D167" s="192" t="s">
        <v>140</v>
      </c>
      <c r="E167" s="193" t="s">
        <v>1693</v>
      </c>
      <c r="F167" s="194" t="s">
        <v>1694</v>
      </c>
      <c r="G167" s="195" t="s">
        <v>355</v>
      </c>
      <c r="H167" s="196">
        <v>1</v>
      </c>
      <c r="I167" s="197"/>
      <c r="J167" s="198">
        <f t="shared" si="40"/>
        <v>0</v>
      </c>
      <c r="K167" s="194" t="s">
        <v>21</v>
      </c>
      <c r="L167" s="61"/>
      <c r="M167" s="199" t="s">
        <v>21</v>
      </c>
      <c r="N167" s="200" t="s">
        <v>42</v>
      </c>
      <c r="O167" s="42"/>
      <c r="P167" s="201">
        <f t="shared" si="41"/>
        <v>0</v>
      </c>
      <c r="Q167" s="201">
        <v>0</v>
      </c>
      <c r="R167" s="201">
        <f t="shared" si="42"/>
        <v>0</v>
      </c>
      <c r="S167" s="201">
        <v>0.092</v>
      </c>
      <c r="T167" s="202">
        <f t="shared" si="43"/>
        <v>0.092</v>
      </c>
      <c r="AR167" s="24" t="s">
        <v>157</v>
      </c>
      <c r="AT167" s="24" t="s">
        <v>140</v>
      </c>
      <c r="AU167" s="24" t="s">
        <v>79</v>
      </c>
      <c r="AY167" s="24" t="s">
        <v>137</v>
      </c>
      <c r="BE167" s="203">
        <f t="shared" si="44"/>
        <v>0</v>
      </c>
      <c r="BF167" s="203">
        <f t="shared" si="45"/>
        <v>0</v>
      </c>
      <c r="BG167" s="203">
        <f t="shared" si="46"/>
        <v>0</v>
      </c>
      <c r="BH167" s="203">
        <f t="shared" si="47"/>
        <v>0</v>
      </c>
      <c r="BI167" s="203">
        <f t="shared" si="48"/>
        <v>0</v>
      </c>
      <c r="BJ167" s="24" t="s">
        <v>79</v>
      </c>
      <c r="BK167" s="203">
        <f t="shared" si="49"/>
        <v>0</v>
      </c>
      <c r="BL167" s="24" t="s">
        <v>157</v>
      </c>
      <c r="BM167" s="24" t="s">
        <v>1074</v>
      </c>
    </row>
    <row r="168" spans="2:65" s="1" customFormat="1" ht="16.5" customHeight="1">
      <c r="B168" s="41"/>
      <c r="C168" s="192" t="s">
        <v>71</v>
      </c>
      <c r="D168" s="192" t="s">
        <v>140</v>
      </c>
      <c r="E168" s="193" t="s">
        <v>1695</v>
      </c>
      <c r="F168" s="194" t="s">
        <v>1696</v>
      </c>
      <c r="G168" s="195" t="s">
        <v>355</v>
      </c>
      <c r="H168" s="196">
        <v>1</v>
      </c>
      <c r="I168" s="197"/>
      <c r="J168" s="198">
        <f t="shared" si="40"/>
        <v>0</v>
      </c>
      <c r="K168" s="194" t="s">
        <v>21</v>
      </c>
      <c r="L168" s="61"/>
      <c r="M168" s="199" t="s">
        <v>21</v>
      </c>
      <c r="N168" s="200" t="s">
        <v>42</v>
      </c>
      <c r="O168" s="42"/>
      <c r="P168" s="201">
        <f t="shared" si="41"/>
        <v>0</v>
      </c>
      <c r="Q168" s="201">
        <v>0</v>
      </c>
      <c r="R168" s="201">
        <f t="shared" si="42"/>
        <v>0</v>
      </c>
      <c r="S168" s="201">
        <v>0.032</v>
      </c>
      <c r="T168" s="202">
        <f t="shared" si="43"/>
        <v>0.032</v>
      </c>
      <c r="AR168" s="24" t="s">
        <v>157</v>
      </c>
      <c r="AT168" s="24" t="s">
        <v>140</v>
      </c>
      <c r="AU168" s="24" t="s">
        <v>79</v>
      </c>
      <c r="AY168" s="24" t="s">
        <v>137</v>
      </c>
      <c r="BE168" s="203">
        <f t="shared" si="44"/>
        <v>0</v>
      </c>
      <c r="BF168" s="203">
        <f t="shared" si="45"/>
        <v>0</v>
      </c>
      <c r="BG168" s="203">
        <f t="shared" si="46"/>
        <v>0</v>
      </c>
      <c r="BH168" s="203">
        <f t="shared" si="47"/>
        <v>0</v>
      </c>
      <c r="BI168" s="203">
        <f t="shared" si="48"/>
        <v>0</v>
      </c>
      <c r="BJ168" s="24" t="s">
        <v>79</v>
      </c>
      <c r="BK168" s="203">
        <f t="shared" si="49"/>
        <v>0</v>
      </c>
      <c r="BL168" s="24" t="s">
        <v>157</v>
      </c>
      <c r="BM168" s="24" t="s">
        <v>1077</v>
      </c>
    </row>
    <row r="169" spans="2:65" s="1" customFormat="1" ht="16.5" customHeight="1">
      <c r="B169" s="41"/>
      <c r="C169" s="192" t="s">
        <v>71</v>
      </c>
      <c r="D169" s="192" t="s">
        <v>140</v>
      </c>
      <c r="E169" s="193" t="s">
        <v>1697</v>
      </c>
      <c r="F169" s="194" t="s">
        <v>1698</v>
      </c>
      <c r="G169" s="195" t="s">
        <v>681</v>
      </c>
      <c r="H169" s="196">
        <v>1</v>
      </c>
      <c r="I169" s="197"/>
      <c r="J169" s="198">
        <f t="shared" si="40"/>
        <v>0</v>
      </c>
      <c r="K169" s="194" t="s">
        <v>21</v>
      </c>
      <c r="L169" s="61"/>
      <c r="M169" s="199" t="s">
        <v>21</v>
      </c>
      <c r="N169" s="200" t="s">
        <v>42</v>
      </c>
      <c r="O169" s="42"/>
      <c r="P169" s="201">
        <f t="shared" si="41"/>
        <v>0</v>
      </c>
      <c r="Q169" s="201">
        <v>0.00329</v>
      </c>
      <c r="R169" s="201">
        <f t="shared" si="42"/>
        <v>0.00329</v>
      </c>
      <c r="S169" s="201">
        <v>0</v>
      </c>
      <c r="T169" s="202">
        <f t="shared" si="43"/>
        <v>0</v>
      </c>
      <c r="AR169" s="24" t="s">
        <v>157</v>
      </c>
      <c r="AT169" s="24" t="s">
        <v>140</v>
      </c>
      <c r="AU169" s="24" t="s">
        <v>79</v>
      </c>
      <c r="AY169" s="24" t="s">
        <v>137</v>
      </c>
      <c r="BE169" s="203">
        <f t="shared" si="44"/>
        <v>0</v>
      </c>
      <c r="BF169" s="203">
        <f t="shared" si="45"/>
        <v>0</v>
      </c>
      <c r="BG169" s="203">
        <f t="shared" si="46"/>
        <v>0</v>
      </c>
      <c r="BH169" s="203">
        <f t="shared" si="47"/>
        <v>0</v>
      </c>
      <c r="BI169" s="203">
        <f t="shared" si="48"/>
        <v>0</v>
      </c>
      <c r="BJ169" s="24" t="s">
        <v>79</v>
      </c>
      <c r="BK169" s="203">
        <f t="shared" si="49"/>
        <v>0</v>
      </c>
      <c r="BL169" s="24" t="s">
        <v>157</v>
      </c>
      <c r="BM169" s="24" t="s">
        <v>1080</v>
      </c>
    </row>
    <row r="170" spans="2:65" s="1" customFormat="1" ht="16.5" customHeight="1">
      <c r="B170" s="41"/>
      <c r="C170" s="192" t="s">
        <v>71</v>
      </c>
      <c r="D170" s="192" t="s">
        <v>140</v>
      </c>
      <c r="E170" s="193" t="s">
        <v>1699</v>
      </c>
      <c r="F170" s="194" t="s">
        <v>1700</v>
      </c>
      <c r="G170" s="195" t="s">
        <v>681</v>
      </c>
      <c r="H170" s="196">
        <v>1</v>
      </c>
      <c r="I170" s="197"/>
      <c r="J170" s="198">
        <f t="shared" si="40"/>
        <v>0</v>
      </c>
      <c r="K170" s="194" t="s">
        <v>21</v>
      </c>
      <c r="L170" s="61"/>
      <c r="M170" s="199" t="s">
        <v>21</v>
      </c>
      <c r="N170" s="200" t="s">
        <v>42</v>
      </c>
      <c r="O170" s="42"/>
      <c r="P170" s="201">
        <f t="shared" si="41"/>
        <v>0</v>
      </c>
      <c r="Q170" s="201">
        <v>0.00876</v>
      </c>
      <c r="R170" s="201">
        <f t="shared" si="42"/>
        <v>0.00876</v>
      </c>
      <c r="S170" s="201">
        <v>0</v>
      </c>
      <c r="T170" s="202">
        <f t="shared" si="43"/>
        <v>0</v>
      </c>
      <c r="AR170" s="24" t="s">
        <v>157</v>
      </c>
      <c r="AT170" s="24" t="s">
        <v>140</v>
      </c>
      <c r="AU170" s="24" t="s">
        <v>79</v>
      </c>
      <c r="AY170" s="24" t="s">
        <v>137</v>
      </c>
      <c r="BE170" s="203">
        <f t="shared" si="44"/>
        <v>0</v>
      </c>
      <c r="BF170" s="203">
        <f t="shared" si="45"/>
        <v>0</v>
      </c>
      <c r="BG170" s="203">
        <f t="shared" si="46"/>
        <v>0</v>
      </c>
      <c r="BH170" s="203">
        <f t="shared" si="47"/>
        <v>0</v>
      </c>
      <c r="BI170" s="203">
        <f t="shared" si="48"/>
        <v>0</v>
      </c>
      <c r="BJ170" s="24" t="s">
        <v>79</v>
      </c>
      <c r="BK170" s="203">
        <f t="shared" si="49"/>
        <v>0</v>
      </c>
      <c r="BL170" s="24" t="s">
        <v>157</v>
      </c>
      <c r="BM170" s="24" t="s">
        <v>1083</v>
      </c>
    </row>
    <row r="171" spans="2:65" s="1" customFormat="1" ht="16.5" customHeight="1">
      <c r="B171" s="41"/>
      <c r="C171" s="192" t="s">
        <v>71</v>
      </c>
      <c r="D171" s="192" t="s">
        <v>140</v>
      </c>
      <c r="E171" s="193" t="s">
        <v>1701</v>
      </c>
      <c r="F171" s="194" t="s">
        <v>1702</v>
      </c>
      <c r="G171" s="195" t="s">
        <v>681</v>
      </c>
      <c r="H171" s="196">
        <v>1</v>
      </c>
      <c r="I171" s="197"/>
      <c r="J171" s="198">
        <f t="shared" si="40"/>
        <v>0</v>
      </c>
      <c r="K171" s="194" t="s">
        <v>21</v>
      </c>
      <c r="L171" s="61"/>
      <c r="M171" s="199" t="s">
        <v>21</v>
      </c>
      <c r="N171" s="200" t="s">
        <v>42</v>
      </c>
      <c r="O171" s="42"/>
      <c r="P171" s="201">
        <f t="shared" si="41"/>
        <v>0</v>
      </c>
      <c r="Q171" s="201">
        <v>0.032</v>
      </c>
      <c r="R171" s="201">
        <f t="shared" si="42"/>
        <v>0.032</v>
      </c>
      <c r="S171" s="201">
        <v>0</v>
      </c>
      <c r="T171" s="202">
        <f t="shared" si="43"/>
        <v>0</v>
      </c>
      <c r="AR171" s="24" t="s">
        <v>157</v>
      </c>
      <c r="AT171" s="24" t="s">
        <v>140</v>
      </c>
      <c r="AU171" s="24" t="s">
        <v>79</v>
      </c>
      <c r="AY171" s="24" t="s">
        <v>137</v>
      </c>
      <c r="BE171" s="203">
        <f t="shared" si="44"/>
        <v>0</v>
      </c>
      <c r="BF171" s="203">
        <f t="shared" si="45"/>
        <v>0</v>
      </c>
      <c r="BG171" s="203">
        <f t="shared" si="46"/>
        <v>0</v>
      </c>
      <c r="BH171" s="203">
        <f t="shared" si="47"/>
        <v>0</v>
      </c>
      <c r="BI171" s="203">
        <f t="shared" si="48"/>
        <v>0</v>
      </c>
      <c r="BJ171" s="24" t="s">
        <v>79</v>
      </c>
      <c r="BK171" s="203">
        <f t="shared" si="49"/>
        <v>0</v>
      </c>
      <c r="BL171" s="24" t="s">
        <v>157</v>
      </c>
      <c r="BM171" s="24" t="s">
        <v>1086</v>
      </c>
    </row>
    <row r="172" spans="2:65" s="1" customFormat="1" ht="16.5" customHeight="1">
      <c r="B172" s="41"/>
      <c r="C172" s="192" t="s">
        <v>71</v>
      </c>
      <c r="D172" s="192" t="s">
        <v>140</v>
      </c>
      <c r="E172" s="193" t="s">
        <v>1703</v>
      </c>
      <c r="F172" s="194" t="s">
        <v>1704</v>
      </c>
      <c r="G172" s="195" t="s">
        <v>681</v>
      </c>
      <c r="H172" s="196">
        <v>1</v>
      </c>
      <c r="I172" s="197"/>
      <c r="J172" s="198">
        <f t="shared" si="40"/>
        <v>0</v>
      </c>
      <c r="K172" s="194" t="s">
        <v>21</v>
      </c>
      <c r="L172" s="61"/>
      <c r="M172" s="199" t="s">
        <v>21</v>
      </c>
      <c r="N172" s="200" t="s">
        <v>42</v>
      </c>
      <c r="O172" s="42"/>
      <c r="P172" s="201">
        <f t="shared" si="41"/>
        <v>0</v>
      </c>
      <c r="Q172" s="201">
        <v>0.17009</v>
      </c>
      <c r="R172" s="201">
        <f t="shared" si="42"/>
        <v>0.17009</v>
      </c>
      <c r="S172" s="201">
        <v>0</v>
      </c>
      <c r="T172" s="202">
        <f t="shared" si="43"/>
        <v>0</v>
      </c>
      <c r="AR172" s="24" t="s">
        <v>157</v>
      </c>
      <c r="AT172" s="24" t="s">
        <v>140</v>
      </c>
      <c r="AU172" s="24" t="s">
        <v>79</v>
      </c>
      <c r="AY172" s="24" t="s">
        <v>137</v>
      </c>
      <c r="BE172" s="203">
        <f t="shared" si="44"/>
        <v>0</v>
      </c>
      <c r="BF172" s="203">
        <f t="shared" si="45"/>
        <v>0</v>
      </c>
      <c r="BG172" s="203">
        <f t="shared" si="46"/>
        <v>0</v>
      </c>
      <c r="BH172" s="203">
        <f t="shared" si="47"/>
        <v>0</v>
      </c>
      <c r="BI172" s="203">
        <f t="shared" si="48"/>
        <v>0</v>
      </c>
      <c r="BJ172" s="24" t="s">
        <v>79</v>
      </c>
      <c r="BK172" s="203">
        <f t="shared" si="49"/>
        <v>0</v>
      </c>
      <c r="BL172" s="24" t="s">
        <v>157</v>
      </c>
      <c r="BM172" s="24" t="s">
        <v>1089</v>
      </c>
    </row>
    <row r="173" spans="2:65" s="1" customFormat="1" ht="16.5" customHeight="1">
      <c r="B173" s="41"/>
      <c r="C173" s="192" t="s">
        <v>71</v>
      </c>
      <c r="D173" s="192" t="s">
        <v>140</v>
      </c>
      <c r="E173" s="193" t="s">
        <v>1705</v>
      </c>
      <c r="F173" s="194" t="s">
        <v>1706</v>
      </c>
      <c r="G173" s="195" t="s">
        <v>221</v>
      </c>
      <c r="H173" s="196">
        <v>0.151</v>
      </c>
      <c r="I173" s="197"/>
      <c r="J173" s="198">
        <f t="shared" si="40"/>
        <v>0</v>
      </c>
      <c r="K173" s="194" t="s">
        <v>21</v>
      </c>
      <c r="L173" s="61"/>
      <c r="M173" s="199" t="s">
        <v>21</v>
      </c>
      <c r="N173" s="200" t="s">
        <v>42</v>
      </c>
      <c r="O173" s="42"/>
      <c r="P173" s="201">
        <f t="shared" si="41"/>
        <v>0</v>
      </c>
      <c r="Q173" s="201">
        <v>0</v>
      </c>
      <c r="R173" s="201">
        <f t="shared" si="42"/>
        <v>0</v>
      </c>
      <c r="S173" s="201">
        <v>0</v>
      </c>
      <c r="T173" s="202">
        <f t="shared" si="43"/>
        <v>0</v>
      </c>
      <c r="AR173" s="24" t="s">
        <v>157</v>
      </c>
      <c r="AT173" s="24" t="s">
        <v>140</v>
      </c>
      <c r="AU173" s="24" t="s">
        <v>79</v>
      </c>
      <c r="AY173" s="24" t="s">
        <v>137</v>
      </c>
      <c r="BE173" s="203">
        <f t="shared" si="44"/>
        <v>0</v>
      </c>
      <c r="BF173" s="203">
        <f t="shared" si="45"/>
        <v>0</v>
      </c>
      <c r="BG173" s="203">
        <f t="shared" si="46"/>
        <v>0</v>
      </c>
      <c r="BH173" s="203">
        <f t="shared" si="47"/>
        <v>0</v>
      </c>
      <c r="BI173" s="203">
        <f t="shared" si="48"/>
        <v>0</v>
      </c>
      <c r="BJ173" s="24" t="s">
        <v>79</v>
      </c>
      <c r="BK173" s="203">
        <f t="shared" si="49"/>
        <v>0</v>
      </c>
      <c r="BL173" s="24" t="s">
        <v>157</v>
      </c>
      <c r="BM173" s="24" t="s">
        <v>1092</v>
      </c>
    </row>
    <row r="174" spans="2:65" s="1" customFormat="1" ht="16.5" customHeight="1">
      <c r="B174" s="41"/>
      <c r="C174" s="192" t="s">
        <v>71</v>
      </c>
      <c r="D174" s="192" t="s">
        <v>140</v>
      </c>
      <c r="E174" s="193" t="s">
        <v>1707</v>
      </c>
      <c r="F174" s="194" t="s">
        <v>1708</v>
      </c>
      <c r="G174" s="195" t="s">
        <v>221</v>
      </c>
      <c r="H174" s="196">
        <v>0.214</v>
      </c>
      <c r="I174" s="197"/>
      <c r="J174" s="198">
        <f t="shared" si="40"/>
        <v>0</v>
      </c>
      <c r="K174" s="194" t="s">
        <v>21</v>
      </c>
      <c r="L174" s="61"/>
      <c r="M174" s="199" t="s">
        <v>21</v>
      </c>
      <c r="N174" s="200" t="s">
        <v>42</v>
      </c>
      <c r="O174" s="42"/>
      <c r="P174" s="201">
        <f t="shared" si="41"/>
        <v>0</v>
      </c>
      <c r="Q174" s="201">
        <v>0</v>
      </c>
      <c r="R174" s="201">
        <f t="shared" si="42"/>
        <v>0</v>
      </c>
      <c r="S174" s="201">
        <v>0</v>
      </c>
      <c r="T174" s="202">
        <f t="shared" si="43"/>
        <v>0</v>
      </c>
      <c r="AR174" s="24" t="s">
        <v>157</v>
      </c>
      <c r="AT174" s="24" t="s">
        <v>140</v>
      </c>
      <c r="AU174" s="24" t="s">
        <v>79</v>
      </c>
      <c r="AY174" s="24" t="s">
        <v>137</v>
      </c>
      <c r="BE174" s="203">
        <f t="shared" si="44"/>
        <v>0</v>
      </c>
      <c r="BF174" s="203">
        <f t="shared" si="45"/>
        <v>0</v>
      </c>
      <c r="BG174" s="203">
        <f t="shared" si="46"/>
        <v>0</v>
      </c>
      <c r="BH174" s="203">
        <f t="shared" si="47"/>
        <v>0</v>
      </c>
      <c r="BI174" s="203">
        <f t="shared" si="48"/>
        <v>0</v>
      </c>
      <c r="BJ174" s="24" t="s">
        <v>79</v>
      </c>
      <c r="BK174" s="203">
        <f t="shared" si="49"/>
        <v>0</v>
      </c>
      <c r="BL174" s="24" t="s">
        <v>157</v>
      </c>
      <c r="BM174" s="24" t="s">
        <v>1095</v>
      </c>
    </row>
    <row r="175" spans="2:63" s="10" customFormat="1" ht="37.35" customHeight="1">
      <c r="B175" s="176"/>
      <c r="C175" s="177"/>
      <c r="D175" s="178" t="s">
        <v>70</v>
      </c>
      <c r="E175" s="179" t="s">
        <v>1709</v>
      </c>
      <c r="F175" s="179" t="s">
        <v>1710</v>
      </c>
      <c r="G175" s="177"/>
      <c r="H175" s="177"/>
      <c r="I175" s="180"/>
      <c r="J175" s="181">
        <f>BK175</f>
        <v>0</v>
      </c>
      <c r="K175" s="177"/>
      <c r="L175" s="182"/>
      <c r="M175" s="183"/>
      <c r="N175" s="184"/>
      <c r="O175" s="184"/>
      <c r="P175" s="185">
        <f>SUM(P176:P178)</f>
        <v>0</v>
      </c>
      <c r="Q175" s="184"/>
      <c r="R175" s="185">
        <f>SUM(R176:R178)</f>
        <v>0.00032</v>
      </c>
      <c r="S175" s="184"/>
      <c r="T175" s="186">
        <f>SUM(T176:T178)</f>
        <v>0</v>
      </c>
      <c r="AR175" s="187" t="s">
        <v>79</v>
      </c>
      <c r="AT175" s="188" t="s">
        <v>70</v>
      </c>
      <c r="AU175" s="188" t="s">
        <v>71</v>
      </c>
      <c r="AY175" s="187" t="s">
        <v>137</v>
      </c>
      <c r="BK175" s="189">
        <f>SUM(BK176:BK178)</f>
        <v>0</v>
      </c>
    </row>
    <row r="176" spans="2:65" s="1" customFormat="1" ht="16.5" customHeight="1">
      <c r="B176" s="41"/>
      <c r="C176" s="192" t="s">
        <v>71</v>
      </c>
      <c r="D176" s="192" t="s">
        <v>140</v>
      </c>
      <c r="E176" s="193" t="s">
        <v>1711</v>
      </c>
      <c r="F176" s="194" t="s">
        <v>1712</v>
      </c>
      <c r="G176" s="195" t="s">
        <v>1629</v>
      </c>
      <c r="H176" s="196">
        <v>1</v>
      </c>
      <c r="I176" s="197"/>
      <c r="J176" s="198">
        <f>ROUND(I176*H176,2)</f>
        <v>0</v>
      </c>
      <c r="K176" s="194" t="s">
        <v>21</v>
      </c>
      <c r="L176" s="61"/>
      <c r="M176" s="199" t="s">
        <v>21</v>
      </c>
      <c r="N176" s="200" t="s">
        <v>42</v>
      </c>
      <c r="O176" s="42"/>
      <c r="P176" s="201">
        <f>O176*H176</f>
        <v>0</v>
      </c>
      <c r="Q176" s="201">
        <v>0.00032</v>
      </c>
      <c r="R176" s="201">
        <f>Q176*H176</f>
        <v>0.00032</v>
      </c>
      <c r="S176" s="201">
        <v>0</v>
      </c>
      <c r="T176" s="202">
        <f>S176*H176</f>
        <v>0</v>
      </c>
      <c r="AR176" s="24" t="s">
        <v>157</v>
      </c>
      <c r="AT176" s="24" t="s">
        <v>140</v>
      </c>
      <c r="AU176" s="24" t="s">
        <v>79</v>
      </c>
      <c r="AY176" s="24" t="s">
        <v>137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79</v>
      </c>
      <c r="BK176" s="203">
        <f>ROUND(I176*H176,2)</f>
        <v>0</v>
      </c>
      <c r="BL176" s="24" t="s">
        <v>157</v>
      </c>
      <c r="BM176" s="24" t="s">
        <v>1098</v>
      </c>
    </row>
    <row r="177" spans="2:65" s="1" customFormat="1" ht="16.5" customHeight="1">
      <c r="B177" s="41"/>
      <c r="C177" s="192" t="s">
        <v>71</v>
      </c>
      <c r="D177" s="192" t="s">
        <v>140</v>
      </c>
      <c r="E177" s="193" t="s">
        <v>1713</v>
      </c>
      <c r="F177" s="194" t="s">
        <v>1714</v>
      </c>
      <c r="G177" s="195" t="s">
        <v>221</v>
      </c>
      <c r="H177" s="196">
        <v>0</v>
      </c>
      <c r="I177" s="197"/>
      <c r="J177" s="198">
        <f>ROUND(I177*H177,2)</f>
        <v>0</v>
      </c>
      <c r="K177" s="194" t="s">
        <v>21</v>
      </c>
      <c r="L177" s="61"/>
      <c r="M177" s="199" t="s">
        <v>21</v>
      </c>
      <c r="N177" s="200" t="s">
        <v>42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157</v>
      </c>
      <c r="AT177" s="24" t="s">
        <v>140</v>
      </c>
      <c r="AU177" s="24" t="s">
        <v>79</v>
      </c>
      <c r="AY177" s="24" t="s">
        <v>137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79</v>
      </c>
      <c r="BK177" s="203">
        <f>ROUND(I177*H177,2)</f>
        <v>0</v>
      </c>
      <c r="BL177" s="24" t="s">
        <v>157</v>
      </c>
      <c r="BM177" s="24" t="s">
        <v>1101</v>
      </c>
    </row>
    <row r="178" spans="2:65" s="1" customFormat="1" ht="16.5" customHeight="1">
      <c r="B178" s="41"/>
      <c r="C178" s="192" t="s">
        <v>71</v>
      </c>
      <c r="D178" s="192" t="s">
        <v>140</v>
      </c>
      <c r="E178" s="193" t="s">
        <v>1715</v>
      </c>
      <c r="F178" s="194" t="s">
        <v>1716</v>
      </c>
      <c r="G178" s="195" t="s">
        <v>221</v>
      </c>
      <c r="H178" s="196">
        <v>0.423</v>
      </c>
      <c r="I178" s="197"/>
      <c r="J178" s="198">
        <f>ROUND(I178*H178,2)</f>
        <v>0</v>
      </c>
      <c r="K178" s="194" t="s">
        <v>21</v>
      </c>
      <c r="L178" s="61"/>
      <c r="M178" s="199" t="s">
        <v>21</v>
      </c>
      <c r="N178" s="204" t="s">
        <v>42</v>
      </c>
      <c r="O178" s="205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24" t="s">
        <v>157</v>
      </c>
      <c r="AT178" s="24" t="s">
        <v>140</v>
      </c>
      <c r="AU178" s="24" t="s">
        <v>79</v>
      </c>
      <c r="AY178" s="24" t="s">
        <v>137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79</v>
      </c>
      <c r="BK178" s="203">
        <f>ROUND(I178*H178,2)</f>
        <v>0</v>
      </c>
      <c r="BL178" s="24" t="s">
        <v>157</v>
      </c>
      <c r="BM178" s="24" t="s">
        <v>1104</v>
      </c>
    </row>
    <row r="179" spans="2:12" s="1" customFormat="1" ht="6.9" customHeight="1">
      <c r="B179" s="56"/>
      <c r="C179" s="57"/>
      <c r="D179" s="57"/>
      <c r="E179" s="57"/>
      <c r="F179" s="57"/>
      <c r="G179" s="57"/>
      <c r="H179" s="57"/>
      <c r="I179" s="139"/>
      <c r="J179" s="57"/>
      <c r="K179" s="57"/>
      <c r="L179" s="61"/>
    </row>
  </sheetData>
  <sheetProtection algorithmName="SHA-512" hashValue="Ugt3VKvhNccX+/da4KEWPQm51tnDJRUx8oF5RWLg/HHpyGseU0rEKo3b1lItzlJVCDINbWnvstMIic+adpJ1fw==" saltValue="aUJgOfTXZAWSrVoeuLUbSKCEVQZDgys7Yu1z8c255w2q0qJZzjvSz6ZUqOVJN2Pb9u847AIj2E2OmE/AYDQG4w==" spinCount="100000" sheet="1" objects="1" scenarios="1" formatColumns="0" formatRows="0" autoFilter="0"/>
  <autoFilter ref="C81:K178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103</v>
      </c>
      <c r="G1" s="391" t="s">
        <v>104</v>
      </c>
      <c r="H1" s="391"/>
      <c r="I1" s="115"/>
      <c r="J1" s="114" t="s">
        <v>105</v>
      </c>
      <c r="K1" s="113" t="s">
        <v>106</v>
      </c>
      <c r="L1" s="114" t="s">
        <v>107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93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SPŠCH Brno, Vranovská, po, Vranovská 65, Brno - Rekonstrukce otopného systému</v>
      </c>
      <c r="F7" s="384"/>
      <c r="G7" s="384"/>
      <c r="H7" s="384"/>
      <c r="I7" s="117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5" t="s">
        <v>1717</v>
      </c>
      <c r="F9" s="386"/>
      <c r="G9" s="386"/>
      <c r="H9" s="386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13. 1. 2019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61" t="s">
        <v>21</v>
      </c>
      <c r="F24" s="361"/>
      <c r="G24" s="361"/>
      <c r="H24" s="36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" customHeight="1">
      <c r="B30" s="41"/>
      <c r="C30" s="42"/>
      <c r="D30" s="49" t="s">
        <v>41</v>
      </c>
      <c r="E30" s="49" t="s">
        <v>42</v>
      </c>
      <c r="F30" s="130">
        <f>ROUND(SUM(BE84:BE145),2)</f>
        <v>0</v>
      </c>
      <c r="G30" s="42"/>
      <c r="H30" s="42"/>
      <c r="I30" s="131">
        <v>0.21</v>
      </c>
      <c r="J30" s="130">
        <f>ROUND(ROUND((SUM(BE84:BE145)),2)*I30,2)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43</v>
      </c>
      <c r="F31" s="130">
        <f>ROUND(SUM(BF84:BF145),2)</f>
        <v>0</v>
      </c>
      <c r="G31" s="42"/>
      <c r="H31" s="42"/>
      <c r="I31" s="131">
        <v>0.15</v>
      </c>
      <c r="J31" s="130">
        <f>ROUND(ROUND((SUM(BF84:BF145)),2)*I31,2)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44</v>
      </c>
      <c r="F32" s="130">
        <f>ROUND(SUM(BG84:BG145),2)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45</v>
      </c>
      <c r="F33" s="130">
        <f>ROUND(SUM(BH84:BH145),2)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46</v>
      </c>
      <c r="F34" s="130">
        <f>ROUND(SUM(BI84:BI145),2)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SPŠCH Brno, Vranovská, po, Vranovská 65, Brno - Rekonstrukce otopného systému</v>
      </c>
      <c r="F45" s="384"/>
      <c r="G45" s="384"/>
      <c r="H45" s="384"/>
      <c r="I45" s="118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 xml:space="preserve">07 - Měření a regulace </v>
      </c>
      <c r="F47" s="386"/>
      <c r="G47" s="386"/>
      <c r="H47" s="386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Vranovská 65, Brno</v>
      </c>
      <c r="G49" s="42"/>
      <c r="H49" s="42"/>
      <c r="I49" s="119" t="s">
        <v>25</v>
      </c>
      <c r="J49" s="120" t="str">
        <f>IF(J12="","",J12)</f>
        <v>13. 1. 2019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SPŠCH Brno,Vranovská, po, Vranovská 65, Brno</v>
      </c>
      <c r="G51" s="42"/>
      <c r="H51" s="42"/>
      <c r="I51" s="119" t="s">
        <v>33</v>
      </c>
      <c r="J51" s="361" t="str">
        <f>E21</f>
        <v>Ateliér SUP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114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115</v>
      </c>
    </row>
    <row r="57" spans="2:11" s="7" customFormat="1" ht="24.9" customHeight="1">
      <c r="B57" s="149"/>
      <c r="C57" s="150"/>
      <c r="D57" s="151" t="s">
        <v>1718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11" s="7" customFormat="1" ht="24.9" customHeight="1">
      <c r="B58" s="149"/>
      <c r="C58" s="150"/>
      <c r="D58" s="151" t="s">
        <v>1719</v>
      </c>
      <c r="E58" s="152"/>
      <c r="F58" s="152"/>
      <c r="G58" s="152"/>
      <c r="H58" s="152"/>
      <c r="I58" s="153"/>
      <c r="J58" s="154">
        <f>J88</f>
        <v>0</v>
      </c>
      <c r="K58" s="155"/>
    </row>
    <row r="59" spans="2:11" s="7" customFormat="1" ht="24.9" customHeight="1">
      <c r="B59" s="149"/>
      <c r="C59" s="150"/>
      <c r="D59" s="151" t="s">
        <v>1720</v>
      </c>
      <c r="E59" s="152"/>
      <c r="F59" s="152"/>
      <c r="G59" s="152"/>
      <c r="H59" s="152"/>
      <c r="I59" s="153"/>
      <c r="J59" s="154">
        <f>J104</f>
        <v>0</v>
      </c>
      <c r="K59" s="155"/>
    </row>
    <row r="60" spans="2:11" s="7" customFormat="1" ht="24.9" customHeight="1">
      <c r="B60" s="149"/>
      <c r="C60" s="150"/>
      <c r="D60" s="151" t="s">
        <v>1721</v>
      </c>
      <c r="E60" s="152"/>
      <c r="F60" s="152"/>
      <c r="G60" s="152"/>
      <c r="H60" s="152"/>
      <c r="I60" s="153"/>
      <c r="J60" s="154">
        <f>J118</f>
        <v>0</v>
      </c>
      <c r="K60" s="155"/>
    </row>
    <row r="61" spans="2:11" s="7" customFormat="1" ht="24.9" customHeight="1">
      <c r="B61" s="149"/>
      <c r="C61" s="150"/>
      <c r="D61" s="151" t="s">
        <v>1722</v>
      </c>
      <c r="E61" s="152"/>
      <c r="F61" s="152"/>
      <c r="G61" s="152"/>
      <c r="H61" s="152"/>
      <c r="I61" s="153"/>
      <c r="J61" s="154">
        <f>J124</f>
        <v>0</v>
      </c>
      <c r="K61" s="155"/>
    </row>
    <row r="62" spans="2:11" s="7" customFormat="1" ht="24.9" customHeight="1">
      <c r="B62" s="149"/>
      <c r="C62" s="150"/>
      <c r="D62" s="151" t="s">
        <v>1723</v>
      </c>
      <c r="E62" s="152"/>
      <c r="F62" s="152"/>
      <c r="G62" s="152"/>
      <c r="H62" s="152"/>
      <c r="I62" s="153"/>
      <c r="J62" s="154">
        <f>J125</f>
        <v>0</v>
      </c>
      <c r="K62" s="155"/>
    </row>
    <row r="63" spans="2:11" s="7" customFormat="1" ht="24.9" customHeight="1">
      <c r="B63" s="149"/>
      <c r="C63" s="150"/>
      <c r="D63" s="151" t="s">
        <v>1724</v>
      </c>
      <c r="E63" s="152"/>
      <c r="F63" s="152"/>
      <c r="G63" s="152"/>
      <c r="H63" s="152"/>
      <c r="I63" s="153"/>
      <c r="J63" s="154">
        <f>J133</f>
        <v>0</v>
      </c>
      <c r="K63" s="155"/>
    </row>
    <row r="64" spans="2:11" s="7" customFormat="1" ht="24.9" customHeight="1">
      <c r="B64" s="149"/>
      <c r="C64" s="150"/>
      <c r="D64" s="151" t="s">
        <v>1725</v>
      </c>
      <c r="E64" s="152"/>
      <c r="F64" s="152"/>
      <c r="G64" s="152"/>
      <c r="H64" s="152"/>
      <c r="I64" s="153"/>
      <c r="J64" s="154">
        <f>J140</f>
        <v>0</v>
      </c>
      <c r="K64" s="155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1" s="1" customFormat="1" ht="6.9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" customHeight="1">
      <c r="B71" s="41"/>
      <c r="C71" s="62" t="s">
        <v>121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6.5" customHeight="1">
      <c r="B74" s="41"/>
      <c r="C74" s="63"/>
      <c r="D74" s="63"/>
      <c r="E74" s="388" t="str">
        <f>E7</f>
        <v>SPŠCH Brno, Vranovská, po, Vranovská 65, Brno - Rekonstrukce otopného systému</v>
      </c>
      <c r="F74" s="389"/>
      <c r="G74" s="389"/>
      <c r="H74" s="389"/>
      <c r="I74" s="163"/>
      <c r="J74" s="63"/>
      <c r="K74" s="63"/>
      <c r="L74" s="61"/>
    </row>
    <row r="75" spans="2:12" s="1" customFormat="1" ht="14.4" customHeight="1">
      <c r="B75" s="41"/>
      <c r="C75" s="65" t="s">
        <v>109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7.25" customHeight="1">
      <c r="B76" s="41"/>
      <c r="C76" s="63"/>
      <c r="D76" s="63"/>
      <c r="E76" s="377" t="str">
        <f>E9</f>
        <v xml:space="preserve">07 - Měření a regulace </v>
      </c>
      <c r="F76" s="390"/>
      <c r="G76" s="390"/>
      <c r="H76" s="390"/>
      <c r="I76" s="163"/>
      <c r="J76" s="63"/>
      <c r="K76" s="63"/>
      <c r="L76" s="61"/>
    </row>
    <row r="77" spans="2:12" s="1" customFormat="1" ht="6.9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23</v>
      </c>
      <c r="D78" s="63"/>
      <c r="E78" s="63"/>
      <c r="F78" s="164" t="str">
        <f>F12</f>
        <v>Vranovská 65, Brno</v>
      </c>
      <c r="G78" s="63"/>
      <c r="H78" s="63"/>
      <c r="I78" s="165" t="s">
        <v>25</v>
      </c>
      <c r="J78" s="73" t="str">
        <f>IF(J12="","",J12)</f>
        <v>13. 1. 2019</v>
      </c>
      <c r="K78" s="63"/>
      <c r="L78" s="61"/>
    </row>
    <row r="79" spans="2:12" s="1" customFormat="1" ht="6.9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3.2">
      <c r="B80" s="41"/>
      <c r="C80" s="65" t="s">
        <v>27</v>
      </c>
      <c r="D80" s="63"/>
      <c r="E80" s="63"/>
      <c r="F80" s="164" t="str">
        <f>E15</f>
        <v>SPŠCH Brno,Vranovská, po, Vranovská 65, Brno</v>
      </c>
      <c r="G80" s="63"/>
      <c r="H80" s="63"/>
      <c r="I80" s="165" t="s">
        <v>33</v>
      </c>
      <c r="J80" s="164" t="str">
        <f>E21</f>
        <v>Ateliér SUP s.r.o.</v>
      </c>
      <c r="K80" s="63"/>
      <c r="L80" s="61"/>
    </row>
    <row r="81" spans="2:12" s="1" customFormat="1" ht="14.4" customHeight="1">
      <c r="B81" s="41"/>
      <c r="C81" s="65" t="s">
        <v>31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20" s="9" customFormat="1" ht="29.25" customHeight="1">
      <c r="B83" s="166"/>
      <c r="C83" s="167" t="s">
        <v>122</v>
      </c>
      <c r="D83" s="168" t="s">
        <v>56</v>
      </c>
      <c r="E83" s="168" t="s">
        <v>52</v>
      </c>
      <c r="F83" s="168" t="s">
        <v>123</v>
      </c>
      <c r="G83" s="168" t="s">
        <v>124</v>
      </c>
      <c r="H83" s="168" t="s">
        <v>125</v>
      </c>
      <c r="I83" s="169" t="s">
        <v>126</v>
      </c>
      <c r="J83" s="168" t="s">
        <v>113</v>
      </c>
      <c r="K83" s="170" t="s">
        <v>127</v>
      </c>
      <c r="L83" s="171"/>
      <c r="M83" s="81" t="s">
        <v>128</v>
      </c>
      <c r="N83" s="82" t="s">
        <v>41</v>
      </c>
      <c r="O83" s="82" t="s">
        <v>129</v>
      </c>
      <c r="P83" s="82" t="s">
        <v>130</v>
      </c>
      <c r="Q83" s="82" t="s">
        <v>131</v>
      </c>
      <c r="R83" s="82" t="s">
        <v>132</v>
      </c>
      <c r="S83" s="82" t="s">
        <v>133</v>
      </c>
      <c r="T83" s="83" t="s">
        <v>134</v>
      </c>
    </row>
    <row r="84" spans="2:63" s="1" customFormat="1" ht="29.25" customHeight="1">
      <c r="B84" s="41"/>
      <c r="C84" s="87" t="s">
        <v>114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P85+P88+P104+P118+P124+P125+P133+P140</f>
        <v>0</v>
      </c>
      <c r="Q84" s="85"/>
      <c r="R84" s="173">
        <f>R85+R88+R104+R118+R124+R125+R133+R140</f>
        <v>0</v>
      </c>
      <c r="S84" s="85"/>
      <c r="T84" s="174">
        <f>T85+T88+T104+T118+T124+T125+T133+T140</f>
        <v>0</v>
      </c>
      <c r="AT84" s="24" t="s">
        <v>70</v>
      </c>
      <c r="AU84" s="24" t="s">
        <v>115</v>
      </c>
      <c r="BK84" s="175">
        <f>BK85+BK88+BK104+BK118+BK124+BK125+BK133+BK140</f>
        <v>0</v>
      </c>
    </row>
    <row r="85" spans="2:63" s="10" customFormat="1" ht="37.35" customHeight="1">
      <c r="B85" s="176"/>
      <c r="C85" s="177"/>
      <c r="D85" s="178" t="s">
        <v>70</v>
      </c>
      <c r="E85" s="179" t="s">
        <v>79</v>
      </c>
      <c r="F85" s="179" t="s">
        <v>1726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SUM(P86:P87)</f>
        <v>0</v>
      </c>
      <c r="Q85" s="184"/>
      <c r="R85" s="185">
        <f>SUM(R86:R87)</f>
        <v>0</v>
      </c>
      <c r="S85" s="184"/>
      <c r="T85" s="186">
        <f>SUM(T86:T87)</f>
        <v>0</v>
      </c>
      <c r="AR85" s="187" t="s">
        <v>79</v>
      </c>
      <c r="AT85" s="188" t="s">
        <v>70</v>
      </c>
      <c r="AU85" s="188" t="s">
        <v>71</v>
      </c>
      <c r="AY85" s="187" t="s">
        <v>137</v>
      </c>
      <c r="BK85" s="189">
        <f>SUM(BK86:BK87)</f>
        <v>0</v>
      </c>
    </row>
    <row r="86" spans="2:65" s="1" customFormat="1" ht="16.5" customHeight="1">
      <c r="B86" s="41"/>
      <c r="C86" s="192" t="s">
        <v>71</v>
      </c>
      <c r="D86" s="192" t="s">
        <v>140</v>
      </c>
      <c r="E86" s="193" t="s">
        <v>1727</v>
      </c>
      <c r="F86" s="194" t="s">
        <v>1728</v>
      </c>
      <c r="G86" s="195" t="s">
        <v>1729</v>
      </c>
      <c r="H86" s="196">
        <v>1</v>
      </c>
      <c r="I86" s="197"/>
      <c r="J86" s="198">
        <f>ROUND(I86*H86,2)</f>
        <v>0</v>
      </c>
      <c r="K86" s="194" t="s">
        <v>21</v>
      </c>
      <c r="L86" s="61"/>
      <c r="M86" s="199" t="s">
        <v>21</v>
      </c>
      <c r="N86" s="200" t="s">
        <v>42</v>
      </c>
      <c r="O86" s="42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157</v>
      </c>
      <c r="AT86" s="24" t="s">
        <v>140</v>
      </c>
      <c r="AU86" s="24" t="s">
        <v>79</v>
      </c>
      <c r="AY86" s="24" t="s">
        <v>137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79</v>
      </c>
      <c r="BK86" s="203">
        <f>ROUND(I86*H86,2)</f>
        <v>0</v>
      </c>
      <c r="BL86" s="24" t="s">
        <v>157</v>
      </c>
      <c r="BM86" s="24" t="s">
        <v>81</v>
      </c>
    </row>
    <row r="87" spans="2:47" s="1" customFormat="1" ht="48">
      <c r="B87" s="41"/>
      <c r="C87" s="63"/>
      <c r="D87" s="210" t="s">
        <v>924</v>
      </c>
      <c r="E87" s="63"/>
      <c r="F87" s="251" t="s">
        <v>1730</v>
      </c>
      <c r="G87" s="63"/>
      <c r="H87" s="63"/>
      <c r="I87" s="163"/>
      <c r="J87" s="63"/>
      <c r="K87" s="63"/>
      <c r="L87" s="61"/>
      <c r="M87" s="252"/>
      <c r="N87" s="42"/>
      <c r="O87" s="42"/>
      <c r="P87" s="42"/>
      <c r="Q87" s="42"/>
      <c r="R87" s="42"/>
      <c r="S87" s="42"/>
      <c r="T87" s="78"/>
      <c r="AT87" s="24" t="s">
        <v>924</v>
      </c>
      <c r="AU87" s="24" t="s">
        <v>79</v>
      </c>
    </row>
    <row r="88" spans="2:63" s="10" customFormat="1" ht="37.35" customHeight="1">
      <c r="B88" s="176"/>
      <c r="C88" s="177"/>
      <c r="D88" s="178" t="s">
        <v>70</v>
      </c>
      <c r="E88" s="179" t="s">
        <v>884</v>
      </c>
      <c r="F88" s="179" t="s">
        <v>1731</v>
      </c>
      <c r="G88" s="177"/>
      <c r="H88" s="177"/>
      <c r="I88" s="180"/>
      <c r="J88" s="181">
        <f>BK88</f>
        <v>0</v>
      </c>
      <c r="K88" s="177"/>
      <c r="L88" s="182"/>
      <c r="M88" s="183"/>
      <c r="N88" s="184"/>
      <c r="O88" s="184"/>
      <c r="P88" s="185">
        <f>SUM(P89:P103)</f>
        <v>0</v>
      </c>
      <c r="Q88" s="184"/>
      <c r="R88" s="185">
        <f>SUM(R89:R103)</f>
        <v>0</v>
      </c>
      <c r="S88" s="184"/>
      <c r="T88" s="186">
        <f>SUM(T89:T103)</f>
        <v>0</v>
      </c>
      <c r="AR88" s="187" t="s">
        <v>79</v>
      </c>
      <c r="AT88" s="188" t="s">
        <v>70</v>
      </c>
      <c r="AU88" s="188" t="s">
        <v>71</v>
      </c>
      <c r="AY88" s="187" t="s">
        <v>137</v>
      </c>
      <c r="BK88" s="189">
        <f>SUM(BK89:BK103)</f>
        <v>0</v>
      </c>
    </row>
    <row r="89" spans="2:65" s="1" customFormat="1" ht="25.5" customHeight="1">
      <c r="B89" s="41"/>
      <c r="C89" s="192" t="s">
        <v>71</v>
      </c>
      <c r="D89" s="192" t="s">
        <v>140</v>
      </c>
      <c r="E89" s="193" t="s">
        <v>1732</v>
      </c>
      <c r="F89" s="194" t="s">
        <v>1733</v>
      </c>
      <c r="G89" s="195" t="s">
        <v>1729</v>
      </c>
      <c r="H89" s="196">
        <v>1</v>
      </c>
      <c r="I89" s="197"/>
      <c r="J89" s="198">
        <f aca="true" t="shared" si="0" ref="J89:J103">ROUND(I89*H89,2)</f>
        <v>0</v>
      </c>
      <c r="K89" s="194" t="s">
        <v>21</v>
      </c>
      <c r="L89" s="61"/>
      <c r="M89" s="199" t="s">
        <v>21</v>
      </c>
      <c r="N89" s="200" t="s">
        <v>42</v>
      </c>
      <c r="O89" s="42"/>
      <c r="P89" s="201">
        <f aca="true" t="shared" si="1" ref="P89:P103">O89*H89</f>
        <v>0</v>
      </c>
      <c r="Q89" s="201">
        <v>0</v>
      </c>
      <c r="R89" s="201">
        <f aca="true" t="shared" si="2" ref="R89:R103">Q89*H89</f>
        <v>0</v>
      </c>
      <c r="S89" s="201">
        <v>0</v>
      </c>
      <c r="T89" s="202">
        <f aca="true" t="shared" si="3" ref="T89:T103">S89*H89</f>
        <v>0</v>
      </c>
      <c r="AR89" s="24" t="s">
        <v>157</v>
      </c>
      <c r="AT89" s="24" t="s">
        <v>140</v>
      </c>
      <c r="AU89" s="24" t="s">
        <v>79</v>
      </c>
      <c r="AY89" s="24" t="s">
        <v>137</v>
      </c>
      <c r="BE89" s="203">
        <f aca="true" t="shared" si="4" ref="BE89:BE103">IF(N89="základní",J89,0)</f>
        <v>0</v>
      </c>
      <c r="BF89" s="203">
        <f aca="true" t="shared" si="5" ref="BF89:BF103">IF(N89="snížená",J89,0)</f>
        <v>0</v>
      </c>
      <c r="BG89" s="203">
        <f aca="true" t="shared" si="6" ref="BG89:BG103">IF(N89="zákl. přenesená",J89,0)</f>
        <v>0</v>
      </c>
      <c r="BH89" s="203">
        <f aca="true" t="shared" si="7" ref="BH89:BH103">IF(N89="sníž. přenesená",J89,0)</f>
        <v>0</v>
      </c>
      <c r="BI89" s="203">
        <f aca="true" t="shared" si="8" ref="BI89:BI103">IF(N89="nulová",J89,0)</f>
        <v>0</v>
      </c>
      <c r="BJ89" s="24" t="s">
        <v>79</v>
      </c>
      <c r="BK89" s="203">
        <f aca="true" t="shared" si="9" ref="BK89:BK103">ROUND(I89*H89,2)</f>
        <v>0</v>
      </c>
      <c r="BL89" s="24" t="s">
        <v>157</v>
      </c>
      <c r="BM89" s="24" t="s">
        <v>157</v>
      </c>
    </row>
    <row r="90" spans="2:65" s="1" customFormat="1" ht="16.5" customHeight="1">
      <c r="B90" s="41"/>
      <c r="C90" s="192" t="s">
        <v>71</v>
      </c>
      <c r="D90" s="192" t="s">
        <v>140</v>
      </c>
      <c r="E90" s="193" t="s">
        <v>1734</v>
      </c>
      <c r="F90" s="194" t="s">
        <v>1735</v>
      </c>
      <c r="G90" s="195" t="s">
        <v>843</v>
      </c>
      <c r="H90" s="196">
        <v>10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42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157</v>
      </c>
      <c r="AT90" s="24" t="s">
        <v>140</v>
      </c>
      <c r="AU90" s="24" t="s">
        <v>79</v>
      </c>
      <c r="AY90" s="24" t="s">
        <v>137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79</v>
      </c>
      <c r="BK90" s="203">
        <f t="shared" si="9"/>
        <v>0</v>
      </c>
      <c r="BL90" s="24" t="s">
        <v>157</v>
      </c>
      <c r="BM90" s="24" t="s">
        <v>166</v>
      </c>
    </row>
    <row r="91" spans="2:65" s="1" customFormat="1" ht="16.5" customHeight="1">
      <c r="B91" s="41"/>
      <c r="C91" s="192" t="s">
        <v>71</v>
      </c>
      <c r="D91" s="192" t="s">
        <v>140</v>
      </c>
      <c r="E91" s="193" t="s">
        <v>1736</v>
      </c>
      <c r="F91" s="194" t="s">
        <v>1737</v>
      </c>
      <c r="G91" s="195" t="s">
        <v>843</v>
      </c>
      <c r="H91" s="196">
        <v>2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42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157</v>
      </c>
      <c r="AT91" s="24" t="s">
        <v>140</v>
      </c>
      <c r="AU91" s="24" t="s">
        <v>79</v>
      </c>
      <c r="AY91" s="24" t="s">
        <v>137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79</v>
      </c>
      <c r="BK91" s="203">
        <f t="shared" si="9"/>
        <v>0</v>
      </c>
      <c r="BL91" s="24" t="s">
        <v>157</v>
      </c>
      <c r="BM91" s="24" t="s">
        <v>224</v>
      </c>
    </row>
    <row r="92" spans="2:65" s="1" customFormat="1" ht="16.5" customHeight="1">
      <c r="B92" s="41"/>
      <c r="C92" s="192" t="s">
        <v>71</v>
      </c>
      <c r="D92" s="192" t="s">
        <v>140</v>
      </c>
      <c r="E92" s="193" t="s">
        <v>1738</v>
      </c>
      <c r="F92" s="194" t="s">
        <v>1739</v>
      </c>
      <c r="G92" s="195" t="s">
        <v>1729</v>
      </c>
      <c r="H92" s="196">
        <v>1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42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157</v>
      </c>
      <c r="AT92" s="24" t="s">
        <v>140</v>
      </c>
      <c r="AU92" s="24" t="s">
        <v>79</v>
      </c>
      <c r="AY92" s="24" t="s">
        <v>137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79</v>
      </c>
      <c r="BK92" s="203">
        <f t="shared" si="9"/>
        <v>0</v>
      </c>
      <c r="BL92" s="24" t="s">
        <v>157</v>
      </c>
      <c r="BM92" s="24" t="s">
        <v>235</v>
      </c>
    </row>
    <row r="93" spans="2:65" s="1" customFormat="1" ht="16.5" customHeight="1">
      <c r="B93" s="41"/>
      <c r="C93" s="192" t="s">
        <v>71</v>
      </c>
      <c r="D93" s="192" t="s">
        <v>140</v>
      </c>
      <c r="E93" s="193" t="s">
        <v>1740</v>
      </c>
      <c r="F93" s="194" t="s">
        <v>1741</v>
      </c>
      <c r="G93" s="195" t="s">
        <v>888</v>
      </c>
      <c r="H93" s="196">
        <v>1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42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157</v>
      </c>
      <c r="AT93" s="24" t="s">
        <v>140</v>
      </c>
      <c r="AU93" s="24" t="s">
        <v>79</v>
      </c>
      <c r="AY93" s="24" t="s">
        <v>137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79</v>
      </c>
      <c r="BK93" s="203">
        <f t="shared" si="9"/>
        <v>0</v>
      </c>
      <c r="BL93" s="24" t="s">
        <v>157</v>
      </c>
      <c r="BM93" s="24" t="s">
        <v>245</v>
      </c>
    </row>
    <row r="94" spans="2:65" s="1" customFormat="1" ht="25.5" customHeight="1">
      <c r="B94" s="41"/>
      <c r="C94" s="192" t="s">
        <v>71</v>
      </c>
      <c r="D94" s="192" t="s">
        <v>140</v>
      </c>
      <c r="E94" s="193" t="s">
        <v>1742</v>
      </c>
      <c r="F94" s="194" t="s">
        <v>1743</v>
      </c>
      <c r="G94" s="195" t="s">
        <v>888</v>
      </c>
      <c r="H94" s="196">
        <v>1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42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157</v>
      </c>
      <c r="AT94" s="24" t="s">
        <v>140</v>
      </c>
      <c r="AU94" s="24" t="s">
        <v>79</v>
      </c>
      <c r="AY94" s="24" t="s">
        <v>137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79</v>
      </c>
      <c r="BK94" s="203">
        <f t="shared" si="9"/>
        <v>0</v>
      </c>
      <c r="BL94" s="24" t="s">
        <v>157</v>
      </c>
      <c r="BM94" s="24" t="s">
        <v>259</v>
      </c>
    </row>
    <row r="95" spans="2:65" s="1" customFormat="1" ht="16.5" customHeight="1">
      <c r="B95" s="41"/>
      <c r="C95" s="192" t="s">
        <v>71</v>
      </c>
      <c r="D95" s="192" t="s">
        <v>140</v>
      </c>
      <c r="E95" s="193" t="s">
        <v>1744</v>
      </c>
      <c r="F95" s="194" t="s">
        <v>1745</v>
      </c>
      <c r="G95" s="195" t="s">
        <v>888</v>
      </c>
      <c r="H95" s="196">
        <v>1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42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157</v>
      </c>
      <c r="AT95" s="24" t="s">
        <v>140</v>
      </c>
      <c r="AU95" s="24" t="s">
        <v>79</v>
      </c>
      <c r="AY95" s="24" t="s">
        <v>137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79</v>
      </c>
      <c r="BK95" s="203">
        <f t="shared" si="9"/>
        <v>0</v>
      </c>
      <c r="BL95" s="24" t="s">
        <v>157</v>
      </c>
      <c r="BM95" s="24" t="s">
        <v>269</v>
      </c>
    </row>
    <row r="96" spans="2:65" s="1" customFormat="1" ht="16.5" customHeight="1">
      <c r="B96" s="41"/>
      <c r="C96" s="192" t="s">
        <v>71</v>
      </c>
      <c r="D96" s="192" t="s">
        <v>140</v>
      </c>
      <c r="E96" s="193" t="s">
        <v>1746</v>
      </c>
      <c r="F96" s="194" t="s">
        <v>1747</v>
      </c>
      <c r="G96" s="195" t="s">
        <v>888</v>
      </c>
      <c r="H96" s="196">
        <v>1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42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157</v>
      </c>
      <c r="AT96" s="24" t="s">
        <v>140</v>
      </c>
      <c r="AU96" s="24" t="s">
        <v>79</v>
      </c>
      <c r="AY96" s="24" t="s">
        <v>137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79</v>
      </c>
      <c r="BK96" s="203">
        <f t="shared" si="9"/>
        <v>0</v>
      </c>
      <c r="BL96" s="24" t="s">
        <v>157</v>
      </c>
      <c r="BM96" s="24" t="s">
        <v>279</v>
      </c>
    </row>
    <row r="97" spans="2:65" s="1" customFormat="1" ht="16.5" customHeight="1">
      <c r="B97" s="41"/>
      <c r="C97" s="192" t="s">
        <v>71</v>
      </c>
      <c r="D97" s="192" t="s">
        <v>140</v>
      </c>
      <c r="E97" s="193" t="s">
        <v>1748</v>
      </c>
      <c r="F97" s="194" t="s">
        <v>1749</v>
      </c>
      <c r="G97" s="195" t="s">
        <v>888</v>
      </c>
      <c r="H97" s="196">
        <v>1</v>
      </c>
      <c r="I97" s="197"/>
      <c r="J97" s="198">
        <f t="shared" si="0"/>
        <v>0</v>
      </c>
      <c r="K97" s="194" t="s">
        <v>21</v>
      </c>
      <c r="L97" s="61"/>
      <c r="M97" s="199" t="s">
        <v>21</v>
      </c>
      <c r="N97" s="200" t="s">
        <v>42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157</v>
      </c>
      <c r="AT97" s="24" t="s">
        <v>140</v>
      </c>
      <c r="AU97" s="24" t="s">
        <v>79</v>
      </c>
      <c r="AY97" s="24" t="s">
        <v>137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79</v>
      </c>
      <c r="BK97" s="203">
        <f t="shared" si="9"/>
        <v>0</v>
      </c>
      <c r="BL97" s="24" t="s">
        <v>157</v>
      </c>
      <c r="BM97" s="24" t="s">
        <v>287</v>
      </c>
    </row>
    <row r="98" spans="2:65" s="1" customFormat="1" ht="25.5" customHeight="1">
      <c r="B98" s="41"/>
      <c r="C98" s="192" t="s">
        <v>71</v>
      </c>
      <c r="D98" s="192" t="s">
        <v>140</v>
      </c>
      <c r="E98" s="193" t="s">
        <v>1750</v>
      </c>
      <c r="F98" s="194" t="s">
        <v>1751</v>
      </c>
      <c r="G98" s="195" t="s">
        <v>888</v>
      </c>
      <c r="H98" s="196">
        <v>1</v>
      </c>
      <c r="I98" s="197"/>
      <c r="J98" s="198">
        <f t="shared" si="0"/>
        <v>0</v>
      </c>
      <c r="K98" s="194" t="s">
        <v>21</v>
      </c>
      <c r="L98" s="61"/>
      <c r="M98" s="199" t="s">
        <v>21</v>
      </c>
      <c r="N98" s="200" t="s">
        <v>42</v>
      </c>
      <c r="O98" s="42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4" t="s">
        <v>157</v>
      </c>
      <c r="AT98" s="24" t="s">
        <v>140</v>
      </c>
      <c r="AU98" s="24" t="s">
        <v>79</v>
      </c>
      <c r="AY98" s="24" t="s">
        <v>137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79</v>
      </c>
      <c r="BK98" s="203">
        <f t="shared" si="9"/>
        <v>0</v>
      </c>
      <c r="BL98" s="24" t="s">
        <v>157</v>
      </c>
      <c r="BM98" s="24" t="s">
        <v>296</v>
      </c>
    </row>
    <row r="99" spans="2:65" s="1" customFormat="1" ht="16.5" customHeight="1">
      <c r="B99" s="41"/>
      <c r="C99" s="192" t="s">
        <v>71</v>
      </c>
      <c r="D99" s="192" t="s">
        <v>140</v>
      </c>
      <c r="E99" s="193" t="s">
        <v>1752</v>
      </c>
      <c r="F99" s="194" t="s">
        <v>1753</v>
      </c>
      <c r="G99" s="195" t="s">
        <v>888</v>
      </c>
      <c r="H99" s="196">
        <v>1</v>
      </c>
      <c r="I99" s="197"/>
      <c r="J99" s="198">
        <f t="shared" si="0"/>
        <v>0</v>
      </c>
      <c r="K99" s="194" t="s">
        <v>21</v>
      </c>
      <c r="L99" s="61"/>
      <c r="M99" s="199" t="s">
        <v>21</v>
      </c>
      <c r="N99" s="200" t="s">
        <v>42</v>
      </c>
      <c r="O99" s="42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4" t="s">
        <v>157</v>
      </c>
      <c r="AT99" s="24" t="s">
        <v>140</v>
      </c>
      <c r="AU99" s="24" t="s">
        <v>79</v>
      </c>
      <c r="AY99" s="24" t="s">
        <v>137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79</v>
      </c>
      <c r="BK99" s="203">
        <f t="shared" si="9"/>
        <v>0</v>
      </c>
      <c r="BL99" s="24" t="s">
        <v>157</v>
      </c>
      <c r="BM99" s="24" t="s">
        <v>304</v>
      </c>
    </row>
    <row r="100" spans="2:65" s="1" customFormat="1" ht="16.5" customHeight="1">
      <c r="B100" s="41"/>
      <c r="C100" s="192" t="s">
        <v>71</v>
      </c>
      <c r="D100" s="192" t="s">
        <v>140</v>
      </c>
      <c r="E100" s="193" t="s">
        <v>1754</v>
      </c>
      <c r="F100" s="194" t="s">
        <v>1755</v>
      </c>
      <c r="G100" s="195" t="s">
        <v>888</v>
      </c>
      <c r="H100" s="196">
        <v>1</v>
      </c>
      <c r="I100" s="197"/>
      <c r="J100" s="198">
        <f t="shared" si="0"/>
        <v>0</v>
      </c>
      <c r="K100" s="194" t="s">
        <v>21</v>
      </c>
      <c r="L100" s="61"/>
      <c r="M100" s="199" t="s">
        <v>21</v>
      </c>
      <c r="N100" s="200" t="s">
        <v>42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157</v>
      </c>
      <c r="AT100" s="24" t="s">
        <v>140</v>
      </c>
      <c r="AU100" s="24" t="s">
        <v>79</v>
      </c>
      <c r="AY100" s="24" t="s">
        <v>137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79</v>
      </c>
      <c r="BK100" s="203">
        <f t="shared" si="9"/>
        <v>0</v>
      </c>
      <c r="BL100" s="24" t="s">
        <v>157</v>
      </c>
      <c r="BM100" s="24" t="s">
        <v>312</v>
      </c>
    </row>
    <row r="101" spans="2:65" s="1" customFormat="1" ht="25.5" customHeight="1">
      <c r="B101" s="41"/>
      <c r="C101" s="192" t="s">
        <v>71</v>
      </c>
      <c r="D101" s="192" t="s">
        <v>140</v>
      </c>
      <c r="E101" s="193" t="s">
        <v>1756</v>
      </c>
      <c r="F101" s="194" t="s">
        <v>1757</v>
      </c>
      <c r="G101" s="195" t="s">
        <v>1758</v>
      </c>
      <c r="H101" s="196">
        <v>63</v>
      </c>
      <c r="I101" s="197"/>
      <c r="J101" s="198">
        <f t="shared" si="0"/>
        <v>0</v>
      </c>
      <c r="K101" s="194" t="s">
        <v>21</v>
      </c>
      <c r="L101" s="61"/>
      <c r="M101" s="199" t="s">
        <v>21</v>
      </c>
      <c r="N101" s="200" t="s">
        <v>42</v>
      </c>
      <c r="O101" s="42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4" t="s">
        <v>157</v>
      </c>
      <c r="AT101" s="24" t="s">
        <v>140</v>
      </c>
      <c r="AU101" s="24" t="s">
        <v>79</v>
      </c>
      <c r="AY101" s="24" t="s">
        <v>137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79</v>
      </c>
      <c r="BK101" s="203">
        <f t="shared" si="9"/>
        <v>0</v>
      </c>
      <c r="BL101" s="24" t="s">
        <v>157</v>
      </c>
      <c r="BM101" s="24" t="s">
        <v>320</v>
      </c>
    </row>
    <row r="102" spans="2:65" s="1" customFormat="1" ht="25.5" customHeight="1">
      <c r="B102" s="41"/>
      <c r="C102" s="192" t="s">
        <v>71</v>
      </c>
      <c r="D102" s="192" t="s">
        <v>140</v>
      </c>
      <c r="E102" s="193" t="s">
        <v>1759</v>
      </c>
      <c r="F102" s="194" t="s">
        <v>1760</v>
      </c>
      <c r="G102" s="195" t="s">
        <v>1758</v>
      </c>
      <c r="H102" s="196">
        <v>340</v>
      </c>
      <c r="I102" s="197"/>
      <c r="J102" s="198">
        <f t="shared" si="0"/>
        <v>0</v>
      </c>
      <c r="K102" s="194" t="s">
        <v>21</v>
      </c>
      <c r="L102" s="61"/>
      <c r="M102" s="199" t="s">
        <v>21</v>
      </c>
      <c r="N102" s="200" t="s">
        <v>42</v>
      </c>
      <c r="O102" s="42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4" t="s">
        <v>157</v>
      </c>
      <c r="AT102" s="24" t="s">
        <v>140</v>
      </c>
      <c r="AU102" s="24" t="s">
        <v>79</v>
      </c>
      <c r="AY102" s="24" t="s">
        <v>137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79</v>
      </c>
      <c r="BK102" s="203">
        <f t="shared" si="9"/>
        <v>0</v>
      </c>
      <c r="BL102" s="24" t="s">
        <v>157</v>
      </c>
      <c r="BM102" s="24" t="s">
        <v>335</v>
      </c>
    </row>
    <row r="103" spans="2:65" s="1" customFormat="1" ht="25.5" customHeight="1">
      <c r="B103" s="41"/>
      <c r="C103" s="192" t="s">
        <v>71</v>
      </c>
      <c r="D103" s="192" t="s">
        <v>140</v>
      </c>
      <c r="E103" s="193" t="s">
        <v>1761</v>
      </c>
      <c r="F103" s="194" t="s">
        <v>1762</v>
      </c>
      <c r="G103" s="195" t="s">
        <v>1758</v>
      </c>
      <c r="H103" s="196">
        <v>403</v>
      </c>
      <c r="I103" s="197"/>
      <c r="J103" s="198">
        <f t="shared" si="0"/>
        <v>0</v>
      </c>
      <c r="K103" s="194" t="s">
        <v>21</v>
      </c>
      <c r="L103" s="61"/>
      <c r="M103" s="199" t="s">
        <v>21</v>
      </c>
      <c r="N103" s="200" t="s">
        <v>42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4" t="s">
        <v>157</v>
      </c>
      <c r="AT103" s="24" t="s">
        <v>140</v>
      </c>
      <c r="AU103" s="24" t="s">
        <v>79</v>
      </c>
      <c r="AY103" s="24" t="s">
        <v>137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79</v>
      </c>
      <c r="BK103" s="203">
        <f t="shared" si="9"/>
        <v>0</v>
      </c>
      <c r="BL103" s="24" t="s">
        <v>157</v>
      </c>
      <c r="BM103" s="24" t="s">
        <v>344</v>
      </c>
    </row>
    <row r="104" spans="2:63" s="10" customFormat="1" ht="37.35" customHeight="1">
      <c r="B104" s="176"/>
      <c r="C104" s="177"/>
      <c r="D104" s="178" t="s">
        <v>70</v>
      </c>
      <c r="E104" s="179" t="s">
        <v>81</v>
      </c>
      <c r="F104" s="179" t="s">
        <v>1763</v>
      </c>
      <c r="G104" s="177"/>
      <c r="H104" s="177"/>
      <c r="I104" s="180"/>
      <c r="J104" s="181">
        <f>BK104</f>
        <v>0</v>
      </c>
      <c r="K104" s="177"/>
      <c r="L104" s="182"/>
      <c r="M104" s="183"/>
      <c r="N104" s="184"/>
      <c r="O104" s="184"/>
      <c r="P104" s="185">
        <f>SUM(P105:P117)</f>
        <v>0</v>
      </c>
      <c r="Q104" s="184"/>
      <c r="R104" s="185">
        <f>SUM(R105:R117)</f>
        <v>0</v>
      </c>
      <c r="S104" s="184"/>
      <c r="T104" s="186">
        <f>SUM(T105:T117)</f>
        <v>0</v>
      </c>
      <c r="AR104" s="187" t="s">
        <v>79</v>
      </c>
      <c r="AT104" s="188" t="s">
        <v>70</v>
      </c>
      <c r="AU104" s="188" t="s">
        <v>71</v>
      </c>
      <c r="AY104" s="187" t="s">
        <v>137</v>
      </c>
      <c r="BK104" s="189">
        <f>SUM(BK105:BK117)</f>
        <v>0</v>
      </c>
    </row>
    <row r="105" spans="2:65" s="1" customFormat="1" ht="16.5" customHeight="1">
      <c r="B105" s="41"/>
      <c r="C105" s="192" t="s">
        <v>71</v>
      </c>
      <c r="D105" s="192" t="s">
        <v>140</v>
      </c>
      <c r="E105" s="193" t="s">
        <v>1764</v>
      </c>
      <c r="F105" s="194" t="s">
        <v>1765</v>
      </c>
      <c r="G105" s="195" t="s">
        <v>888</v>
      </c>
      <c r="H105" s="196">
        <v>1</v>
      </c>
      <c r="I105" s="197"/>
      <c r="J105" s="198">
        <f aca="true" t="shared" si="10" ref="J105:J117">ROUND(I105*H105,2)</f>
        <v>0</v>
      </c>
      <c r="K105" s="194" t="s">
        <v>21</v>
      </c>
      <c r="L105" s="61"/>
      <c r="M105" s="199" t="s">
        <v>21</v>
      </c>
      <c r="N105" s="200" t="s">
        <v>42</v>
      </c>
      <c r="O105" s="42"/>
      <c r="P105" s="201">
        <f aca="true" t="shared" si="11" ref="P105:P117">O105*H105</f>
        <v>0</v>
      </c>
      <c r="Q105" s="201">
        <v>0</v>
      </c>
      <c r="R105" s="201">
        <f aca="true" t="shared" si="12" ref="R105:R117">Q105*H105</f>
        <v>0</v>
      </c>
      <c r="S105" s="201">
        <v>0</v>
      </c>
      <c r="T105" s="202">
        <f aca="true" t="shared" si="13" ref="T105:T117">S105*H105</f>
        <v>0</v>
      </c>
      <c r="AR105" s="24" t="s">
        <v>157</v>
      </c>
      <c r="AT105" s="24" t="s">
        <v>140</v>
      </c>
      <c r="AU105" s="24" t="s">
        <v>79</v>
      </c>
      <c r="AY105" s="24" t="s">
        <v>137</v>
      </c>
      <c r="BE105" s="203">
        <f aca="true" t="shared" si="14" ref="BE105:BE117">IF(N105="základní",J105,0)</f>
        <v>0</v>
      </c>
      <c r="BF105" s="203">
        <f aca="true" t="shared" si="15" ref="BF105:BF117">IF(N105="snížená",J105,0)</f>
        <v>0</v>
      </c>
      <c r="BG105" s="203">
        <f aca="true" t="shared" si="16" ref="BG105:BG117">IF(N105="zákl. přenesená",J105,0)</f>
        <v>0</v>
      </c>
      <c r="BH105" s="203">
        <f aca="true" t="shared" si="17" ref="BH105:BH117">IF(N105="sníž. přenesená",J105,0)</f>
        <v>0</v>
      </c>
      <c r="BI105" s="203">
        <f aca="true" t="shared" si="18" ref="BI105:BI117">IF(N105="nulová",J105,0)</f>
        <v>0</v>
      </c>
      <c r="BJ105" s="24" t="s">
        <v>79</v>
      </c>
      <c r="BK105" s="203">
        <f aca="true" t="shared" si="19" ref="BK105:BK117">ROUND(I105*H105,2)</f>
        <v>0</v>
      </c>
      <c r="BL105" s="24" t="s">
        <v>157</v>
      </c>
      <c r="BM105" s="24" t="s">
        <v>357</v>
      </c>
    </row>
    <row r="106" spans="2:65" s="1" customFormat="1" ht="16.5" customHeight="1">
      <c r="B106" s="41"/>
      <c r="C106" s="192" t="s">
        <v>71</v>
      </c>
      <c r="D106" s="192" t="s">
        <v>140</v>
      </c>
      <c r="E106" s="193" t="s">
        <v>1766</v>
      </c>
      <c r="F106" s="194" t="s">
        <v>1767</v>
      </c>
      <c r="G106" s="195" t="s">
        <v>888</v>
      </c>
      <c r="H106" s="196">
        <v>1</v>
      </c>
      <c r="I106" s="197"/>
      <c r="J106" s="198">
        <f t="shared" si="10"/>
        <v>0</v>
      </c>
      <c r="K106" s="194" t="s">
        <v>21</v>
      </c>
      <c r="L106" s="61"/>
      <c r="M106" s="199" t="s">
        <v>21</v>
      </c>
      <c r="N106" s="200" t="s">
        <v>42</v>
      </c>
      <c r="O106" s="42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4" t="s">
        <v>157</v>
      </c>
      <c r="AT106" s="24" t="s">
        <v>140</v>
      </c>
      <c r="AU106" s="24" t="s">
        <v>79</v>
      </c>
      <c r="AY106" s="24" t="s">
        <v>137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79</v>
      </c>
      <c r="BK106" s="203">
        <f t="shared" si="19"/>
        <v>0</v>
      </c>
      <c r="BL106" s="24" t="s">
        <v>157</v>
      </c>
      <c r="BM106" s="24" t="s">
        <v>365</v>
      </c>
    </row>
    <row r="107" spans="2:65" s="1" customFormat="1" ht="16.5" customHeight="1">
      <c r="B107" s="41"/>
      <c r="C107" s="192" t="s">
        <v>71</v>
      </c>
      <c r="D107" s="192" t="s">
        <v>140</v>
      </c>
      <c r="E107" s="193" t="s">
        <v>1768</v>
      </c>
      <c r="F107" s="194" t="s">
        <v>1769</v>
      </c>
      <c r="G107" s="195" t="s">
        <v>888</v>
      </c>
      <c r="H107" s="196">
        <v>6</v>
      </c>
      <c r="I107" s="197"/>
      <c r="J107" s="198">
        <f t="shared" si="10"/>
        <v>0</v>
      </c>
      <c r="K107" s="194" t="s">
        <v>21</v>
      </c>
      <c r="L107" s="61"/>
      <c r="M107" s="199" t="s">
        <v>21</v>
      </c>
      <c r="N107" s="200" t="s">
        <v>42</v>
      </c>
      <c r="O107" s="42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4" t="s">
        <v>157</v>
      </c>
      <c r="AT107" s="24" t="s">
        <v>140</v>
      </c>
      <c r="AU107" s="24" t="s">
        <v>79</v>
      </c>
      <c r="AY107" s="24" t="s">
        <v>137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4" t="s">
        <v>79</v>
      </c>
      <c r="BK107" s="203">
        <f t="shared" si="19"/>
        <v>0</v>
      </c>
      <c r="BL107" s="24" t="s">
        <v>157</v>
      </c>
      <c r="BM107" s="24" t="s">
        <v>373</v>
      </c>
    </row>
    <row r="108" spans="2:65" s="1" customFormat="1" ht="16.5" customHeight="1">
      <c r="B108" s="41"/>
      <c r="C108" s="192" t="s">
        <v>71</v>
      </c>
      <c r="D108" s="192" t="s">
        <v>140</v>
      </c>
      <c r="E108" s="193" t="s">
        <v>1770</v>
      </c>
      <c r="F108" s="194" t="s">
        <v>1771</v>
      </c>
      <c r="G108" s="195" t="s">
        <v>888</v>
      </c>
      <c r="H108" s="196">
        <v>1</v>
      </c>
      <c r="I108" s="197"/>
      <c r="J108" s="198">
        <f t="shared" si="10"/>
        <v>0</v>
      </c>
      <c r="K108" s="194" t="s">
        <v>21</v>
      </c>
      <c r="L108" s="61"/>
      <c r="M108" s="199" t="s">
        <v>21</v>
      </c>
      <c r="N108" s="200" t="s">
        <v>42</v>
      </c>
      <c r="O108" s="42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4" t="s">
        <v>157</v>
      </c>
      <c r="AT108" s="24" t="s">
        <v>140</v>
      </c>
      <c r="AU108" s="24" t="s">
        <v>79</v>
      </c>
      <c r="AY108" s="24" t="s">
        <v>137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4" t="s">
        <v>79</v>
      </c>
      <c r="BK108" s="203">
        <f t="shared" si="19"/>
        <v>0</v>
      </c>
      <c r="BL108" s="24" t="s">
        <v>157</v>
      </c>
      <c r="BM108" s="24" t="s">
        <v>382</v>
      </c>
    </row>
    <row r="109" spans="2:65" s="1" customFormat="1" ht="16.5" customHeight="1">
      <c r="B109" s="41"/>
      <c r="C109" s="192" t="s">
        <v>71</v>
      </c>
      <c r="D109" s="192" t="s">
        <v>140</v>
      </c>
      <c r="E109" s="193" t="s">
        <v>1772</v>
      </c>
      <c r="F109" s="194" t="s">
        <v>1773</v>
      </c>
      <c r="G109" s="195" t="s">
        <v>888</v>
      </c>
      <c r="H109" s="196">
        <v>1</v>
      </c>
      <c r="I109" s="197"/>
      <c r="J109" s="198">
        <f t="shared" si="10"/>
        <v>0</v>
      </c>
      <c r="K109" s="194" t="s">
        <v>21</v>
      </c>
      <c r="L109" s="61"/>
      <c r="M109" s="199" t="s">
        <v>21</v>
      </c>
      <c r="N109" s="200" t="s">
        <v>42</v>
      </c>
      <c r="O109" s="42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4" t="s">
        <v>157</v>
      </c>
      <c r="AT109" s="24" t="s">
        <v>140</v>
      </c>
      <c r="AU109" s="24" t="s">
        <v>79</v>
      </c>
      <c r="AY109" s="24" t="s">
        <v>137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4" t="s">
        <v>79</v>
      </c>
      <c r="BK109" s="203">
        <f t="shared" si="19"/>
        <v>0</v>
      </c>
      <c r="BL109" s="24" t="s">
        <v>157</v>
      </c>
      <c r="BM109" s="24" t="s">
        <v>391</v>
      </c>
    </row>
    <row r="110" spans="2:65" s="1" customFormat="1" ht="16.5" customHeight="1">
      <c r="B110" s="41"/>
      <c r="C110" s="192" t="s">
        <v>71</v>
      </c>
      <c r="D110" s="192" t="s">
        <v>140</v>
      </c>
      <c r="E110" s="193" t="s">
        <v>1774</v>
      </c>
      <c r="F110" s="194" t="s">
        <v>1775</v>
      </c>
      <c r="G110" s="195" t="s">
        <v>888</v>
      </c>
      <c r="H110" s="196">
        <v>1</v>
      </c>
      <c r="I110" s="197"/>
      <c r="J110" s="198">
        <f t="shared" si="10"/>
        <v>0</v>
      </c>
      <c r="K110" s="194" t="s">
        <v>21</v>
      </c>
      <c r="L110" s="61"/>
      <c r="M110" s="199" t="s">
        <v>21</v>
      </c>
      <c r="N110" s="200" t="s">
        <v>42</v>
      </c>
      <c r="O110" s="42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4" t="s">
        <v>157</v>
      </c>
      <c r="AT110" s="24" t="s">
        <v>140</v>
      </c>
      <c r="AU110" s="24" t="s">
        <v>79</v>
      </c>
      <c r="AY110" s="24" t="s">
        <v>137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4" t="s">
        <v>79</v>
      </c>
      <c r="BK110" s="203">
        <f t="shared" si="19"/>
        <v>0</v>
      </c>
      <c r="BL110" s="24" t="s">
        <v>157</v>
      </c>
      <c r="BM110" s="24" t="s">
        <v>400</v>
      </c>
    </row>
    <row r="111" spans="2:65" s="1" customFormat="1" ht="16.5" customHeight="1">
      <c r="B111" s="41"/>
      <c r="C111" s="192" t="s">
        <v>71</v>
      </c>
      <c r="D111" s="192" t="s">
        <v>140</v>
      </c>
      <c r="E111" s="193" t="s">
        <v>1776</v>
      </c>
      <c r="F111" s="194" t="s">
        <v>1777</v>
      </c>
      <c r="G111" s="195" t="s">
        <v>888</v>
      </c>
      <c r="H111" s="196">
        <v>1</v>
      </c>
      <c r="I111" s="197"/>
      <c r="J111" s="198">
        <f t="shared" si="10"/>
        <v>0</v>
      </c>
      <c r="K111" s="194" t="s">
        <v>21</v>
      </c>
      <c r="L111" s="61"/>
      <c r="M111" s="199" t="s">
        <v>21</v>
      </c>
      <c r="N111" s="200" t="s">
        <v>42</v>
      </c>
      <c r="O111" s="42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4" t="s">
        <v>157</v>
      </c>
      <c r="AT111" s="24" t="s">
        <v>140</v>
      </c>
      <c r="AU111" s="24" t="s">
        <v>79</v>
      </c>
      <c r="AY111" s="24" t="s">
        <v>137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4" t="s">
        <v>79</v>
      </c>
      <c r="BK111" s="203">
        <f t="shared" si="19"/>
        <v>0</v>
      </c>
      <c r="BL111" s="24" t="s">
        <v>157</v>
      </c>
      <c r="BM111" s="24" t="s">
        <v>408</v>
      </c>
    </row>
    <row r="112" spans="2:65" s="1" customFormat="1" ht="16.5" customHeight="1">
      <c r="B112" s="41"/>
      <c r="C112" s="192" t="s">
        <v>71</v>
      </c>
      <c r="D112" s="192" t="s">
        <v>140</v>
      </c>
      <c r="E112" s="193" t="s">
        <v>1778</v>
      </c>
      <c r="F112" s="194" t="s">
        <v>1779</v>
      </c>
      <c r="G112" s="195" t="s">
        <v>888</v>
      </c>
      <c r="H112" s="196">
        <v>1</v>
      </c>
      <c r="I112" s="197"/>
      <c r="J112" s="198">
        <f t="shared" si="10"/>
        <v>0</v>
      </c>
      <c r="K112" s="194" t="s">
        <v>21</v>
      </c>
      <c r="L112" s="61"/>
      <c r="M112" s="199" t="s">
        <v>21</v>
      </c>
      <c r="N112" s="200" t="s">
        <v>42</v>
      </c>
      <c r="O112" s="42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4" t="s">
        <v>157</v>
      </c>
      <c r="AT112" s="24" t="s">
        <v>140</v>
      </c>
      <c r="AU112" s="24" t="s">
        <v>79</v>
      </c>
      <c r="AY112" s="24" t="s">
        <v>137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4" t="s">
        <v>79</v>
      </c>
      <c r="BK112" s="203">
        <f t="shared" si="19"/>
        <v>0</v>
      </c>
      <c r="BL112" s="24" t="s">
        <v>157</v>
      </c>
      <c r="BM112" s="24" t="s">
        <v>416</v>
      </c>
    </row>
    <row r="113" spans="2:65" s="1" customFormat="1" ht="16.5" customHeight="1">
      <c r="B113" s="41"/>
      <c r="C113" s="192" t="s">
        <v>71</v>
      </c>
      <c r="D113" s="192" t="s">
        <v>140</v>
      </c>
      <c r="E113" s="193" t="s">
        <v>1780</v>
      </c>
      <c r="F113" s="194" t="s">
        <v>1781</v>
      </c>
      <c r="G113" s="195" t="s">
        <v>888</v>
      </c>
      <c r="H113" s="196">
        <v>1</v>
      </c>
      <c r="I113" s="197"/>
      <c r="J113" s="198">
        <f t="shared" si="10"/>
        <v>0</v>
      </c>
      <c r="K113" s="194" t="s">
        <v>21</v>
      </c>
      <c r="L113" s="61"/>
      <c r="M113" s="199" t="s">
        <v>21</v>
      </c>
      <c r="N113" s="200" t="s">
        <v>42</v>
      </c>
      <c r="O113" s="42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4" t="s">
        <v>157</v>
      </c>
      <c r="AT113" s="24" t="s">
        <v>140</v>
      </c>
      <c r="AU113" s="24" t="s">
        <v>79</v>
      </c>
      <c r="AY113" s="24" t="s">
        <v>137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4" t="s">
        <v>79</v>
      </c>
      <c r="BK113" s="203">
        <f t="shared" si="19"/>
        <v>0</v>
      </c>
      <c r="BL113" s="24" t="s">
        <v>157</v>
      </c>
      <c r="BM113" s="24" t="s">
        <v>424</v>
      </c>
    </row>
    <row r="114" spans="2:65" s="1" customFormat="1" ht="25.5" customHeight="1">
      <c r="B114" s="41"/>
      <c r="C114" s="192" t="s">
        <v>71</v>
      </c>
      <c r="D114" s="192" t="s">
        <v>140</v>
      </c>
      <c r="E114" s="193" t="s">
        <v>1782</v>
      </c>
      <c r="F114" s="194" t="s">
        <v>1783</v>
      </c>
      <c r="G114" s="195" t="s">
        <v>888</v>
      </c>
      <c r="H114" s="196">
        <v>1</v>
      </c>
      <c r="I114" s="197"/>
      <c r="J114" s="198">
        <f t="shared" si="10"/>
        <v>0</v>
      </c>
      <c r="K114" s="194" t="s">
        <v>21</v>
      </c>
      <c r="L114" s="61"/>
      <c r="M114" s="199" t="s">
        <v>21</v>
      </c>
      <c r="N114" s="200" t="s">
        <v>42</v>
      </c>
      <c r="O114" s="42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4" t="s">
        <v>157</v>
      </c>
      <c r="AT114" s="24" t="s">
        <v>140</v>
      </c>
      <c r="AU114" s="24" t="s">
        <v>79</v>
      </c>
      <c r="AY114" s="24" t="s">
        <v>137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4" t="s">
        <v>79</v>
      </c>
      <c r="BK114" s="203">
        <f t="shared" si="19"/>
        <v>0</v>
      </c>
      <c r="BL114" s="24" t="s">
        <v>157</v>
      </c>
      <c r="BM114" s="24" t="s">
        <v>434</v>
      </c>
    </row>
    <row r="115" spans="2:65" s="1" customFormat="1" ht="25.5" customHeight="1">
      <c r="B115" s="41"/>
      <c r="C115" s="192" t="s">
        <v>71</v>
      </c>
      <c r="D115" s="192" t="s">
        <v>140</v>
      </c>
      <c r="E115" s="193" t="s">
        <v>1784</v>
      </c>
      <c r="F115" s="194" t="s">
        <v>1785</v>
      </c>
      <c r="G115" s="195" t="s">
        <v>888</v>
      </c>
      <c r="H115" s="196">
        <v>1</v>
      </c>
      <c r="I115" s="197"/>
      <c r="J115" s="198">
        <f t="shared" si="10"/>
        <v>0</v>
      </c>
      <c r="K115" s="194" t="s">
        <v>21</v>
      </c>
      <c r="L115" s="61"/>
      <c r="M115" s="199" t="s">
        <v>21</v>
      </c>
      <c r="N115" s="200" t="s">
        <v>42</v>
      </c>
      <c r="O115" s="42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4" t="s">
        <v>157</v>
      </c>
      <c r="AT115" s="24" t="s">
        <v>140</v>
      </c>
      <c r="AU115" s="24" t="s">
        <v>79</v>
      </c>
      <c r="AY115" s="24" t="s">
        <v>137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4" t="s">
        <v>79</v>
      </c>
      <c r="BK115" s="203">
        <f t="shared" si="19"/>
        <v>0</v>
      </c>
      <c r="BL115" s="24" t="s">
        <v>157</v>
      </c>
      <c r="BM115" s="24" t="s">
        <v>444</v>
      </c>
    </row>
    <row r="116" spans="2:65" s="1" customFormat="1" ht="16.5" customHeight="1">
      <c r="B116" s="41"/>
      <c r="C116" s="192" t="s">
        <v>71</v>
      </c>
      <c r="D116" s="192" t="s">
        <v>140</v>
      </c>
      <c r="E116" s="193" t="s">
        <v>1786</v>
      </c>
      <c r="F116" s="194" t="s">
        <v>1787</v>
      </c>
      <c r="G116" s="195" t="s">
        <v>888</v>
      </c>
      <c r="H116" s="196">
        <v>4</v>
      </c>
      <c r="I116" s="197"/>
      <c r="J116" s="198">
        <f t="shared" si="10"/>
        <v>0</v>
      </c>
      <c r="K116" s="194" t="s">
        <v>21</v>
      </c>
      <c r="L116" s="61"/>
      <c r="M116" s="199" t="s">
        <v>21</v>
      </c>
      <c r="N116" s="200" t="s">
        <v>42</v>
      </c>
      <c r="O116" s="42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4" t="s">
        <v>157</v>
      </c>
      <c r="AT116" s="24" t="s">
        <v>140</v>
      </c>
      <c r="AU116" s="24" t="s">
        <v>79</v>
      </c>
      <c r="AY116" s="24" t="s">
        <v>137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4" t="s">
        <v>79</v>
      </c>
      <c r="BK116" s="203">
        <f t="shared" si="19"/>
        <v>0</v>
      </c>
      <c r="BL116" s="24" t="s">
        <v>157</v>
      </c>
      <c r="BM116" s="24" t="s">
        <v>452</v>
      </c>
    </row>
    <row r="117" spans="2:65" s="1" customFormat="1" ht="16.5" customHeight="1">
      <c r="B117" s="41"/>
      <c r="C117" s="192" t="s">
        <v>71</v>
      </c>
      <c r="D117" s="192" t="s">
        <v>140</v>
      </c>
      <c r="E117" s="193" t="s">
        <v>1788</v>
      </c>
      <c r="F117" s="194" t="s">
        <v>1789</v>
      </c>
      <c r="G117" s="195" t="s">
        <v>888</v>
      </c>
      <c r="H117" s="196">
        <v>2</v>
      </c>
      <c r="I117" s="197"/>
      <c r="J117" s="198">
        <f t="shared" si="10"/>
        <v>0</v>
      </c>
      <c r="K117" s="194" t="s">
        <v>21</v>
      </c>
      <c r="L117" s="61"/>
      <c r="M117" s="199" t="s">
        <v>21</v>
      </c>
      <c r="N117" s="200" t="s">
        <v>42</v>
      </c>
      <c r="O117" s="42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4" t="s">
        <v>157</v>
      </c>
      <c r="AT117" s="24" t="s">
        <v>140</v>
      </c>
      <c r="AU117" s="24" t="s">
        <v>79</v>
      </c>
      <c r="AY117" s="24" t="s">
        <v>137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4" t="s">
        <v>79</v>
      </c>
      <c r="BK117" s="203">
        <f t="shared" si="19"/>
        <v>0</v>
      </c>
      <c r="BL117" s="24" t="s">
        <v>157</v>
      </c>
      <c r="BM117" s="24" t="s">
        <v>460</v>
      </c>
    </row>
    <row r="118" spans="2:63" s="10" customFormat="1" ht="37.35" customHeight="1">
      <c r="B118" s="176"/>
      <c r="C118" s="177"/>
      <c r="D118" s="178" t="s">
        <v>70</v>
      </c>
      <c r="E118" s="179" t="s">
        <v>153</v>
      </c>
      <c r="F118" s="179" t="s">
        <v>1790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SUM(P119:P123)</f>
        <v>0</v>
      </c>
      <c r="Q118" s="184"/>
      <c r="R118" s="185">
        <f>SUM(R119:R123)</f>
        <v>0</v>
      </c>
      <c r="S118" s="184"/>
      <c r="T118" s="186">
        <f>SUM(T119:T123)</f>
        <v>0</v>
      </c>
      <c r="AR118" s="187" t="s">
        <v>79</v>
      </c>
      <c r="AT118" s="188" t="s">
        <v>70</v>
      </c>
      <c r="AU118" s="188" t="s">
        <v>71</v>
      </c>
      <c r="AY118" s="187" t="s">
        <v>137</v>
      </c>
      <c r="BK118" s="189">
        <f>SUM(BK119:BK123)</f>
        <v>0</v>
      </c>
    </row>
    <row r="119" spans="2:65" s="1" customFormat="1" ht="25.5" customHeight="1">
      <c r="B119" s="41"/>
      <c r="C119" s="192" t="s">
        <v>71</v>
      </c>
      <c r="D119" s="192" t="s">
        <v>140</v>
      </c>
      <c r="E119" s="193" t="s">
        <v>1791</v>
      </c>
      <c r="F119" s="194" t="s">
        <v>1792</v>
      </c>
      <c r="G119" s="195" t="s">
        <v>888</v>
      </c>
      <c r="H119" s="196">
        <v>29</v>
      </c>
      <c r="I119" s="197"/>
      <c r="J119" s="198">
        <f>ROUND(I119*H119,2)</f>
        <v>0</v>
      </c>
      <c r="K119" s="194" t="s">
        <v>21</v>
      </c>
      <c r="L119" s="61"/>
      <c r="M119" s="199" t="s">
        <v>21</v>
      </c>
      <c r="N119" s="200" t="s">
        <v>42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157</v>
      </c>
      <c r="AT119" s="24" t="s">
        <v>140</v>
      </c>
      <c r="AU119" s="24" t="s">
        <v>79</v>
      </c>
      <c r="AY119" s="24" t="s">
        <v>137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79</v>
      </c>
      <c r="BK119" s="203">
        <f>ROUND(I119*H119,2)</f>
        <v>0</v>
      </c>
      <c r="BL119" s="24" t="s">
        <v>157</v>
      </c>
      <c r="BM119" s="24" t="s">
        <v>470</v>
      </c>
    </row>
    <row r="120" spans="2:65" s="1" customFormat="1" ht="25.5" customHeight="1">
      <c r="B120" s="41"/>
      <c r="C120" s="192" t="s">
        <v>71</v>
      </c>
      <c r="D120" s="192" t="s">
        <v>140</v>
      </c>
      <c r="E120" s="193" t="s">
        <v>1793</v>
      </c>
      <c r="F120" s="194" t="s">
        <v>1794</v>
      </c>
      <c r="G120" s="195" t="s">
        <v>888</v>
      </c>
      <c r="H120" s="196">
        <v>40</v>
      </c>
      <c r="I120" s="197"/>
      <c r="J120" s="198">
        <f>ROUND(I120*H120,2)</f>
        <v>0</v>
      </c>
      <c r="K120" s="194" t="s">
        <v>21</v>
      </c>
      <c r="L120" s="61"/>
      <c r="M120" s="199" t="s">
        <v>21</v>
      </c>
      <c r="N120" s="200" t="s">
        <v>42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157</v>
      </c>
      <c r="AT120" s="24" t="s">
        <v>140</v>
      </c>
      <c r="AU120" s="24" t="s">
        <v>79</v>
      </c>
      <c r="AY120" s="24" t="s">
        <v>137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79</v>
      </c>
      <c r="BK120" s="203">
        <f>ROUND(I120*H120,2)</f>
        <v>0</v>
      </c>
      <c r="BL120" s="24" t="s">
        <v>157</v>
      </c>
      <c r="BM120" s="24" t="s">
        <v>478</v>
      </c>
    </row>
    <row r="121" spans="2:65" s="1" customFormat="1" ht="16.5" customHeight="1">
      <c r="B121" s="41"/>
      <c r="C121" s="192" t="s">
        <v>71</v>
      </c>
      <c r="D121" s="192" t="s">
        <v>140</v>
      </c>
      <c r="E121" s="193" t="s">
        <v>1795</v>
      </c>
      <c r="F121" s="194" t="s">
        <v>1796</v>
      </c>
      <c r="G121" s="195" t="s">
        <v>888</v>
      </c>
      <c r="H121" s="196">
        <v>46</v>
      </c>
      <c r="I121" s="197"/>
      <c r="J121" s="198">
        <f>ROUND(I121*H121,2)</f>
        <v>0</v>
      </c>
      <c r="K121" s="194" t="s">
        <v>21</v>
      </c>
      <c r="L121" s="61"/>
      <c r="M121" s="199" t="s">
        <v>21</v>
      </c>
      <c r="N121" s="200" t="s">
        <v>42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157</v>
      </c>
      <c r="AT121" s="24" t="s">
        <v>140</v>
      </c>
      <c r="AU121" s="24" t="s">
        <v>79</v>
      </c>
      <c r="AY121" s="24" t="s">
        <v>137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79</v>
      </c>
      <c r="BK121" s="203">
        <f>ROUND(I121*H121,2)</f>
        <v>0</v>
      </c>
      <c r="BL121" s="24" t="s">
        <v>157</v>
      </c>
      <c r="BM121" s="24" t="s">
        <v>489</v>
      </c>
    </row>
    <row r="122" spans="2:65" s="1" customFormat="1" ht="16.5" customHeight="1">
      <c r="B122" s="41"/>
      <c r="C122" s="192" t="s">
        <v>71</v>
      </c>
      <c r="D122" s="192" t="s">
        <v>140</v>
      </c>
      <c r="E122" s="193" t="s">
        <v>1797</v>
      </c>
      <c r="F122" s="194" t="s">
        <v>1798</v>
      </c>
      <c r="G122" s="195" t="s">
        <v>888</v>
      </c>
      <c r="H122" s="196">
        <v>1</v>
      </c>
      <c r="I122" s="197"/>
      <c r="J122" s="198">
        <f>ROUND(I122*H122,2)</f>
        <v>0</v>
      </c>
      <c r="K122" s="194" t="s">
        <v>21</v>
      </c>
      <c r="L122" s="61"/>
      <c r="M122" s="199" t="s">
        <v>21</v>
      </c>
      <c r="N122" s="200" t="s">
        <v>42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157</v>
      </c>
      <c r="AT122" s="24" t="s">
        <v>140</v>
      </c>
      <c r="AU122" s="24" t="s">
        <v>79</v>
      </c>
      <c r="AY122" s="24" t="s">
        <v>137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79</v>
      </c>
      <c r="BK122" s="203">
        <f>ROUND(I122*H122,2)</f>
        <v>0</v>
      </c>
      <c r="BL122" s="24" t="s">
        <v>157</v>
      </c>
      <c r="BM122" s="24" t="s">
        <v>497</v>
      </c>
    </row>
    <row r="123" spans="2:65" s="1" customFormat="1" ht="25.5" customHeight="1">
      <c r="B123" s="41"/>
      <c r="C123" s="192" t="s">
        <v>71</v>
      </c>
      <c r="D123" s="192" t="s">
        <v>140</v>
      </c>
      <c r="E123" s="193" t="s">
        <v>1799</v>
      </c>
      <c r="F123" s="194" t="s">
        <v>1800</v>
      </c>
      <c r="G123" s="195" t="s">
        <v>888</v>
      </c>
      <c r="H123" s="196">
        <v>168</v>
      </c>
      <c r="I123" s="197"/>
      <c r="J123" s="198">
        <f>ROUND(I123*H123,2)</f>
        <v>0</v>
      </c>
      <c r="K123" s="194" t="s">
        <v>21</v>
      </c>
      <c r="L123" s="61"/>
      <c r="M123" s="199" t="s">
        <v>21</v>
      </c>
      <c r="N123" s="200" t="s">
        <v>42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157</v>
      </c>
      <c r="AT123" s="24" t="s">
        <v>140</v>
      </c>
      <c r="AU123" s="24" t="s">
        <v>79</v>
      </c>
      <c r="AY123" s="24" t="s">
        <v>137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79</v>
      </c>
      <c r="BK123" s="203">
        <f>ROUND(I123*H123,2)</f>
        <v>0</v>
      </c>
      <c r="BL123" s="24" t="s">
        <v>157</v>
      </c>
      <c r="BM123" s="24" t="s">
        <v>509</v>
      </c>
    </row>
    <row r="124" spans="2:63" s="10" customFormat="1" ht="37.35" customHeight="1">
      <c r="B124" s="176"/>
      <c r="C124" s="177"/>
      <c r="D124" s="178" t="s">
        <v>70</v>
      </c>
      <c r="E124" s="179" t="s">
        <v>897</v>
      </c>
      <c r="F124" s="179" t="s">
        <v>1801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v>0</v>
      </c>
      <c r="Q124" s="184"/>
      <c r="R124" s="185">
        <v>0</v>
      </c>
      <c r="S124" s="184"/>
      <c r="T124" s="186">
        <v>0</v>
      </c>
      <c r="AR124" s="187" t="s">
        <v>79</v>
      </c>
      <c r="AT124" s="188" t="s">
        <v>70</v>
      </c>
      <c r="AU124" s="188" t="s">
        <v>71</v>
      </c>
      <c r="AY124" s="187" t="s">
        <v>137</v>
      </c>
      <c r="BK124" s="189">
        <v>0</v>
      </c>
    </row>
    <row r="125" spans="2:63" s="10" customFormat="1" ht="24.9" customHeight="1">
      <c r="B125" s="176"/>
      <c r="C125" s="177"/>
      <c r="D125" s="178" t="s">
        <v>70</v>
      </c>
      <c r="E125" s="179" t="s">
        <v>157</v>
      </c>
      <c r="F125" s="179" t="s">
        <v>1802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SUM(P126:P132)</f>
        <v>0</v>
      </c>
      <c r="Q125" s="184"/>
      <c r="R125" s="185">
        <f>SUM(R126:R132)</f>
        <v>0</v>
      </c>
      <c r="S125" s="184"/>
      <c r="T125" s="186">
        <f>SUM(T126:T132)</f>
        <v>0</v>
      </c>
      <c r="AR125" s="187" t="s">
        <v>79</v>
      </c>
      <c r="AT125" s="188" t="s">
        <v>70</v>
      </c>
      <c r="AU125" s="188" t="s">
        <v>71</v>
      </c>
      <c r="AY125" s="187" t="s">
        <v>137</v>
      </c>
      <c r="BK125" s="189">
        <f>SUM(BK126:BK132)</f>
        <v>0</v>
      </c>
    </row>
    <row r="126" spans="2:65" s="1" customFormat="1" ht="16.5" customHeight="1">
      <c r="B126" s="41"/>
      <c r="C126" s="192" t="s">
        <v>71</v>
      </c>
      <c r="D126" s="192" t="s">
        <v>140</v>
      </c>
      <c r="E126" s="193" t="s">
        <v>1803</v>
      </c>
      <c r="F126" s="194" t="s">
        <v>1804</v>
      </c>
      <c r="G126" s="195" t="s">
        <v>266</v>
      </c>
      <c r="H126" s="196">
        <v>250</v>
      </c>
      <c r="I126" s="197"/>
      <c r="J126" s="198">
        <f aca="true" t="shared" si="20" ref="J126:J132">ROUND(I126*H126,2)</f>
        <v>0</v>
      </c>
      <c r="K126" s="194" t="s">
        <v>21</v>
      </c>
      <c r="L126" s="61"/>
      <c r="M126" s="199" t="s">
        <v>21</v>
      </c>
      <c r="N126" s="200" t="s">
        <v>42</v>
      </c>
      <c r="O126" s="42"/>
      <c r="P126" s="201">
        <f aca="true" t="shared" si="21" ref="P126:P132">O126*H126</f>
        <v>0</v>
      </c>
      <c r="Q126" s="201">
        <v>0</v>
      </c>
      <c r="R126" s="201">
        <f aca="true" t="shared" si="22" ref="R126:R132">Q126*H126</f>
        <v>0</v>
      </c>
      <c r="S126" s="201">
        <v>0</v>
      </c>
      <c r="T126" s="202">
        <f aca="true" t="shared" si="23" ref="T126:T132">S126*H126</f>
        <v>0</v>
      </c>
      <c r="AR126" s="24" t="s">
        <v>157</v>
      </c>
      <c r="AT126" s="24" t="s">
        <v>140</v>
      </c>
      <c r="AU126" s="24" t="s">
        <v>79</v>
      </c>
      <c r="AY126" s="24" t="s">
        <v>137</v>
      </c>
      <c r="BE126" s="203">
        <f aca="true" t="shared" si="24" ref="BE126:BE132">IF(N126="základní",J126,0)</f>
        <v>0</v>
      </c>
      <c r="BF126" s="203">
        <f aca="true" t="shared" si="25" ref="BF126:BF132">IF(N126="snížená",J126,0)</f>
        <v>0</v>
      </c>
      <c r="BG126" s="203">
        <f aca="true" t="shared" si="26" ref="BG126:BG132">IF(N126="zákl. přenesená",J126,0)</f>
        <v>0</v>
      </c>
      <c r="BH126" s="203">
        <f aca="true" t="shared" si="27" ref="BH126:BH132">IF(N126="sníž. přenesená",J126,0)</f>
        <v>0</v>
      </c>
      <c r="BI126" s="203">
        <f aca="true" t="shared" si="28" ref="BI126:BI132">IF(N126="nulová",J126,0)</f>
        <v>0</v>
      </c>
      <c r="BJ126" s="24" t="s">
        <v>79</v>
      </c>
      <c r="BK126" s="203">
        <f aca="true" t="shared" si="29" ref="BK126:BK132">ROUND(I126*H126,2)</f>
        <v>0</v>
      </c>
      <c r="BL126" s="24" t="s">
        <v>157</v>
      </c>
      <c r="BM126" s="24" t="s">
        <v>517</v>
      </c>
    </row>
    <row r="127" spans="2:65" s="1" customFormat="1" ht="16.5" customHeight="1">
      <c r="B127" s="41"/>
      <c r="C127" s="192" t="s">
        <v>71</v>
      </c>
      <c r="D127" s="192" t="s">
        <v>140</v>
      </c>
      <c r="E127" s="193" t="s">
        <v>1805</v>
      </c>
      <c r="F127" s="194" t="s">
        <v>1806</v>
      </c>
      <c r="G127" s="195" t="s">
        <v>266</v>
      </c>
      <c r="H127" s="196">
        <v>150</v>
      </c>
      <c r="I127" s="197"/>
      <c r="J127" s="198">
        <f t="shared" si="20"/>
        <v>0</v>
      </c>
      <c r="K127" s="194" t="s">
        <v>21</v>
      </c>
      <c r="L127" s="61"/>
      <c r="M127" s="199" t="s">
        <v>21</v>
      </c>
      <c r="N127" s="200" t="s">
        <v>42</v>
      </c>
      <c r="O127" s="42"/>
      <c r="P127" s="201">
        <f t="shared" si="21"/>
        <v>0</v>
      </c>
      <c r="Q127" s="201">
        <v>0</v>
      </c>
      <c r="R127" s="201">
        <f t="shared" si="22"/>
        <v>0</v>
      </c>
      <c r="S127" s="201">
        <v>0</v>
      </c>
      <c r="T127" s="202">
        <f t="shared" si="23"/>
        <v>0</v>
      </c>
      <c r="AR127" s="24" t="s">
        <v>157</v>
      </c>
      <c r="AT127" s="24" t="s">
        <v>140</v>
      </c>
      <c r="AU127" s="24" t="s">
        <v>79</v>
      </c>
      <c r="AY127" s="24" t="s">
        <v>137</v>
      </c>
      <c r="BE127" s="203">
        <f t="shared" si="24"/>
        <v>0</v>
      </c>
      <c r="BF127" s="203">
        <f t="shared" si="25"/>
        <v>0</v>
      </c>
      <c r="BG127" s="203">
        <f t="shared" si="26"/>
        <v>0</v>
      </c>
      <c r="BH127" s="203">
        <f t="shared" si="27"/>
        <v>0</v>
      </c>
      <c r="BI127" s="203">
        <f t="shared" si="28"/>
        <v>0</v>
      </c>
      <c r="BJ127" s="24" t="s">
        <v>79</v>
      </c>
      <c r="BK127" s="203">
        <f t="shared" si="29"/>
        <v>0</v>
      </c>
      <c r="BL127" s="24" t="s">
        <v>157</v>
      </c>
      <c r="BM127" s="24" t="s">
        <v>526</v>
      </c>
    </row>
    <row r="128" spans="2:65" s="1" customFormat="1" ht="16.5" customHeight="1">
      <c r="B128" s="41"/>
      <c r="C128" s="192" t="s">
        <v>71</v>
      </c>
      <c r="D128" s="192" t="s">
        <v>140</v>
      </c>
      <c r="E128" s="193" t="s">
        <v>1807</v>
      </c>
      <c r="F128" s="194" t="s">
        <v>1808</v>
      </c>
      <c r="G128" s="195" t="s">
        <v>266</v>
      </c>
      <c r="H128" s="196">
        <v>100</v>
      </c>
      <c r="I128" s="197"/>
      <c r="J128" s="198">
        <f t="shared" si="20"/>
        <v>0</v>
      </c>
      <c r="K128" s="194" t="s">
        <v>21</v>
      </c>
      <c r="L128" s="61"/>
      <c r="M128" s="199" t="s">
        <v>21</v>
      </c>
      <c r="N128" s="200" t="s">
        <v>42</v>
      </c>
      <c r="O128" s="42"/>
      <c r="P128" s="201">
        <f t="shared" si="21"/>
        <v>0</v>
      </c>
      <c r="Q128" s="201">
        <v>0</v>
      </c>
      <c r="R128" s="201">
        <f t="shared" si="22"/>
        <v>0</v>
      </c>
      <c r="S128" s="201">
        <v>0</v>
      </c>
      <c r="T128" s="202">
        <f t="shared" si="23"/>
        <v>0</v>
      </c>
      <c r="AR128" s="24" t="s">
        <v>157</v>
      </c>
      <c r="AT128" s="24" t="s">
        <v>140</v>
      </c>
      <c r="AU128" s="24" t="s">
        <v>79</v>
      </c>
      <c r="AY128" s="24" t="s">
        <v>137</v>
      </c>
      <c r="BE128" s="203">
        <f t="shared" si="24"/>
        <v>0</v>
      </c>
      <c r="BF128" s="203">
        <f t="shared" si="25"/>
        <v>0</v>
      </c>
      <c r="BG128" s="203">
        <f t="shared" si="26"/>
        <v>0</v>
      </c>
      <c r="BH128" s="203">
        <f t="shared" si="27"/>
        <v>0</v>
      </c>
      <c r="BI128" s="203">
        <f t="shared" si="28"/>
        <v>0</v>
      </c>
      <c r="BJ128" s="24" t="s">
        <v>79</v>
      </c>
      <c r="BK128" s="203">
        <f t="shared" si="29"/>
        <v>0</v>
      </c>
      <c r="BL128" s="24" t="s">
        <v>157</v>
      </c>
      <c r="BM128" s="24" t="s">
        <v>534</v>
      </c>
    </row>
    <row r="129" spans="2:65" s="1" customFormat="1" ht="16.5" customHeight="1">
      <c r="B129" s="41"/>
      <c r="C129" s="192" t="s">
        <v>71</v>
      </c>
      <c r="D129" s="192" t="s">
        <v>140</v>
      </c>
      <c r="E129" s="193" t="s">
        <v>1809</v>
      </c>
      <c r="F129" s="194" t="s">
        <v>1810</v>
      </c>
      <c r="G129" s="195" t="s">
        <v>266</v>
      </c>
      <c r="H129" s="196">
        <v>3200</v>
      </c>
      <c r="I129" s="197"/>
      <c r="J129" s="198">
        <f t="shared" si="20"/>
        <v>0</v>
      </c>
      <c r="K129" s="194" t="s">
        <v>21</v>
      </c>
      <c r="L129" s="61"/>
      <c r="M129" s="199" t="s">
        <v>21</v>
      </c>
      <c r="N129" s="200" t="s">
        <v>42</v>
      </c>
      <c r="O129" s="42"/>
      <c r="P129" s="201">
        <f t="shared" si="21"/>
        <v>0</v>
      </c>
      <c r="Q129" s="201">
        <v>0</v>
      </c>
      <c r="R129" s="201">
        <f t="shared" si="22"/>
        <v>0</v>
      </c>
      <c r="S129" s="201">
        <v>0</v>
      </c>
      <c r="T129" s="202">
        <f t="shared" si="23"/>
        <v>0</v>
      </c>
      <c r="AR129" s="24" t="s">
        <v>157</v>
      </c>
      <c r="AT129" s="24" t="s">
        <v>140</v>
      </c>
      <c r="AU129" s="24" t="s">
        <v>79</v>
      </c>
      <c r="AY129" s="24" t="s">
        <v>137</v>
      </c>
      <c r="BE129" s="203">
        <f t="shared" si="24"/>
        <v>0</v>
      </c>
      <c r="BF129" s="203">
        <f t="shared" si="25"/>
        <v>0</v>
      </c>
      <c r="BG129" s="203">
        <f t="shared" si="26"/>
        <v>0</v>
      </c>
      <c r="BH129" s="203">
        <f t="shared" si="27"/>
        <v>0</v>
      </c>
      <c r="BI129" s="203">
        <f t="shared" si="28"/>
        <v>0</v>
      </c>
      <c r="BJ129" s="24" t="s">
        <v>79</v>
      </c>
      <c r="BK129" s="203">
        <f t="shared" si="29"/>
        <v>0</v>
      </c>
      <c r="BL129" s="24" t="s">
        <v>157</v>
      </c>
      <c r="BM129" s="24" t="s">
        <v>544</v>
      </c>
    </row>
    <row r="130" spans="2:65" s="1" customFormat="1" ht="16.5" customHeight="1">
      <c r="B130" s="41"/>
      <c r="C130" s="192" t="s">
        <v>71</v>
      </c>
      <c r="D130" s="192" t="s">
        <v>140</v>
      </c>
      <c r="E130" s="193" t="s">
        <v>1811</v>
      </c>
      <c r="F130" s="194" t="s">
        <v>1812</v>
      </c>
      <c r="G130" s="195" t="s">
        <v>266</v>
      </c>
      <c r="H130" s="196">
        <v>1600</v>
      </c>
      <c r="I130" s="197"/>
      <c r="J130" s="198">
        <f t="shared" si="20"/>
        <v>0</v>
      </c>
      <c r="K130" s="194" t="s">
        <v>21</v>
      </c>
      <c r="L130" s="61"/>
      <c r="M130" s="199" t="s">
        <v>21</v>
      </c>
      <c r="N130" s="200" t="s">
        <v>42</v>
      </c>
      <c r="O130" s="42"/>
      <c r="P130" s="201">
        <f t="shared" si="21"/>
        <v>0</v>
      </c>
      <c r="Q130" s="201">
        <v>0</v>
      </c>
      <c r="R130" s="201">
        <f t="shared" si="22"/>
        <v>0</v>
      </c>
      <c r="S130" s="201">
        <v>0</v>
      </c>
      <c r="T130" s="202">
        <f t="shared" si="23"/>
        <v>0</v>
      </c>
      <c r="AR130" s="24" t="s">
        <v>157</v>
      </c>
      <c r="AT130" s="24" t="s">
        <v>140</v>
      </c>
      <c r="AU130" s="24" t="s">
        <v>79</v>
      </c>
      <c r="AY130" s="24" t="s">
        <v>137</v>
      </c>
      <c r="BE130" s="203">
        <f t="shared" si="24"/>
        <v>0</v>
      </c>
      <c r="BF130" s="203">
        <f t="shared" si="25"/>
        <v>0</v>
      </c>
      <c r="BG130" s="203">
        <f t="shared" si="26"/>
        <v>0</v>
      </c>
      <c r="BH130" s="203">
        <f t="shared" si="27"/>
        <v>0</v>
      </c>
      <c r="BI130" s="203">
        <f t="shared" si="28"/>
        <v>0</v>
      </c>
      <c r="BJ130" s="24" t="s">
        <v>79</v>
      </c>
      <c r="BK130" s="203">
        <f t="shared" si="29"/>
        <v>0</v>
      </c>
      <c r="BL130" s="24" t="s">
        <v>157</v>
      </c>
      <c r="BM130" s="24" t="s">
        <v>553</v>
      </c>
    </row>
    <row r="131" spans="2:65" s="1" customFormat="1" ht="16.5" customHeight="1">
      <c r="B131" s="41"/>
      <c r="C131" s="192" t="s">
        <v>71</v>
      </c>
      <c r="D131" s="192" t="s">
        <v>140</v>
      </c>
      <c r="E131" s="193" t="s">
        <v>1813</v>
      </c>
      <c r="F131" s="194" t="s">
        <v>1814</v>
      </c>
      <c r="G131" s="195" t="s">
        <v>266</v>
      </c>
      <c r="H131" s="196">
        <v>600</v>
      </c>
      <c r="I131" s="197"/>
      <c r="J131" s="198">
        <f t="shared" si="20"/>
        <v>0</v>
      </c>
      <c r="K131" s="194" t="s">
        <v>21</v>
      </c>
      <c r="L131" s="61"/>
      <c r="M131" s="199" t="s">
        <v>21</v>
      </c>
      <c r="N131" s="200" t="s">
        <v>42</v>
      </c>
      <c r="O131" s="42"/>
      <c r="P131" s="201">
        <f t="shared" si="21"/>
        <v>0</v>
      </c>
      <c r="Q131" s="201">
        <v>0</v>
      </c>
      <c r="R131" s="201">
        <f t="shared" si="22"/>
        <v>0</v>
      </c>
      <c r="S131" s="201">
        <v>0</v>
      </c>
      <c r="T131" s="202">
        <f t="shared" si="23"/>
        <v>0</v>
      </c>
      <c r="AR131" s="24" t="s">
        <v>157</v>
      </c>
      <c r="AT131" s="24" t="s">
        <v>140</v>
      </c>
      <c r="AU131" s="24" t="s">
        <v>79</v>
      </c>
      <c r="AY131" s="24" t="s">
        <v>137</v>
      </c>
      <c r="BE131" s="203">
        <f t="shared" si="24"/>
        <v>0</v>
      </c>
      <c r="BF131" s="203">
        <f t="shared" si="25"/>
        <v>0</v>
      </c>
      <c r="BG131" s="203">
        <f t="shared" si="26"/>
        <v>0</v>
      </c>
      <c r="BH131" s="203">
        <f t="shared" si="27"/>
        <v>0</v>
      </c>
      <c r="BI131" s="203">
        <f t="shared" si="28"/>
        <v>0</v>
      </c>
      <c r="BJ131" s="24" t="s">
        <v>79</v>
      </c>
      <c r="BK131" s="203">
        <f t="shared" si="29"/>
        <v>0</v>
      </c>
      <c r="BL131" s="24" t="s">
        <v>157</v>
      </c>
      <c r="BM131" s="24" t="s">
        <v>567</v>
      </c>
    </row>
    <row r="132" spans="2:65" s="1" customFormat="1" ht="16.5" customHeight="1">
      <c r="B132" s="41"/>
      <c r="C132" s="192" t="s">
        <v>71</v>
      </c>
      <c r="D132" s="192" t="s">
        <v>140</v>
      </c>
      <c r="E132" s="193" t="s">
        <v>1815</v>
      </c>
      <c r="F132" s="194" t="s">
        <v>1816</v>
      </c>
      <c r="G132" s="195" t="s">
        <v>266</v>
      </c>
      <c r="H132" s="196">
        <v>50</v>
      </c>
      <c r="I132" s="197"/>
      <c r="J132" s="198">
        <f t="shared" si="20"/>
        <v>0</v>
      </c>
      <c r="K132" s="194" t="s">
        <v>21</v>
      </c>
      <c r="L132" s="61"/>
      <c r="M132" s="199" t="s">
        <v>21</v>
      </c>
      <c r="N132" s="200" t="s">
        <v>42</v>
      </c>
      <c r="O132" s="42"/>
      <c r="P132" s="201">
        <f t="shared" si="21"/>
        <v>0</v>
      </c>
      <c r="Q132" s="201">
        <v>0</v>
      </c>
      <c r="R132" s="201">
        <f t="shared" si="22"/>
        <v>0</v>
      </c>
      <c r="S132" s="201">
        <v>0</v>
      </c>
      <c r="T132" s="202">
        <f t="shared" si="23"/>
        <v>0</v>
      </c>
      <c r="AR132" s="24" t="s">
        <v>157</v>
      </c>
      <c r="AT132" s="24" t="s">
        <v>140</v>
      </c>
      <c r="AU132" s="24" t="s">
        <v>79</v>
      </c>
      <c r="AY132" s="24" t="s">
        <v>137</v>
      </c>
      <c r="BE132" s="203">
        <f t="shared" si="24"/>
        <v>0</v>
      </c>
      <c r="BF132" s="203">
        <f t="shared" si="25"/>
        <v>0</v>
      </c>
      <c r="BG132" s="203">
        <f t="shared" si="26"/>
        <v>0</v>
      </c>
      <c r="BH132" s="203">
        <f t="shared" si="27"/>
        <v>0</v>
      </c>
      <c r="BI132" s="203">
        <f t="shared" si="28"/>
        <v>0</v>
      </c>
      <c r="BJ132" s="24" t="s">
        <v>79</v>
      </c>
      <c r="BK132" s="203">
        <f t="shared" si="29"/>
        <v>0</v>
      </c>
      <c r="BL132" s="24" t="s">
        <v>157</v>
      </c>
      <c r="BM132" s="24" t="s">
        <v>577</v>
      </c>
    </row>
    <row r="133" spans="2:63" s="10" customFormat="1" ht="37.35" customHeight="1">
      <c r="B133" s="176"/>
      <c r="C133" s="177"/>
      <c r="D133" s="178" t="s">
        <v>70</v>
      </c>
      <c r="E133" s="179" t="s">
        <v>136</v>
      </c>
      <c r="F133" s="179" t="s">
        <v>1817</v>
      </c>
      <c r="G133" s="177"/>
      <c r="H133" s="177"/>
      <c r="I133" s="180"/>
      <c r="J133" s="181">
        <f>BK133</f>
        <v>0</v>
      </c>
      <c r="K133" s="177"/>
      <c r="L133" s="182"/>
      <c r="M133" s="183"/>
      <c r="N133" s="184"/>
      <c r="O133" s="184"/>
      <c r="P133" s="185">
        <f>SUM(P134:P139)</f>
        <v>0</v>
      </c>
      <c r="Q133" s="184"/>
      <c r="R133" s="185">
        <f>SUM(R134:R139)</f>
        <v>0</v>
      </c>
      <c r="S133" s="184"/>
      <c r="T133" s="186">
        <f>SUM(T134:T139)</f>
        <v>0</v>
      </c>
      <c r="AR133" s="187" t="s">
        <v>79</v>
      </c>
      <c r="AT133" s="188" t="s">
        <v>70</v>
      </c>
      <c r="AU133" s="188" t="s">
        <v>71</v>
      </c>
      <c r="AY133" s="187" t="s">
        <v>137</v>
      </c>
      <c r="BK133" s="189">
        <f>SUM(BK134:BK139)</f>
        <v>0</v>
      </c>
    </row>
    <row r="134" spans="2:65" s="1" customFormat="1" ht="16.5" customHeight="1">
      <c r="B134" s="41"/>
      <c r="C134" s="192" t="s">
        <v>71</v>
      </c>
      <c r="D134" s="192" t="s">
        <v>140</v>
      </c>
      <c r="E134" s="193" t="s">
        <v>1818</v>
      </c>
      <c r="F134" s="194" t="s">
        <v>1819</v>
      </c>
      <c r="G134" s="195" t="s">
        <v>888</v>
      </c>
      <c r="H134" s="196">
        <v>180</v>
      </c>
      <c r="I134" s="197"/>
      <c r="J134" s="198">
        <f aca="true" t="shared" si="30" ref="J134:J139">ROUND(I134*H134,2)</f>
        <v>0</v>
      </c>
      <c r="K134" s="194" t="s">
        <v>21</v>
      </c>
      <c r="L134" s="61"/>
      <c r="M134" s="199" t="s">
        <v>21</v>
      </c>
      <c r="N134" s="200" t="s">
        <v>42</v>
      </c>
      <c r="O134" s="42"/>
      <c r="P134" s="201">
        <f aca="true" t="shared" si="31" ref="P134:P139">O134*H134</f>
        <v>0</v>
      </c>
      <c r="Q134" s="201">
        <v>0</v>
      </c>
      <c r="R134" s="201">
        <f aca="true" t="shared" si="32" ref="R134:R139">Q134*H134</f>
        <v>0</v>
      </c>
      <c r="S134" s="201">
        <v>0</v>
      </c>
      <c r="T134" s="202">
        <f aca="true" t="shared" si="33" ref="T134:T139">S134*H134</f>
        <v>0</v>
      </c>
      <c r="AR134" s="24" t="s">
        <v>157</v>
      </c>
      <c r="AT134" s="24" t="s">
        <v>140</v>
      </c>
      <c r="AU134" s="24" t="s">
        <v>79</v>
      </c>
      <c r="AY134" s="24" t="s">
        <v>137</v>
      </c>
      <c r="BE134" s="203">
        <f aca="true" t="shared" si="34" ref="BE134:BE139">IF(N134="základní",J134,0)</f>
        <v>0</v>
      </c>
      <c r="BF134" s="203">
        <f aca="true" t="shared" si="35" ref="BF134:BF139">IF(N134="snížená",J134,0)</f>
        <v>0</v>
      </c>
      <c r="BG134" s="203">
        <f aca="true" t="shared" si="36" ref="BG134:BG139">IF(N134="zákl. přenesená",J134,0)</f>
        <v>0</v>
      </c>
      <c r="BH134" s="203">
        <f aca="true" t="shared" si="37" ref="BH134:BH139">IF(N134="sníž. přenesená",J134,0)</f>
        <v>0</v>
      </c>
      <c r="BI134" s="203">
        <f aca="true" t="shared" si="38" ref="BI134:BI139">IF(N134="nulová",J134,0)</f>
        <v>0</v>
      </c>
      <c r="BJ134" s="24" t="s">
        <v>79</v>
      </c>
      <c r="BK134" s="203">
        <f aca="true" t="shared" si="39" ref="BK134:BK139">ROUND(I134*H134,2)</f>
        <v>0</v>
      </c>
      <c r="BL134" s="24" t="s">
        <v>157</v>
      </c>
      <c r="BM134" s="24" t="s">
        <v>590</v>
      </c>
    </row>
    <row r="135" spans="2:65" s="1" customFormat="1" ht="16.5" customHeight="1">
      <c r="B135" s="41"/>
      <c r="C135" s="192" t="s">
        <v>71</v>
      </c>
      <c r="D135" s="192" t="s">
        <v>140</v>
      </c>
      <c r="E135" s="193" t="s">
        <v>1820</v>
      </c>
      <c r="F135" s="194" t="s">
        <v>1821</v>
      </c>
      <c r="G135" s="195" t="s">
        <v>266</v>
      </c>
      <c r="H135" s="196">
        <v>60</v>
      </c>
      <c r="I135" s="197"/>
      <c r="J135" s="198">
        <f t="shared" si="30"/>
        <v>0</v>
      </c>
      <c r="K135" s="194" t="s">
        <v>21</v>
      </c>
      <c r="L135" s="61"/>
      <c r="M135" s="199" t="s">
        <v>21</v>
      </c>
      <c r="N135" s="200" t="s">
        <v>42</v>
      </c>
      <c r="O135" s="42"/>
      <c r="P135" s="201">
        <f t="shared" si="31"/>
        <v>0</v>
      </c>
      <c r="Q135" s="201">
        <v>0</v>
      </c>
      <c r="R135" s="201">
        <f t="shared" si="32"/>
        <v>0</v>
      </c>
      <c r="S135" s="201">
        <v>0</v>
      </c>
      <c r="T135" s="202">
        <f t="shared" si="33"/>
        <v>0</v>
      </c>
      <c r="AR135" s="24" t="s">
        <v>157</v>
      </c>
      <c r="AT135" s="24" t="s">
        <v>140</v>
      </c>
      <c r="AU135" s="24" t="s">
        <v>79</v>
      </c>
      <c r="AY135" s="24" t="s">
        <v>137</v>
      </c>
      <c r="BE135" s="203">
        <f t="shared" si="34"/>
        <v>0</v>
      </c>
      <c r="BF135" s="203">
        <f t="shared" si="35"/>
        <v>0</v>
      </c>
      <c r="BG135" s="203">
        <f t="shared" si="36"/>
        <v>0</v>
      </c>
      <c r="BH135" s="203">
        <f t="shared" si="37"/>
        <v>0</v>
      </c>
      <c r="BI135" s="203">
        <f t="shared" si="38"/>
        <v>0</v>
      </c>
      <c r="BJ135" s="24" t="s">
        <v>79</v>
      </c>
      <c r="BK135" s="203">
        <f t="shared" si="39"/>
        <v>0</v>
      </c>
      <c r="BL135" s="24" t="s">
        <v>157</v>
      </c>
      <c r="BM135" s="24" t="s">
        <v>598</v>
      </c>
    </row>
    <row r="136" spans="2:65" s="1" customFormat="1" ht="25.5" customHeight="1">
      <c r="B136" s="41"/>
      <c r="C136" s="192" t="s">
        <v>71</v>
      </c>
      <c r="D136" s="192" t="s">
        <v>140</v>
      </c>
      <c r="E136" s="193" t="s">
        <v>1822</v>
      </c>
      <c r="F136" s="194" t="s">
        <v>1823</v>
      </c>
      <c r="G136" s="195" t="s">
        <v>266</v>
      </c>
      <c r="H136" s="196">
        <v>40</v>
      </c>
      <c r="I136" s="197"/>
      <c r="J136" s="198">
        <f t="shared" si="30"/>
        <v>0</v>
      </c>
      <c r="K136" s="194" t="s">
        <v>21</v>
      </c>
      <c r="L136" s="61"/>
      <c r="M136" s="199" t="s">
        <v>21</v>
      </c>
      <c r="N136" s="200" t="s">
        <v>42</v>
      </c>
      <c r="O136" s="42"/>
      <c r="P136" s="201">
        <f t="shared" si="31"/>
        <v>0</v>
      </c>
      <c r="Q136" s="201">
        <v>0</v>
      </c>
      <c r="R136" s="201">
        <f t="shared" si="32"/>
        <v>0</v>
      </c>
      <c r="S136" s="201">
        <v>0</v>
      </c>
      <c r="T136" s="202">
        <f t="shared" si="33"/>
        <v>0</v>
      </c>
      <c r="AR136" s="24" t="s">
        <v>157</v>
      </c>
      <c r="AT136" s="24" t="s">
        <v>140</v>
      </c>
      <c r="AU136" s="24" t="s">
        <v>79</v>
      </c>
      <c r="AY136" s="24" t="s">
        <v>137</v>
      </c>
      <c r="BE136" s="203">
        <f t="shared" si="34"/>
        <v>0</v>
      </c>
      <c r="BF136" s="203">
        <f t="shared" si="35"/>
        <v>0</v>
      </c>
      <c r="BG136" s="203">
        <f t="shared" si="36"/>
        <v>0</v>
      </c>
      <c r="BH136" s="203">
        <f t="shared" si="37"/>
        <v>0</v>
      </c>
      <c r="BI136" s="203">
        <f t="shared" si="38"/>
        <v>0</v>
      </c>
      <c r="BJ136" s="24" t="s">
        <v>79</v>
      </c>
      <c r="BK136" s="203">
        <f t="shared" si="39"/>
        <v>0</v>
      </c>
      <c r="BL136" s="24" t="s">
        <v>157</v>
      </c>
      <c r="BM136" s="24" t="s">
        <v>607</v>
      </c>
    </row>
    <row r="137" spans="2:65" s="1" customFormat="1" ht="16.5" customHeight="1">
      <c r="B137" s="41"/>
      <c r="C137" s="192" t="s">
        <v>71</v>
      </c>
      <c r="D137" s="192" t="s">
        <v>140</v>
      </c>
      <c r="E137" s="193" t="s">
        <v>1824</v>
      </c>
      <c r="F137" s="194" t="s">
        <v>1825</v>
      </c>
      <c r="G137" s="195" t="s">
        <v>266</v>
      </c>
      <c r="H137" s="196">
        <v>100</v>
      </c>
      <c r="I137" s="197"/>
      <c r="J137" s="198">
        <f t="shared" si="30"/>
        <v>0</v>
      </c>
      <c r="K137" s="194" t="s">
        <v>21</v>
      </c>
      <c r="L137" s="61"/>
      <c r="M137" s="199" t="s">
        <v>21</v>
      </c>
      <c r="N137" s="200" t="s">
        <v>42</v>
      </c>
      <c r="O137" s="42"/>
      <c r="P137" s="201">
        <f t="shared" si="31"/>
        <v>0</v>
      </c>
      <c r="Q137" s="201">
        <v>0</v>
      </c>
      <c r="R137" s="201">
        <f t="shared" si="32"/>
        <v>0</v>
      </c>
      <c r="S137" s="201">
        <v>0</v>
      </c>
      <c r="T137" s="202">
        <f t="shared" si="33"/>
        <v>0</v>
      </c>
      <c r="AR137" s="24" t="s">
        <v>157</v>
      </c>
      <c r="AT137" s="24" t="s">
        <v>140</v>
      </c>
      <c r="AU137" s="24" t="s">
        <v>79</v>
      </c>
      <c r="AY137" s="24" t="s">
        <v>137</v>
      </c>
      <c r="BE137" s="203">
        <f t="shared" si="34"/>
        <v>0</v>
      </c>
      <c r="BF137" s="203">
        <f t="shared" si="35"/>
        <v>0</v>
      </c>
      <c r="BG137" s="203">
        <f t="shared" si="36"/>
        <v>0</v>
      </c>
      <c r="BH137" s="203">
        <f t="shared" si="37"/>
        <v>0</v>
      </c>
      <c r="BI137" s="203">
        <f t="shared" si="38"/>
        <v>0</v>
      </c>
      <c r="BJ137" s="24" t="s">
        <v>79</v>
      </c>
      <c r="BK137" s="203">
        <f t="shared" si="39"/>
        <v>0</v>
      </c>
      <c r="BL137" s="24" t="s">
        <v>157</v>
      </c>
      <c r="BM137" s="24" t="s">
        <v>617</v>
      </c>
    </row>
    <row r="138" spans="2:65" s="1" customFormat="1" ht="16.5" customHeight="1">
      <c r="B138" s="41"/>
      <c r="C138" s="192" t="s">
        <v>71</v>
      </c>
      <c r="D138" s="192" t="s">
        <v>140</v>
      </c>
      <c r="E138" s="193" t="s">
        <v>1826</v>
      </c>
      <c r="F138" s="194" t="s">
        <v>1827</v>
      </c>
      <c r="G138" s="195" t="s">
        <v>888</v>
      </c>
      <c r="H138" s="196">
        <v>100</v>
      </c>
      <c r="I138" s="197"/>
      <c r="J138" s="198">
        <f t="shared" si="30"/>
        <v>0</v>
      </c>
      <c r="K138" s="194" t="s">
        <v>21</v>
      </c>
      <c r="L138" s="61"/>
      <c r="M138" s="199" t="s">
        <v>21</v>
      </c>
      <c r="N138" s="200" t="s">
        <v>42</v>
      </c>
      <c r="O138" s="42"/>
      <c r="P138" s="201">
        <f t="shared" si="31"/>
        <v>0</v>
      </c>
      <c r="Q138" s="201">
        <v>0</v>
      </c>
      <c r="R138" s="201">
        <f t="shared" si="32"/>
        <v>0</v>
      </c>
      <c r="S138" s="201">
        <v>0</v>
      </c>
      <c r="T138" s="202">
        <f t="shared" si="33"/>
        <v>0</v>
      </c>
      <c r="AR138" s="24" t="s">
        <v>157</v>
      </c>
      <c r="AT138" s="24" t="s">
        <v>140</v>
      </c>
      <c r="AU138" s="24" t="s">
        <v>79</v>
      </c>
      <c r="AY138" s="24" t="s">
        <v>137</v>
      </c>
      <c r="BE138" s="203">
        <f t="shared" si="34"/>
        <v>0</v>
      </c>
      <c r="BF138" s="203">
        <f t="shared" si="35"/>
        <v>0</v>
      </c>
      <c r="BG138" s="203">
        <f t="shared" si="36"/>
        <v>0</v>
      </c>
      <c r="BH138" s="203">
        <f t="shared" si="37"/>
        <v>0</v>
      </c>
      <c r="BI138" s="203">
        <f t="shared" si="38"/>
        <v>0</v>
      </c>
      <c r="BJ138" s="24" t="s">
        <v>79</v>
      </c>
      <c r="BK138" s="203">
        <f t="shared" si="39"/>
        <v>0</v>
      </c>
      <c r="BL138" s="24" t="s">
        <v>157</v>
      </c>
      <c r="BM138" s="24" t="s">
        <v>629</v>
      </c>
    </row>
    <row r="139" spans="2:65" s="1" customFormat="1" ht="25.5" customHeight="1">
      <c r="B139" s="41"/>
      <c r="C139" s="192" t="s">
        <v>71</v>
      </c>
      <c r="D139" s="192" t="s">
        <v>140</v>
      </c>
      <c r="E139" s="193" t="s">
        <v>1828</v>
      </c>
      <c r="F139" s="194" t="s">
        <v>1829</v>
      </c>
      <c r="G139" s="195" t="s">
        <v>1830</v>
      </c>
      <c r="H139" s="196">
        <v>1</v>
      </c>
      <c r="I139" s="197"/>
      <c r="J139" s="198">
        <f t="shared" si="30"/>
        <v>0</v>
      </c>
      <c r="K139" s="194" t="s">
        <v>21</v>
      </c>
      <c r="L139" s="61"/>
      <c r="M139" s="199" t="s">
        <v>21</v>
      </c>
      <c r="N139" s="200" t="s">
        <v>42</v>
      </c>
      <c r="O139" s="42"/>
      <c r="P139" s="201">
        <f t="shared" si="31"/>
        <v>0</v>
      </c>
      <c r="Q139" s="201">
        <v>0</v>
      </c>
      <c r="R139" s="201">
        <f t="shared" si="32"/>
        <v>0</v>
      </c>
      <c r="S139" s="201">
        <v>0</v>
      </c>
      <c r="T139" s="202">
        <f t="shared" si="33"/>
        <v>0</v>
      </c>
      <c r="AR139" s="24" t="s">
        <v>157</v>
      </c>
      <c r="AT139" s="24" t="s">
        <v>140</v>
      </c>
      <c r="AU139" s="24" t="s">
        <v>79</v>
      </c>
      <c r="AY139" s="24" t="s">
        <v>137</v>
      </c>
      <c r="BE139" s="203">
        <f t="shared" si="34"/>
        <v>0</v>
      </c>
      <c r="BF139" s="203">
        <f t="shared" si="35"/>
        <v>0</v>
      </c>
      <c r="BG139" s="203">
        <f t="shared" si="36"/>
        <v>0</v>
      </c>
      <c r="BH139" s="203">
        <f t="shared" si="37"/>
        <v>0</v>
      </c>
      <c r="BI139" s="203">
        <f t="shared" si="38"/>
        <v>0</v>
      </c>
      <c r="BJ139" s="24" t="s">
        <v>79</v>
      </c>
      <c r="BK139" s="203">
        <f t="shared" si="39"/>
        <v>0</v>
      </c>
      <c r="BL139" s="24" t="s">
        <v>157</v>
      </c>
      <c r="BM139" s="24" t="s">
        <v>639</v>
      </c>
    </row>
    <row r="140" spans="2:63" s="10" customFormat="1" ht="37.35" customHeight="1">
      <c r="B140" s="176"/>
      <c r="C140" s="177"/>
      <c r="D140" s="178" t="s">
        <v>70</v>
      </c>
      <c r="E140" s="179" t="s">
        <v>166</v>
      </c>
      <c r="F140" s="179" t="s">
        <v>839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SUM(P141:P145)</f>
        <v>0</v>
      </c>
      <c r="Q140" s="184"/>
      <c r="R140" s="185">
        <f>SUM(R141:R145)</f>
        <v>0</v>
      </c>
      <c r="S140" s="184"/>
      <c r="T140" s="186">
        <f>SUM(T141:T145)</f>
        <v>0</v>
      </c>
      <c r="AR140" s="187" t="s">
        <v>79</v>
      </c>
      <c r="AT140" s="188" t="s">
        <v>70</v>
      </c>
      <c r="AU140" s="188" t="s">
        <v>71</v>
      </c>
      <c r="AY140" s="187" t="s">
        <v>137</v>
      </c>
      <c r="BK140" s="189">
        <f>SUM(BK141:BK145)</f>
        <v>0</v>
      </c>
    </row>
    <row r="141" spans="2:65" s="1" customFormat="1" ht="16.5" customHeight="1">
      <c r="B141" s="41"/>
      <c r="C141" s="192" t="s">
        <v>71</v>
      </c>
      <c r="D141" s="192" t="s">
        <v>140</v>
      </c>
      <c r="E141" s="193" t="s">
        <v>1831</v>
      </c>
      <c r="F141" s="194" t="s">
        <v>1832</v>
      </c>
      <c r="G141" s="195" t="s">
        <v>1729</v>
      </c>
      <c r="H141" s="196">
        <v>1</v>
      </c>
      <c r="I141" s="197"/>
      <c r="J141" s="198">
        <f>ROUND(I141*H141,2)</f>
        <v>0</v>
      </c>
      <c r="K141" s="194" t="s">
        <v>21</v>
      </c>
      <c r="L141" s="61"/>
      <c r="M141" s="199" t="s">
        <v>21</v>
      </c>
      <c r="N141" s="200" t="s">
        <v>42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157</v>
      </c>
      <c r="AT141" s="24" t="s">
        <v>140</v>
      </c>
      <c r="AU141" s="24" t="s">
        <v>79</v>
      </c>
      <c r="AY141" s="24" t="s">
        <v>137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79</v>
      </c>
      <c r="BK141" s="203">
        <f>ROUND(I141*H141,2)</f>
        <v>0</v>
      </c>
      <c r="BL141" s="24" t="s">
        <v>157</v>
      </c>
      <c r="BM141" s="24" t="s">
        <v>650</v>
      </c>
    </row>
    <row r="142" spans="2:65" s="1" customFormat="1" ht="16.5" customHeight="1">
      <c r="B142" s="41"/>
      <c r="C142" s="192" t="s">
        <v>71</v>
      </c>
      <c r="D142" s="192" t="s">
        <v>140</v>
      </c>
      <c r="E142" s="193" t="s">
        <v>1833</v>
      </c>
      <c r="F142" s="194" t="s">
        <v>1834</v>
      </c>
      <c r="G142" s="195" t="s">
        <v>1729</v>
      </c>
      <c r="H142" s="196">
        <v>1</v>
      </c>
      <c r="I142" s="197"/>
      <c r="J142" s="198">
        <f>ROUND(I142*H142,2)</f>
        <v>0</v>
      </c>
      <c r="K142" s="194" t="s">
        <v>21</v>
      </c>
      <c r="L142" s="61"/>
      <c r="M142" s="199" t="s">
        <v>21</v>
      </c>
      <c r="N142" s="200" t="s">
        <v>42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157</v>
      </c>
      <c r="AT142" s="24" t="s">
        <v>140</v>
      </c>
      <c r="AU142" s="24" t="s">
        <v>79</v>
      </c>
      <c r="AY142" s="24" t="s">
        <v>137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79</v>
      </c>
      <c r="BK142" s="203">
        <f>ROUND(I142*H142,2)</f>
        <v>0</v>
      </c>
      <c r="BL142" s="24" t="s">
        <v>157</v>
      </c>
      <c r="BM142" s="24" t="s">
        <v>660</v>
      </c>
    </row>
    <row r="143" spans="2:65" s="1" customFormat="1" ht="16.5" customHeight="1">
      <c r="B143" s="41"/>
      <c r="C143" s="192" t="s">
        <v>71</v>
      </c>
      <c r="D143" s="192" t="s">
        <v>140</v>
      </c>
      <c r="E143" s="193" t="s">
        <v>1835</v>
      </c>
      <c r="F143" s="194" t="s">
        <v>1836</v>
      </c>
      <c r="G143" s="195" t="s">
        <v>843</v>
      </c>
      <c r="H143" s="196">
        <v>25</v>
      </c>
      <c r="I143" s="197"/>
      <c r="J143" s="198">
        <f>ROUND(I143*H143,2)</f>
        <v>0</v>
      </c>
      <c r="K143" s="194" t="s">
        <v>21</v>
      </c>
      <c r="L143" s="61"/>
      <c r="M143" s="199" t="s">
        <v>21</v>
      </c>
      <c r="N143" s="200" t="s">
        <v>42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157</v>
      </c>
      <c r="AT143" s="24" t="s">
        <v>140</v>
      </c>
      <c r="AU143" s="24" t="s">
        <v>79</v>
      </c>
      <c r="AY143" s="24" t="s">
        <v>137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79</v>
      </c>
      <c r="BK143" s="203">
        <f>ROUND(I143*H143,2)</f>
        <v>0</v>
      </c>
      <c r="BL143" s="24" t="s">
        <v>157</v>
      </c>
      <c r="BM143" s="24" t="s">
        <v>668</v>
      </c>
    </row>
    <row r="144" spans="2:65" s="1" customFormat="1" ht="16.5" customHeight="1">
      <c r="B144" s="41"/>
      <c r="C144" s="192" t="s">
        <v>71</v>
      </c>
      <c r="D144" s="192" t="s">
        <v>140</v>
      </c>
      <c r="E144" s="193" t="s">
        <v>1837</v>
      </c>
      <c r="F144" s="194" t="s">
        <v>1838</v>
      </c>
      <c r="G144" s="195" t="s">
        <v>1729</v>
      </c>
      <c r="H144" s="196">
        <v>1</v>
      </c>
      <c r="I144" s="197"/>
      <c r="J144" s="198">
        <f>ROUND(I144*H144,2)</f>
        <v>0</v>
      </c>
      <c r="K144" s="194" t="s">
        <v>21</v>
      </c>
      <c r="L144" s="61"/>
      <c r="M144" s="199" t="s">
        <v>21</v>
      </c>
      <c r="N144" s="200" t="s">
        <v>42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157</v>
      </c>
      <c r="AT144" s="24" t="s">
        <v>140</v>
      </c>
      <c r="AU144" s="24" t="s">
        <v>79</v>
      </c>
      <c r="AY144" s="24" t="s">
        <v>137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79</v>
      </c>
      <c r="BK144" s="203">
        <f>ROUND(I144*H144,2)</f>
        <v>0</v>
      </c>
      <c r="BL144" s="24" t="s">
        <v>157</v>
      </c>
      <c r="BM144" s="24" t="s">
        <v>678</v>
      </c>
    </row>
    <row r="145" spans="2:65" s="1" customFormat="1" ht="16.5" customHeight="1">
      <c r="B145" s="41"/>
      <c r="C145" s="192" t="s">
        <v>71</v>
      </c>
      <c r="D145" s="192" t="s">
        <v>140</v>
      </c>
      <c r="E145" s="193" t="s">
        <v>1839</v>
      </c>
      <c r="F145" s="194" t="s">
        <v>1840</v>
      </c>
      <c r="G145" s="195" t="s">
        <v>1729</v>
      </c>
      <c r="H145" s="196">
        <v>1</v>
      </c>
      <c r="I145" s="197"/>
      <c r="J145" s="198">
        <f>ROUND(I145*H145,2)</f>
        <v>0</v>
      </c>
      <c r="K145" s="194" t="s">
        <v>21</v>
      </c>
      <c r="L145" s="61"/>
      <c r="M145" s="199" t="s">
        <v>21</v>
      </c>
      <c r="N145" s="204" t="s">
        <v>42</v>
      </c>
      <c r="O145" s="205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AR145" s="24" t="s">
        <v>157</v>
      </c>
      <c r="AT145" s="24" t="s">
        <v>140</v>
      </c>
      <c r="AU145" s="24" t="s">
        <v>79</v>
      </c>
      <c r="AY145" s="24" t="s">
        <v>137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79</v>
      </c>
      <c r="BK145" s="203">
        <f>ROUND(I145*H145,2)</f>
        <v>0</v>
      </c>
      <c r="BL145" s="24" t="s">
        <v>157</v>
      </c>
      <c r="BM145" s="24" t="s">
        <v>687</v>
      </c>
    </row>
    <row r="146" spans="2:12" s="1" customFormat="1" ht="6.9" customHeight="1">
      <c r="B146" s="56"/>
      <c r="C146" s="57"/>
      <c r="D146" s="57"/>
      <c r="E146" s="57"/>
      <c r="F146" s="57"/>
      <c r="G146" s="57"/>
      <c r="H146" s="57"/>
      <c r="I146" s="139"/>
      <c r="J146" s="57"/>
      <c r="K146" s="57"/>
      <c r="L146" s="61"/>
    </row>
  </sheetData>
  <sheetProtection algorithmName="SHA-512" hashValue="MQvDqp4MIvsZZfzVMs3epQXjfu5ut9ftHSSE3Zi0r3LcPTDASpT7vpzF65gYjkePABAp1E/dfgLFIkEvR0PySg==" saltValue="1FDNesDaqviRv7OCO4ql2GdKk1oRqsTEPVTlnkZYOUR4PrdRBOtK3OF7P8TD4G9MfEUBhtOSMEB3W5gWZICkmA==" spinCount="100000" sheet="1" objects="1" scenarios="1" formatColumns="0" formatRows="0" autoFilter="0"/>
  <autoFilter ref="C83:K145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103</v>
      </c>
      <c r="G1" s="391" t="s">
        <v>104</v>
      </c>
      <c r="H1" s="391"/>
      <c r="I1" s="115"/>
      <c r="J1" s="114" t="s">
        <v>105</v>
      </c>
      <c r="K1" s="113" t="s">
        <v>106</v>
      </c>
      <c r="L1" s="114" t="s">
        <v>107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96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SPŠCH Brno, Vranovská, po, Vranovská 65, Brno - Rekonstrukce otopného systému</v>
      </c>
      <c r="F7" s="384"/>
      <c r="G7" s="384"/>
      <c r="H7" s="384"/>
      <c r="I7" s="117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5" t="s">
        <v>1841</v>
      </c>
      <c r="F9" s="386"/>
      <c r="G9" s="386"/>
      <c r="H9" s="386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13. 1. 2019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61" t="s">
        <v>21</v>
      </c>
      <c r="F24" s="361"/>
      <c r="G24" s="361"/>
      <c r="H24" s="36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ROUND(J88,2)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" customHeight="1">
      <c r="B30" s="41"/>
      <c r="C30" s="42"/>
      <c r="D30" s="49" t="s">
        <v>41</v>
      </c>
      <c r="E30" s="49" t="s">
        <v>42</v>
      </c>
      <c r="F30" s="130">
        <f>ROUND(SUM(BE88:BE126),2)</f>
        <v>0</v>
      </c>
      <c r="G30" s="42"/>
      <c r="H30" s="42"/>
      <c r="I30" s="131">
        <v>0.21</v>
      </c>
      <c r="J30" s="130">
        <f>ROUND(ROUND((SUM(BE88:BE126)),2)*I30,2)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43</v>
      </c>
      <c r="F31" s="130">
        <f>ROUND(SUM(BF88:BF126),2)</f>
        <v>0</v>
      </c>
      <c r="G31" s="42"/>
      <c r="H31" s="42"/>
      <c r="I31" s="131">
        <v>0.15</v>
      </c>
      <c r="J31" s="130">
        <f>ROUND(ROUND((SUM(BF88:BF126)),2)*I31,2)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44</v>
      </c>
      <c r="F32" s="130">
        <f>ROUND(SUM(BG88:BG126),2)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45</v>
      </c>
      <c r="F33" s="130">
        <f>ROUND(SUM(BH88:BH126),2)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46</v>
      </c>
      <c r="F34" s="130">
        <f>ROUND(SUM(BI88:BI126),2)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SPŠCH Brno, Vranovská, po, Vranovská 65, Brno - Rekonstrukce otopného systému</v>
      </c>
      <c r="F45" s="384"/>
      <c r="G45" s="384"/>
      <c r="H45" s="384"/>
      <c r="I45" s="118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04 - VZT</v>
      </c>
      <c r="F47" s="386"/>
      <c r="G47" s="386"/>
      <c r="H47" s="386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Vranovská 65, Brno</v>
      </c>
      <c r="G49" s="42"/>
      <c r="H49" s="42"/>
      <c r="I49" s="119" t="s">
        <v>25</v>
      </c>
      <c r="J49" s="120" t="str">
        <f>IF(J12="","",J12)</f>
        <v>13. 1. 2019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SPŠCH Brno,Vranovská, po, Vranovská 65, Brno</v>
      </c>
      <c r="G51" s="42"/>
      <c r="H51" s="42"/>
      <c r="I51" s="119" t="s">
        <v>33</v>
      </c>
      <c r="J51" s="361" t="str">
        <f>E21</f>
        <v>Ateliér SUP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114</v>
      </c>
      <c r="D56" s="42"/>
      <c r="E56" s="42"/>
      <c r="F56" s="42"/>
      <c r="G56" s="42"/>
      <c r="H56" s="42"/>
      <c r="I56" s="118"/>
      <c r="J56" s="128">
        <f>J88</f>
        <v>0</v>
      </c>
      <c r="K56" s="45"/>
      <c r="AU56" s="24" t="s">
        <v>115</v>
      </c>
    </row>
    <row r="57" spans="2:11" s="7" customFormat="1" ht="24.9" customHeight="1">
      <c r="B57" s="149"/>
      <c r="C57" s="150"/>
      <c r="D57" s="151" t="s">
        <v>1842</v>
      </c>
      <c r="E57" s="152"/>
      <c r="F57" s="152"/>
      <c r="G57" s="152"/>
      <c r="H57" s="152"/>
      <c r="I57" s="153"/>
      <c r="J57" s="154">
        <f>J89</f>
        <v>0</v>
      </c>
      <c r="K57" s="155"/>
    </row>
    <row r="58" spans="2:11" s="8" customFormat="1" ht="19.95" customHeight="1">
      <c r="B58" s="156"/>
      <c r="C58" s="157"/>
      <c r="D58" s="158" t="s">
        <v>1843</v>
      </c>
      <c r="E58" s="159"/>
      <c r="F58" s="159"/>
      <c r="G58" s="159"/>
      <c r="H58" s="159"/>
      <c r="I58" s="160"/>
      <c r="J58" s="161">
        <f>J90</f>
        <v>0</v>
      </c>
      <c r="K58" s="162"/>
    </row>
    <row r="59" spans="2:11" s="8" customFormat="1" ht="19.95" customHeight="1">
      <c r="B59" s="156"/>
      <c r="C59" s="157"/>
      <c r="D59" s="158" t="s">
        <v>1844</v>
      </c>
      <c r="E59" s="159"/>
      <c r="F59" s="159"/>
      <c r="G59" s="159"/>
      <c r="H59" s="159"/>
      <c r="I59" s="160"/>
      <c r="J59" s="161">
        <f>J95</f>
        <v>0</v>
      </c>
      <c r="K59" s="162"/>
    </row>
    <row r="60" spans="2:11" s="8" customFormat="1" ht="19.95" customHeight="1">
      <c r="B60" s="156"/>
      <c r="C60" s="157"/>
      <c r="D60" s="158" t="s">
        <v>1845</v>
      </c>
      <c r="E60" s="159"/>
      <c r="F60" s="159"/>
      <c r="G60" s="159"/>
      <c r="H60" s="159"/>
      <c r="I60" s="160"/>
      <c r="J60" s="161">
        <f>J98</f>
        <v>0</v>
      </c>
      <c r="K60" s="162"/>
    </row>
    <row r="61" spans="2:11" s="8" customFormat="1" ht="19.95" customHeight="1">
      <c r="B61" s="156"/>
      <c r="C61" s="157"/>
      <c r="D61" s="158" t="s">
        <v>1845</v>
      </c>
      <c r="E61" s="159"/>
      <c r="F61" s="159"/>
      <c r="G61" s="159"/>
      <c r="H61" s="159"/>
      <c r="I61" s="160"/>
      <c r="J61" s="161">
        <f>J100</f>
        <v>0</v>
      </c>
      <c r="K61" s="162"/>
    </row>
    <row r="62" spans="2:11" s="8" customFormat="1" ht="19.95" customHeight="1">
      <c r="B62" s="156"/>
      <c r="C62" s="157"/>
      <c r="D62" s="158" t="s">
        <v>1846</v>
      </c>
      <c r="E62" s="159"/>
      <c r="F62" s="159"/>
      <c r="G62" s="159"/>
      <c r="H62" s="159"/>
      <c r="I62" s="160"/>
      <c r="J62" s="161">
        <f>J102</f>
        <v>0</v>
      </c>
      <c r="K62" s="162"/>
    </row>
    <row r="63" spans="2:11" s="8" customFormat="1" ht="19.95" customHeight="1">
      <c r="B63" s="156"/>
      <c r="C63" s="157"/>
      <c r="D63" s="158" t="s">
        <v>1847</v>
      </c>
      <c r="E63" s="159"/>
      <c r="F63" s="159"/>
      <c r="G63" s="159"/>
      <c r="H63" s="159"/>
      <c r="I63" s="160"/>
      <c r="J63" s="161">
        <f>J104</f>
        <v>0</v>
      </c>
      <c r="K63" s="162"/>
    </row>
    <row r="64" spans="2:11" s="8" customFormat="1" ht="19.95" customHeight="1">
      <c r="B64" s="156"/>
      <c r="C64" s="157"/>
      <c r="D64" s="158" t="s">
        <v>1848</v>
      </c>
      <c r="E64" s="159"/>
      <c r="F64" s="159"/>
      <c r="G64" s="159"/>
      <c r="H64" s="159"/>
      <c r="I64" s="160"/>
      <c r="J64" s="161">
        <f>J107</f>
        <v>0</v>
      </c>
      <c r="K64" s="162"/>
    </row>
    <row r="65" spans="2:11" s="8" customFormat="1" ht="19.95" customHeight="1">
      <c r="B65" s="156"/>
      <c r="C65" s="157"/>
      <c r="D65" s="158" t="s">
        <v>1849</v>
      </c>
      <c r="E65" s="159"/>
      <c r="F65" s="159"/>
      <c r="G65" s="159"/>
      <c r="H65" s="159"/>
      <c r="I65" s="160"/>
      <c r="J65" s="161">
        <f>J109</f>
        <v>0</v>
      </c>
      <c r="K65" s="162"/>
    </row>
    <row r="66" spans="2:11" s="8" customFormat="1" ht="14.85" customHeight="1">
      <c r="B66" s="156"/>
      <c r="C66" s="157"/>
      <c r="D66" s="158" t="s">
        <v>1850</v>
      </c>
      <c r="E66" s="159"/>
      <c r="F66" s="159"/>
      <c r="G66" s="159"/>
      <c r="H66" s="159"/>
      <c r="I66" s="160"/>
      <c r="J66" s="161">
        <f>J110</f>
        <v>0</v>
      </c>
      <c r="K66" s="162"/>
    </row>
    <row r="67" spans="2:11" s="8" customFormat="1" ht="14.85" customHeight="1">
      <c r="B67" s="156"/>
      <c r="C67" s="157"/>
      <c r="D67" s="158" t="s">
        <v>1851</v>
      </c>
      <c r="E67" s="159"/>
      <c r="F67" s="159"/>
      <c r="G67" s="159"/>
      <c r="H67" s="159"/>
      <c r="I67" s="160"/>
      <c r="J67" s="161">
        <f>J112</f>
        <v>0</v>
      </c>
      <c r="K67" s="162"/>
    </row>
    <row r="68" spans="2:11" s="8" customFormat="1" ht="19.95" customHeight="1">
      <c r="B68" s="156"/>
      <c r="C68" s="157"/>
      <c r="D68" s="158" t="s">
        <v>1852</v>
      </c>
      <c r="E68" s="159"/>
      <c r="F68" s="159"/>
      <c r="G68" s="159"/>
      <c r="H68" s="159"/>
      <c r="I68" s="160"/>
      <c r="J68" s="161">
        <f>J116</f>
        <v>0</v>
      </c>
      <c r="K68" s="162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8"/>
      <c r="J69" s="42"/>
      <c r="K69" s="45"/>
    </row>
    <row r="70" spans="2:11" s="1" customFormat="1" ht="6.9" customHeight="1">
      <c r="B70" s="56"/>
      <c r="C70" s="57"/>
      <c r="D70" s="57"/>
      <c r="E70" s="57"/>
      <c r="F70" s="57"/>
      <c r="G70" s="57"/>
      <c r="H70" s="57"/>
      <c r="I70" s="139"/>
      <c r="J70" s="57"/>
      <c r="K70" s="58"/>
    </row>
    <row r="74" spans="2:12" s="1" customFormat="1" ht="6.9" customHeight="1">
      <c r="B74" s="59"/>
      <c r="C74" s="60"/>
      <c r="D74" s="60"/>
      <c r="E74" s="60"/>
      <c r="F74" s="60"/>
      <c r="G74" s="60"/>
      <c r="H74" s="60"/>
      <c r="I74" s="142"/>
      <c r="J74" s="60"/>
      <c r="K74" s="60"/>
      <c r="L74" s="61"/>
    </row>
    <row r="75" spans="2:12" s="1" customFormat="1" ht="36.9" customHeight="1">
      <c r="B75" s="41"/>
      <c r="C75" s="62" t="s">
        <v>121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6.9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4.4" customHeight="1">
      <c r="B77" s="41"/>
      <c r="C77" s="65" t="s">
        <v>18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6.5" customHeight="1">
      <c r="B78" s="41"/>
      <c r="C78" s="63"/>
      <c r="D78" s="63"/>
      <c r="E78" s="388" t="str">
        <f>E7</f>
        <v>SPŠCH Brno, Vranovská, po, Vranovská 65, Brno - Rekonstrukce otopného systému</v>
      </c>
      <c r="F78" s="389"/>
      <c r="G78" s="389"/>
      <c r="H78" s="389"/>
      <c r="I78" s="163"/>
      <c r="J78" s="63"/>
      <c r="K78" s="63"/>
      <c r="L78" s="61"/>
    </row>
    <row r="79" spans="2:12" s="1" customFormat="1" ht="14.4" customHeight="1">
      <c r="B79" s="41"/>
      <c r="C79" s="65" t="s">
        <v>109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7.25" customHeight="1">
      <c r="B80" s="41"/>
      <c r="C80" s="63"/>
      <c r="D80" s="63"/>
      <c r="E80" s="377" t="str">
        <f>E9</f>
        <v>04 - VZT</v>
      </c>
      <c r="F80" s="390"/>
      <c r="G80" s="390"/>
      <c r="H80" s="390"/>
      <c r="I80" s="163"/>
      <c r="J80" s="63"/>
      <c r="K80" s="63"/>
      <c r="L80" s="61"/>
    </row>
    <row r="81" spans="2:12" s="1" customFormat="1" ht="6.9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8" customHeight="1">
      <c r="B82" s="41"/>
      <c r="C82" s="65" t="s">
        <v>23</v>
      </c>
      <c r="D82" s="63"/>
      <c r="E82" s="63"/>
      <c r="F82" s="164" t="str">
        <f>F12</f>
        <v>Vranovská 65, Brno</v>
      </c>
      <c r="G82" s="63"/>
      <c r="H82" s="63"/>
      <c r="I82" s="165" t="s">
        <v>25</v>
      </c>
      <c r="J82" s="73" t="str">
        <f>IF(J12="","",J12)</f>
        <v>13. 1. 2019</v>
      </c>
      <c r="K82" s="63"/>
      <c r="L82" s="61"/>
    </row>
    <row r="83" spans="2:12" s="1" customFormat="1" ht="6.9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13.2">
      <c r="B84" s="41"/>
      <c r="C84" s="65" t="s">
        <v>27</v>
      </c>
      <c r="D84" s="63"/>
      <c r="E84" s="63"/>
      <c r="F84" s="164" t="str">
        <f>E15</f>
        <v>SPŠCH Brno,Vranovská, po, Vranovská 65, Brno</v>
      </c>
      <c r="G84" s="63"/>
      <c r="H84" s="63"/>
      <c r="I84" s="165" t="s">
        <v>33</v>
      </c>
      <c r="J84" s="164" t="str">
        <f>E21</f>
        <v>Ateliér SUP s.r.o.</v>
      </c>
      <c r="K84" s="63"/>
      <c r="L84" s="61"/>
    </row>
    <row r="85" spans="2:12" s="1" customFormat="1" ht="14.4" customHeight="1">
      <c r="B85" s="41"/>
      <c r="C85" s="65" t="s">
        <v>31</v>
      </c>
      <c r="D85" s="63"/>
      <c r="E85" s="63"/>
      <c r="F85" s="164" t="str">
        <f>IF(E18="","",E18)</f>
        <v/>
      </c>
      <c r="G85" s="63"/>
      <c r="H85" s="63"/>
      <c r="I85" s="163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20" s="9" customFormat="1" ht="29.25" customHeight="1">
      <c r="B87" s="166"/>
      <c r="C87" s="167" t="s">
        <v>122</v>
      </c>
      <c r="D87" s="168" t="s">
        <v>56</v>
      </c>
      <c r="E87" s="168" t="s">
        <v>52</v>
      </c>
      <c r="F87" s="168" t="s">
        <v>123</v>
      </c>
      <c r="G87" s="168" t="s">
        <v>124</v>
      </c>
      <c r="H87" s="168" t="s">
        <v>125</v>
      </c>
      <c r="I87" s="169" t="s">
        <v>126</v>
      </c>
      <c r="J87" s="168" t="s">
        <v>113</v>
      </c>
      <c r="K87" s="170" t="s">
        <v>127</v>
      </c>
      <c r="L87" s="171"/>
      <c r="M87" s="81" t="s">
        <v>128</v>
      </c>
      <c r="N87" s="82" t="s">
        <v>41</v>
      </c>
      <c r="O87" s="82" t="s">
        <v>129</v>
      </c>
      <c r="P87" s="82" t="s">
        <v>130</v>
      </c>
      <c r="Q87" s="82" t="s">
        <v>131</v>
      </c>
      <c r="R87" s="82" t="s">
        <v>132</v>
      </c>
      <c r="S87" s="82" t="s">
        <v>133</v>
      </c>
      <c r="T87" s="83" t="s">
        <v>134</v>
      </c>
    </row>
    <row r="88" spans="2:63" s="1" customFormat="1" ht="29.25" customHeight="1">
      <c r="B88" s="41"/>
      <c r="C88" s="87" t="s">
        <v>114</v>
      </c>
      <c r="D88" s="63"/>
      <c r="E88" s="63"/>
      <c r="F88" s="63"/>
      <c r="G88" s="63"/>
      <c r="H88" s="63"/>
      <c r="I88" s="163"/>
      <c r="J88" s="172">
        <f>BK88</f>
        <v>0</v>
      </c>
      <c r="K88" s="63"/>
      <c r="L88" s="61"/>
      <c r="M88" s="84"/>
      <c r="N88" s="85"/>
      <c r="O88" s="85"/>
      <c r="P88" s="173">
        <f>P89</f>
        <v>0</v>
      </c>
      <c r="Q88" s="85"/>
      <c r="R88" s="173">
        <f>R89</f>
        <v>0</v>
      </c>
      <c r="S88" s="85"/>
      <c r="T88" s="174">
        <f>T89</f>
        <v>0</v>
      </c>
      <c r="AT88" s="24" t="s">
        <v>70</v>
      </c>
      <c r="AU88" s="24" t="s">
        <v>115</v>
      </c>
      <c r="BK88" s="175">
        <f>BK89</f>
        <v>0</v>
      </c>
    </row>
    <row r="89" spans="2:63" s="10" customFormat="1" ht="37.35" customHeight="1">
      <c r="B89" s="176"/>
      <c r="C89" s="177"/>
      <c r="D89" s="178" t="s">
        <v>70</v>
      </c>
      <c r="E89" s="179" t="s">
        <v>1853</v>
      </c>
      <c r="F89" s="179" t="s">
        <v>1854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P90+P95+P98+P100+P102+P104+P107+P109+P116</f>
        <v>0</v>
      </c>
      <c r="Q89" s="184"/>
      <c r="R89" s="185">
        <f>R90+R95+R98+R100+R102+R104+R107+R109+R116</f>
        <v>0</v>
      </c>
      <c r="S89" s="184"/>
      <c r="T89" s="186">
        <f>T90+T95+T98+T100+T102+T104+T107+T109+T116</f>
        <v>0</v>
      </c>
      <c r="AR89" s="187" t="s">
        <v>79</v>
      </c>
      <c r="AT89" s="188" t="s">
        <v>70</v>
      </c>
      <c r="AU89" s="188" t="s">
        <v>71</v>
      </c>
      <c r="AY89" s="187" t="s">
        <v>137</v>
      </c>
      <c r="BK89" s="189">
        <f>BK90+BK95+BK98+BK100+BK102+BK104+BK107+BK109+BK116</f>
        <v>0</v>
      </c>
    </row>
    <row r="90" spans="2:63" s="10" customFormat="1" ht="19.95" customHeight="1">
      <c r="B90" s="176"/>
      <c r="C90" s="177"/>
      <c r="D90" s="178" t="s">
        <v>70</v>
      </c>
      <c r="E90" s="190" t="s">
        <v>884</v>
      </c>
      <c r="F90" s="190" t="s">
        <v>1855</v>
      </c>
      <c r="G90" s="177"/>
      <c r="H90" s="177"/>
      <c r="I90" s="180"/>
      <c r="J90" s="191">
        <f>BK90</f>
        <v>0</v>
      </c>
      <c r="K90" s="177"/>
      <c r="L90" s="182"/>
      <c r="M90" s="183"/>
      <c r="N90" s="184"/>
      <c r="O90" s="184"/>
      <c r="P90" s="185">
        <f>SUM(P91:P94)</f>
        <v>0</v>
      </c>
      <c r="Q90" s="184"/>
      <c r="R90" s="185">
        <f>SUM(R91:R94)</f>
        <v>0</v>
      </c>
      <c r="S90" s="184"/>
      <c r="T90" s="186">
        <f>SUM(T91:T94)</f>
        <v>0</v>
      </c>
      <c r="AR90" s="187" t="s">
        <v>79</v>
      </c>
      <c r="AT90" s="188" t="s">
        <v>70</v>
      </c>
      <c r="AU90" s="188" t="s">
        <v>79</v>
      </c>
      <c r="AY90" s="187" t="s">
        <v>137</v>
      </c>
      <c r="BK90" s="189">
        <f>SUM(BK91:BK94)</f>
        <v>0</v>
      </c>
    </row>
    <row r="91" spans="2:65" s="1" customFormat="1" ht="16.5" customHeight="1">
      <c r="B91" s="41"/>
      <c r="C91" s="192" t="s">
        <v>79</v>
      </c>
      <c r="D91" s="192" t="s">
        <v>140</v>
      </c>
      <c r="E91" s="193" t="s">
        <v>79</v>
      </c>
      <c r="F91" s="194" t="s">
        <v>1856</v>
      </c>
      <c r="G91" s="195" t="s">
        <v>21</v>
      </c>
      <c r="H91" s="196">
        <v>0</v>
      </c>
      <c r="I91" s="197"/>
      <c r="J91" s="198">
        <f>ROUND(I91*H91,2)</f>
        <v>0</v>
      </c>
      <c r="K91" s="194" t="s">
        <v>21</v>
      </c>
      <c r="L91" s="61"/>
      <c r="M91" s="199" t="s">
        <v>21</v>
      </c>
      <c r="N91" s="200" t="s">
        <v>42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269</v>
      </c>
      <c r="AT91" s="24" t="s">
        <v>140</v>
      </c>
      <c r="AU91" s="24" t="s">
        <v>81</v>
      </c>
      <c r="AY91" s="24" t="s">
        <v>137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79</v>
      </c>
      <c r="BK91" s="203">
        <f>ROUND(I91*H91,2)</f>
        <v>0</v>
      </c>
      <c r="BL91" s="24" t="s">
        <v>269</v>
      </c>
      <c r="BM91" s="24" t="s">
        <v>81</v>
      </c>
    </row>
    <row r="92" spans="2:47" s="1" customFormat="1" ht="48">
      <c r="B92" s="41"/>
      <c r="C92" s="63"/>
      <c r="D92" s="210" t="s">
        <v>924</v>
      </c>
      <c r="E92" s="63"/>
      <c r="F92" s="251" t="s">
        <v>1857</v>
      </c>
      <c r="G92" s="63"/>
      <c r="H92" s="63"/>
      <c r="I92" s="163"/>
      <c r="J92" s="63"/>
      <c r="K92" s="63"/>
      <c r="L92" s="61"/>
      <c r="M92" s="252"/>
      <c r="N92" s="42"/>
      <c r="O92" s="42"/>
      <c r="P92" s="42"/>
      <c r="Q92" s="42"/>
      <c r="R92" s="42"/>
      <c r="S92" s="42"/>
      <c r="T92" s="78"/>
      <c r="AT92" s="24" t="s">
        <v>924</v>
      </c>
      <c r="AU92" s="24" t="s">
        <v>81</v>
      </c>
    </row>
    <row r="93" spans="2:65" s="1" customFormat="1" ht="16.5" customHeight="1">
      <c r="B93" s="41"/>
      <c r="C93" s="192" t="s">
        <v>71</v>
      </c>
      <c r="D93" s="192" t="s">
        <v>140</v>
      </c>
      <c r="E93" s="193" t="s">
        <v>1858</v>
      </c>
      <c r="F93" s="194" t="s">
        <v>1859</v>
      </c>
      <c r="G93" s="195" t="s">
        <v>888</v>
      </c>
      <c r="H93" s="196">
        <v>1</v>
      </c>
      <c r="I93" s="197"/>
      <c r="J93" s="198">
        <f>ROUND(I93*H93,2)</f>
        <v>0</v>
      </c>
      <c r="K93" s="194" t="s">
        <v>21</v>
      </c>
      <c r="L93" s="61"/>
      <c r="M93" s="199" t="s">
        <v>21</v>
      </c>
      <c r="N93" s="200" t="s">
        <v>42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269</v>
      </c>
      <c r="AT93" s="24" t="s">
        <v>140</v>
      </c>
      <c r="AU93" s="24" t="s">
        <v>81</v>
      </c>
      <c r="AY93" s="24" t="s">
        <v>137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79</v>
      </c>
      <c r="BK93" s="203">
        <f>ROUND(I93*H93,2)</f>
        <v>0</v>
      </c>
      <c r="BL93" s="24" t="s">
        <v>269</v>
      </c>
      <c r="BM93" s="24" t="s">
        <v>157</v>
      </c>
    </row>
    <row r="94" spans="2:65" s="1" customFormat="1" ht="16.5" customHeight="1">
      <c r="B94" s="41"/>
      <c r="C94" s="192" t="s">
        <v>71</v>
      </c>
      <c r="D94" s="192" t="s">
        <v>140</v>
      </c>
      <c r="E94" s="193" t="s">
        <v>1860</v>
      </c>
      <c r="F94" s="194" t="s">
        <v>1861</v>
      </c>
      <c r="G94" s="195" t="s">
        <v>888</v>
      </c>
      <c r="H94" s="196">
        <v>4</v>
      </c>
      <c r="I94" s="197"/>
      <c r="J94" s="198">
        <f>ROUND(I94*H94,2)</f>
        <v>0</v>
      </c>
      <c r="K94" s="194" t="s">
        <v>21</v>
      </c>
      <c r="L94" s="61"/>
      <c r="M94" s="199" t="s">
        <v>21</v>
      </c>
      <c r="N94" s="200" t="s">
        <v>42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269</v>
      </c>
      <c r="AT94" s="24" t="s">
        <v>140</v>
      </c>
      <c r="AU94" s="24" t="s">
        <v>81</v>
      </c>
      <c r="AY94" s="24" t="s">
        <v>137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79</v>
      </c>
      <c r="BK94" s="203">
        <f>ROUND(I94*H94,2)</f>
        <v>0</v>
      </c>
      <c r="BL94" s="24" t="s">
        <v>269</v>
      </c>
      <c r="BM94" s="24" t="s">
        <v>166</v>
      </c>
    </row>
    <row r="95" spans="2:63" s="10" customFormat="1" ht="29.85" customHeight="1">
      <c r="B95" s="176"/>
      <c r="C95" s="177"/>
      <c r="D95" s="178" t="s">
        <v>70</v>
      </c>
      <c r="E95" s="190" t="s">
        <v>81</v>
      </c>
      <c r="F95" s="190" t="s">
        <v>1862</v>
      </c>
      <c r="G95" s="177"/>
      <c r="H95" s="177"/>
      <c r="I95" s="180"/>
      <c r="J95" s="191">
        <f>BK95</f>
        <v>0</v>
      </c>
      <c r="K95" s="177"/>
      <c r="L95" s="182"/>
      <c r="M95" s="183"/>
      <c r="N95" s="184"/>
      <c r="O95" s="184"/>
      <c r="P95" s="185">
        <f>SUM(P96:P97)</f>
        <v>0</v>
      </c>
      <c r="Q95" s="184"/>
      <c r="R95" s="185">
        <f>SUM(R96:R97)</f>
        <v>0</v>
      </c>
      <c r="S95" s="184"/>
      <c r="T95" s="186">
        <f>SUM(T96:T97)</f>
        <v>0</v>
      </c>
      <c r="AR95" s="187" t="s">
        <v>79</v>
      </c>
      <c r="AT95" s="188" t="s">
        <v>70</v>
      </c>
      <c r="AU95" s="188" t="s">
        <v>79</v>
      </c>
      <c r="AY95" s="187" t="s">
        <v>137</v>
      </c>
      <c r="BK95" s="189">
        <f>SUM(BK96:BK97)</f>
        <v>0</v>
      </c>
    </row>
    <row r="96" spans="2:65" s="1" customFormat="1" ht="16.5" customHeight="1">
      <c r="B96" s="41"/>
      <c r="C96" s="192" t="s">
        <v>71</v>
      </c>
      <c r="D96" s="192" t="s">
        <v>140</v>
      </c>
      <c r="E96" s="193" t="s">
        <v>1863</v>
      </c>
      <c r="F96" s="194" t="s">
        <v>1864</v>
      </c>
      <c r="G96" s="195" t="s">
        <v>888</v>
      </c>
      <c r="H96" s="196">
        <v>1</v>
      </c>
      <c r="I96" s="197"/>
      <c r="J96" s="198">
        <f>ROUND(I96*H96,2)</f>
        <v>0</v>
      </c>
      <c r="K96" s="194" t="s">
        <v>21</v>
      </c>
      <c r="L96" s="61"/>
      <c r="M96" s="199" t="s">
        <v>21</v>
      </c>
      <c r="N96" s="200" t="s">
        <v>42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269</v>
      </c>
      <c r="AT96" s="24" t="s">
        <v>140</v>
      </c>
      <c r="AU96" s="24" t="s">
        <v>81</v>
      </c>
      <c r="AY96" s="24" t="s">
        <v>137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79</v>
      </c>
      <c r="BK96" s="203">
        <f>ROUND(I96*H96,2)</f>
        <v>0</v>
      </c>
      <c r="BL96" s="24" t="s">
        <v>269</v>
      </c>
      <c r="BM96" s="24" t="s">
        <v>224</v>
      </c>
    </row>
    <row r="97" spans="2:65" s="1" customFormat="1" ht="16.5" customHeight="1">
      <c r="B97" s="41"/>
      <c r="C97" s="192" t="s">
        <v>79</v>
      </c>
      <c r="D97" s="192" t="s">
        <v>140</v>
      </c>
      <c r="E97" s="193" t="s">
        <v>153</v>
      </c>
      <c r="F97" s="194" t="s">
        <v>1865</v>
      </c>
      <c r="G97" s="195" t="s">
        <v>901</v>
      </c>
      <c r="H97" s="196">
        <v>20</v>
      </c>
      <c r="I97" s="197"/>
      <c r="J97" s="198">
        <f>ROUND(I97*H97,2)</f>
        <v>0</v>
      </c>
      <c r="K97" s="194" t="s">
        <v>21</v>
      </c>
      <c r="L97" s="61"/>
      <c r="M97" s="199" t="s">
        <v>21</v>
      </c>
      <c r="N97" s="200" t="s">
        <v>42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269</v>
      </c>
      <c r="AT97" s="24" t="s">
        <v>140</v>
      </c>
      <c r="AU97" s="24" t="s">
        <v>81</v>
      </c>
      <c r="AY97" s="24" t="s">
        <v>137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79</v>
      </c>
      <c r="BK97" s="203">
        <f>ROUND(I97*H97,2)</f>
        <v>0</v>
      </c>
      <c r="BL97" s="24" t="s">
        <v>269</v>
      </c>
      <c r="BM97" s="24" t="s">
        <v>235</v>
      </c>
    </row>
    <row r="98" spans="2:63" s="10" customFormat="1" ht="29.85" customHeight="1">
      <c r="B98" s="176"/>
      <c r="C98" s="177"/>
      <c r="D98" s="178" t="s">
        <v>70</v>
      </c>
      <c r="E98" s="190" t="s">
        <v>157</v>
      </c>
      <c r="F98" s="190" t="s">
        <v>1866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P99</f>
        <v>0</v>
      </c>
      <c r="Q98" s="184"/>
      <c r="R98" s="185">
        <f>R99</f>
        <v>0</v>
      </c>
      <c r="S98" s="184"/>
      <c r="T98" s="186">
        <f>T99</f>
        <v>0</v>
      </c>
      <c r="AR98" s="187" t="s">
        <v>79</v>
      </c>
      <c r="AT98" s="188" t="s">
        <v>70</v>
      </c>
      <c r="AU98" s="188" t="s">
        <v>79</v>
      </c>
      <c r="AY98" s="187" t="s">
        <v>137</v>
      </c>
      <c r="BK98" s="189">
        <f>BK99</f>
        <v>0</v>
      </c>
    </row>
    <row r="99" spans="2:65" s="1" customFormat="1" ht="16.5" customHeight="1">
      <c r="B99" s="41"/>
      <c r="C99" s="192" t="s">
        <v>71</v>
      </c>
      <c r="D99" s="192" t="s">
        <v>140</v>
      </c>
      <c r="E99" s="193" t="s">
        <v>1867</v>
      </c>
      <c r="F99" s="194" t="s">
        <v>1868</v>
      </c>
      <c r="G99" s="195" t="s">
        <v>888</v>
      </c>
      <c r="H99" s="196">
        <v>5</v>
      </c>
      <c r="I99" s="197"/>
      <c r="J99" s="198">
        <f>ROUND(I99*H99,2)</f>
        <v>0</v>
      </c>
      <c r="K99" s="194" t="s">
        <v>21</v>
      </c>
      <c r="L99" s="61"/>
      <c r="M99" s="199" t="s">
        <v>21</v>
      </c>
      <c r="N99" s="200" t="s">
        <v>42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269</v>
      </c>
      <c r="AT99" s="24" t="s">
        <v>140</v>
      </c>
      <c r="AU99" s="24" t="s">
        <v>81</v>
      </c>
      <c r="AY99" s="24" t="s">
        <v>137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79</v>
      </c>
      <c r="BK99" s="203">
        <f>ROUND(I99*H99,2)</f>
        <v>0</v>
      </c>
      <c r="BL99" s="24" t="s">
        <v>269</v>
      </c>
      <c r="BM99" s="24" t="s">
        <v>245</v>
      </c>
    </row>
    <row r="100" spans="2:63" s="10" customFormat="1" ht="29.85" customHeight="1">
      <c r="B100" s="176"/>
      <c r="C100" s="177"/>
      <c r="D100" s="178" t="s">
        <v>70</v>
      </c>
      <c r="E100" s="190" t="s">
        <v>157</v>
      </c>
      <c r="F100" s="190" t="s">
        <v>1866</v>
      </c>
      <c r="G100" s="177"/>
      <c r="H100" s="177"/>
      <c r="I100" s="180"/>
      <c r="J100" s="191">
        <f>BK100</f>
        <v>0</v>
      </c>
      <c r="K100" s="177"/>
      <c r="L100" s="182"/>
      <c r="M100" s="183"/>
      <c r="N100" s="184"/>
      <c r="O100" s="184"/>
      <c r="P100" s="185">
        <f>P101</f>
        <v>0</v>
      </c>
      <c r="Q100" s="184"/>
      <c r="R100" s="185">
        <f>R101</f>
        <v>0</v>
      </c>
      <c r="S100" s="184"/>
      <c r="T100" s="186">
        <f>T101</f>
        <v>0</v>
      </c>
      <c r="AR100" s="187" t="s">
        <v>79</v>
      </c>
      <c r="AT100" s="188" t="s">
        <v>70</v>
      </c>
      <c r="AU100" s="188" t="s">
        <v>79</v>
      </c>
      <c r="AY100" s="187" t="s">
        <v>137</v>
      </c>
      <c r="BK100" s="189">
        <f>BK101</f>
        <v>0</v>
      </c>
    </row>
    <row r="101" spans="2:65" s="1" customFormat="1" ht="16.5" customHeight="1">
      <c r="B101" s="41"/>
      <c r="C101" s="192" t="s">
        <v>71</v>
      </c>
      <c r="D101" s="192" t="s">
        <v>140</v>
      </c>
      <c r="E101" s="193" t="s">
        <v>1869</v>
      </c>
      <c r="F101" s="194" t="s">
        <v>1870</v>
      </c>
      <c r="G101" s="195" t="s">
        <v>888</v>
      </c>
      <c r="H101" s="196">
        <v>5</v>
      </c>
      <c r="I101" s="197"/>
      <c r="J101" s="198">
        <f>ROUND(I101*H101,2)</f>
        <v>0</v>
      </c>
      <c r="K101" s="194" t="s">
        <v>21</v>
      </c>
      <c r="L101" s="61"/>
      <c r="M101" s="199" t="s">
        <v>21</v>
      </c>
      <c r="N101" s="200" t="s">
        <v>42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269</v>
      </c>
      <c r="AT101" s="24" t="s">
        <v>140</v>
      </c>
      <c r="AU101" s="24" t="s">
        <v>81</v>
      </c>
      <c r="AY101" s="24" t="s">
        <v>137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79</v>
      </c>
      <c r="BK101" s="203">
        <f>ROUND(I101*H101,2)</f>
        <v>0</v>
      </c>
      <c r="BL101" s="24" t="s">
        <v>269</v>
      </c>
      <c r="BM101" s="24" t="s">
        <v>259</v>
      </c>
    </row>
    <row r="102" spans="2:63" s="10" customFormat="1" ht="29.85" customHeight="1">
      <c r="B102" s="176"/>
      <c r="C102" s="177"/>
      <c r="D102" s="178" t="s">
        <v>70</v>
      </c>
      <c r="E102" s="190" t="s">
        <v>166</v>
      </c>
      <c r="F102" s="190" t="s">
        <v>1871</v>
      </c>
      <c r="G102" s="177"/>
      <c r="H102" s="177"/>
      <c r="I102" s="180"/>
      <c r="J102" s="191">
        <f>BK102</f>
        <v>0</v>
      </c>
      <c r="K102" s="177"/>
      <c r="L102" s="182"/>
      <c r="M102" s="183"/>
      <c r="N102" s="184"/>
      <c r="O102" s="184"/>
      <c r="P102" s="185">
        <f>P103</f>
        <v>0</v>
      </c>
      <c r="Q102" s="184"/>
      <c r="R102" s="185">
        <f>R103</f>
        <v>0</v>
      </c>
      <c r="S102" s="184"/>
      <c r="T102" s="186">
        <f>T103</f>
        <v>0</v>
      </c>
      <c r="AR102" s="187" t="s">
        <v>79</v>
      </c>
      <c r="AT102" s="188" t="s">
        <v>70</v>
      </c>
      <c r="AU102" s="188" t="s">
        <v>79</v>
      </c>
      <c r="AY102" s="187" t="s">
        <v>137</v>
      </c>
      <c r="BK102" s="189">
        <f>BK103</f>
        <v>0</v>
      </c>
    </row>
    <row r="103" spans="2:65" s="1" customFormat="1" ht="16.5" customHeight="1">
      <c r="B103" s="41"/>
      <c r="C103" s="192" t="s">
        <v>71</v>
      </c>
      <c r="D103" s="192" t="s">
        <v>140</v>
      </c>
      <c r="E103" s="193" t="s">
        <v>1872</v>
      </c>
      <c r="F103" s="194" t="s">
        <v>1864</v>
      </c>
      <c r="G103" s="195" t="s">
        <v>888</v>
      </c>
      <c r="H103" s="196">
        <v>1</v>
      </c>
      <c r="I103" s="197"/>
      <c r="J103" s="198">
        <f>ROUND(I103*H103,2)</f>
        <v>0</v>
      </c>
      <c r="K103" s="194" t="s">
        <v>21</v>
      </c>
      <c r="L103" s="61"/>
      <c r="M103" s="199" t="s">
        <v>21</v>
      </c>
      <c r="N103" s="200" t="s">
        <v>42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269</v>
      </c>
      <c r="AT103" s="24" t="s">
        <v>140</v>
      </c>
      <c r="AU103" s="24" t="s">
        <v>81</v>
      </c>
      <c r="AY103" s="24" t="s">
        <v>137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79</v>
      </c>
      <c r="BK103" s="203">
        <f>ROUND(I103*H103,2)</f>
        <v>0</v>
      </c>
      <c r="BL103" s="24" t="s">
        <v>269</v>
      </c>
      <c r="BM103" s="24" t="s">
        <v>269</v>
      </c>
    </row>
    <row r="104" spans="2:63" s="10" customFormat="1" ht="29.85" customHeight="1">
      <c r="B104" s="176"/>
      <c r="C104" s="177"/>
      <c r="D104" s="178" t="s">
        <v>70</v>
      </c>
      <c r="E104" s="190" t="s">
        <v>224</v>
      </c>
      <c r="F104" s="190" t="s">
        <v>1873</v>
      </c>
      <c r="G104" s="177"/>
      <c r="H104" s="177"/>
      <c r="I104" s="180"/>
      <c r="J104" s="191">
        <f>BK104</f>
        <v>0</v>
      </c>
      <c r="K104" s="177"/>
      <c r="L104" s="182"/>
      <c r="M104" s="183"/>
      <c r="N104" s="184"/>
      <c r="O104" s="184"/>
      <c r="P104" s="185">
        <f>SUM(P105:P106)</f>
        <v>0</v>
      </c>
      <c r="Q104" s="184"/>
      <c r="R104" s="185">
        <f>SUM(R105:R106)</f>
        <v>0</v>
      </c>
      <c r="S104" s="184"/>
      <c r="T104" s="186">
        <f>SUM(T105:T106)</f>
        <v>0</v>
      </c>
      <c r="AR104" s="187" t="s">
        <v>79</v>
      </c>
      <c r="AT104" s="188" t="s">
        <v>70</v>
      </c>
      <c r="AU104" s="188" t="s">
        <v>79</v>
      </c>
      <c r="AY104" s="187" t="s">
        <v>137</v>
      </c>
      <c r="BK104" s="189">
        <f>SUM(BK105:BK106)</f>
        <v>0</v>
      </c>
    </row>
    <row r="105" spans="2:65" s="1" customFormat="1" ht="16.5" customHeight="1">
      <c r="B105" s="41"/>
      <c r="C105" s="192" t="s">
        <v>71</v>
      </c>
      <c r="D105" s="192" t="s">
        <v>140</v>
      </c>
      <c r="E105" s="193" t="s">
        <v>1874</v>
      </c>
      <c r="F105" s="194" t="s">
        <v>1875</v>
      </c>
      <c r="G105" s="195" t="s">
        <v>901</v>
      </c>
      <c r="H105" s="196">
        <v>12</v>
      </c>
      <c r="I105" s="197"/>
      <c r="J105" s="198">
        <f>ROUND(I105*H105,2)</f>
        <v>0</v>
      </c>
      <c r="K105" s="194" t="s">
        <v>21</v>
      </c>
      <c r="L105" s="61"/>
      <c r="M105" s="199" t="s">
        <v>21</v>
      </c>
      <c r="N105" s="200" t="s">
        <v>42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269</v>
      </c>
      <c r="AT105" s="24" t="s">
        <v>140</v>
      </c>
      <c r="AU105" s="24" t="s">
        <v>81</v>
      </c>
      <c r="AY105" s="24" t="s">
        <v>137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79</v>
      </c>
      <c r="BK105" s="203">
        <f>ROUND(I105*H105,2)</f>
        <v>0</v>
      </c>
      <c r="BL105" s="24" t="s">
        <v>269</v>
      </c>
      <c r="BM105" s="24" t="s">
        <v>279</v>
      </c>
    </row>
    <row r="106" spans="2:65" s="1" customFormat="1" ht="16.5" customHeight="1">
      <c r="B106" s="41"/>
      <c r="C106" s="192" t="s">
        <v>71</v>
      </c>
      <c r="D106" s="192" t="s">
        <v>140</v>
      </c>
      <c r="E106" s="193" t="s">
        <v>1876</v>
      </c>
      <c r="F106" s="194" t="s">
        <v>1877</v>
      </c>
      <c r="G106" s="195" t="s">
        <v>901</v>
      </c>
      <c r="H106" s="196">
        <v>10</v>
      </c>
      <c r="I106" s="197"/>
      <c r="J106" s="198">
        <f>ROUND(I106*H106,2)</f>
        <v>0</v>
      </c>
      <c r="K106" s="194" t="s">
        <v>21</v>
      </c>
      <c r="L106" s="61"/>
      <c r="M106" s="199" t="s">
        <v>21</v>
      </c>
      <c r="N106" s="200" t="s">
        <v>42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269</v>
      </c>
      <c r="AT106" s="24" t="s">
        <v>140</v>
      </c>
      <c r="AU106" s="24" t="s">
        <v>81</v>
      </c>
      <c r="AY106" s="24" t="s">
        <v>137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79</v>
      </c>
      <c r="BK106" s="203">
        <f>ROUND(I106*H106,2)</f>
        <v>0</v>
      </c>
      <c r="BL106" s="24" t="s">
        <v>269</v>
      </c>
      <c r="BM106" s="24" t="s">
        <v>287</v>
      </c>
    </row>
    <row r="107" spans="2:63" s="10" customFormat="1" ht="29.85" customHeight="1">
      <c r="B107" s="176"/>
      <c r="C107" s="177"/>
      <c r="D107" s="178" t="s">
        <v>70</v>
      </c>
      <c r="E107" s="190" t="s">
        <v>231</v>
      </c>
      <c r="F107" s="190" t="s">
        <v>1878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P108</f>
        <v>0</v>
      </c>
      <c r="Q107" s="184"/>
      <c r="R107" s="185">
        <f>R108</f>
        <v>0</v>
      </c>
      <c r="S107" s="184"/>
      <c r="T107" s="186">
        <f>T108</f>
        <v>0</v>
      </c>
      <c r="AR107" s="187" t="s">
        <v>79</v>
      </c>
      <c r="AT107" s="188" t="s">
        <v>70</v>
      </c>
      <c r="AU107" s="188" t="s">
        <v>79</v>
      </c>
      <c r="AY107" s="187" t="s">
        <v>137</v>
      </c>
      <c r="BK107" s="189">
        <f>BK108</f>
        <v>0</v>
      </c>
    </row>
    <row r="108" spans="2:65" s="1" customFormat="1" ht="16.5" customHeight="1">
      <c r="B108" s="41"/>
      <c r="C108" s="192" t="s">
        <v>71</v>
      </c>
      <c r="D108" s="192" t="s">
        <v>140</v>
      </c>
      <c r="E108" s="193" t="s">
        <v>1879</v>
      </c>
      <c r="F108" s="194" t="s">
        <v>1880</v>
      </c>
      <c r="G108" s="195" t="s">
        <v>901</v>
      </c>
      <c r="H108" s="196">
        <v>42</v>
      </c>
      <c r="I108" s="197"/>
      <c r="J108" s="198">
        <f>ROUND(I108*H108,2)</f>
        <v>0</v>
      </c>
      <c r="K108" s="194" t="s">
        <v>21</v>
      </c>
      <c r="L108" s="61"/>
      <c r="M108" s="199" t="s">
        <v>21</v>
      </c>
      <c r="N108" s="200" t="s">
        <v>42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269</v>
      </c>
      <c r="AT108" s="24" t="s">
        <v>140</v>
      </c>
      <c r="AU108" s="24" t="s">
        <v>81</v>
      </c>
      <c r="AY108" s="24" t="s">
        <v>137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79</v>
      </c>
      <c r="BK108" s="203">
        <f>ROUND(I108*H108,2)</f>
        <v>0</v>
      </c>
      <c r="BL108" s="24" t="s">
        <v>269</v>
      </c>
      <c r="BM108" s="24" t="s">
        <v>296</v>
      </c>
    </row>
    <row r="109" spans="2:63" s="10" customFormat="1" ht="29.85" customHeight="1">
      <c r="B109" s="176"/>
      <c r="C109" s="177"/>
      <c r="D109" s="178" t="s">
        <v>70</v>
      </c>
      <c r="E109" s="190" t="s">
        <v>1881</v>
      </c>
      <c r="F109" s="190" t="s">
        <v>1882</v>
      </c>
      <c r="G109" s="177"/>
      <c r="H109" s="177"/>
      <c r="I109" s="180"/>
      <c r="J109" s="191">
        <f>BK109</f>
        <v>0</v>
      </c>
      <c r="K109" s="177"/>
      <c r="L109" s="182"/>
      <c r="M109" s="183"/>
      <c r="N109" s="184"/>
      <c r="O109" s="184"/>
      <c r="P109" s="185">
        <f>P110+P112</f>
        <v>0</v>
      </c>
      <c r="Q109" s="184"/>
      <c r="R109" s="185">
        <f>R110+R112</f>
        <v>0</v>
      </c>
      <c r="S109" s="184"/>
      <c r="T109" s="186">
        <f>T110+T112</f>
        <v>0</v>
      </c>
      <c r="AR109" s="187" t="s">
        <v>79</v>
      </c>
      <c r="AT109" s="188" t="s">
        <v>70</v>
      </c>
      <c r="AU109" s="188" t="s">
        <v>79</v>
      </c>
      <c r="AY109" s="187" t="s">
        <v>137</v>
      </c>
      <c r="BK109" s="189">
        <f>BK110+BK112</f>
        <v>0</v>
      </c>
    </row>
    <row r="110" spans="2:63" s="10" customFormat="1" ht="14.85" customHeight="1">
      <c r="B110" s="176"/>
      <c r="C110" s="177"/>
      <c r="D110" s="178" t="s">
        <v>70</v>
      </c>
      <c r="E110" s="190" t="s">
        <v>897</v>
      </c>
      <c r="F110" s="190" t="s">
        <v>1883</v>
      </c>
      <c r="G110" s="177"/>
      <c r="H110" s="177"/>
      <c r="I110" s="180"/>
      <c r="J110" s="191">
        <f>BK110</f>
        <v>0</v>
      </c>
      <c r="K110" s="177"/>
      <c r="L110" s="182"/>
      <c r="M110" s="183"/>
      <c r="N110" s="184"/>
      <c r="O110" s="184"/>
      <c r="P110" s="185">
        <f>P111</f>
        <v>0</v>
      </c>
      <c r="Q110" s="184"/>
      <c r="R110" s="185">
        <f>R111</f>
        <v>0</v>
      </c>
      <c r="S110" s="184"/>
      <c r="T110" s="186">
        <f>T111</f>
        <v>0</v>
      </c>
      <c r="AR110" s="187" t="s">
        <v>79</v>
      </c>
      <c r="AT110" s="188" t="s">
        <v>70</v>
      </c>
      <c r="AU110" s="188" t="s">
        <v>81</v>
      </c>
      <c r="AY110" s="187" t="s">
        <v>137</v>
      </c>
      <c r="BK110" s="189">
        <f>BK111</f>
        <v>0</v>
      </c>
    </row>
    <row r="111" spans="2:65" s="1" customFormat="1" ht="16.5" customHeight="1">
      <c r="B111" s="41"/>
      <c r="C111" s="192" t="s">
        <v>239</v>
      </c>
      <c r="D111" s="192" t="s">
        <v>140</v>
      </c>
      <c r="E111" s="193" t="s">
        <v>1884</v>
      </c>
      <c r="F111" s="194" t="s">
        <v>1885</v>
      </c>
      <c r="G111" s="195" t="s">
        <v>227</v>
      </c>
      <c r="H111" s="196">
        <v>74</v>
      </c>
      <c r="I111" s="197"/>
      <c r="J111" s="198">
        <f>ROUND(I111*H111,2)</f>
        <v>0</v>
      </c>
      <c r="K111" s="194" t="s">
        <v>21</v>
      </c>
      <c r="L111" s="61"/>
      <c r="M111" s="199" t="s">
        <v>21</v>
      </c>
      <c r="N111" s="200" t="s">
        <v>42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157</v>
      </c>
      <c r="AT111" s="24" t="s">
        <v>140</v>
      </c>
      <c r="AU111" s="24" t="s">
        <v>153</v>
      </c>
      <c r="AY111" s="24" t="s">
        <v>137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79</v>
      </c>
      <c r="BK111" s="203">
        <f>ROUND(I111*H111,2)</f>
        <v>0</v>
      </c>
      <c r="BL111" s="24" t="s">
        <v>157</v>
      </c>
      <c r="BM111" s="24" t="s">
        <v>1886</v>
      </c>
    </row>
    <row r="112" spans="2:63" s="10" customFormat="1" ht="22.35" customHeight="1">
      <c r="B112" s="176"/>
      <c r="C112" s="177"/>
      <c r="D112" s="178" t="s">
        <v>70</v>
      </c>
      <c r="E112" s="190" t="s">
        <v>908</v>
      </c>
      <c r="F112" s="190" t="s">
        <v>1887</v>
      </c>
      <c r="G112" s="177"/>
      <c r="H112" s="177"/>
      <c r="I112" s="180"/>
      <c r="J112" s="191">
        <f>BK112</f>
        <v>0</v>
      </c>
      <c r="K112" s="177"/>
      <c r="L112" s="182"/>
      <c r="M112" s="183"/>
      <c r="N112" s="184"/>
      <c r="O112" s="184"/>
      <c r="P112" s="185">
        <f>SUM(P113:P115)</f>
        <v>0</v>
      </c>
      <c r="Q112" s="184"/>
      <c r="R112" s="185">
        <f>SUM(R113:R115)</f>
        <v>0</v>
      </c>
      <c r="S112" s="184"/>
      <c r="T112" s="186">
        <f>SUM(T113:T115)</f>
        <v>0</v>
      </c>
      <c r="AR112" s="187" t="s">
        <v>79</v>
      </c>
      <c r="AT112" s="188" t="s">
        <v>70</v>
      </c>
      <c r="AU112" s="188" t="s">
        <v>81</v>
      </c>
      <c r="AY112" s="187" t="s">
        <v>137</v>
      </c>
      <c r="BK112" s="189">
        <f>SUM(BK113:BK115)</f>
        <v>0</v>
      </c>
    </row>
    <row r="113" spans="2:65" s="1" customFormat="1" ht="16.5" customHeight="1">
      <c r="B113" s="41"/>
      <c r="C113" s="192" t="s">
        <v>245</v>
      </c>
      <c r="D113" s="192" t="s">
        <v>140</v>
      </c>
      <c r="E113" s="193" t="s">
        <v>1888</v>
      </c>
      <c r="F113" s="194" t="s">
        <v>1889</v>
      </c>
      <c r="G113" s="195" t="s">
        <v>227</v>
      </c>
      <c r="H113" s="196">
        <v>40</v>
      </c>
      <c r="I113" s="197"/>
      <c r="J113" s="198">
        <f>ROUND(I113*H113,2)</f>
        <v>0</v>
      </c>
      <c r="K113" s="194" t="s">
        <v>21</v>
      </c>
      <c r="L113" s="61"/>
      <c r="M113" s="199" t="s">
        <v>21</v>
      </c>
      <c r="N113" s="200" t="s">
        <v>42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157</v>
      </c>
      <c r="AT113" s="24" t="s">
        <v>140</v>
      </c>
      <c r="AU113" s="24" t="s">
        <v>153</v>
      </c>
      <c r="AY113" s="24" t="s">
        <v>137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79</v>
      </c>
      <c r="BK113" s="203">
        <f>ROUND(I113*H113,2)</f>
        <v>0</v>
      </c>
      <c r="BL113" s="24" t="s">
        <v>157</v>
      </c>
      <c r="BM113" s="24" t="s">
        <v>1890</v>
      </c>
    </row>
    <row r="114" spans="2:47" s="1" customFormat="1" ht="36">
      <c r="B114" s="41"/>
      <c r="C114" s="63"/>
      <c r="D114" s="210" t="s">
        <v>924</v>
      </c>
      <c r="E114" s="63"/>
      <c r="F114" s="251" t="s">
        <v>1891</v>
      </c>
      <c r="G114" s="63"/>
      <c r="H114" s="63"/>
      <c r="I114" s="163"/>
      <c r="J114" s="63"/>
      <c r="K114" s="63"/>
      <c r="L114" s="61"/>
      <c r="M114" s="252"/>
      <c r="N114" s="42"/>
      <c r="O114" s="42"/>
      <c r="P114" s="42"/>
      <c r="Q114" s="42"/>
      <c r="R114" s="42"/>
      <c r="S114" s="42"/>
      <c r="T114" s="78"/>
      <c r="AT114" s="24" t="s">
        <v>924</v>
      </c>
      <c r="AU114" s="24" t="s">
        <v>153</v>
      </c>
    </row>
    <row r="115" spans="2:65" s="1" customFormat="1" ht="16.5" customHeight="1">
      <c r="B115" s="41"/>
      <c r="C115" s="192" t="s">
        <v>235</v>
      </c>
      <c r="D115" s="192" t="s">
        <v>140</v>
      </c>
      <c r="E115" s="193" t="s">
        <v>1892</v>
      </c>
      <c r="F115" s="194" t="s">
        <v>1893</v>
      </c>
      <c r="G115" s="195" t="s">
        <v>843</v>
      </c>
      <c r="H115" s="196">
        <v>24</v>
      </c>
      <c r="I115" s="197"/>
      <c r="J115" s="198">
        <f>ROUND(I115*H115,2)</f>
        <v>0</v>
      </c>
      <c r="K115" s="194" t="s">
        <v>21</v>
      </c>
      <c r="L115" s="61"/>
      <c r="M115" s="199" t="s">
        <v>21</v>
      </c>
      <c r="N115" s="200" t="s">
        <v>42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157</v>
      </c>
      <c r="AT115" s="24" t="s">
        <v>140</v>
      </c>
      <c r="AU115" s="24" t="s">
        <v>153</v>
      </c>
      <c r="AY115" s="24" t="s">
        <v>137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79</v>
      </c>
      <c r="BK115" s="203">
        <f>ROUND(I115*H115,2)</f>
        <v>0</v>
      </c>
      <c r="BL115" s="24" t="s">
        <v>157</v>
      </c>
      <c r="BM115" s="24" t="s">
        <v>1894</v>
      </c>
    </row>
    <row r="116" spans="2:63" s="10" customFormat="1" ht="29.85" customHeight="1">
      <c r="B116" s="176"/>
      <c r="C116" s="177"/>
      <c r="D116" s="178" t="s">
        <v>70</v>
      </c>
      <c r="E116" s="190" t="s">
        <v>79</v>
      </c>
      <c r="F116" s="190" t="s">
        <v>1895</v>
      </c>
      <c r="G116" s="177"/>
      <c r="H116" s="177"/>
      <c r="I116" s="180"/>
      <c r="J116" s="191">
        <f>BK116</f>
        <v>0</v>
      </c>
      <c r="K116" s="177"/>
      <c r="L116" s="182"/>
      <c r="M116" s="183"/>
      <c r="N116" s="184"/>
      <c r="O116" s="184"/>
      <c r="P116" s="185">
        <f>SUM(P117:P126)</f>
        <v>0</v>
      </c>
      <c r="Q116" s="184"/>
      <c r="R116" s="185">
        <f>SUM(R117:R126)</f>
        <v>0</v>
      </c>
      <c r="S116" s="184"/>
      <c r="T116" s="186">
        <f>SUM(T117:T126)</f>
        <v>0</v>
      </c>
      <c r="AR116" s="187" t="s">
        <v>79</v>
      </c>
      <c r="AT116" s="188" t="s">
        <v>70</v>
      </c>
      <c r="AU116" s="188" t="s">
        <v>79</v>
      </c>
      <c r="AY116" s="187" t="s">
        <v>137</v>
      </c>
      <c r="BK116" s="189">
        <f>SUM(BK117:BK126)</f>
        <v>0</v>
      </c>
    </row>
    <row r="117" spans="2:65" s="1" customFormat="1" ht="16.5" customHeight="1">
      <c r="B117" s="41"/>
      <c r="C117" s="192" t="s">
        <v>153</v>
      </c>
      <c r="D117" s="192" t="s">
        <v>140</v>
      </c>
      <c r="E117" s="193" t="s">
        <v>1896</v>
      </c>
      <c r="F117" s="194" t="s">
        <v>1897</v>
      </c>
      <c r="G117" s="195" t="s">
        <v>1898</v>
      </c>
      <c r="H117" s="196">
        <v>10</v>
      </c>
      <c r="I117" s="197"/>
      <c r="J117" s="198">
        <f>ROUND(I117*H117,2)</f>
        <v>0</v>
      </c>
      <c r="K117" s="194" t="s">
        <v>21</v>
      </c>
      <c r="L117" s="61"/>
      <c r="M117" s="199" t="s">
        <v>21</v>
      </c>
      <c r="N117" s="200" t="s">
        <v>42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157</v>
      </c>
      <c r="AT117" s="24" t="s">
        <v>140</v>
      </c>
      <c r="AU117" s="24" t="s">
        <v>81</v>
      </c>
      <c r="AY117" s="24" t="s">
        <v>137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79</v>
      </c>
      <c r="BK117" s="203">
        <f>ROUND(I117*H117,2)</f>
        <v>0</v>
      </c>
      <c r="BL117" s="24" t="s">
        <v>157</v>
      </c>
      <c r="BM117" s="24" t="s">
        <v>1899</v>
      </c>
    </row>
    <row r="118" spans="2:65" s="1" customFormat="1" ht="16.5" customHeight="1">
      <c r="B118" s="41"/>
      <c r="C118" s="192" t="s">
        <v>136</v>
      </c>
      <c r="D118" s="192" t="s">
        <v>140</v>
      </c>
      <c r="E118" s="193" t="s">
        <v>1900</v>
      </c>
      <c r="F118" s="194" t="s">
        <v>1901</v>
      </c>
      <c r="G118" s="195" t="s">
        <v>1898</v>
      </c>
      <c r="H118" s="196">
        <v>3.6</v>
      </c>
      <c r="I118" s="197"/>
      <c r="J118" s="198">
        <f>ROUND(I118*H118,2)</f>
        <v>0</v>
      </c>
      <c r="K118" s="194" t="s">
        <v>21</v>
      </c>
      <c r="L118" s="61"/>
      <c r="M118" s="199" t="s">
        <v>21</v>
      </c>
      <c r="N118" s="200" t="s">
        <v>42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157</v>
      </c>
      <c r="AT118" s="24" t="s">
        <v>140</v>
      </c>
      <c r="AU118" s="24" t="s">
        <v>81</v>
      </c>
      <c r="AY118" s="24" t="s">
        <v>137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79</v>
      </c>
      <c r="BK118" s="203">
        <f>ROUND(I118*H118,2)</f>
        <v>0</v>
      </c>
      <c r="BL118" s="24" t="s">
        <v>157</v>
      </c>
      <c r="BM118" s="24" t="s">
        <v>1902</v>
      </c>
    </row>
    <row r="119" spans="2:65" s="1" customFormat="1" ht="16.5" customHeight="1">
      <c r="B119" s="41"/>
      <c r="C119" s="192" t="s">
        <v>166</v>
      </c>
      <c r="D119" s="192" t="s">
        <v>140</v>
      </c>
      <c r="E119" s="193" t="s">
        <v>1903</v>
      </c>
      <c r="F119" s="194" t="s">
        <v>1904</v>
      </c>
      <c r="G119" s="195" t="s">
        <v>1898</v>
      </c>
      <c r="H119" s="196">
        <v>1</v>
      </c>
      <c r="I119" s="197"/>
      <c r="J119" s="198">
        <f>ROUND(I119*H119,2)</f>
        <v>0</v>
      </c>
      <c r="K119" s="194" t="s">
        <v>21</v>
      </c>
      <c r="L119" s="61"/>
      <c r="M119" s="199" t="s">
        <v>21</v>
      </c>
      <c r="N119" s="200" t="s">
        <v>42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157</v>
      </c>
      <c r="AT119" s="24" t="s">
        <v>140</v>
      </c>
      <c r="AU119" s="24" t="s">
        <v>81</v>
      </c>
      <c r="AY119" s="24" t="s">
        <v>137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79</v>
      </c>
      <c r="BK119" s="203">
        <f>ROUND(I119*H119,2)</f>
        <v>0</v>
      </c>
      <c r="BL119" s="24" t="s">
        <v>157</v>
      </c>
      <c r="BM119" s="24" t="s">
        <v>1905</v>
      </c>
    </row>
    <row r="120" spans="2:65" s="1" customFormat="1" ht="16.5" customHeight="1">
      <c r="B120" s="41"/>
      <c r="C120" s="192" t="s">
        <v>218</v>
      </c>
      <c r="D120" s="192" t="s">
        <v>140</v>
      </c>
      <c r="E120" s="193" t="s">
        <v>1906</v>
      </c>
      <c r="F120" s="194" t="s">
        <v>1907</v>
      </c>
      <c r="G120" s="195" t="s">
        <v>1908</v>
      </c>
      <c r="H120" s="196">
        <v>1</v>
      </c>
      <c r="I120" s="197"/>
      <c r="J120" s="198">
        <f>ROUND(I120*H120,2)</f>
        <v>0</v>
      </c>
      <c r="K120" s="194" t="s">
        <v>21</v>
      </c>
      <c r="L120" s="61"/>
      <c r="M120" s="199" t="s">
        <v>21</v>
      </c>
      <c r="N120" s="200" t="s">
        <v>42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157</v>
      </c>
      <c r="AT120" s="24" t="s">
        <v>140</v>
      </c>
      <c r="AU120" s="24" t="s">
        <v>81</v>
      </c>
      <c r="AY120" s="24" t="s">
        <v>137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79</v>
      </c>
      <c r="BK120" s="203">
        <f>ROUND(I120*H120,2)</f>
        <v>0</v>
      </c>
      <c r="BL120" s="24" t="s">
        <v>157</v>
      </c>
      <c r="BM120" s="24" t="s">
        <v>1909</v>
      </c>
    </row>
    <row r="121" spans="2:65" s="1" customFormat="1" ht="16.5" customHeight="1">
      <c r="B121" s="41"/>
      <c r="C121" s="192" t="s">
        <v>224</v>
      </c>
      <c r="D121" s="192" t="s">
        <v>140</v>
      </c>
      <c r="E121" s="193" t="s">
        <v>1910</v>
      </c>
      <c r="F121" s="194" t="s">
        <v>1911</v>
      </c>
      <c r="G121" s="195" t="s">
        <v>1908</v>
      </c>
      <c r="H121" s="196">
        <v>4</v>
      </c>
      <c r="I121" s="197"/>
      <c r="J121" s="198">
        <f>ROUND(I121*H121,2)</f>
        <v>0</v>
      </c>
      <c r="K121" s="194" t="s">
        <v>21</v>
      </c>
      <c r="L121" s="61"/>
      <c r="M121" s="199" t="s">
        <v>21</v>
      </c>
      <c r="N121" s="200" t="s">
        <v>42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157</v>
      </c>
      <c r="AT121" s="24" t="s">
        <v>140</v>
      </c>
      <c r="AU121" s="24" t="s">
        <v>81</v>
      </c>
      <c r="AY121" s="24" t="s">
        <v>137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79</v>
      </c>
      <c r="BK121" s="203">
        <f>ROUND(I121*H121,2)</f>
        <v>0</v>
      </c>
      <c r="BL121" s="24" t="s">
        <v>157</v>
      </c>
      <c r="BM121" s="24" t="s">
        <v>1912</v>
      </c>
    </row>
    <row r="122" spans="2:47" s="1" customFormat="1" ht="24">
      <c r="B122" s="41"/>
      <c r="C122" s="63"/>
      <c r="D122" s="210" t="s">
        <v>924</v>
      </c>
      <c r="E122" s="63"/>
      <c r="F122" s="251" t="s">
        <v>1913</v>
      </c>
      <c r="G122" s="63"/>
      <c r="H122" s="63"/>
      <c r="I122" s="163"/>
      <c r="J122" s="63"/>
      <c r="K122" s="63"/>
      <c r="L122" s="61"/>
      <c r="M122" s="252"/>
      <c r="N122" s="42"/>
      <c r="O122" s="42"/>
      <c r="P122" s="42"/>
      <c r="Q122" s="42"/>
      <c r="R122" s="42"/>
      <c r="S122" s="42"/>
      <c r="T122" s="78"/>
      <c r="AT122" s="24" t="s">
        <v>924</v>
      </c>
      <c r="AU122" s="24" t="s">
        <v>81</v>
      </c>
    </row>
    <row r="123" spans="2:65" s="1" customFormat="1" ht="16.5" customHeight="1">
      <c r="B123" s="41"/>
      <c r="C123" s="192" t="s">
        <v>157</v>
      </c>
      <c r="D123" s="192" t="s">
        <v>140</v>
      </c>
      <c r="E123" s="193" t="s">
        <v>1914</v>
      </c>
      <c r="F123" s="194" t="s">
        <v>1915</v>
      </c>
      <c r="G123" s="195" t="s">
        <v>1898</v>
      </c>
      <c r="H123" s="196">
        <v>20</v>
      </c>
      <c r="I123" s="197"/>
      <c r="J123" s="198">
        <f>ROUND(I123*H123,2)</f>
        <v>0</v>
      </c>
      <c r="K123" s="194" t="s">
        <v>21</v>
      </c>
      <c r="L123" s="61"/>
      <c r="M123" s="199" t="s">
        <v>21</v>
      </c>
      <c r="N123" s="200" t="s">
        <v>42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157</v>
      </c>
      <c r="AT123" s="24" t="s">
        <v>140</v>
      </c>
      <c r="AU123" s="24" t="s">
        <v>81</v>
      </c>
      <c r="AY123" s="24" t="s">
        <v>137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79</v>
      </c>
      <c r="BK123" s="203">
        <f>ROUND(I123*H123,2)</f>
        <v>0</v>
      </c>
      <c r="BL123" s="24" t="s">
        <v>157</v>
      </c>
      <c r="BM123" s="24" t="s">
        <v>1916</v>
      </c>
    </row>
    <row r="124" spans="2:47" s="1" customFormat="1" ht="24">
      <c r="B124" s="41"/>
      <c r="C124" s="63"/>
      <c r="D124" s="210" t="s">
        <v>924</v>
      </c>
      <c r="E124" s="63"/>
      <c r="F124" s="251" t="s">
        <v>1917</v>
      </c>
      <c r="G124" s="63"/>
      <c r="H124" s="63"/>
      <c r="I124" s="163"/>
      <c r="J124" s="63"/>
      <c r="K124" s="63"/>
      <c r="L124" s="61"/>
      <c r="M124" s="252"/>
      <c r="N124" s="42"/>
      <c r="O124" s="42"/>
      <c r="P124" s="42"/>
      <c r="Q124" s="42"/>
      <c r="R124" s="42"/>
      <c r="S124" s="42"/>
      <c r="T124" s="78"/>
      <c r="AT124" s="24" t="s">
        <v>924</v>
      </c>
      <c r="AU124" s="24" t="s">
        <v>81</v>
      </c>
    </row>
    <row r="125" spans="2:65" s="1" customFormat="1" ht="16.5" customHeight="1">
      <c r="B125" s="41"/>
      <c r="C125" s="192" t="s">
        <v>71</v>
      </c>
      <c r="D125" s="192" t="s">
        <v>140</v>
      </c>
      <c r="E125" s="193" t="s">
        <v>1918</v>
      </c>
      <c r="F125" s="194" t="s">
        <v>1919</v>
      </c>
      <c r="G125" s="195" t="s">
        <v>587</v>
      </c>
      <c r="H125" s="196">
        <v>60</v>
      </c>
      <c r="I125" s="197"/>
      <c r="J125" s="198">
        <f>ROUND(I125*H125,2)</f>
        <v>0</v>
      </c>
      <c r="K125" s="194" t="s">
        <v>21</v>
      </c>
      <c r="L125" s="61"/>
      <c r="M125" s="199" t="s">
        <v>21</v>
      </c>
      <c r="N125" s="200" t="s">
        <v>42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269</v>
      </c>
      <c r="AT125" s="24" t="s">
        <v>140</v>
      </c>
      <c r="AU125" s="24" t="s">
        <v>81</v>
      </c>
      <c r="AY125" s="24" t="s">
        <v>137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79</v>
      </c>
      <c r="BK125" s="203">
        <f>ROUND(I125*H125,2)</f>
        <v>0</v>
      </c>
      <c r="BL125" s="24" t="s">
        <v>269</v>
      </c>
      <c r="BM125" s="24" t="s">
        <v>304</v>
      </c>
    </row>
    <row r="126" spans="2:65" s="1" customFormat="1" ht="16.5" customHeight="1">
      <c r="B126" s="41"/>
      <c r="C126" s="192" t="s">
        <v>81</v>
      </c>
      <c r="D126" s="192" t="s">
        <v>140</v>
      </c>
      <c r="E126" s="193" t="s">
        <v>81</v>
      </c>
      <c r="F126" s="194" t="s">
        <v>1920</v>
      </c>
      <c r="G126" s="195" t="s">
        <v>587</v>
      </c>
      <c r="H126" s="196">
        <v>20</v>
      </c>
      <c r="I126" s="197"/>
      <c r="J126" s="198">
        <f>ROUND(I126*H126,2)</f>
        <v>0</v>
      </c>
      <c r="K126" s="194" t="s">
        <v>21</v>
      </c>
      <c r="L126" s="61"/>
      <c r="M126" s="199" t="s">
        <v>21</v>
      </c>
      <c r="N126" s="204" t="s">
        <v>42</v>
      </c>
      <c r="O126" s="205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AR126" s="24" t="s">
        <v>269</v>
      </c>
      <c r="AT126" s="24" t="s">
        <v>140</v>
      </c>
      <c r="AU126" s="24" t="s">
        <v>81</v>
      </c>
      <c r="AY126" s="24" t="s">
        <v>137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79</v>
      </c>
      <c r="BK126" s="203">
        <f>ROUND(I126*H126,2)</f>
        <v>0</v>
      </c>
      <c r="BL126" s="24" t="s">
        <v>269</v>
      </c>
      <c r="BM126" s="24" t="s">
        <v>312</v>
      </c>
    </row>
    <row r="127" spans="2:12" s="1" customFormat="1" ht="6.9" customHeight="1">
      <c r="B127" s="56"/>
      <c r="C127" s="57"/>
      <c r="D127" s="57"/>
      <c r="E127" s="57"/>
      <c r="F127" s="57"/>
      <c r="G127" s="57"/>
      <c r="H127" s="57"/>
      <c r="I127" s="139"/>
      <c r="J127" s="57"/>
      <c r="K127" s="57"/>
      <c r="L127" s="61"/>
    </row>
  </sheetData>
  <sheetProtection algorithmName="SHA-512" hashValue="JucdfzZLd8wm0XVow/lmXqmopJLMbpL2kqiwHzk0qlrprT88uq2+KteFHGoj8YtQTJybVihXHJKG13I8DCkkHQ==" saltValue="nZOYszFBRfURytihfZPA+TAv9WXgzKUxD3jMGO9PxT8in3gqAmHeCjOc/IUT7ajmxG6Ytf4fzagVQ119xCyXVg==" spinCount="100000" sheet="1" objects="1" scenarios="1" formatColumns="0" formatRows="0" autoFilter="0"/>
  <autoFilter ref="C87:K126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R1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103</v>
      </c>
      <c r="G1" s="391" t="s">
        <v>104</v>
      </c>
      <c r="H1" s="391"/>
      <c r="I1" s="115"/>
      <c r="J1" s="114" t="s">
        <v>105</v>
      </c>
      <c r="K1" s="113" t="s">
        <v>106</v>
      </c>
      <c r="L1" s="114" t="s">
        <v>107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99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SPŠCH Brno, Vranovská, po, Vranovská 65, Brno - Rekonstrukce otopného systému</v>
      </c>
      <c r="F7" s="384"/>
      <c r="G7" s="384"/>
      <c r="H7" s="384"/>
      <c r="I7" s="117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5" t="s">
        <v>1921</v>
      </c>
      <c r="F9" s="386"/>
      <c r="G9" s="386"/>
      <c r="H9" s="386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13. 1. 2019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61" t="s">
        <v>21</v>
      </c>
      <c r="F24" s="361"/>
      <c r="G24" s="361"/>
      <c r="H24" s="36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" customHeight="1">
      <c r="B30" s="41"/>
      <c r="C30" s="42"/>
      <c r="D30" s="49" t="s">
        <v>41</v>
      </c>
      <c r="E30" s="49" t="s">
        <v>42</v>
      </c>
      <c r="F30" s="130">
        <f>ROUND(SUM(BE78:BE106),2)</f>
        <v>0</v>
      </c>
      <c r="G30" s="42"/>
      <c r="H30" s="42"/>
      <c r="I30" s="131">
        <v>0.21</v>
      </c>
      <c r="J30" s="130">
        <f>ROUND(ROUND((SUM(BE78:BE106)),2)*I30,2)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43</v>
      </c>
      <c r="F31" s="130">
        <f>ROUND(SUM(BF78:BF106),2)</f>
        <v>0</v>
      </c>
      <c r="G31" s="42"/>
      <c r="H31" s="42"/>
      <c r="I31" s="131">
        <v>0.15</v>
      </c>
      <c r="J31" s="130">
        <f>ROUND(ROUND((SUM(BF78:BF106)),2)*I31,2)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44</v>
      </c>
      <c r="F32" s="130">
        <f>ROUND(SUM(BG78:BG106),2)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45</v>
      </c>
      <c r="F33" s="130">
        <f>ROUND(SUM(BH78:BH106),2)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46</v>
      </c>
      <c r="F34" s="130">
        <f>ROUND(SUM(BI78:BI106),2)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SPŠCH Brno, Vranovská, po, Vranovská 65, Brno - Rekonstrukce otopného systému</v>
      </c>
      <c r="F45" s="384"/>
      <c r="G45" s="384"/>
      <c r="H45" s="384"/>
      <c r="I45" s="118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06 - Plynoinstalace</v>
      </c>
      <c r="F47" s="386"/>
      <c r="G47" s="386"/>
      <c r="H47" s="386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Vranovská 65, Brno</v>
      </c>
      <c r="G49" s="42"/>
      <c r="H49" s="42"/>
      <c r="I49" s="119" t="s">
        <v>25</v>
      </c>
      <c r="J49" s="120" t="str">
        <f>IF(J12="","",J12)</f>
        <v>13. 1. 2019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SPŠCH Brno,Vranovská, po, Vranovská 65, Brno</v>
      </c>
      <c r="G51" s="42"/>
      <c r="H51" s="42"/>
      <c r="I51" s="119" t="s">
        <v>33</v>
      </c>
      <c r="J51" s="361" t="str">
        <f>E21</f>
        <v>Ateliér SUP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114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115</v>
      </c>
    </row>
    <row r="57" spans="2:11" s="7" customFormat="1" ht="24.9" customHeight="1">
      <c r="B57" s="149"/>
      <c r="C57" s="150"/>
      <c r="D57" s="151" t="s">
        <v>1922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7" customFormat="1" ht="24.9" customHeight="1">
      <c r="B58" s="149"/>
      <c r="C58" s="150"/>
      <c r="D58" s="151" t="s">
        <v>1923</v>
      </c>
      <c r="E58" s="152"/>
      <c r="F58" s="152"/>
      <c r="G58" s="152"/>
      <c r="H58" s="152"/>
      <c r="I58" s="153"/>
      <c r="J58" s="154">
        <f>J86</f>
        <v>0</v>
      </c>
      <c r="K58" s="155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" customHeight="1">
      <c r="B65" s="41"/>
      <c r="C65" s="62" t="s">
        <v>121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6.5" customHeight="1">
      <c r="B68" s="41"/>
      <c r="C68" s="63"/>
      <c r="D68" s="63"/>
      <c r="E68" s="388" t="str">
        <f>E7</f>
        <v>SPŠCH Brno, Vranovská, po, Vranovská 65, Brno - Rekonstrukce otopného systému</v>
      </c>
      <c r="F68" s="389"/>
      <c r="G68" s="389"/>
      <c r="H68" s="389"/>
      <c r="I68" s="163"/>
      <c r="J68" s="63"/>
      <c r="K68" s="63"/>
      <c r="L68" s="61"/>
    </row>
    <row r="69" spans="2:12" s="1" customFormat="1" ht="14.4" customHeight="1">
      <c r="B69" s="41"/>
      <c r="C69" s="65" t="s">
        <v>109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7.25" customHeight="1">
      <c r="B70" s="41"/>
      <c r="C70" s="63"/>
      <c r="D70" s="63"/>
      <c r="E70" s="377" t="str">
        <f>E9</f>
        <v>06 - Plynoinstalace</v>
      </c>
      <c r="F70" s="390"/>
      <c r="G70" s="390"/>
      <c r="H70" s="390"/>
      <c r="I70" s="163"/>
      <c r="J70" s="63"/>
      <c r="K70" s="63"/>
      <c r="L70" s="61"/>
    </row>
    <row r="71" spans="2:12" s="1" customFormat="1" ht="6.9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23</v>
      </c>
      <c r="D72" s="63"/>
      <c r="E72" s="63"/>
      <c r="F72" s="164" t="str">
        <f>F12</f>
        <v>Vranovská 65, Brno</v>
      </c>
      <c r="G72" s="63"/>
      <c r="H72" s="63"/>
      <c r="I72" s="165" t="s">
        <v>25</v>
      </c>
      <c r="J72" s="73" t="str">
        <f>IF(J12="","",J12)</f>
        <v>13. 1. 2019</v>
      </c>
      <c r="K72" s="63"/>
      <c r="L72" s="61"/>
    </row>
    <row r="73" spans="2:12" s="1" customFormat="1" ht="6.9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3.2">
      <c r="B74" s="41"/>
      <c r="C74" s="65" t="s">
        <v>27</v>
      </c>
      <c r="D74" s="63"/>
      <c r="E74" s="63"/>
      <c r="F74" s="164" t="str">
        <f>E15</f>
        <v>SPŠCH Brno,Vranovská, po, Vranovská 65, Brno</v>
      </c>
      <c r="G74" s="63"/>
      <c r="H74" s="63"/>
      <c r="I74" s="165" t="s">
        <v>33</v>
      </c>
      <c r="J74" s="164" t="str">
        <f>E21</f>
        <v>Ateliér SUP s.r.o.</v>
      </c>
      <c r="K74" s="63"/>
      <c r="L74" s="61"/>
    </row>
    <row r="75" spans="2:12" s="1" customFormat="1" ht="14.4" customHeight="1">
      <c r="B75" s="41"/>
      <c r="C75" s="65" t="s">
        <v>31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122</v>
      </c>
      <c r="D77" s="168" t="s">
        <v>56</v>
      </c>
      <c r="E77" s="168" t="s">
        <v>52</v>
      </c>
      <c r="F77" s="168" t="s">
        <v>123</v>
      </c>
      <c r="G77" s="168" t="s">
        <v>124</v>
      </c>
      <c r="H77" s="168" t="s">
        <v>125</v>
      </c>
      <c r="I77" s="169" t="s">
        <v>126</v>
      </c>
      <c r="J77" s="168" t="s">
        <v>113</v>
      </c>
      <c r="K77" s="170" t="s">
        <v>127</v>
      </c>
      <c r="L77" s="171"/>
      <c r="M77" s="81" t="s">
        <v>128</v>
      </c>
      <c r="N77" s="82" t="s">
        <v>41</v>
      </c>
      <c r="O77" s="82" t="s">
        <v>129</v>
      </c>
      <c r="P77" s="82" t="s">
        <v>130</v>
      </c>
      <c r="Q77" s="82" t="s">
        <v>131</v>
      </c>
      <c r="R77" s="82" t="s">
        <v>132</v>
      </c>
      <c r="S77" s="82" t="s">
        <v>133</v>
      </c>
      <c r="T77" s="83" t="s">
        <v>134</v>
      </c>
    </row>
    <row r="78" spans="2:63" s="1" customFormat="1" ht="29.25" customHeight="1">
      <c r="B78" s="41"/>
      <c r="C78" s="87" t="s">
        <v>114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P79+P86</f>
        <v>0</v>
      </c>
      <c r="Q78" s="85"/>
      <c r="R78" s="173">
        <f>R79+R86</f>
        <v>0</v>
      </c>
      <c r="S78" s="85"/>
      <c r="T78" s="174">
        <f>T79+T86</f>
        <v>0</v>
      </c>
      <c r="AT78" s="24" t="s">
        <v>70</v>
      </c>
      <c r="AU78" s="24" t="s">
        <v>115</v>
      </c>
      <c r="BK78" s="175">
        <f>BK79+BK86</f>
        <v>0</v>
      </c>
    </row>
    <row r="79" spans="2:63" s="10" customFormat="1" ht="37.35" customHeight="1">
      <c r="B79" s="176"/>
      <c r="C79" s="177"/>
      <c r="D79" s="178" t="s">
        <v>70</v>
      </c>
      <c r="E79" s="179" t="s">
        <v>884</v>
      </c>
      <c r="F79" s="179" t="s">
        <v>1924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SUM(P80:P85)</f>
        <v>0</v>
      </c>
      <c r="Q79" s="184"/>
      <c r="R79" s="185">
        <f>SUM(R80:R85)</f>
        <v>0</v>
      </c>
      <c r="S79" s="184"/>
      <c r="T79" s="186">
        <f>SUM(T80:T85)</f>
        <v>0</v>
      </c>
      <c r="AR79" s="187" t="s">
        <v>79</v>
      </c>
      <c r="AT79" s="188" t="s">
        <v>70</v>
      </c>
      <c r="AU79" s="188" t="s">
        <v>71</v>
      </c>
      <c r="AY79" s="187" t="s">
        <v>137</v>
      </c>
      <c r="BK79" s="189">
        <f>SUM(BK80:BK85)</f>
        <v>0</v>
      </c>
    </row>
    <row r="80" spans="2:65" s="1" customFormat="1" ht="16.5" customHeight="1">
      <c r="B80" s="41"/>
      <c r="C80" s="192" t="s">
        <v>71</v>
      </c>
      <c r="D80" s="192" t="s">
        <v>140</v>
      </c>
      <c r="E80" s="193" t="s">
        <v>1925</v>
      </c>
      <c r="F80" s="194" t="s">
        <v>1127</v>
      </c>
      <c r="G80" s="195" t="s">
        <v>266</v>
      </c>
      <c r="H80" s="196">
        <v>2</v>
      </c>
      <c r="I80" s="197"/>
      <c r="J80" s="198">
        <f aca="true" t="shared" si="0" ref="J80:J85">ROUND(I80*H80,2)</f>
        <v>0</v>
      </c>
      <c r="K80" s="194" t="s">
        <v>21</v>
      </c>
      <c r="L80" s="61"/>
      <c r="M80" s="199" t="s">
        <v>21</v>
      </c>
      <c r="N80" s="200" t="s">
        <v>42</v>
      </c>
      <c r="O80" s="42"/>
      <c r="P80" s="201">
        <f aca="true" t="shared" si="1" ref="P80:P85">O80*H80</f>
        <v>0</v>
      </c>
      <c r="Q80" s="201">
        <v>0</v>
      </c>
      <c r="R80" s="201">
        <f aca="true" t="shared" si="2" ref="R80:R85">Q80*H80</f>
        <v>0</v>
      </c>
      <c r="S80" s="201">
        <v>0</v>
      </c>
      <c r="T80" s="202">
        <f aca="true" t="shared" si="3" ref="T80:T85">S80*H80</f>
        <v>0</v>
      </c>
      <c r="AR80" s="24" t="s">
        <v>157</v>
      </c>
      <c r="AT80" s="24" t="s">
        <v>140</v>
      </c>
      <c r="AU80" s="24" t="s">
        <v>79</v>
      </c>
      <c r="AY80" s="24" t="s">
        <v>137</v>
      </c>
      <c r="BE80" s="203">
        <f aca="true" t="shared" si="4" ref="BE80:BE85">IF(N80="základní",J80,0)</f>
        <v>0</v>
      </c>
      <c r="BF80" s="203">
        <f aca="true" t="shared" si="5" ref="BF80:BF85">IF(N80="snížená",J80,0)</f>
        <v>0</v>
      </c>
      <c r="BG80" s="203">
        <f aca="true" t="shared" si="6" ref="BG80:BG85">IF(N80="zákl. přenesená",J80,0)</f>
        <v>0</v>
      </c>
      <c r="BH80" s="203">
        <f aca="true" t="shared" si="7" ref="BH80:BH85">IF(N80="sníž. přenesená",J80,0)</f>
        <v>0</v>
      </c>
      <c r="BI80" s="203">
        <f aca="true" t="shared" si="8" ref="BI80:BI85">IF(N80="nulová",J80,0)</f>
        <v>0</v>
      </c>
      <c r="BJ80" s="24" t="s">
        <v>79</v>
      </c>
      <c r="BK80" s="203">
        <f aca="true" t="shared" si="9" ref="BK80:BK85">ROUND(I80*H80,2)</f>
        <v>0</v>
      </c>
      <c r="BL80" s="24" t="s">
        <v>157</v>
      </c>
      <c r="BM80" s="24" t="s">
        <v>81</v>
      </c>
    </row>
    <row r="81" spans="2:65" s="1" customFormat="1" ht="16.5" customHeight="1">
      <c r="B81" s="41"/>
      <c r="C81" s="192" t="s">
        <v>71</v>
      </c>
      <c r="D81" s="192" t="s">
        <v>140</v>
      </c>
      <c r="E81" s="193" t="s">
        <v>1926</v>
      </c>
      <c r="F81" s="194" t="s">
        <v>1124</v>
      </c>
      <c r="G81" s="195" t="s">
        <v>266</v>
      </c>
      <c r="H81" s="196">
        <v>10</v>
      </c>
      <c r="I81" s="197"/>
      <c r="J81" s="198">
        <f t="shared" si="0"/>
        <v>0</v>
      </c>
      <c r="K81" s="194" t="s">
        <v>21</v>
      </c>
      <c r="L81" s="61"/>
      <c r="M81" s="199" t="s">
        <v>21</v>
      </c>
      <c r="N81" s="200" t="s">
        <v>42</v>
      </c>
      <c r="O81" s="42"/>
      <c r="P81" s="201">
        <f t="shared" si="1"/>
        <v>0</v>
      </c>
      <c r="Q81" s="201">
        <v>0</v>
      </c>
      <c r="R81" s="201">
        <f t="shared" si="2"/>
        <v>0</v>
      </c>
      <c r="S81" s="201">
        <v>0</v>
      </c>
      <c r="T81" s="202">
        <f t="shared" si="3"/>
        <v>0</v>
      </c>
      <c r="AR81" s="24" t="s">
        <v>157</v>
      </c>
      <c r="AT81" s="24" t="s">
        <v>140</v>
      </c>
      <c r="AU81" s="24" t="s">
        <v>79</v>
      </c>
      <c r="AY81" s="24" t="s">
        <v>137</v>
      </c>
      <c r="BE81" s="203">
        <f t="shared" si="4"/>
        <v>0</v>
      </c>
      <c r="BF81" s="203">
        <f t="shared" si="5"/>
        <v>0</v>
      </c>
      <c r="BG81" s="203">
        <f t="shared" si="6"/>
        <v>0</v>
      </c>
      <c r="BH81" s="203">
        <f t="shared" si="7"/>
        <v>0</v>
      </c>
      <c r="BI81" s="203">
        <f t="shared" si="8"/>
        <v>0</v>
      </c>
      <c r="BJ81" s="24" t="s">
        <v>79</v>
      </c>
      <c r="BK81" s="203">
        <f t="shared" si="9"/>
        <v>0</v>
      </c>
      <c r="BL81" s="24" t="s">
        <v>157</v>
      </c>
      <c r="BM81" s="24" t="s">
        <v>157</v>
      </c>
    </row>
    <row r="82" spans="2:65" s="1" customFormat="1" ht="16.5" customHeight="1">
      <c r="B82" s="41"/>
      <c r="C82" s="192" t="s">
        <v>71</v>
      </c>
      <c r="D82" s="192" t="s">
        <v>140</v>
      </c>
      <c r="E82" s="193" t="s">
        <v>1927</v>
      </c>
      <c r="F82" s="194" t="s">
        <v>1114</v>
      </c>
      <c r="G82" s="195" t="s">
        <v>266</v>
      </c>
      <c r="H82" s="196">
        <v>35</v>
      </c>
      <c r="I82" s="197"/>
      <c r="J82" s="198">
        <f t="shared" si="0"/>
        <v>0</v>
      </c>
      <c r="K82" s="194" t="s">
        <v>21</v>
      </c>
      <c r="L82" s="61"/>
      <c r="M82" s="199" t="s">
        <v>21</v>
      </c>
      <c r="N82" s="200" t="s">
        <v>42</v>
      </c>
      <c r="O82" s="42"/>
      <c r="P82" s="201">
        <f t="shared" si="1"/>
        <v>0</v>
      </c>
      <c r="Q82" s="201">
        <v>0</v>
      </c>
      <c r="R82" s="201">
        <f t="shared" si="2"/>
        <v>0</v>
      </c>
      <c r="S82" s="201">
        <v>0</v>
      </c>
      <c r="T82" s="202">
        <f t="shared" si="3"/>
        <v>0</v>
      </c>
      <c r="AR82" s="24" t="s">
        <v>157</v>
      </c>
      <c r="AT82" s="24" t="s">
        <v>140</v>
      </c>
      <c r="AU82" s="24" t="s">
        <v>79</v>
      </c>
      <c r="AY82" s="24" t="s">
        <v>137</v>
      </c>
      <c r="BE82" s="203">
        <f t="shared" si="4"/>
        <v>0</v>
      </c>
      <c r="BF82" s="203">
        <f t="shared" si="5"/>
        <v>0</v>
      </c>
      <c r="BG82" s="203">
        <f t="shared" si="6"/>
        <v>0</v>
      </c>
      <c r="BH82" s="203">
        <f t="shared" si="7"/>
        <v>0</v>
      </c>
      <c r="BI82" s="203">
        <f t="shared" si="8"/>
        <v>0</v>
      </c>
      <c r="BJ82" s="24" t="s">
        <v>79</v>
      </c>
      <c r="BK82" s="203">
        <f t="shared" si="9"/>
        <v>0</v>
      </c>
      <c r="BL82" s="24" t="s">
        <v>157</v>
      </c>
      <c r="BM82" s="24" t="s">
        <v>166</v>
      </c>
    </row>
    <row r="83" spans="2:65" s="1" customFormat="1" ht="16.5" customHeight="1">
      <c r="B83" s="41"/>
      <c r="C83" s="192" t="s">
        <v>71</v>
      </c>
      <c r="D83" s="192" t="s">
        <v>140</v>
      </c>
      <c r="E83" s="193" t="s">
        <v>1928</v>
      </c>
      <c r="F83" s="194" t="s">
        <v>1929</v>
      </c>
      <c r="G83" s="195" t="s">
        <v>266</v>
      </c>
      <c r="H83" s="196">
        <v>10</v>
      </c>
      <c r="I83" s="197"/>
      <c r="J83" s="198">
        <f t="shared" si="0"/>
        <v>0</v>
      </c>
      <c r="K83" s="194" t="s">
        <v>21</v>
      </c>
      <c r="L83" s="61"/>
      <c r="M83" s="199" t="s">
        <v>21</v>
      </c>
      <c r="N83" s="200" t="s">
        <v>42</v>
      </c>
      <c r="O83" s="42"/>
      <c r="P83" s="201">
        <f t="shared" si="1"/>
        <v>0</v>
      </c>
      <c r="Q83" s="201">
        <v>0</v>
      </c>
      <c r="R83" s="201">
        <f t="shared" si="2"/>
        <v>0</v>
      </c>
      <c r="S83" s="201">
        <v>0</v>
      </c>
      <c r="T83" s="202">
        <f t="shared" si="3"/>
        <v>0</v>
      </c>
      <c r="AR83" s="24" t="s">
        <v>157</v>
      </c>
      <c r="AT83" s="24" t="s">
        <v>140</v>
      </c>
      <c r="AU83" s="24" t="s">
        <v>79</v>
      </c>
      <c r="AY83" s="24" t="s">
        <v>137</v>
      </c>
      <c r="BE83" s="203">
        <f t="shared" si="4"/>
        <v>0</v>
      </c>
      <c r="BF83" s="203">
        <f t="shared" si="5"/>
        <v>0</v>
      </c>
      <c r="BG83" s="203">
        <f t="shared" si="6"/>
        <v>0</v>
      </c>
      <c r="BH83" s="203">
        <f t="shared" si="7"/>
        <v>0</v>
      </c>
      <c r="BI83" s="203">
        <f t="shared" si="8"/>
        <v>0</v>
      </c>
      <c r="BJ83" s="24" t="s">
        <v>79</v>
      </c>
      <c r="BK83" s="203">
        <f t="shared" si="9"/>
        <v>0</v>
      </c>
      <c r="BL83" s="24" t="s">
        <v>157</v>
      </c>
      <c r="BM83" s="24" t="s">
        <v>224</v>
      </c>
    </row>
    <row r="84" spans="2:65" s="1" customFormat="1" ht="16.5" customHeight="1">
      <c r="B84" s="41"/>
      <c r="C84" s="192" t="s">
        <v>71</v>
      </c>
      <c r="D84" s="192" t="s">
        <v>140</v>
      </c>
      <c r="E84" s="193" t="s">
        <v>1930</v>
      </c>
      <c r="F84" s="194" t="s">
        <v>1931</v>
      </c>
      <c r="G84" s="195" t="s">
        <v>266</v>
      </c>
      <c r="H84" s="196">
        <v>15</v>
      </c>
      <c r="I84" s="197"/>
      <c r="J84" s="198">
        <f t="shared" si="0"/>
        <v>0</v>
      </c>
      <c r="K84" s="194" t="s">
        <v>21</v>
      </c>
      <c r="L84" s="61"/>
      <c r="M84" s="199" t="s">
        <v>21</v>
      </c>
      <c r="N84" s="200" t="s">
        <v>42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157</v>
      </c>
      <c r="AT84" s="24" t="s">
        <v>140</v>
      </c>
      <c r="AU84" s="24" t="s">
        <v>79</v>
      </c>
      <c r="AY84" s="24" t="s">
        <v>137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79</v>
      </c>
      <c r="BK84" s="203">
        <f t="shared" si="9"/>
        <v>0</v>
      </c>
      <c r="BL84" s="24" t="s">
        <v>157</v>
      </c>
      <c r="BM84" s="24" t="s">
        <v>235</v>
      </c>
    </row>
    <row r="85" spans="2:65" s="1" customFormat="1" ht="16.5" customHeight="1">
      <c r="B85" s="41"/>
      <c r="C85" s="192" t="s">
        <v>71</v>
      </c>
      <c r="D85" s="192" t="s">
        <v>140</v>
      </c>
      <c r="E85" s="193" t="s">
        <v>1932</v>
      </c>
      <c r="F85" s="194" t="s">
        <v>1933</v>
      </c>
      <c r="G85" s="195" t="s">
        <v>266</v>
      </c>
      <c r="H85" s="196">
        <v>3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42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157</v>
      </c>
      <c r="AT85" s="24" t="s">
        <v>140</v>
      </c>
      <c r="AU85" s="24" t="s">
        <v>79</v>
      </c>
      <c r="AY85" s="24" t="s">
        <v>137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79</v>
      </c>
      <c r="BK85" s="203">
        <f t="shared" si="9"/>
        <v>0</v>
      </c>
      <c r="BL85" s="24" t="s">
        <v>157</v>
      </c>
      <c r="BM85" s="24" t="s">
        <v>245</v>
      </c>
    </row>
    <row r="86" spans="2:63" s="10" customFormat="1" ht="37.35" customHeight="1">
      <c r="B86" s="176"/>
      <c r="C86" s="177"/>
      <c r="D86" s="178" t="s">
        <v>70</v>
      </c>
      <c r="E86" s="179" t="s">
        <v>897</v>
      </c>
      <c r="F86" s="179" t="s">
        <v>1934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SUM(P87:P106)</f>
        <v>0</v>
      </c>
      <c r="Q86" s="184"/>
      <c r="R86" s="185">
        <f>SUM(R87:R106)</f>
        <v>0</v>
      </c>
      <c r="S86" s="184"/>
      <c r="T86" s="186">
        <f>SUM(T87:T106)</f>
        <v>0</v>
      </c>
      <c r="AR86" s="187" t="s">
        <v>79</v>
      </c>
      <c r="AT86" s="188" t="s">
        <v>70</v>
      </c>
      <c r="AU86" s="188" t="s">
        <v>71</v>
      </c>
      <c r="AY86" s="187" t="s">
        <v>137</v>
      </c>
      <c r="BK86" s="189">
        <f>SUM(BK87:BK106)</f>
        <v>0</v>
      </c>
    </row>
    <row r="87" spans="2:65" s="1" customFormat="1" ht="16.5" customHeight="1">
      <c r="B87" s="41"/>
      <c r="C87" s="192" t="s">
        <v>71</v>
      </c>
      <c r="D87" s="192" t="s">
        <v>140</v>
      </c>
      <c r="E87" s="193" t="s">
        <v>1935</v>
      </c>
      <c r="F87" s="194" t="s">
        <v>1127</v>
      </c>
      <c r="G87" s="195" t="s">
        <v>888</v>
      </c>
      <c r="H87" s="196">
        <v>2</v>
      </c>
      <c r="I87" s="197"/>
      <c r="J87" s="198">
        <f aca="true" t="shared" si="10" ref="J87:J106">ROUND(I87*H87,2)</f>
        <v>0</v>
      </c>
      <c r="K87" s="194" t="s">
        <v>21</v>
      </c>
      <c r="L87" s="61"/>
      <c r="M87" s="199" t="s">
        <v>21</v>
      </c>
      <c r="N87" s="200" t="s">
        <v>42</v>
      </c>
      <c r="O87" s="42"/>
      <c r="P87" s="201">
        <f aca="true" t="shared" si="11" ref="P87:P106">O87*H87</f>
        <v>0</v>
      </c>
      <c r="Q87" s="201">
        <v>0</v>
      </c>
      <c r="R87" s="201">
        <f aca="true" t="shared" si="12" ref="R87:R106">Q87*H87</f>
        <v>0</v>
      </c>
      <c r="S87" s="201">
        <v>0</v>
      </c>
      <c r="T87" s="202">
        <f aca="true" t="shared" si="13" ref="T87:T106">S87*H87</f>
        <v>0</v>
      </c>
      <c r="AR87" s="24" t="s">
        <v>157</v>
      </c>
      <c r="AT87" s="24" t="s">
        <v>140</v>
      </c>
      <c r="AU87" s="24" t="s">
        <v>79</v>
      </c>
      <c r="AY87" s="24" t="s">
        <v>137</v>
      </c>
      <c r="BE87" s="203">
        <f aca="true" t="shared" si="14" ref="BE87:BE106">IF(N87="základní",J87,0)</f>
        <v>0</v>
      </c>
      <c r="BF87" s="203">
        <f aca="true" t="shared" si="15" ref="BF87:BF106">IF(N87="snížená",J87,0)</f>
        <v>0</v>
      </c>
      <c r="BG87" s="203">
        <f aca="true" t="shared" si="16" ref="BG87:BG106">IF(N87="zákl. přenesená",J87,0)</f>
        <v>0</v>
      </c>
      <c r="BH87" s="203">
        <f aca="true" t="shared" si="17" ref="BH87:BH106">IF(N87="sníž. přenesená",J87,0)</f>
        <v>0</v>
      </c>
      <c r="BI87" s="203">
        <f aca="true" t="shared" si="18" ref="BI87:BI106">IF(N87="nulová",J87,0)</f>
        <v>0</v>
      </c>
      <c r="BJ87" s="24" t="s">
        <v>79</v>
      </c>
      <c r="BK87" s="203">
        <f aca="true" t="shared" si="19" ref="BK87:BK106">ROUND(I87*H87,2)</f>
        <v>0</v>
      </c>
      <c r="BL87" s="24" t="s">
        <v>157</v>
      </c>
      <c r="BM87" s="24" t="s">
        <v>259</v>
      </c>
    </row>
    <row r="88" spans="2:65" s="1" customFormat="1" ht="16.5" customHeight="1">
      <c r="B88" s="41"/>
      <c r="C88" s="192" t="s">
        <v>71</v>
      </c>
      <c r="D88" s="192" t="s">
        <v>140</v>
      </c>
      <c r="E88" s="193" t="s">
        <v>1936</v>
      </c>
      <c r="F88" s="194" t="s">
        <v>1124</v>
      </c>
      <c r="G88" s="195" t="s">
        <v>888</v>
      </c>
      <c r="H88" s="196">
        <v>2</v>
      </c>
      <c r="I88" s="197"/>
      <c r="J88" s="198">
        <f t="shared" si="10"/>
        <v>0</v>
      </c>
      <c r="K88" s="194" t="s">
        <v>21</v>
      </c>
      <c r="L88" s="61"/>
      <c r="M88" s="199" t="s">
        <v>21</v>
      </c>
      <c r="N88" s="200" t="s">
        <v>42</v>
      </c>
      <c r="O88" s="42"/>
      <c r="P88" s="201">
        <f t="shared" si="11"/>
        <v>0</v>
      </c>
      <c r="Q88" s="201">
        <v>0</v>
      </c>
      <c r="R88" s="201">
        <f t="shared" si="12"/>
        <v>0</v>
      </c>
      <c r="S88" s="201">
        <v>0</v>
      </c>
      <c r="T88" s="202">
        <f t="shared" si="13"/>
        <v>0</v>
      </c>
      <c r="AR88" s="24" t="s">
        <v>157</v>
      </c>
      <c r="AT88" s="24" t="s">
        <v>140</v>
      </c>
      <c r="AU88" s="24" t="s">
        <v>79</v>
      </c>
      <c r="AY88" s="24" t="s">
        <v>137</v>
      </c>
      <c r="BE88" s="203">
        <f t="shared" si="14"/>
        <v>0</v>
      </c>
      <c r="BF88" s="203">
        <f t="shared" si="15"/>
        <v>0</v>
      </c>
      <c r="BG88" s="203">
        <f t="shared" si="16"/>
        <v>0</v>
      </c>
      <c r="BH88" s="203">
        <f t="shared" si="17"/>
        <v>0</v>
      </c>
      <c r="BI88" s="203">
        <f t="shared" si="18"/>
        <v>0</v>
      </c>
      <c r="BJ88" s="24" t="s">
        <v>79</v>
      </c>
      <c r="BK88" s="203">
        <f t="shared" si="19"/>
        <v>0</v>
      </c>
      <c r="BL88" s="24" t="s">
        <v>157</v>
      </c>
      <c r="BM88" s="24" t="s">
        <v>269</v>
      </c>
    </row>
    <row r="89" spans="2:65" s="1" customFormat="1" ht="16.5" customHeight="1">
      <c r="B89" s="41"/>
      <c r="C89" s="192" t="s">
        <v>71</v>
      </c>
      <c r="D89" s="192" t="s">
        <v>140</v>
      </c>
      <c r="E89" s="193" t="s">
        <v>1937</v>
      </c>
      <c r="F89" s="194" t="s">
        <v>1114</v>
      </c>
      <c r="G89" s="195" t="s">
        <v>888</v>
      </c>
      <c r="H89" s="196">
        <v>2</v>
      </c>
      <c r="I89" s="197"/>
      <c r="J89" s="198">
        <f t="shared" si="10"/>
        <v>0</v>
      </c>
      <c r="K89" s="194" t="s">
        <v>21</v>
      </c>
      <c r="L89" s="61"/>
      <c r="M89" s="199" t="s">
        <v>21</v>
      </c>
      <c r="N89" s="200" t="s">
        <v>42</v>
      </c>
      <c r="O89" s="42"/>
      <c r="P89" s="201">
        <f t="shared" si="11"/>
        <v>0</v>
      </c>
      <c r="Q89" s="201">
        <v>0</v>
      </c>
      <c r="R89" s="201">
        <f t="shared" si="12"/>
        <v>0</v>
      </c>
      <c r="S89" s="201">
        <v>0</v>
      </c>
      <c r="T89" s="202">
        <f t="shared" si="13"/>
        <v>0</v>
      </c>
      <c r="AR89" s="24" t="s">
        <v>157</v>
      </c>
      <c r="AT89" s="24" t="s">
        <v>140</v>
      </c>
      <c r="AU89" s="24" t="s">
        <v>79</v>
      </c>
      <c r="AY89" s="24" t="s">
        <v>137</v>
      </c>
      <c r="BE89" s="203">
        <f t="shared" si="14"/>
        <v>0</v>
      </c>
      <c r="BF89" s="203">
        <f t="shared" si="15"/>
        <v>0</v>
      </c>
      <c r="BG89" s="203">
        <f t="shared" si="16"/>
        <v>0</v>
      </c>
      <c r="BH89" s="203">
        <f t="shared" si="17"/>
        <v>0</v>
      </c>
      <c r="BI89" s="203">
        <f t="shared" si="18"/>
        <v>0</v>
      </c>
      <c r="BJ89" s="24" t="s">
        <v>79</v>
      </c>
      <c r="BK89" s="203">
        <f t="shared" si="19"/>
        <v>0</v>
      </c>
      <c r="BL89" s="24" t="s">
        <v>157</v>
      </c>
      <c r="BM89" s="24" t="s">
        <v>279</v>
      </c>
    </row>
    <row r="90" spans="2:65" s="1" customFormat="1" ht="16.5" customHeight="1">
      <c r="B90" s="41"/>
      <c r="C90" s="192" t="s">
        <v>71</v>
      </c>
      <c r="D90" s="192" t="s">
        <v>140</v>
      </c>
      <c r="E90" s="193" t="s">
        <v>1938</v>
      </c>
      <c r="F90" s="194" t="s">
        <v>1939</v>
      </c>
      <c r="G90" s="195" t="s">
        <v>888</v>
      </c>
      <c r="H90" s="196">
        <v>1</v>
      </c>
      <c r="I90" s="197"/>
      <c r="J90" s="198">
        <f t="shared" si="10"/>
        <v>0</v>
      </c>
      <c r="K90" s="194" t="s">
        <v>21</v>
      </c>
      <c r="L90" s="61"/>
      <c r="M90" s="199" t="s">
        <v>21</v>
      </c>
      <c r="N90" s="200" t="s">
        <v>42</v>
      </c>
      <c r="O90" s="42"/>
      <c r="P90" s="201">
        <f t="shared" si="11"/>
        <v>0</v>
      </c>
      <c r="Q90" s="201">
        <v>0</v>
      </c>
      <c r="R90" s="201">
        <f t="shared" si="12"/>
        <v>0</v>
      </c>
      <c r="S90" s="201">
        <v>0</v>
      </c>
      <c r="T90" s="202">
        <f t="shared" si="13"/>
        <v>0</v>
      </c>
      <c r="AR90" s="24" t="s">
        <v>157</v>
      </c>
      <c r="AT90" s="24" t="s">
        <v>140</v>
      </c>
      <c r="AU90" s="24" t="s">
        <v>79</v>
      </c>
      <c r="AY90" s="24" t="s">
        <v>137</v>
      </c>
      <c r="BE90" s="203">
        <f t="shared" si="14"/>
        <v>0</v>
      </c>
      <c r="BF90" s="203">
        <f t="shared" si="15"/>
        <v>0</v>
      </c>
      <c r="BG90" s="203">
        <f t="shared" si="16"/>
        <v>0</v>
      </c>
      <c r="BH90" s="203">
        <f t="shared" si="17"/>
        <v>0</v>
      </c>
      <c r="BI90" s="203">
        <f t="shared" si="18"/>
        <v>0</v>
      </c>
      <c r="BJ90" s="24" t="s">
        <v>79</v>
      </c>
      <c r="BK90" s="203">
        <f t="shared" si="19"/>
        <v>0</v>
      </c>
      <c r="BL90" s="24" t="s">
        <v>157</v>
      </c>
      <c r="BM90" s="24" t="s">
        <v>287</v>
      </c>
    </row>
    <row r="91" spans="2:65" s="1" customFormat="1" ht="16.5" customHeight="1">
      <c r="B91" s="41"/>
      <c r="C91" s="192" t="s">
        <v>71</v>
      </c>
      <c r="D91" s="192" t="s">
        <v>140</v>
      </c>
      <c r="E91" s="193" t="s">
        <v>1940</v>
      </c>
      <c r="F91" s="194" t="s">
        <v>1941</v>
      </c>
      <c r="G91" s="195" t="s">
        <v>888</v>
      </c>
      <c r="H91" s="196">
        <v>2</v>
      </c>
      <c r="I91" s="197"/>
      <c r="J91" s="198">
        <f t="shared" si="10"/>
        <v>0</v>
      </c>
      <c r="K91" s="194" t="s">
        <v>21</v>
      </c>
      <c r="L91" s="61"/>
      <c r="M91" s="199" t="s">
        <v>21</v>
      </c>
      <c r="N91" s="200" t="s">
        <v>42</v>
      </c>
      <c r="O91" s="42"/>
      <c r="P91" s="201">
        <f t="shared" si="11"/>
        <v>0</v>
      </c>
      <c r="Q91" s="201">
        <v>0</v>
      </c>
      <c r="R91" s="201">
        <f t="shared" si="12"/>
        <v>0</v>
      </c>
      <c r="S91" s="201">
        <v>0</v>
      </c>
      <c r="T91" s="202">
        <f t="shared" si="13"/>
        <v>0</v>
      </c>
      <c r="AR91" s="24" t="s">
        <v>157</v>
      </c>
      <c r="AT91" s="24" t="s">
        <v>140</v>
      </c>
      <c r="AU91" s="24" t="s">
        <v>79</v>
      </c>
      <c r="AY91" s="24" t="s">
        <v>137</v>
      </c>
      <c r="BE91" s="203">
        <f t="shared" si="14"/>
        <v>0</v>
      </c>
      <c r="BF91" s="203">
        <f t="shared" si="15"/>
        <v>0</v>
      </c>
      <c r="BG91" s="203">
        <f t="shared" si="16"/>
        <v>0</v>
      </c>
      <c r="BH91" s="203">
        <f t="shared" si="17"/>
        <v>0</v>
      </c>
      <c r="BI91" s="203">
        <f t="shared" si="18"/>
        <v>0</v>
      </c>
      <c r="BJ91" s="24" t="s">
        <v>79</v>
      </c>
      <c r="BK91" s="203">
        <f t="shared" si="19"/>
        <v>0</v>
      </c>
      <c r="BL91" s="24" t="s">
        <v>157</v>
      </c>
      <c r="BM91" s="24" t="s">
        <v>296</v>
      </c>
    </row>
    <row r="92" spans="2:65" s="1" customFormat="1" ht="16.5" customHeight="1">
      <c r="B92" s="41"/>
      <c r="C92" s="192" t="s">
        <v>71</v>
      </c>
      <c r="D92" s="192" t="s">
        <v>140</v>
      </c>
      <c r="E92" s="193" t="s">
        <v>1942</v>
      </c>
      <c r="F92" s="194" t="s">
        <v>1943</v>
      </c>
      <c r="G92" s="195" t="s">
        <v>266</v>
      </c>
      <c r="H92" s="196">
        <v>2</v>
      </c>
      <c r="I92" s="197"/>
      <c r="J92" s="198">
        <f t="shared" si="10"/>
        <v>0</v>
      </c>
      <c r="K92" s="194" t="s">
        <v>21</v>
      </c>
      <c r="L92" s="61"/>
      <c r="M92" s="199" t="s">
        <v>21</v>
      </c>
      <c r="N92" s="200" t="s">
        <v>42</v>
      </c>
      <c r="O92" s="42"/>
      <c r="P92" s="201">
        <f t="shared" si="11"/>
        <v>0</v>
      </c>
      <c r="Q92" s="201">
        <v>0</v>
      </c>
      <c r="R92" s="201">
        <f t="shared" si="12"/>
        <v>0</v>
      </c>
      <c r="S92" s="201">
        <v>0</v>
      </c>
      <c r="T92" s="202">
        <f t="shared" si="13"/>
        <v>0</v>
      </c>
      <c r="AR92" s="24" t="s">
        <v>157</v>
      </c>
      <c r="AT92" s="24" t="s">
        <v>140</v>
      </c>
      <c r="AU92" s="24" t="s">
        <v>79</v>
      </c>
      <c r="AY92" s="24" t="s">
        <v>137</v>
      </c>
      <c r="BE92" s="203">
        <f t="shared" si="14"/>
        <v>0</v>
      </c>
      <c r="BF92" s="203">
        <f t="shared" si="15"/>
        <v>0</v>
      </c>
      <c r="BG92" s="203">
        <f t="shared" si="16"/>
        <v>0</v>
      </c>
      <c r="BH92" s="203">
        <f t="shared" si="17"/>
        <v>0</v>
      </c>
      <c r="BI92" s="203">
        <f t="shared" si="18"/>
        <v>0</v>
      </c>
      <c r="BJ92" s="24" t="s">
        <v>79</v>
      </c>
      <c r="BK92" s="203">
        <f t="shared" si="19"/>
        <v>0</v>
      </c>
      <c r="BL92" s="24" t="s">
        <v>157</v>
      </c>
      <c r="BM92" s="24" t="s">
        <v>304</v>
      </c>
    </row>
    <row r="93" spans="2:65" s="1" customFormat="1" ht="16.5" customHeight="1">
      <c r="B93" s="41"/>
      <c r="C93" s="192" t="s">
        <v>71</v>
      </c>
      <c r="D93" s="192" t="s">
        <v>140</v>
      </c>
      <c r="E93" s="193" t="s">
        <v>1944</v>
      </c>
      <c r="F93" s="194" t="s">
        <v>1945</v>
      </c>
      <c r="G93" s="195" t="s">
        <v>266</v>
      </c>
      <c r="H93" s="196">
        <v>2</v>
      </c>
      <c r="I93" s="197"/>
      <c r="J93" s="198">
        <f t="shared" si="10"/>
        <v>0</v>
      </c>
      <c r="K93" s="194" t="s">
        <v>21</v>
      </c>
      <c r="L93" s="61"/>
      <c r="M93" s="199" t="s">
        <v>21</v>
      </c>
      <c r="N93" s="200" t="s">
        <v>42</v>
      </c>
      <c r="O93" s="42"/>
      <c r="P93" s="201">
        <f t="shared" si="11"/>
        <v>0</v>
      </c>
      <c r="Q93" s="201">
        <v>0</v>
      </c>
      <c r="R93" s="201">
        <f t="shared" si="12"/>
        <v>0</v>
      </c>
      <c r="S93" s="201">
        <v>0</v>
      </c>
      <c r="T93" s="202">
        <f t="shared" si="13"/>
        <v>0</v>
      </c>
      <c r="AR93" s="24" t="s">
        <v>157</v>
      </c>
      <c r="AT93" s="24" t="s">
        <v>140</v>
      </c>
      <c r="AU93" s="24" t="s">
        <v>79</v>
      </c>
      <c r="AY93" s="24" t="s">
        <v>137</v>
      </c>
      <c r="BE93" s="203">
        <f t="shared" si="14"/>
        <v>0</v>
      </c>
      <c r="BF93" s="203">
        <f t="shared" si="15"/>
        <v>0</v>
      </c>
      <c r="BG93" s="203">
        <f t="shared" si="16"/>
        <v>0</v>
      </c>
      <c r="BH93" s="203">
        <f t="shared" si="17"/>
        <v>0</v>
      </c>
      <c r="BI93" s="203">
        <f t="shared" si="18"/>
        <v>0</v>
      </c>
      <c r="BJ93" s="24" t="s">
        <v>79</v>
      </c>
      <c r="BK93" s="203">
        <f t="shared" si="19"/>
        <v>0</v>
      </c>
      <c r="BL93" s="24" t="s">
        <v>157</v>
      </c>
      <c r="BM93" s="24" t="s">
        <v>312</v>
      </c>
    </row>
    <row r="94" spans="2:65" s="1" customFormat="1" ht="16.5" customHeight="1">
      <c r="B94" s="41"/>
      <c r="C94" s="192" t="s">
        <v>71</v>
      </c>
      <c r="D94" s="192" t="s">
        <v>140</v>
      </c>
      <c r="E94" s="193" t="s">
        <v>1946</v>
      </c>
      <c r="F94" s="194" t="s">
        <v>1947</v>
      </c>
      <c r="G94" s="195" t="s">
        <v>888</v>
      </c>
      <c r="H94" s="196">
        <v>3</v>
      </c>
      <c r="I94" s="197"/>
      <c r="J94" s="198">
        <f t="shared" si="10"/>
        <v>0</v>
      </c>
      <c r="K94" s="194" t="s">
        <v>21</v>
      </c>
      <c r="L94" s="61"/>
      <c r="M94" s="199" t="s">
        <v>21</v>
      </c>
      <c r="N94" s="200" t="s">
        <v>42</v>
      </c>
      <c r="O94" s="42"/>
      <c r="P94" s="201">
        <f t="shared" si="11"/>
        <v>0</v>
      </c>
      <c r="Q94" s="201">
        <v>0</v>
      </c>
      <c r="R94" s="201">
        <f t="shared" si="12"/>
        <v>0</v>
      </c>
      <c r="S94" s="201">
        <v>0</v>
      </c>
      <c r="T94" s="202">
        <f t="shared" si="13"/>
        <v>0</v>
      </c>
      <c r="AR94" s="24" t="s">
        <v>157</v>
      </c>
      <c r="AT94" s="24" t="s">
        <v>140</v>
      </c>
      <c r="AU94" s="24" t="s">
        <v>79</v>
      </c>
      <c r="AY94" s="24" t="s">
        <v>137</v>
      </c>
      <c r="BE94" s="203">
        <f t="shared" si="14"/>
        <v>0</v>
      </c>
      <c r="BF94" s="203">
        <f t="shared" si="15"/>
        <v>0</v>
      </c>
      <c r="BG94" s="203">
        <f t="shared" si="16"/>
        <v>0</v>
      </c>
      <c r="BH94" s="203">
        <f t="shared" si="17"/>
        <v>0</v>
      </c>
      <c r="BI94" s="203">
        <f t="shared" si="18"/>
        <v>0</v>
      </c>
      <c r="BJ94" s="24" t="s">
        <v>79</v>
      </c>
      <c r="BK94" s="203">
        <f t="shared" si="19"/>
        <v>0</v>
      </c>
      <c r="BL94" s="24" t="s">
        <v>157</v>
      </c>
      <c r="BM94" s="24" t="s">
        <v>320</v>
      </c>
    </row>
    <row r="95" spans="2:65" s="1" customFormat="1" ht="16.5" customHeight="1">
      <c r="B95" s="41"/>
      <c r="C95" s="192" t="s">
        <v>71</v>
      </c>
      <c r="D95" s="192" t="s">
        <v>140</v>
      </c>
      <c r="E95" s="193" t="s">
        <v>1948</v>
      </c>
      <c r="F95" s="194" t="s">
        <v>1949</v>
      </c>
      <c r="G95" s="195" t="s">
        <v>888</v>
      </c>
      <c r="H95" s="196">
        <v>3</v>
      </c>
      <c r="I95" s="197"/>
      <c r="J95" s="198">
        <f t="shared" si="10"/>
        <v>0</v>
      </c>
      <c r="K95" s="194" t="s">
        <v>21</v>
      </c>
      <c r="L95" s="61"/>
      <c r="M95" s="199" t="s">
        <v>21</v>
      </c>
      <c r="N95" s="200" t="s">
        <v>42</v>
      </c>
      <c r="O95" s="42"/>
      <c r="P95" s="201">
        <f t="shared" si="11"/>
        <v>0</v>
      </c>
      <c r="Q95" s="201">
        <v>0</v>
      </c>
      <c r="R95" s="201">
        <f t="shared" si="12"/>
        <v>0</v>
      </c>
      <c r="S95" s="201">
        <v>0</v>
      </c>
      <c r="T95" s="202">
        <f t="shared" si="13"/>
        <v>0</v>
      </c>
      <c r="AR95" s="24" t="s">
        <v>157</v>
      </c>
      <c r="AT95" s="24" t="s">
        <v>140</v>
      </c>
      <c r="AU95" s="24" t="s">
        <v>79</v>
      </c>
      <c r="AY95" s="24" t="s">
        <v>137</v>
      </c>
      <c r="BE95" s="203">
        <f t="shared" si="14"/>
        <v>0</v>
      </c>
      <c r="BF95" s="203">
        <f t="shared" si="15"/>
        <v>0</v>
      </c>
      <c r="BG95" s="203">
        <f t="shared" si="16"/>
        <v>0</v>
      </c>
      <c r="BH95" s="203">
        <f t="shared" si="17"/>
        <v>0</v>
      </c>
      <c r="BI95" s="203">
        <f t="shared" si="18"/>
        <v>0</v>
      </c>
      <c r="BJ95" s="24" t="s">
        <v>79</v>
      </c>
      <c r="BK95" s="203">
        <f t="shared" si="19"/>
        <v>0</v>
      </c>
      <c r="BL95" s="24" t="s">
        <v>157</v>
      </c>
      <c r="BM95" s="24" t="s">
        <v>335</v>
      </c>
    </row>
    <row r="96" spans="2:65" s="1" customFormat="1" ht="16.5" customHeight="1">
      <c r="B96" s="41"/>
      <c r="C96" s="192" t="s">
        <v>71</v>
      </c>
      <c r="D96" s="192" t="s">
        <v>140</v>
      </c>
      <c r="E96" s="193" t="s">
        <v>1950</v>
      </c>
      <c r="F96" s="194" t="s">
        <v>1951</v>
      </c>
      <c r="G96" s="195" t="s">
        <v>1952</v>
      </c>
      <c r="H96" s="196">
        <v>1</v>
      </c>
      <c r="I96" s="197"/>
      <c r="J96" s="198">
        <f t="shared" si="10"/>
        <v>0</v>
      </c>
      <c r="K96" s="194" t="s">
        <v>21</v>
      </c>
      <c r="L96" s="61"/>
      <c r="M96" s="199" t="s">
        <v>21</v>
      </c>
      <c r="N96" s="200" t="s">
        <v>42</v>
      </c>
      <c r="O96" s="42"/>
      <c r="P96" s="201">
        <f t="shared" si="11"/>
        <v>0</v>
      </c>
      <c r="Q96" s="201">
        <v>0</v>
      </c>
      <c r="R96" s="201">
        <f t="shared" si="12"/>
        <v>0</v>
      </c>
      <c r="S96" s="201">
        <v>0</v>
      </c>
      <c r="T96" s="202">
        <f t="shared" si="13"/>
        <v>0</v>
      </c>
      <c r="AR96" s="24" t="s">
        <v>157</v>
      </c>
      <c r="AT96" s="24" t="s">
        <v>140</v>
      </c>
      <c r="AU96" s="24" t="s">
        <v>79</v>
      </c>
      <c r="AY96" s="24" t="s">
        <v>137</v>
      </c>
      <c r="BE96" s="203">
        <f t="shared" si="14"/>
        <v>0</v>
      </c>
      <c r="BF96" s="203">
        <f t="shared" si="15"/>
        <v>0</v>
      </c>
      <c r="BG96" s="203">
        <f t="shared" si="16"/>
        <v>0</v>
      </c>
      <c r="BH96" s="203">
        <f t="shared" si="17"/>
        <v>0</v>
      </c>
      <c r="BI96" s="203">
        <f t="shared" si="18"/>
        <v>0</v>
      </c>
      <c r="BJ96" s="24" t="s">
        <v>79</v>
      </c>
      <c r="BK96" s="203">
        <f t="shared" si="19"/>
        <v>0</v>
      </c>
      <c r="BL96" s="24" t="s">
        <v>157</v>
      </c>
      <c r="BM96" s="24" t="s">
        <v>344</v>
      </c>
    </row>
    <row r="97" spans="2:65" s="1" customFormat="1" ht="51" customHeight="1">
      <c r="B97" s="41"/>
      <c r="C97" s="192" t="s">
        <v>71</v>
      </c>
      <c r="D97" s="192" t="s">
        <v>140</v>
      </c>
      <c r="E97" s="193" t="s">
        <v>1953</v>
      </c>
      <c r="F97" s="194" t="s">
        <v>1954</v>
      </c>
      <c r="G97" s="195" t="s">
        <v>888</v>
      </c>
      <c r="H97" s="196">
        <v>1</v>
      </c>
      <c r="I97" s="197"/>
      <c r="J97" s="198">
        <f t="shared" si="10"/>
        <v>0</v>
      </c>
      <c r="K97" s="194" t="s">
        <v>21</v>
      </c>
      <c r="L97" s="61"/>
      <c r="M97" s="199" t="s">
        <v>21</v>
      </c>
      <c r="N97" s="200" t="s">
        <v>42</v>
      </c>
      <c r="O97" s="42"/>
      <c r="P97" s="201">
        <f t="shared" si="11"/>
        <v>0</v>
      </c>
      <c r="Q97" s="201">
        <v>0</v>
      </c>
      <c r="R97" s="201">
        <f t="shared" si="12"/>
        <v>0</v>
      </c>
      <c r="S97" s="201">
        <v>0</v>
      </c>
      <c r="T97" s="202">
        <f t="shared" si="13"/>
        <v>0</v>
      </c>
      <c r="AR97" s="24" t="s">
        <v>157</v>
      </c>
      <c r="AT97" s="24" t="s">
        <v>140</v>
      </c>
      <c r="AU97" s="24" t="s">
        <v>79</v>
      </c>
      <c r="AY97" s="24" t="s">
        <v>137</v>
      </c>
      <c r="BE97" s="203">
        <f t="shared" si="14"/>
        <v>0</v>
      </c>
      <c r="BF97" s="203">
        <f t="shared" si="15"/>
        <v>0</v>
      </c>
      <c r="BG97" s="203">
        <f t="shared" si="16"/>
        <v>0</v>
      </c>
      <c r="BH97" s="203">
        <f t="shared" si="17"/>
        <v>0</v>
      </c>
      <c r="BI97" s="203">
        <f t="shared" si="18"/>
        <v>0</v>
      </c>
      <c r="BJ97" s="24" t="s">
        <v>79</v>
      </c>
      <c r="BK97" s="203">
        <f t="shared" si="19"/>
        <v>0</v>
      </c>
      <c r="BL97" s="24" t="s">
        <v>157</v>
      </c>
      <c r="BM97" s="24" t="s">
        <v>357</v>
      </c>
    </row>
    <row r="98" spans="2:65" s="1" customFormat="1" ht="16.5" customHeight="1">
      <c r="B98" s="41"/>
      <c r="C98" s="192" t="s">
        <v>71</v>
      </c>
      <c r="D98" s="192" t="s">
        <v>140</v>
      </c>
      <c r="E98" s="193" t="s">
        <v>1955</v>
      </c>
      <c r="F98" s="194" t="s">
        <v>1956</v>
      </c>
      <c r="G98" s="195" t="s">
        <v>1957</v>
      </c>
      <c r="H98" s="196">
        <v>1</v>
      </c>
      <c r="I98" s="197"/>
      <c r="J98" s="198">
        <f t="shared" si="10"/>
        <v>0</v>
      </c>
      <c r="K98" s="194" t="s">
        <v>21</v>
      </c>
      <c r="L98" s="61"/>
      <c r="M98" s="199" t="s">
        <v>21</v>
      </c>
      <c r="N98" s="200" t="s">
        <v>42</v>
      </c>
      <c r="O98" s="42"/>
      <c r="P98" s="201">
        <f t="shared" si="11"/>
        <v>0</v>
      </c>
      <c r="Q98" s="201">
        <v>0</v>
      </c>
      <c r="R98" s="201">
        <f t="shared" si="12"/>
        <v>0</v>
      </c>
      <c r="S98" s="201">
        <v>0</v>
      </c>
      <c r="T98" s="202">
        <f t="shared" si="13"/>
        <v>0</v>
      </c>
      <c r="AR98" s="24" t="s">
        <v>157</v>
      </c>
      <c r="AT98" s="24" t="s">
        <v>140</v>
      </c>
      <c r="AU98" s="24" t="s">
        <v>79</v>
      </c>
      <c r="AY98" s="24" t="s">
        <v>137</v>
      </c>
      <c r="BE98" s="203">
        <f t="shared" si="14"/>
        <v>0</v>
      </c>
      <c r="BF98" s="203">
        <f t="shared" si="15"/>
        <v>0</v>
      </c>
      <c r="BG98" s="203">
        <f t="shared" si="16"/>
        <v>0</v>
      </c>
      <c r="BH98" s="203">
        <f t="shared" si="17"/>
        <v>0</v>
      </c>
      <c r="BI98" s="203">
        <f t="shared" si="18"/>
        <v>0</v>
      </c>
      <c r="BJ98" s="24" t="s">
        <v>79</v>
      </c>
      <c r="BK98" s="203">
        <f t="shared" si="19"/>
        <v>0</v>
      </c>
      <c r="BL98" s="24" t="s">
        <v>157</v>
      </c>
      <c r="BM98" s="24" t="s">
        <v>365</v>
      </c>
    </row>
    <row r="99" spans="2:65" s="1" customFormat="1" ht="16.5" customHeight="1">
      <c r="B99" s="41"/>
      <c r="C99" s="192" t="s">
        <v>71</v>
      </c>
      <c r="D99" s="192" t="s">
        <v>140</v>
      </c>
      <c r="E99" s="193" t="s">
        <v>1958</v>
      </c>
      <c r="F99" s="194" t="s">
        <v>1959</v>
      </c>
      <c r="G99" s="195" t="s">
        <v>888</v>
      </c>
      <c r="H99" s="196">
        <v>1</v>
      </c>
      <c r="I99" s="197"/>
      <c r="J99" s="198">
        <f t="shared" si="10"/>
        <v>0</v>
      </c>
      <c r="K99" s="194" t="s">
        <v>21</v>
      </c>
      <c r="L99" s="61"/>
      <c r="M99" s="199" t="s">
        <v>21</v>
      </c>
      <c r="N99" s="200" t="s">
        <v>42</v>
      </c>
      <c r="O99" s="42"/>
      <c r="P99" s="201">
        <f t="shared" si="11"/>
        <v>0</v>
      </c>
      <c r="Q99" s="201">
        <v>0</v>
      </c>
      <c r="R99" s="201">
        <f t="shared" si="12"/>
        <v>0</v>
      </c>
      <c r="S99" s="201">
        <v>0</v>
      </c>
      <c r="T99" s="202">
        <f t="shared" si="13"/>
        <v>0</v>
      </c>
      <c r="AR99" s="24" t="s">
        <v>157</v>
      </c>
      <c r="AT99" s="24" t="s">
        <v>140</v>
      </c>
      <c r="AU99" s="24" t="s">
        <v>79</v>
      </c>
      <c r="AY99" s="24" t="s">
        <v>137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4" t="s">
        <v>79</v>
      </c>
      <c r="BK99" s="203">
        <f t="shared" si="19"/>
        <v>0</v>
      </c>
      <c r="BL99" s="24" t="s">
        <v>157</v>
      </c>
      <c r="BM99" s="24" t="s">
        <v>373</v>
      </c>
    </row>
    <row r="100" spans="2:65" s="1" customFormat="1" ht="16.5" customHeight="1">
      <c r="B100" s="41"/>
      <c r="C100" s="192" t="s">
        <v>71</v>
      </c>
      <c r="D100" s="192" t="s">
        <v>140</v>
      </c>
      <c r="E100" s="193" t="s">
        <v>1960</v>
      </c>
      <c r="F100" s="194" t="s">
        <v>1961</v>
      </c>
      <c r="G100" s="195" t="s">
        <v>1952</v>
      </c>
      <c r="H100" s="196">
        <v>1</v>
      </c>
      <c r="I100" s="197"/>
      <c r="J100" s="198">
        <f t="shared" si="10"/>
        <v>0</v>
      </c>
      <c r="K100" s="194" t="s">
        <v>21</v>
      </c>
      <c r="L100" s="61"/>
      <c r="M100" s="199" t="s">
        <v>21</v>
      </c>
      <c r="N100" s="200" t="s">
        <v>42</v>
      </c>
      <c r="O100" s="42"/>
      <c r="P100" s="201">
        <f t="shared" si="11"/>
        <v>0</v>
      </c>
      <c r="Q100" s="201">
        <v>0</v>
      </c>
      <c r="R100" s="201">
        <f t="shared" si="12"/>
        <v>0</v>
      </c>
      <c r="S100" s="201">
        <v>0</v>
      </c>
      <c r="T100" s="202">
        <f t="shared" si="13"/>
        <v>0</v>
      </c>
      <c r="AR100" s="24" t="s">
        <v>157</v>
      </c>
      <c r="AT100" s="24" t="s">
        <v>140</v>
      </c>
      <c r="AU100" s="24" t="s">
        <v>79</v>
      </c>
      <c r="AY100" s="24" t="s">
        <v>137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79</v>
      </c>
      <c r="BK100" s="203">
        <f t="shared" si="19"/>
        <v>0</v>
      </c>
      <c r="BL100" s="24" t="s">
        <v>157</v>
      </c>
      <c r="BM100" s="24" t="s">
        <v>382</v>
      </c>
    </row>
    <row r="101" spans="2:65" s="1" customFormat="1" ht="16.5" customHeight="1">
      <c r="B101" s="41"/>
      <c r="C101" s="192" t="s">
        <v>71</v>
      </c>
      <c r="D101" s="192" t="s">
        <v>140</v>
      </c>
      <c r="E101" s="193" t="s">
        <v>1962</v>
      </c>
      <c r="F101" s="194" t="s">
        <v>1963</v>
      </c>
      <c r="G101" s="195" t="s">
        <v>266</v>
      </c>
      <c r="H101" s="196">
        <v>30</v>
      </c>
      <c r="I101" s="197"/>
      <c r="J101" s="198">
        <f t="shared" si="10"/>
        <v>0</v>
      </c>
      <c r="K101" s="194" t="s">
        <v>21</v>
      </c>
      <c r="L101" s="61"/>
      <c r="M101" s="199" t="s">
        <v>21</v>
      </c>
      <c r="N101" s="200" t="s">
        <v>42</v>
      </c>
      <c r="O101" s="42"/>
      <c r="P101" s="201">
        <f t="shared" si="11"/>
        <v>0</v>
      </c>
      <c r="Q101" s="201">
        <v>0</v>
      </c>
      <c r="R101" s="201">
        <f t="shared" si="12"/>
        <v>0</v>
      </c>
      <c r="S101" s="201">
        <v>0</v>
      </c>
      <c r="T101" s="202">
        <f t="shared" si="13"/>
        <v>0</v>
      </c>
      <c r="AR101" s="24" t="s">
        <v>157</v>
      </c>
      <c r="AT101" s="24" t="s">
        <v>140</v>
      </c>
      <c r="AU101" s="24" t="s">
        <v>79</v>
      </c>
      <c r="AY101" s="24" t="s">
        <v>137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79</v>
      </c>
      <c r="BK101" s="203">
        <f t="shared" si="19"/>
        <v>0</v>
      </c>
      <c r="BL101" s="24" t="s">
        <v>157</v>
      </c>
      <c r="BM101" s="24" t="s">
        <v>391</v>
      </c>
    </row>
    <row r="102" spans="2:65" s="1" customFormat="1" ht="16.5" customHeight="1">
      <c r="B102" s="41"/>
      <c r="C102" s="192" t="s">
        <v>71</v>
      </c>
      <c r="D102" s="192" t="s">
        <v>140</v>
      </c>
      <c r="E102" s="193" t="s">
        <v>1964</v>
      </c>
      <c r="F102" s="194" t="s">
        <v>1965</v>
      </c>
      <c r="G102" s="195" t="s">
        <v>266</v>
      </c>
      <c r="H102" s="196">
        <v>57</v>
      </c>
      <c r="I102" s="197"/>
      <c r="J102" s="198">
        <f t="shared" si="10"/>
        <v>0</v>
      </c>
      <c r="K102" s="194" t="s">
        <v>21</v>
      </c>
      <c r="L102" s="61"/>
      <c r="M102" s="199" t="s">
        <v>21</v>
      </c>
      <c r="N102" s="200" t="s">
        <v>42</v>
      </c>
      <c r="O102" s="42"/>
      <c r="P102" s="201">
        <f t="shared" si="11"/>
        <v>0</v>
      </c>
      <c r="Q102" s="201">
        <v>0</v>
      </c>
      <c r="R102" s="201">
        <f t="shared" si="12"/>
        <v>0</v>
      </c>
      <c r="S102" s="201">
        <v>0</v>
      </c>
      <c r="T102" s="202">
        <f t="shared" si="13"/>
        <v>0</v>
      </c>
      <c r="AR102" s="24" t="s">
        <v>157</v>
      </c>
      <c r="AT102" s="24" t="s">
        <v>140</v>
      </c>
      <c r="AU102" s="24" t="s">
        <v>79</v>
      </c>
      <c r="AY102" s="24" t="s">
        <v>137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79</v>
      </c>
      <c r="BK102" s="203">
        <f t="shared" si="19"/>
        <v>0</v>
      </c>
      <c r="BL102" s="24" t="s">
        <v>157</v>
      </c>
      <c r="BM102" s="24" t="s">
        <v>400</v>
      </c>
    </row>
    <row r="103" spans="2:65" s="1" customFormat="1" ht="16.5" customHeight="1">
      <c r="B103" s="41"/>
      <c r="C103" s="192" t="s">
        <v>71</v>
      </c>
      <c r="D103" s="192" t="s">
        <v>140</v>
      </c>
      <c r="E103" s="193" t="s">
        <v>1966</v>
      </c>
      <c r="F103" s="194" t="s">
        <v>1967</v>
      </c>
      <c r="G103" s="195" t="s">
        <v>266</v>
      </c>
      <c r="H103" s="196">
        <v>15</v>
      </c>
      <c r="I103" s="197"/>
      <c r="J103" s="198">
        <f t="shared" si="10"/>
        <v>0</v>
      </c>
      <c r="K103" s="194" t="s">
        <v>21</v>
      </c>
      <c r="L103" s="61"/>
      <c r="M103" s="199" t="s">
        <v>21</v>
      </c>
      <c r="N103" s="200" t="s">
        <v>42</v>
      </c>
      <c r="O103" s="42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AR103" s="24" t="s">
        <v>157</v>
      </c>
      <c r="AT103" s="24" t="s">
        <v>140</v>
      </c>
      <c r="AU103" s="24" t="s">
        <v>79</v>
      </c>
      <c r="AY103" s="24" t="s">
        <v>137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79</v>
      </c>
      <c r="BK103" s="203">
        <f t="shared" si="19"/>
        <v>0</v>
      </c>
      <c r="BL103" s="24" t="s">
        <v>157</v>
      </c>
      <c r="BM103" s="24" t="s">
        <v>408</v>
      </c>
    </row>
    <row r="104" spans="2:65" s="1" customFormat="1" ht="16.5" customHeight="1">
      <c r="B104" s="41"/>
      <c r="C104" s="192" t="s">
        <v>71</v>
      </c>
      <c r="D104" s="192" t="s">
        <v>140</v>
      </c>
      <c r="E104" s="193" t="s">
        <v>1968</v>
      </c>
      <c r="F104" s="194" t="s">
        <v>1969</v>
      </c>
      <c r="G104" s="195" t="s">
        <v>266</v>
      </c>
      <c r="H104" s="196">
        <v>3</v>
      </c>
      <c r="I104" s="197"/>
      <c r="J104" s="198">
        <f t="shared" si="10"/>
        <v>0</v>
      </c>
      <c r="K104" s="194" t="s">
        <v>21</v>
      </c>
      <c r="L104" s="61"/>
      <c r="M104" s="199" t="s">
        <v>21</v>
      </c>
      <c r="N104" s="200" t="s">
        <v>42</v>
      </c>
      <c r="O104" s="42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4" t="s">
        <v>157</v>
      </c>
      <c r="AT104" s="24" t="s">
        <v>140</v>
      </c>
      <c r="AU104" s="24" t="s">
        <v>79</v>
      </c>
      <c r="AY104" s="24" t="s">
        <v>137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79</v>
      </c>
      <c r="BK104" s="203">
        <f t="shared" si="19"/>
        <v>0</v>
      </c>
      <c r="BL104" s="24" t="s">
        <v>157</v>
      </c>
      <c r="BM104" s="24" t="s">
        <v>416</v>
      </c>
    </row>
    <row r="105" spans="2:65" s="1" customFormat="1" ht="16.5" customHeight="1">
      <c r="B105" s="41"/>
      <c r="C105" s="192" t="s">
        <v>71</v>
      </c>
      <c r="D105" s="192" t="s">
        <v>140</v>
      </c>
      <c r="E105" s="193" t="s">
        <v>1970</v>
      </c>
      <c r="F105" s="194" t="s">
        <v>558</v>
      </c>
      <c r="G105" s="195" t="s">
        <v>1971</v>
      </c>
      <c r="H105" s="266"/>
      <c r="I105" s="197"/>
      <c r="J105" s="198">
        <f t="shared" si="10"/>
        <v>0</v>
      </c>
      <c r="K105" s="194" t="s">
        <v>21</v>
      </c>
      <c r="L105" s="61"/>
      <c r="M105" s="199" t="s">
        <v>21</v>
      </c>
      <c r="N105" s="200" t="s">
        <v>42</v>
      </c>
      <c r="O105" s="42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4" t="s">
        <v>157</v>
      </c>
      <c r="AT105" s="24" t="s">
        <v>140</v>
      </c>
      <c r="AU105" s="24" t="s">
        <v>79</v>
      </c>
      <c r="AY105" s="24" t="s">
        <v>137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4" t="s">
        <v>79</v>
      </c>
      <c r="BK105" s="203">
        <f t="shared" si="19"/>
        <v>0</v>
      </c>
      <c r="BL105" s="24" t="s">
        <v>157</v>
      </c>
      <c r="BM105" s="24" t="s">
        <v>424</v>
      </c>
    </row>
    <row r="106" spans="2:65" s="1" customFormat="1" ht="16.5" customHeight="1">
      <c r="B106" s="41"/>
      <c r="C106" s="192" t="s">
        <v>71</v>
      </c>
      <c r="D106" s="192" t="s">
        <v>140</v>
      </c>
      <c r="E106" s="193" t="s">
        <v>1972</v>
      </c>
      <c r="F106" s="194" t="s">
        <v>1973</v>
      </c>
      <c r="G106" s="195" t="s">
        <v>843</v>
      </c>
      <c r="H106" s="196">
        <v>15</v>
      </c>
      <c r="I106" s="197"/>
      <c r="J106" s="198">
        <f t="shared" si="10"/>
        <v>0</v>
      </c>
      <c r="K106" s="194" t="s">
        <v>21</v>
      </c>
      <c r="L106" s="61"/>
      <c r="M106" s="199" t="s">
        <v>21</v>
      </c>
      <c r="N106" s="204" t="s">
        <v>42</v>
      </c>
      <c r="O106" s="205"/>
      <c r="P106" s="206">
        <f t="shared" si="11"/>
        <v>0</v>
      </c>
      <c r="Q106" s="206">
        <v>0</v>
      </c>
      <c r="R106" s="206">
        <f t="shared" si="12"/>
        <v>0</v>
      </c>
      <c r="S106" s="206">
        <v>0</v>
      </c>
      <c r="T106" s="207">
        <f t="shared" si="13"/>
        <v>0</v>
      </c>
      <c r="AR106" s="24" t="s">
        <v>157</v>
      </c>
      <c r="AT106" s="24" t="s">
        <v>140</v>
      </c>
      <c r="AU106" s="24" t="s">
        <v>79</v>
      </c>
      <c r="AY106" s="24" t="s">
        <v>137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79</v>
      </c>
      <c r="BK106" s="203">
        <f t="shared" si="19"/>
        <v>0</v>
      </c>
      <c r="BL106" s="24" t="s">
        <v>157</v>
      </c>
      <c r="BM106" s="24" t="s">
        <v>434</v>
      </c>
    </row>
    <row r="107" spans="2:12" s="1" customFormat="1" ht="6.9" customHeight="1">
      <c r="B107" s="56"/>
      <c r="C107" s="57"/>
      <c r="D107" s="57"/>
      <c r="E107" s="57"/>
      <c r="F107" s="57"/>
      <c r="G107" s="57"/>
      <c r="H107" s="57"/>
      <c r="I107" s="139"/>
      <c r="J107" s="57"/>
      <c r="K107" s="57"/>
      <c r="L107" s="61"/>
    </row>
  </sheetData>
  <sheetProtection algorithmName="SHA-512" hashValue="Rk6JWP21V4yskCHpgm1evGHiYEAsqK2kv5D2ZinmItJp66Voz4dkFNfASaB8GzQNoeovziagu2O1HO5K7BEnIw==" saltValue="fxRVhIECX8ykZ8I8YciXOKfLd+prmRGTpUIa8/4pSJQUM83HIvKnCi2Ys82+7ITI2DrVp1EHFp76LvijmzVRQQ==" spinCount="100000" sheet="1" objects="1" scenarios="1" formatColumns="0" formatRows="0" autoFilter="0"/>
  <autoFilter ref="C77:K106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103</v>
      </c>
      <c r="G1" s="391" t="s">
        <v>104</v>
      </c>
      <c r="H1" s="391"/>
      <c r="I1" s="115"/>
      <c r="J1" s="114" t="s">
        <v>105</v>
      </c>
      <c r="K1" s="113" t="s">
        <v>106</v>
      </c>
      <c r="L1" s="114" t="s">
        <v>107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102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108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SPŠCH Brno, Vranovská, po, Vranovská 65, Brno - Rekonstrukce otopného systému</v>
      </c>
      <c r="F7" s="384"/>
      <c r="G7" s="384"/>
      <c r="H7" s="384"/>
      <c r="I7" s="117"/>
      <c r="J7" s="29"/>
      <c r="K7" s="31"/>
    </row>
    <row r="8" spans="2:11" s="1" customFormat="1" ht="13.2">
      <c r="B8" s="41"/>
      <c r="C8" s="42"/>
      <c r="D8" s="37" t="s">
        <v>109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5" t="s">
        <v>1974</v>
      </c>
      <c r="F9" s="386"/>
      <c r="G9" s="386"/>
      <c r="H9" s="386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13. 1. 2019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61" t="s">
        <v>21</v>
      </c>
      <c r="F24" s="361"/>
      <c r="G24" s="361"/>
      <c r="H24" s="36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" customHeight="1">
      <c r="B30" s="41"/>
      <c r="C30" s="42"/>
      <c r="D30" s="49" t="s">
        <v>41</v>
      </c>
      <c r="E30" s="49" t="s">
        <v>42</v>
      </c>
      <c r="F30" s="130">
        <f>ROUND(SUM(BE78:BE130),2)</f>
        <v>0</v>
      </c>
      <c r="G30" s="42"/>
      <c r="H30" s="42"/>
      <c r="I30" s="131">
        <v>0.21</v>
      </c>
      <c r="J30" s="130">
        <f>ROUND(ROUND((SUM(BE78:BE130)),2)*I30,2)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43</v>
      </c>
      <c r="F31" s="130">
        <f>ROUND(SUM(BF78:BF130),2)</f>
        <v>0</v>
      </c>
      <c r="G31" s="42"/>
      <c r="H31" s="42"/>
      <c r="I31" s="131">
        <v>0.15</v>
      </c>
      <c r="J31" s="130">
        <f>ROUND(ROUND((SUM(BF78:BF130)),2)*I31,2)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44</v>
      </c>
      <c r="F32" s="130">
        <f>ROUND(SUM(BG78:BG130),2)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45</v>
      </c>
      <c r="F33" s="130">
        <f>ROUND(SUM(BH78:BH130),2)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46</v>
      </c>
      <c r="F34" s="130">
        <f>ROUND(SUM(BI78:BI130),2)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111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SPŠCH Brno, Vranovská, po, Vranovská 65, Brno - Rekonstrukce otopného systému</v>
      </c>
      <c r="F45" s="384"/>
      <c r="G45" s="384"/>
      <c r="H45" s="384"/>
      <c r="I45" s="118"/>
      <c r="J45" s="42"/>
      <c r="K45" s="45"/>
    </row>
    <row r="46" spans="2:11" s="1" customFormat="1" ht="14.4" customHeight="1">
      <c r="B46" s="41"/>
      <c r="C46" s="37" t="s">
        <v>109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05 - Elektroinstalace</v>
      </c>
      <c r="F47" s="386"/>
      <c r="G47" s="386"/>
      <c r="H47" s="386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Vranovská 65, Brno</v>
      </c>
      <c r="G49" s="42"/>
      <c r="H49" s="42"/>
      <c r="I49" s="119" t="s">
        <v>25</v>
      </c>
      <c r="J49" s="120" t="str">
        <f>IF(J12="","",J12)</f>
        <v>13. 1. 2019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SPŠCH Brno,Vranovská, po, Vranovská 65, Brno</v>
      </c>
      <c r="G51" s="42"/>
      <c r="H51" s="42"/>
      <c r="I51" s="119" t="s">
        <v>33</v>
      </c>
      <c r="J51" s="361" t="str">
        <f>E21</f>
        <v>Ateliér SUP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114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115</v>
      </c>
    </row>
    <row r="57" spans="2:11" s="7" customFormat="1" ht="24.9" customHeight="1">
      <c r="B57" s="149"/>
      <c r="C57" s="150"/>
      <c r="D57" s="151" t="s">
        <v>1975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5" customHeight="1">
      <c r="B58" s="156"/>
      <c r="C58" s="157"/>
      <c r="D58" s="158" t="s">
        <v>1976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" customHeight="1">
      <c r="B65" s="41"/>
      <c r="C65" s="62" t="s">
        <v>121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6.5" customHeight="1">
      <c r="B68" s="41"/>
      <c r="C68" s="63"/>
      <c r="D68" s="63"/>
      <c r="E68" s="388" t="str">
        <f>E7</f>
        <v>SPŠCH Brno, Vranovská, po, Vranovská 65, Brno - Rekonstrukce otopného systému</v>
      </c>
      <c r="F68" s="389"/>
      <c r="G68" s="389"/>
      <c r="H68" s="389"/>
      <c r="I68" s="163"/>
      <c r="J68" s="63"/>
      <c r="K68" s="63"/>
      <c r="L68" s="61"/>
    </row>
    <row r="69" spans="2:12" s="1" customFormat="1" ht="14.4" customHeight="1">
      <c r="B69" s="41"/>
      <c r="C69" s="65" t="s">
        <v>109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7.25" customHeight="1">
      <c r="B70" s="41"/>
      <c r="C70" s="63"/>
      <c r="D70" s="63"/>
      <c r="E70" s="377" t="str">
        <f>E9</f>
        <v>05 - Elektroinstalace</v>
      </c>
      <c r="F70" s="390"/>
      <c r="G70" s="390"/>
      <c r="H70" s="390"/>
      <c r="I70" s="163"/>
      <c r="J70" s="63"/>
      <c r="K70" s="63"/>
      <c r="L70" s="61"/>
    </row>
    <row r="71" spans="2:12" s="1" customFormat="1" ht="6.9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23</v>
      </c>
      <c r="D72" s="63"/>
      <c r="E72" s="63"/>
      <c r="F72" s="164" t="str">
        <f>F12</f>
        <v>Vranovská 65, Brno</v>
      </c>
      <c r="G72" s="63"/>
      <c r="H72" s="63"/>
      <c r="I72" s="165" t="s">
        <v>25</v>
      </c>
      <c r="J72" s="73" t="str">
        <f>IF(J12="","",J12)</f>
        <v>13. 1. 2019</v>
      </c>
      <c r="K72" s="63"/>
      <c r="L72" s="61"/>
    </row>
    <row r="73" spans="2:12" s="1" customFormat="1" ht="6.9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3.2">
      <c r="B74" s="41"/>
      <c r="C74" s="65" t="s">
        <v>27</v>
      </c>
      <c r="D74" s="63"/>
      <c r="E74" s="63"/>
      <c r="F74" s="164" t="str">
        <f>E15</f>
        <v>SPŠCH Brno,Vranovská, po, Vranovská 65, Brno</v>
      </c>
      <c r="G74" s="63"/>
      <c r="H74" s="63"/>
      <c r="I74" s="165" t="s">
        <v>33</v>
      </c>
      <c r="J74" s="164" t="str">
        <f>E21</f>
        <v>Ateliér SUP s.r.o.</v>
      </c>
      <c r="K74" s="63"/>
      <c r="L74" s="61"/>
    </row>
    <row r="75" spans="2:12" s="1" customFormat="1" ht="14.4" customHeight="1">
      <c r="B75" s="41"/>
      <c r="C75" s="65" t="s">
        <v>31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122</v>
      </c>
      <c r="D77" s="168" t="s">
        <v>56</v>
      </c>
      <c r="E77" s="168" t="s">
        <v>52</v>
      </c>
      <c r="F77" s="168" t="s">
        <v>123</v>
      </c>
      <c r="G77" s="168" t="s">
        <v>124</v>
      </c>
      <c r="H77" s="168" t="s">
        <v>125</v>
      </c>
      <c r="I77" s="169" t="s">
        <v>126</v>
      </c>
      <c r="J77" s="168" t="s">
        <v>113</v>
      </c>
      <c r="K77" s="170" t="s">
        <v>127</v>
      </c>
      <c r="L77" s="171"/>
      <c r="M77" s="81" t="s">
        <v>128</v>
      </c>
      <c r="N77" s="82" t="s">
        <v>41</v>
      </c>
      <c r="O77" s="82" t="s">
        <v>129</v>
      </c>
      <c r="P77" s="82" t="s">
        <v>130</v>
      </c>
      <c r="Q77" s="82" t="s">
        <v>131</v>
      </c>
      <c r="R77" s="82" t="s">
        <v>132</v>
      </c>
      <c r="S77" s="82" t="s">
        <v>133</v>
      </c>
      <c r="T77" s="83" t="s">
        <v>134</v>
      </c>
    </row>
    <row r="78" spans="2:63" s="1" customFormat="1" ht="29.25" customHeight="1">
      <c r="B78" s="41"/>
      <c r="C78" s="87" t="s">
        <v>114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70</v>
      </c>
      <c r="AU78" s="24" t="s">
        <v>115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70</v>
      </c>
      <c r="E79" s="179" t="s">
        <v>1977</v>
      </c>
      <c r="F79" s="179" t="s">
        <v>1978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79</v>
      </c>
      <c r="AT79" s="188" t="s">
        <v>70</v>
      </c>
      <c r="AU79" s="188" t="s">
        <v>71</v>
      </c>
      <c r="AY79" s="187" t="s">
        <v>137</v>
      </c>
      <c r="BK79" s="189">
        <f>BK80</f>
        <v>0</v>
      </c>
    </row>
    <row r="80" spans="2:63" s="10" customFormat="1" ht="19.95" customHeight="1">
      <c r="B80" s="176"/>
      <c r="C80" s="177"/>
      <c r="D80" s="178" t="s">
        <v>70</v>
      </c>
      <c r="E80" s="190" t="s">
        <v>1979</v>
      </c>
      <c r="F80" s="190" t="s">
        <v>1980</v>
      </c>
      <c r="G80" s="177"/>
      <c r="H80" s="177"/>
      <c r="I80" s="180"/>
      <c r="J80" s="191">
        <f>BK80</f>
        <v>0</v>
      </c>
      <c r="K80" s="177"/>
      <c r="L80" s="182"/>
      <c r="M80" s="183"/>
      <c r="N80" s="184"/>
      <c r="O80" s="184"/>
      <c r="P80" s="185">
        <f>SUM(P81:P130)</f>
        <v>0</v>
      </c>
      <c r="Q80" s="184"/>
      <c r="R80" s="185">
        <f>SUM(R81:R130)</f>
        <v>0</v>
      </c>
      <c r="S80" s="184"/>
      <c r="T80" s="186">
        <f>SUM(T81:T130)</f>
        <v>0</v>
      </c>
      <c r="AR80" s="187" t="s">
        <v>79</v>
      </c>
      <c r="AT80" s="188" t="s">
        <v>70</v>
      </c>
      <c r="AU80" s="188" t="s">
        <v>79</v>
      </c>
      <c r="AY80" s="187" t="s">
        <v>137</v>
      </c>
      <c r="BK80" s="189">
        <f>SUM(BK81:BK130)</f>
        <v>0</v>
      </c>
    </row>
    <row r="81" spans="2:65" s="1" customFormat="1" ht="16.5" customHeight="1">
      <c r="B81" s="41"/>
      <c r="C81" s="192" t="s">
        <v>71</v>
      </c>
      <c r="D81" s="192" t="s">
        <v>140</v>
      </c>
      <c r="E81" s="193" t="s">
        <v>1981</v>
      </c>
      <c r="F81" s="194" t="s">
        <v>1982</v>
      </c>
      <c r="G81" s="195" t="s">
        <v>1983</v>
      </c>
      <c r="H81" s="196">
        <v>3</v>
      </c>
      <c r="I81" s="197"/>
      <c r="J81" s="198">
        <f aca="true" t="shared" si="0" ref="J81:J114">ROUND(I81*H81,2)</f>
        <v>0</v>
      </c>
      <c r="K81" s="194" t="s">
        <v>21</v>
      </c>
      <c r="L81" s="61"/>
      <c r="M81" s="199" t="s">
        <v>21</v>
      </c>
      <c r="N81" s="200" t="s">
        <v>42</v>
      </c>
      <c r="O81" s="42"/>
      <c r="P81" s="201">
        <f aca="true" t="shared" si="1" ref="P81:P114">O81*H81</f>
        <v>0</v>
      </c>
      <c r="Q81" s="201">
        <v>0</v>
      </c>
      <c r="R81" s="201">
        <f aca="true" t="shared" si="2" ref="R81:R114">Q81*H81</f>
        <v>0</v>
      </c>
      <c r="S81" s="201">
        <v>0</v>
      </c>
      <c r="T81" s="202">
        <f aca="true" t="shared" si="3" ref="T81:T114">S81*H81</f>
        <v>0</v>
      </c>
      <c r="AR81" s="24" t="s">
        <v>489</v>
      </c>
      <c r="AT81" s="24" t="s">
        <v>140</v>
      </c>
      <c r="AU81" s="24" t="s">
        <v>81</v>
      </c>
      <c r="AY81" s="24" t="s">
        <v>137</v>
      </c>
      <c r="BE81" s="203">
        <f aca="true" t="shared" si="4" ref="BE81:BE114">IF(N81="základní",J81,0)</f>
        <v>0</v>
      </c>
      <c r="BF81" s="203">
        <f aca="true" t="shared" si="5" ref="BF81:BF114">IF(N81="snížená",J81,0)</f>
        <v>0</v>
      </c>
      <c r="BG81" s="203">
        <f aca="true" t="shared" si="6" ref="BG81:BG114">IF(N81="zákl. přenesená",J81,0)</f>
        <v>0</v>
      </c>
      <c r="BH81" s="203">
        <f aca="true" t="shared" si="7" ref="BH81:BH114">IF(N81="sníž. přenesená",J81,0)</f>
        <v>0</v>
      </c>
      <c r="BI81" s="203">
        <f aca="true" t="shared" si="8" ref="BI81:BI114">IF(N81="nulová",J81,0)</f>
        <v>0</v>
      </c>
      <c r="BJ81" s="24" t="s">
        <v>79</v>
      </c>
      <c r="BK81" s="203">
        <f aca="true" t="shared" si="9" ref="BK81:BK114">ROUND(I81*H81,2)</f>
        <v>0</v>
      </c>
      <c r="BL81" s="24" t="s">
        <v>489</v>
      </c>
      <c r="BM81" s="24" t="s">
        <v>81</v>
      </c>
    </row>
    <row r="82" spans="2:65" s="1" customFormat="1" ht="16.5" customHeight="1">
      <c r="B82" s="41"/>
      <c r="C82" s="192" t="s">
        <v>71</v>
      </c>
      <c r="D82" s="192" t="s">
        <v>140</v>
      </c>
      <c r="E82" s="193" t="s">
        <v>1896</v>
      </c>
      <c r="F82" s="194" t="s">
        <v>1984</v>
      </c>
      <c r="G82" s="195" t="s">
        <v>1983</v>
      </c>
      <c r="H82" s="196">
        <v>3</v>
      </c>
      <c r="I82" s="197"/>
      <c r="J82" s="198">
        <f t="shared" si="0"/>
        <v>0</v>
      </c>
      <c r="K82" s="194" t="s">
        <v>21</v>
      </c>
      <c r="L82" s="61"/>
      <c r="M82" s="199" t="s">
        <v>21</v>
      </c>
      <c r="N82" s="200" t="s">
        <v>42</v>
      </c>
      <c r="O82" s="42"/>
      <c r="P82" s="201">
        <f t="shared" si="1"/>
        <v>0</v>
      </c>
      <c r="Q82" s="201">
        <v>0</v>
      </c>
      <c r="R82" s="201">
        <f t="shared" si="2"/>
        <v>0</v>
      </c>
      <c r="S82" s="201">
        <v>0</v>
      </c>
      <c r="T82" s="202">
        <f t="shared" si="3"/>
        <v>0</v>
      </c>
      <c r="AR82" s="24" t="s">
        <v>489</v>
      </c>
      <c r="AT82" s="24" t="s">
        <v>140</v>
      </c>
      <c r="AU82" s="24" t="s">
        <v>81</v>
      </c>
      <c r="AY82" s="24" t="s">
        <v>137</v>
      </c>
      <c r="BE82" s="203">
        <f t="shared" si="4"/>
        <v>0</v>
      </c>
      <c r="BF82" s="203">
        <f t="shared" si="5"/>
        <v>0</v>
      </c>
      <c r="BG82" s="203">
        <f t="shared" si="6"/>
        <v>0</v>
      </c>
      <c r="BH82" s="203">
        <f t="shared" si="7"/>
        <v>0</v>
      </c>
      <c r="BI82" s="203">
        <f t="shared" si="8"/>
        <v>0</v>
      </c>
      <c r="BJ82" s="24" t="s">
        <v>79</v>
      </c>
      <c r="BK82" s="203">
        <f t="shared" si="9"/>
        <v>0</v>
      </c>
      <c r="BL82" s="24" t="s">
        <v>489</v>
      </c>
      <c r="BM82" s="24" t="s">
        <v>157</v>
      </c>
    </row>
    <row r="83" spans="2:65" s="1" customFormat="1" ht="16.5" customHeight="1">
      <c r="B83" s="41"/>
      <c r="C83" s="192" t="s">
        <v>71</v>
      </c>
      <c r="D83" s="192" t="s">
        <v>140</v>
      </c>
      <c r="E83" s="193" t="s">
        <v>1900</v>
      </c>
      <c r="F83" s="194" t="s">
        <v>1985</v>
      </c>
      <c r="G83" s="195" t="s">
        <v>1983</v>
      </c>
      <c r="H83" s="196">
        <v>1</v>
      </c>
      <c r="I83" s="197"/>
      <c r="J83" s="198">
        <f t="shared" si="0"/>
        <v>0</v>
      </c>
      <c r="K83" s="194" t="s">
        <v>21</v>
      </c>
      <c r="L83" s="61"/>
      <c r="M83" s="199" t="s">
        <v>21</v>
      </c>
      <c r="N83" s="200" t="s">
        <v>42</v>
      </c>
      <c r="O83" s="42"/>
      <c r="P83" s="201">
        <f t="shared" si="1"/>
        <v>0</v>
      </c>
      <c r="Q83" s="201">
        <v>0</v>
      </c>
      <c r="R83" s="201">
        <f t="shared" si="2"/>
        <v>0</v>
      </c>
      <c r="S83" s="201">
        <v>0</v>
      </c>
      <c r="T83" s="202">
        <f t="shared" si="3"/>
        <v>0</v>
      </c>
      <c r="AR83" s="24" t="s">
        <v>489</v>
      </c>
      <c r="AT83" s="24" t="s">
        <v>140</v>
      </c>
      <c r="AU83" s="24" t="s">
        <v>81</v>
      </c>
      <c r="AY83" s="24" t="s">
        <v>137</v>
      </c>
      <c r="BE83" s="203">
        <f t="shared" si="4"/>
        <v>0</v>
      </c>
      <c r="BF83" s="203">
        <f t="shared" si="5"/>
        <v>0</v>
      </c>
      <c r="BG83" s="203">
        <f t="shared" si="6"/>
        <v>0</v>
      </c>
      <c r="BH83" s="203">
        <f t="shared" si="7"/>
        <v>0</v>
      </c>
      <c r="BI83" s="203">
        <f t="shared" si="8"/>
        <v>0</v>
      </c>
      <c r="BJ83" s="24" t="s">
        <v>79</v>
      </c>
      <c r="BK83" s="203">
        <f t="shared" si="9"/>
        <v>0</v>
      </c>
      <c r="BL83" s="24" t="s">
        <v>489</v>
      </c>
      <c r="BM83" s="24" t="s">
        <v>166</v>
      </c>
    </row>
    <row r="84" spans="2:65" s="1" customFormat="1" ht="16.5" customHeight="1">
      <c r="B84" s="41"/>
      <c r="C84" s="192" t="s">
        <v>71</v>
      </c>
      <c r="D84" s="192" t="s">
        <v>140</v>
      </c>
      <c r="E84" s="193" t="s">
        <v>1903</v>
      </c>
      <c r="F84" s="194" t="s">
        <v>1986</v>
      </c>
      <c r="G84" s="195" t="s">
        <v>1983</v>
      </c>
      <c r="H84" s="196">
        <v>6</v>
      </c>
      <c r="I84" s="197"/>
      <c r="J84" s="198">
        <f t="shared" si="0"/>
        <v>0</v>
      </c>
      <c r="K84" s="194" t="s">
        <v>21</v>
      </c>
      <c r="L84" s="61"/>
      <c r="M84" s="199" t="s">
        <v>21</v>
      </c>
      <c r="N84" s="200" t="s">
        <v>42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489</v>
      </c>
      <c r="AT84" s="24" t="s">
        <v>140</v>
      </c>
      <c r="AU84" s="24" t="s">
        <v>81</v>
      </c>
      <c r="AY84" s="24" t="s">
        <v>137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79</v>
      </c>
      <c r="BK84" s="203">
        <f t="shared" si="9"/>
        <v>0</v>
      </c>
      <c r="BL84" s="24" t="s">
        <v>489</v>
      </c>
      <c r="BM84" s="24" t="s">
        <v>224</v>
      </c>
    </row>
    <row r="85" spans="2:65" s="1" customFormat="1" ht="16.5" customHeight="1">
      <c r="B85" s="41"/>
      <c r="C85" s="192" t="s">
        <v>71</v>
      </c>
      <c r="D85" s="192" t="s">
        <v>140</v>
      </c>
      <c r="E85" s="193" t="s">
        <v>1906</v>
      </c>
      <c r="F85" s="194" t="s">
        <v>1987</v>
      </c>
      <c r="G85" s="195" t="s">
        <v>1983</v>
      </c>
      <c r="H85" s="196">
        <v>2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42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489</v>
      </c>
      <c r="AT85" s="24" t="s">
        <v>140</v>
      </c>
      <c r="AU85" s="24" t="s">
        <v>81</v>
      </c>
      <c r="AY85" s="24" t="s">
        <v>137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79</v>
      </c>
      <c r="BK85" s="203">
        <f t="shared" si="9"/>
        <v>0</v>
      </c>
      <c r="BL85" s="24" t="s">
        <v>489</v>
      </c>
      <c r="BM85" s="24" t="s">
        <v>235</v>
      </c>
    </row>
    <row r="86" spans="2:65" s="1" customFormat="1" ht="16.5" customHeight="1">
      <c r="B86" s="41"/>
      <c r="C86" s="192" t="s">
        <v>71</v>
      </c>
      <c r="D86" s="192" t="s">
        <v>140</v>
      </c>
      <c r="E86" s="193" t="s">
        <v>1910</v>
      </c>
      <c r="F86" s="194" t="s">
        <v>1988</v>
      </c>
      <c r="G86" s="195" t="s">
        <v>383</v>
      </c>
      <c r="H86" s="196">
        <v>22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42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489</v>
      </c>
      <c r="AT86" s="24" t="s">
        <v>140</v>
      </c>
      <c r="AU86" s="24" t="s">
        <v>81</v>
      </c>
      <c r="AY86" s="24" t="s">
        <v>137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79</v>
      </c>
      <c r="BK86" s="203">
        <f t="shared" si="9"/>
        <v>0</v>
      </c>
      <c r="BL86" s="24" t="s">
        <v>489</v>
      </c>
      <c r="BM86" s="24" t="s">
        <v>245</v>
      </c>
    </row>
    <row r="87" spans="2:65" s="1" customFormat="1" ht="16.5" customHeight="1">
      <c r="B87" s="41"/>
      <c r="C87" s="192" t="s">
        <v>71</v>
      </c>
      <c r="D87" s="192" t="s">
        <v>140</v>
      </c>
      <c r="E87" s="193" t="s">
        <v>1989</v>
      </c>
      <c r="F87" s="194" t="s">
        <v>1990</v>
      </c>
      <c r="G87" s="195" t="s">
        <v>1971</v>
      </c>
      <c r="H87" s="266"/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42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489</v>
      </c>
      <c r="AT87" s="24" t="s">
        <v>140</v>
      </c>
      <c r="AU87" s="24" t="s">
        <v>81</v>
      </c>
      <c r="AY87" s="24" t="s">
        <v>137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79</v>
      </c>
      <c r="BK87" s="203">
        <f t="shared" si="9"/>
        <v>0</v>
      </c>
      <c r="BL87" s="24" t="s">
        <v>489</v>
      </c>
      <c r="BM87" s="24" t="s">
        <v>259</v>
      </c>
    </row>
    <row r="88" spans="2:65" s="1" customFormat="1" ht="16.5" customHeight="1">
      <c r="B88" s="41"/>
      <c r="C88" s="192" t="s">
        <v>71</v>
      </c>
      <c r="D88" s="192" t="s">
        <v>140</v>
      </c>
      <c r="E88" s="193" t="s">
        <v>1991</v>
      </c>
      <c r="F88" s="194" t="s">
        <v>1992</v>
      </c>
      <c r="G88" s="195" t="s">
        <v>383</v>
      </c>
      <c r="H88" s="196">
        <v>13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42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489</v>
      </c>
      <c r="AT88" s="24" t="s">
        <v>140</v>
      </c>
      <c r="AU88" s="24" t="s">
        <v>81</v>
      </c>
      <c r="AY88" s="24" t="s">
        <v>137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79</v>
      </c>
      <c r="BK88" s="203">
        <f t="shared" si="9"/>
        <v>0</v>
      </c>
      <c r="BL88" s="24" t="s">
        <v>489</v>
      </c>
      <c r="BM88" s="24" t="s">
        <v>269</v>
      </c>
    </row>
    <row r="89" spans="2:65" s="1" customFormat="1" ht="16.5" customHeight="1">
      <c r="B89" s="41"/>
      <c r="C89" s="192" t="s">
        <v>71</v>
      </c>
      <c r="D89" s="192" t="s">
        <v>140</v>
      </c>
      <c r="E89" s="193" t="s">
        <v>1993</v>
      </c>
      <c r="F89" s="194" t="s">
        <v>1994</v>
      </c>
      <c r="G89" s="195" t="s">
        <v>1995</v>
      </c>
      <c r="H89" s="196">
        <v>30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42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489</v>
      </c>
      <c r="AT89" s="24" t="s">
        <v>140</v>
      </c>
      <c r="AU89" s="24" t="s">
        <v>81</v>
      </c>
      <c r="AY89" s="24" t="s">
        <v>137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79</v>
      </c>
      <c r="BK89" s="203">
        <f t="shared" si="9"/>
        <v>0</v>
      </c>
      <c r="BL89" s="24" t="s">
        <v>489</v>
      </c>
      <c r="BM89" s="24" t="s">
        <v>279</v>
      </c>
    </row>
    <row r="90" spans="2:65" s="1" customFormat="1" ht="16.5" customHeight="1">
      <c r="B90" s="41"/>
      <c r="C90" s="192" t="s">
        <v>71</v>
      </c>
      <c r="D90" s="192" t="s">
        <v>140</v>
      </c>
      <c r="E90" s="193" t="s">
        <v>1996</v>
      </c>
      <c r="F90" s="194" t="s">
        <v>1997</v>
      </c>
      <c r="G90" s="195" t="s">
        <v>1983</v>
      </c>
      <c r="H90" s="196">
        <v>4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42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489</v>
      </c>
      <c r="AT90" s="24" t="s">
        <v>140</v>
      </c>
      <c r="AU90" s="24" t="s">
        <v>81</v>
      </c>
      <c r="AY90" s="24" t="s">
        <v>137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79</v>
      </c>
      <c r="BK90" s="203">
        <f t="shared" si="9"/>
        <v>0</v>
      </c>
      <c r="BL90" s="24" t="s">
        <v>489</v>
      </c>
      <c r="BM90" s="24" t="s">
        <v>287</v>
      </c>
    </row>
    <row r="91" spans="2:65" s="1" customFormat="1" ht="16.5" customHeight="1">
      <c r="B91" s="41"/>
      <c r="C91" s="192" t="s">
        <v>71</v>
      </c>
      <c r="D91" s="192" t="s">
        <v>140</v>
      </c>
      <c r="E91" s="193" t="s">
        <v>1998</v>
      </c>
      <c r="F91" s="194" t="s">
        <v>1999</v>
      </c>
      <c r="G91" s="195" t="s">
        <v>383</v>
      </c>
      <c r="H91" s="196">
        <v>30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42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489</v>
      </c>
      <c r="AT91" s="24" t="s">
        <v>140</v>
      </c>
      <c r="AU91" s="24" t="s">
        <v>81</v>
      </c>
      <c r="AY91" s="24" t="s">
        <v>137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79</v>
      </c>
      <c r="BK91" s="203">
        <f t="shared" si="9"/>
        <v>0</v>
      </c>
      <c r="BL91" s="24" t="s">
        <v>489</v>
      </c>
      <c r="BM91" s="24" t="s">
        <v>296</v>
      </c>
    </row>
    <row r="92" spans="2:65" s="1" customFormat="1" ht="16.5" customHeight="1">
      <c r="B92" s="41"/>
      <c r="C92" s="192" t="s">
        <v>71</v>
      </c>
      <c r="D92" s="192" t="s">
        <v>140</v>
      </c>
      <c r="E92" s="193" t="s">
        <v>2000</v>
      </c>
      <c r="F92" s="194" t="s">
        <v>2001</v>
      </c>
      <c r="G92" s="195" t="s">
        <v>383</v>
      </c>
      <c r="H92" s="196">
        <v>33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42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489</v>
      </c>
      <c r="AT92" s="24" t="s">
        <v>140</v>
      </c>
      <c r="AU92" s="24" t="s">
        <v>81</v>
      </c>
      <c r="AY92" s="24" t="s">
        <v>137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79</v>
      </c>
      <c r="BK92" s="203">
        <f t="shared" si="9"/>
        <v>0</v>
      </c>
      <c r="BL92" s="24" t="s">
        <v>489</v>
      </c>
      <c r="BM92" s="24" t="s">
        <v>304</v>
      </c>
    </row>
    <row r="93" spans="2:65" s="1" customFormat="1" ht="16.5" customHeight="1">
      <c r="B93" s="41"/>
      <c r="C93" s="192" t="s">
        <v>71</v>
      </c>
      <c r="D93" s="192" t="s">
        <v>140</v>
      </c>
      <c r="E93" s="193" t="s">
        <v>2002</v>
      </c>
      <c r="F93" s="194" t="s">
        <v>2003</v>
      </c>
      <c r="G93" s="195" t="s">
        <v>383</v>
      </c>
      <c r="H93" s="196">
        <v>5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42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489</v>
      </c>
      <c r="AT93" s="24" t="s">
        <v>140</v>
      </c>
      <c r="AU93" s="24" t="s">
        <v>81</v>
      </c>
      <c r="AY93" s="24" t="s">
        <v>137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79</v>
      </c>
      <c r="BK93" s="203">
        <f t="shared" si="9"/>
        <v>0</v>
      </c>
      <c r="BL93" s="24" t="s">
        <v>489</v>
      </c>
      <c r="BM93" s="24" t="s">
        <v>312</v>
      </c>
    </row>
    <row r="94" spans="2:65" s="1" customFormat="1" ht="16.5" customHeight="1">
      <c r="B94" s="41"/>
      <c r="C94" s="192" t="s">
        <v>71</v>
      </c>
      <c r="D94" s="192" t="s">
        <v>140</v>
      </c>
      <c r="E94" s="193" t="s">
        <v>2004</v>
      </c>
      <c r="F94" s="194" t="s">
        <v>2005</v>
      </c>
      <c r="G94" s="195" t="s">
        <v>383</v>
      </c>
      <c r="H94" s="196">
        <v>27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42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489</v>
      </c>
      <c r="AT94" s="24" t="s">
        <v>140</v>
      </c>
      <c r="AU94" s="24" t="s">
        <v>81</v>
      </c>
      <c r="AY94" s="24" t="s">
        <v>137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79</v>
      </c>
      <c r="BK94" s="203">
        <f t="shared" si="9"/>
        <v>0</v>
      </c>
      <c r="BL94" s="24" t="s">
        <v>489</v>
      </c>
      <c r="BM94" s="24" t="s">
        <v>320</v>
      </c>
    </row>
    <row r="95" spans="2:65" s="1" customFormat="1" ht="16.5" customHeight="1">
      <c r="B95" s="41"/>
      <c r="C95" s="192" t="s">
        <v>71</v>
      </c>
      <c r="D95" s="192" t="s">
        <v>140</v>
      </c>
      <c r="E95" s="193" t="s">
        <v>2006</v>
      </c>
      <c r="F95" s="194" t="s">
        <v>2007</v>
      </c>
      <c r="G95" s="195" t="s">
        <v>383</v>
      </c>
      <c r="H95" s="196">
        <v>17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42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489</v>
      </c>
      <c r="AT95" s="24" t="s">
        <v>140</v>
      </c>
      <c r="AU95" s="24" t="s">
        <v>81</v>
      </c>
      <c r="AY95" s="24" t="s">
        <v>137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79</v>
      </c>
      <c r="BK95" s="203">
        <f t="shared" si="9"/>
        <v>0</v>
      </c>
      <c r="BL95" s="24" t="s">
        <v>489</v>
      </c>
      <c r="BM95" s="24" t="s">
        <v>335</v>
      </c>
    </row>
    <row r="96" spans="2:65" s="1" customFormat="1" ht="16.5" customHeight="1">
      <c r="B96" s="41"/>
      <c r="C96" s="192" t="s">
        <v>71</v>
      </c>
      <c r="D96" s="192" t="s">
        <v>140</v>
      </c>
      <c r="E96" s="193" t="s">
        <v>2008</v>
      </c>
      <c r="F96" s="194" t="s">
        <v>2009</v>
      </c>
      <c r="G96" s="195" t="s">
        <v>1983</v>
      </c>
      <c r="H96" s="196">
        <v>12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42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489</v>
      </c>
      <c r="AT96" s="24" t="s">
        <v>140</v>
      </c>
      <c r="AU96" s="24" t="s">
        <v>81</v>
      </c>
      <c r="AY96" s="24" t="s">
        <v>137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79</v>
      </c>
      <c r="BK96" s="203">
        <f t="shared" si="9"/>
        <v>0</v>
      </c>
      <c r="BL96" s="24" t="s">
        <v>489</v>
      </c>
      <c r="BM96" s="24" t="s">
        <v>344</v>
      </c>
    </row>
    <row r="97" spans="2:65" s="1" customFormat="1" ht="16.5" customHeight="1">
      <c r="B97" s="41"/>
      <c r="C97" s="192" t="s">
        <v>71</v>
      </c>
      <c r="D97" s="192" t="s">
        <v>140</v>
      </c>
      <c r="E97" s="193" t="s">
        <v>2010</v>
      </c>
      <c r="F97" s="194" t="s">
        <v>2011</v>
      </c>
      <c r="G97" s="195" t="s">
        <v>383</v>
      </c>
      <c r="H97" s="196">
        <v>12</v>
      </c>
      <c r="I97" s="197"/>
      <c r="J97" s="198">
        <f t="shared" si="0"/>
        <v>0</v>
      </c>
      <c r="K97" s="194" t="s">
        <v>21</v>
      </c>
      <c r="L97" s="61"/>
      <c r="M97" s="199" t="s">
        <v>21</v>
      </c>
      <c r="N97" s="200" t="s">
        <v>42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489</v>
      </c>
      <c r="AT97" s="24" t="s">
        <v>140</v>
      </c>
      <c r="AU97" s="24" t="s">
        <v>81</v>
      </c>
      <c r="AY97" s="24" t="s">
        <v>137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79</v>
      </c>
      <c r="BK97" s="203">
        <f t="shared" si="9"/>
        <v>0</v>
      </c>
      <c r="BL97" s="24" t="s">
        <v>489</v>
      </c>
      <c r="BM97" s="24" t="s">
        <v>357</v>
      </c>
    </row>
    <row r="98" spans="2:65" s="1" customFormat="1" ht="25.5" customHeight="1">
      <c r="B98" s="41"/>
      <c r="C98" s="192" t="s">
        <v>71</v>
      </c>
      <c r="D98" s="192" t="s">
        <v>140</v>
      </c>
      <c r="E98" s="193" t="s">
        <v>2012</v>
      </c>
      <c r="F98" s="194" t="s">
        <v>2013</v>
      </c>
      <c r="G98" s="195" t="s">
        <v>383</v>
      </c>
      <c r="H98" s="196">
        <v>18</v>
      </c>
      <c r="I98" s="197"/>
      <c r="J98" s="198">
        <f t="shared" si="0"/>
        <v>0</v>
      </c>
      <c r="K98" s="194" t="s">
        <v>21</v>
      </c>
      <c r="L98" s="61"/>
      <c r="M98" s="199" t="s">
        <v>21</v>
      </c>
      <c r="N98" s="200" t="s">
        <v>42</v>
      </c>
      <c r="O98" s="42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4" t="s">
        <v>489</v>
      </c>
      <c r="AT98" s="24" t="s">
        <v>140</v>
      </c>
      <c r="AU98" s="24" t="s">
        <v>81</v>
      </c>
      <c r="AY98" s="24" t="s">
        <v>137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79</v>
      </c>
      <c r="BK98" s="203">
        <f t="shared" si="9"/>
        <v>0</v>
      </c>
      <c r="BL98" s="24" t="s">
        <v>489</v>
      </c>
      <c r="BM98" s="24" t="s">
        <v>365</v>
      </c>
    </row>
    <row r="99" spans="2:65" s="1" customFormat="1" ht="16.5" customHeight="1">
      <c r="B99" s="41"/>
      <c r="C99" s="192" t="s">
        <v>71</v>
      </c>
      <c r="D99" s="192" t="s">
        <v>140</v>
      </c>
      <c r="E99" s="193" t="s">
        <v>2014</v>
      </c>
      <c r="F99" s="194" t="s">
        <v>2015</v>
      </c>
      <c r="G99" s="195" t="s">
        <v>1983</v>
      </c>
      <c r="H99" s="196">
        <v>1</v>
      </c>
      <c r="I99" s="197"/>
      <c r="J99" s="198">
        <f t="shared" si="0"/>
        <v>0</v>
      </c>
      <c r="K99" s="194" t="s">
        <v>21</v>
      </c>
      <c r="L99" s="61"/>
      <c r="M99" s="199" t="s">
        <v>21</v>
      </c>
      <c r="N99" s="200" t="s">
        <v>42</v>
      </c>
      <c r="O99" s="42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4" t="s">
        <v>489</v>
      </c>
      <c r="AT99" s="24" t="s">
        <v>140</v>
      </c>
      <c r="AU99" s="24" t="s">
        <v>81</v>
      </c>
      <c r="AY99" s="24" t="s">
        <v>137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79</v>
      </c>
      <c r="BK99" s="203">
        <f t="shared" si="9"/>
        <v>0</v>
      </c>
      <c r="BL99" s="24" t="s">
        <v>489</v>
      </c>
      <c r="BM99" s="24" t="s">
        <v>373</v>
      </c>
    </row>
    <row r="100" spans="2:65" s="1" customFormat="1" ht="16.5" customHeight="1">
      <c r="B100" s="41"/>
      <c r="C100" s="192" t="s">
        <v>71</v>
      </c>
      <c r="D100" s="192" t="s">
        <v>140</v>
      </c>
      <c r="E100" s="193" t="s">
        <v>2016</v>
      </c>
      <c r="F100" s="194" t="s">
        <v>2017</v>
      </c>
      <c r="G100" s="195" t="s">
        <v>1983</v>
      </c>
      <c r="H100" s="196">
        <v>1</v>
      </c>
      <c r="I100" s="197"/>
      <c r="J100" s="198">
        <f t="shared" si="0"/>
        <v>0</v>
      </c>
      <c r="K100" s="194" t="s">
        <v>21</v>
      </c>
      <c r="L100" s="61"/>
      <c r="M100" s="199" t="s">
        <v>21</v>
      </c>
      <c r="N100" s="200" t="s">
        <v>42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489</v>
      </c>
      <c r="AT100" s="24" t="s">
        <v>140</v>
      </c>
      <c r="AU100" s="24" t="s">
        <v>81</v>
      </c>
      <c r="AY100" s="24" t="s">
        <v>137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79</v>
      </c>
      <c r="BK100" s="203">
        <f t="shared" si="9"/>
        <v>0</v>
      </c>
      <c r="BL100" s="24" t="s">
        <v>489</v>
      </c>
      <c r="BM100" s="24" t="s">
        <v>382</v>
      </c>
    </row>
    <row r="101" spans="2:65" s="1" customFormat="1" ht="16.5" customHeight="1">
      <c r="B101" s="41"/>
      <c r="C101" s="192" t="s">
        <v>71</v>
      </c>
      <c r="D101" s="192" t="s">
        <v>140</v>
      </c>
      <c r="E101" s="193" t="s">
        <v>2018</v>
      </c>
      <c r="F101" s="194" t="s">
        <v>2019</v>
      </c>
      <c r="G101" s="195" t="s">
        <v>1983</v>
      </c>
      <c r="H101" s="196">
        <v>1</v>
      </c>
      <c r="I101" s="197"/>
      <c r="J101" s="198">
        <f t="shared" si="0"/>
        <v>0</v>
      </c>
      <c r="K101" s="194" t="s">
        <v>21</v>
      </c>
      <c r="L101" s="61"/>
      <c r="M101" s="199" t="s">
        <v>21</v>
      </c>
      <c r="N101" s="200" t="s">
        <v>42</v>
      </c>
      <c r="O101" s="42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4" t="s">
        <v>489</v>
      </c>
      <c r="AT101" s="24" t="s">
        <v>140</v>
      </c>
      <c r="AU101" s="24" t="s">
        <v>81</v>
      </c>
      <c r="AY101" s="24" t="s">
        <v>137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79</v>
      </c>
      <c r="BK101" s="203">
        <f t="shared" si="9"/>
        <v>0</v>
      </c>
      <c r="BL101" s="24" t="s">
        <v>489</v>
      </c>
      <c r="BM101" s="24" t="s">
        <v>391</v>
      </c>
    </row>
    <row r="102" spans="2:65" s="1" customFormat="1" ht="16.5" customHeight="1">
      <c r="B102" s="41"/>
      <c r="C102" s="192" t="s">
        <v>71</v>
      </c>
      <c r="D102" s="192" t="s">
        <v>140</v>
      </c>
      <c r="E102" s="193" t="s">
        <v>2020</v>
      </c>
      <c r="F102" s="194" t="s">
        <v>2021</v>
      </c>
      <c r="G102" s="195" t="s">
        <v>1983</v>
      </c>
      <c r="H102" s="196">
        <v>1</v>
      </c>
      <c r="I102" s="197"/>
      <c r="J102" s="198">
        <f t="shared" si="0"/>
        <v>0</v>
      </c>
      <c r="K102" s="194" t="s">
        <v>21</v>
      </c>
      <c r="L102" s="61"/>
      <c r="M102" s="199" t="s">
        <v>21</v>
      </c>
      <c r="N102" s="200" t="s">
        <v>42</v>
      </c>
      <c r="O102" s="42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4" t="s">
        <v>489</v>
      </c>
      <c r="AT102" s="24" t="s">
        <v>140</v>
      </c>
      <c r="AU102" s="24" t="s">
        <v>81</v>
      </c>
      <c r="AY102" s="24" t="s">
        <v>137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79</v>
      </c>
      <c r="BK102" s="203">
        <f t="shared" si="9"/>
        <v>0</v>
      </c>
      <c r="BL102" s="24" t="s">
        <v>489</v>
      </c>
      <c r="BM102" s="24" t="s">
        <v>400</v>
      </c>
    </row>
    <row r="103" spans="2:65" s="1" customFormat="1" ht="16.5" customHeight="1">
      <c r="B103" s="41"/>
      <c r="C103" s="192" t="s">
        <v>71</v>
      </c>
      <c r="D103" s="192" t="s">
        <v>140</v>
      </c>
      <c r="E103" s="193" t="s">
        <v>2022</v>
      </c>
      <c r="F103" s="194" t="s">
        <v>2023</v>
      </c>
      <c r="G103" s="195" t="s">
        <v>1983</v>
      </c>
      <c r="H103" s="196">
        <v>1</v>
      </c>
      <c r="I103" s="197"/>
      <c r="J103" s="198">
        <f t="shared" si="0"/>
        <v>0</v>
      </c>
      <c r="K103" s="194" t="s">
        <v>21</v>
      </c>
      <c r="L103" s="61"/>
      <c r="M103" s="199" t="s">
        <v>21</v>
      </c>
      <c r="N103" s="200" t="s">
        <v>42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4" t="s">
        <v>489</v>
      </c>
      <c r="AT103" s="24" t="s">
        <v>140</v>
      </c>
      <c r="AU103" s="24" t="s">
        <v>81</v>
      </c>
      <c r="AY103" s="24" t="s">
        <v>137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79</v>
      </c>
      <c r="BK103" s="203">
        <f t="shared" si="9"/>
        <v>0</v>
      </c>
      <c r="BL103" s="24" t="s">
        <v>489</v>
      </c>
      <c r="BM103" s="24" t="s">
        <v>408</v>
      </c>
    </row>
    <row r="104" spans="2:65" s="1" customFormat="1" ht="16.5" customHeight="1">
      <c r="B104" s="41"/>
      <c r="C104" s="192" t="s">
        <v>71</v>
      </c>
      <c r="D104" s="192" t="s">
        <v>140</v>
      </c>
      <c r="E104" s="193" t="s">
        <v>2024</v>
      </c>
      <c r="F104" s="194" t="s">
        <v>2025</v>
      </c>
      <c r="G104" s="195" t="s">
        <v>1983</v>
      </c>
      <c r="H104" s="196">
        <v>6</v>
      </c>
      <c r="I104" s="197"/>
      <c r="J104" s="198">
        <f t="shared" si="0"/>
        <v>0</v>
      </c>
      <c r="K104" s="194" t="s">
        <v>21</v>
      </c>
      <c r="L104" s="61"/>
      <c r="M104" s="199" t="s">
        <v>21</v>
      </c>
      <c r="N104" s="200" t="s">
        <v>42</v>
      </c>
      <c r="O104" s="42"/>
      <c r="P104" s="201">
        <f t="shared" si="1"/>
        <v>0</v>
      </c>
      <c r="Q104" s="201">
        <v>0</v>
      </c>
      <c r="R104" s="201">
        <f t="shared" si="2"/>
        <v>0</v>
      </c>
      <c r="S104" s="201">
        <v>0</v>
      </c>
      <c r="T104" s="202">
        <f t="shared" si="3"/>
        <v>0</v>
      </c>
      <c r="AR104" s="24" t="s">
        <v>489</v>
      </c>
      <c r="AT104" s="24" t="s">
        <v>140</v>
      </c>
      <c r="AU104" s="24" t="s">
        <v>81</v>
      </c>
      <c r="AY104" s="24" t="s">
        <v>137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4" t="s">
        <v>79</v>
      </c>
      <c r="BK104" s="203">
        <f t="shared" si="9"/>
        <v>0</v>
      </c>
      <c r="BL104" s="24" t="s">
        <v>489</v>
      </c>
      <c r="BM104" s="24" t="s">
        <v>416</v>
      </c>
    </row>
    <row r="105" spans="2:65" s="1" customFormat="1" ht="16.5" customHeight="1">
      <c r="B105" s="41"/>
      <c r="C105" s="192" t="s">
        <v>71</v>
      </c>
      <c r="D105" s="192" t="s">
        <v>140</v>
      </c>
      <c r="E105" s="193" t="s">
        <v>2026</v>
      </c>
      <c r="F105" s="194" t="s">
        <v>2027</v>
      </c>
      <c r="G105" s="195" t="s">
        <v>1983</v>
      </c>
      <c r="H105" s="196">
        <v>5</v>
      </c>
      <c r="I105" s="197"/>
      <c r="J105" s="198">
        <f t="shared" si="0"/>
        <v>0</v>
      </c>
      <c r="K105" s="194" t="s">
        <v>21</v>
      </c>
      <c r="L105" s="61"/>
      <c r="M105" s="199" t="s">
        <v>21</v>
      </c>
      <c r="N105" s="200" t="s">
        <v>42</v>
      </c>
      <c r="O105" s="42"/>
      <c r="P105" s="201">
        <f t="shared" si="1"/>
        <v>0</v>
      </c>
      <c r="Q105" s="201">
        <v>0</v>
      </c>
      <c r="R105" s="201">
        <f t="shared" si="2"/>
        <v>0</v>
      </c>
      <c r="S105" s="201">
        <v>0</v>
      </c>
      <c r="T105" s="202">
        <f t="shared" si="3"/>
        <v>0</v>
      </c>
      <c r="AR105" s="24" t="s">
        <v>489</v>
      </c>
      <c r="AT105" s="24" t="s">
        <v>140</v>
      </c>
      <c r="AU105" s="24" t="s">
        <v>81</v>
      </c>
      <c r="AY105" s="24" t="s">
        <v>137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4" t="s">
        <v>79</v>
      </c>
      <c r="BK105" s="203">
        <f t="shared" si="9"/>
        <v>0</v>
      </c>
      <c r="BL105" s="24" t="s">
        <v>489</v>
      </c>
      <c r="BM105" s="24" t="s">
        <v>424</v>
      </c>
    </row>
    <row r="106" spans="2:65" s="1" customFormat="1" ht="16.5" customHeight="1">
      <c r="B106" s="41"/>
      <c r="C106" s="192" t="s">
        <v>71</v>
      </c>
      <c r="D106" s="192" t="s">
        <v>140</v>
      </c>
      <c r="E106" s="193" t="s">
        <v>2028</v>
      </c>
      <c r="F106" s="194" t="s">
        <v>2029</v>
      </c>
      <c r="G106" s="195" t="s">
        <v>1983</v>
      </c>
      <c r="H106" s="196">
        <v>2</v>
      </c>
      <c r="I106" s="197"/>
      <c r="J106" s="198">
        <f t="shared" si="0"/>
        <v>0</v>
      </c>
      <c r="K106" s="194" t="s">
        <v>21</v>
      </c>
      <c r="L106" s="61"/>
      <c r="M106" s="199" t="s">
        <v>21</v>
      </c>
      <c r="N106" s="200" t="s">
        <v>42</v>
      </c>
      <c r="O106" s="42"/>
      <c r="P106" s="201">
        <f t="shared" si="1"/>
        <v>0</v>
      </c>
      <c r="Q106" s="201">
        <v>0</v>
      </c>
      <c r="R106" s="201">
        <f t="shared" si="2"/>
        <v>0</v>
      </c>
      <c r="S106" s="201">
        <v>0</v>
      </c>
      <c r="T106" s="202">
        <f t="shared" si="3"/>
        <v>0</v>
      </c>
      <c r="AR106" s="24" t="s">
        <v>489</v>
      </c>
      <c r="AT106" s="24" t="s">
        <v>140</v>
      </c>
      <c r="AU106" s="24" t="s">
        <v>81</v>
      </c>
      <c r="AY106" s="24" t="s">
        <v>137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24" t="s">
        <v>79</v>
      </c>
      <c r="BK106" s="203">
        <f t="shared" si="9"/>
        <v>0</v>
      </c>
      <c r="BL106" s="24" t="s">
        <v>489</v>
      </c>
      <c r="BM106" s="24" t="s">
        <v>434</v>
      </c>
    </row>
    <row r="107" spans="2:65" s="1" customFormat="1" ht="25.5" customHeight="1">
      <c r="B107" s="41"/>
      <c r="C107" s="192" t="s">
        <v>71</v>
      </c>
      <c r="D107" s="192" t="s">
        <v>140</v>
      </c>
      <c r="E107" s="193" t="s">
        <v>2030</v>
      </c>
      <c r="F107" s="194" t="s">
        <v>2031</v>
      </c>
      <c r="G107" s="195" t="s">
        <v>1983</v>
      </c>
      <c r="H107" s="196">
        <v>1</v>
      </c>
      <c r="I107" s="197"/>
      <c r="J107" s="198">
        <f t="shared" si="0"/>
        <v>0</v>
      </c>
      <c r="K107" s="194" t="s">
        <v>21</v>
      </c>
      <c r="L107" s="61"/>
      <c r="M107" s="199" t="s">
        <v>21</v>
      </c>
      <c r="N107" s="200" t="s">
        <v>42</v>
      </c>
      <c r="O107" s="42"/>
      <c r="P107" s="201">
        <f t="shared" si="1"/>
        <v>0</v>
      </c>
      <c r="Q107" s="201">
        <v>0</v>
      </c>
      <c r="R107" s="201">
        <f t="shared" si="2"/>
        <v>0</v>
      </c>
      <c r="S107" s="201">
        <v>0</v>
      </c>
      <c r="T107" s="202">
        <f t="shared" si="3"/>
        <v>0</v>
      </c>
      <c r="AR107" s="24" t="s">
        <v>489</v>
      </c>
      <c r="AT107" s="24" t="s">
        <v>140</v>
      </c>
      <c r="AU107" s="24" t="s">
        <v>81</v>
      </c>
      <c r="AY107" s="24" t="s">
        <v>137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24" t="s">
        <v>79</v>
      </c>
      <c r="BK107" s="203">
        <f t="shared" si="9"/>
        <v>0</v>
      </c>
      <c r="BL107" s="24" t="s">
        <v>489</v>
      </c>
      <c r="BM107" s="24" t="s">
        <v>444</v>
      </c>
    </row>
    <row r="108" spans="2:65" s="1" customFormat="1" ht="16.5" customHeight="1">
      <c r="B108" s="41"/>
      <c r="C108" s="192" t="s">
        <v>71</v>
      </c>
      <c r="D108" s="192" t="s">
        <v>140</v>
      </c>
      <c r="E108" s="193" t="s">
        <v>2032</v>
      </c>
      <c r="F108" s="194" t="s">
        <v>2033</v>
      </c>
      <c r="G108" s="195" t="s">
        <v>2034</v>
      </c>
      <c r="H108" s="196">
        <v>1</v>
      </c>
      <c r="I108" s="197"/>
      <c r="J108" s="198">
        <f t="shared" si="0"/>
        <v>0</v>
      </c>
      <c r="K108" s="194" t="s">
        <v>21</v>
      </c>
      <c r="L108" s="61"/>
      <c r="M108" s="199" t="s">
        <v>21</v>
      </c>
      <c r="N108" s="200" t="s">
        <v>42</v>
      </c>
      <c r="O108" s="42"/>
      <c r="P108" s="201">
        <f t="shared" si="1"/>
        <v>0</v>
      </c>
      <c r="Q108" s="201">
        <v>0</v>
      </c>
      <c r="R108" s="201">
        <f t="shared" si="2"/>
        <v>0</v>
      </c>
      <c r="S108" s="201">
        <v>0</v>
      </c>
      <c r="T108" s="202">
        <f t="shared" si="3"/>
        <v>0</v>
      </c>
      <c r="AR108" s="24" t="s">
        <v>489</v>
      </c>
      <c r="AT108" s="24" t="s">
        <v>140</v>
      </c>
      <c r="AU108" s="24" t="s">
        <v>81</v>
      </c>
      <c r="AY108" s="24" t="s">
        <v>137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24" t="s">
        <v>79</v>
      </c>
      <c r="BK108" s="203">
        <f t="shared" si="9"/>
        <v>0</v>
      </c>
      <c r="BL108" s="24" t="s">
        <v>489</v>
      </c>
      <c r="BM108" s="24" t="s">
        <v>452</v>
      </c>
    </row>
    <row r="109" spans="2:65" s="1" customFormat="1" ht="16.5" customHeight="1">
      <c r="B109" s="41"/>
      <c r="C109" s="192" t="s">
        <v>71</v>
      </c>
      <c r="D109" s="192" t="s">
        <v>140</v>
      </c>
      <c r="E109" s="193" t="s">
        <v>2035</v>
      </c>
      <c r="F109" s="194" t="s">
        <v>2036</v>
      </c>
      <c r="G109" s="195" t="s">
        <v>383</v>
      </c>
      <c r="H109" s="196">
        <v>12</v>
      </c>
      <c r="I109" s="197"/>
      <c r="J109" s="198">
        <f t="shared" si="0"/>
        <v>0</v>
      </c>
      <c r="K109" s="194" t="s">
        <v>21</v>
      </c>
      <c r="L109" s="61"/>
      <c r="M109" s="199" t="s">
        <v>21</v>
      </c>
      <c r="N109" s="200" t="s">
        <v>42</v>
      </c>
      <c r="O109" s="42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AR109" s="24" t="s">
        <v>489</v>
      </c>
      <c r="AT109" s="24" t="s">
        <v>140</v>
      </c>
      <c r="AU109" s="24" t="s">
        <v>81</v>
      </c>
      <c r="AY109" s="24" t="s">
        <v>137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24" t="s">
        <v>79</v>
      </c>
      <c r="BK109" s="203">
        <f t="shared" si="9"/>
        <v>0</v>
      </c>
      <c r="BL109" s="24" t="s">
        <v>489</v>
      </c>
      <c r="BM109" s="24" t="s">
        <v>460</v>
      </c>
    </row>
    <row r="110" spans="2:65" s="1" customFormat="1" ht="16.5" customHeight="1">
      <c r="B110" s="41"/>
      <c r="C110" s="192" t="s">
        <v>71</v>
      </c>
      <c r="D110" s="192" t="s">
        <v>140</v>
      </c>
      <c r="E110" s="193" t="s">
        <v>2037</v>
      </c>
      <c r="F110" s="194" t="s">
        <v>2038</v>
      </c>
      <c r="G110" s="195" t="s">
        <v>21</v>
      </c>
      <c r="H110" s="196">
        <v>0</v>
      </c>
      <c r="I110" s="197"/>
      <c r="J110" s="198">
        <f t="shared" si="0"/>
        <v>0</v>
      </c>
      <c r="K110" s="194" t="s">
        <v>21</v>
      </c>
      <c r="L110" s="61"/>
      <c r="M110" s="199" t="s">
        <v>21</v>
      </c>
      <c r="N110" s="200" t="s">
        <v>42</v>
      </c>
      <c r="O110" s="42"/>
      <c r="P110" s="201">
        <f t="shared" si="1"/>
        <v>0</v>
      </c>
      <c r="Q110" s="201">
        <v>0</v>
      </c>
      <c r="R110" s="201">
        <f t="shared" si="2"/>
        <v>0</v>
      </c>
      <c r="S110" s="201">
        <v>0</v>
      </c>
      <c r="T110" s="202">
        <f t="shared" si="3"/>
        <v>0</v>
      </c>
      <c r="AR110" s="24" t="s">
        <v>489</v>
      </c>
      <c r="AT110" s="24" t="s">
        <v>140</v>
      </c>
      <c r="AU110" s="24" t="s">
        <v>81</v>
      </c>
      <c r="AY110" s="24" t="s">
        <v>137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24" t="s">
        <v>79</v>
      </c>
      <c r="BK110" s="203">
        <f t="shared" si="9"/>
        <v>0</v>
      </c>
      <c r="BL110" s="24" t="s">
        <v>489</v>
      </c>
      <c r="BM110" s="24" t="s">
        <v>470</v>
      </c>
    </row>
    <row r="111" spans="2:65" s="1" customFormat="1" ht="16.5" customHeight="1">
      <c r="B111" s="41"/>
      <c r="C111" s="192" t="s">
        <v>71</v>
      </c>
      <c r="D111" s="192" t="s">
        <v>140</v>
      </c>
      <c r="E111" s="193" t="s">
        <v>2039</v>
      </c>
      <c r="F111" s="194" t="s">
        <v>2040</v>
      </c>
      <c r="G111" s="195" t="s">
        <v>21</v>
      </c>
      <c r="H111" s="196">
        <v>0</v>
      </c>
      <c r="I111" s="197"/>
      <c r="J111" s="198">
        <f t="shared" si="0"/>
        <v>0</v>
      </c>
      <c r="K111" s="194" t="s">
        <v>21</v>
      </c>
      <c r="L111" s="61"/>
      <c r="M111" s="199" t="s">
        <v>21</v>
      </c>
      <c r="N111" s="200" t="s">
        <v>42</v>
      </c>
      <c r="O111" s="42"/>
      <c r="P111" s="201">
        <f t="shared" si="1"/>
        <v>0</v>
      </c>
      <c r="Q111" s="201">
        <v>0</v>
      </c>
      <c r="R111" s="201">
        <f t="shared" si="2"/>
        <v>0</v>
      </c>
      <c r="S111" s="201">
        <v>0</v>
      </c>
      <c r="T111" s="202">
        <f t="shared" si="3"/>
        <v>0</v>
      </c>
      <c r="AR111" s="24" t="s">
        <v>489</v>
      </c>
      <c r="AT111" s="24" t="s">
        <v>140</v>
      </c>
      <c r="AU111" s="24" t="s">
        <v>81</v>
      </c>
      <c r="AY111" s="24" t="s">
        <v>137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24" t="s">
        <v>79</v>
      </c>
      <c r="BK111" s="203">
        <f t="shared" si="9"/>
        <v>0</v>
      </c>
      <c r="BL111" s="24" t="s">
        <v>489</v>
      </c>
      <c r="BM111" s="24" t="s">
        <v>478</v>
      </c>
    </row>
    <row r="112" spans="2:65" s="1" customFormat="1" ht="16.5" customHeight="1">
      <c r="B112" s="41"/>
      <c r="C112" s="192" t="s">
        <v>71</v>
      </c>
      <c r="D112" s="192" t="s">
        <v>140</v>
      </c>
      <c r="E112" s="193" t="s">
        <v>2041</v>
      </c>
      <c r="F112" s="194" t="s">
        <v>2042</v>
      </c>
      <c r="G112" s="195" t="s">
        <v>21</v>
      </c>
      <c r="H112" s="196">
        <v>0</v>
      </c>
      <c r="I112" s="197"/>
      <c r="J112" s="198">
        <f t="shared" si="0"/>
        <v>0</v>
      </c>
      <c r="K112" s="194" t="s">
        <v>21</v>
      </c>
      <c r="L112" s="61"/>
      <c r="M112" s="199" t="s">
        <v>21</v>
      </c>
      <c r="N112" s="200" t="s">
        <v>42</v>
      </c>
      <c r="O112" s="42"/>
      <c r="P112" s="201">
        <f t="shared" si="1"/>
        <v>0</v>
      </c>
      <c r="Q112" s="201">
        <v>0</v>
      </c>
      <c r="R112" s="201">
        <f t="shared" si="2"/>
        <v>0</v>
      </c>
      <c r="S112" s="201">
        <v>0</v>
      </c>
      <c r="T112" s="202">
        <f t="shared" si="3"/>
        <v>0</v>
      </c>
      <c r="AR112" s="24" t="s">
        <v>489</v>
      </c>
      <c r="AT112" s="24" t="s">
        <v>140</v>
      </c>
      <c r="AU112" s="24" t="s">
        <v>81</v>
      </c>
      <c r="AY112" s="24" t="s">
        <v>137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24" t="s">
        <v>79</v>
      </c>
      <c r="BK112" s="203">
        <f t="shared" si="9"/>
        <v>0</v>
      </c>
      <c r="BL112" s="24" t="s">
        <v>489</v>
      </c>
      <c r="BM112" s="24" t="s">
        <v>489</v>
      </c>
    </row>
    <row r="113" spans="2:65" s="1" customFormat="1" ht="16.5" customHeight="1">
      <c r="B113" s="41"/>
      <c r="C113" s="192" t="s">
        <v>71</v>
      </c>
      <c r="D113" s="192" t="s">
        <v>140</v>
      </c>
      <c r="E113" s="193" t="s">
        <v>2043</v>
      </c>
      <c r="F113" s="194" t="s">
        <v>2044</v>
      </c>
      <c r="G113" s="195" t="s">
        <v>21</v>
      </c>
      <c r="H113" s="196">
        <v>0</v>
      </c>
      <c r="I113" s="197"/>
      <c r="J113" s="198">
        <f t="shared" si="0"/>
        <v>0</v>
      </c>
      <c r="K113" s="194" t="s">
        <v>21</v>
      </c>
      <c r="L113" s="61"/>
      <c r="M113" s="199" t="s">
        <v>21</v>
      </c>
      <c r="N113" s="200" t="s">
        <v>42</v>
      </c>
      <c r="O113" s="42"/>
      <c r="P113" s="201">
        <f t="shared" si="1"/>
        <v>0</v>
      </c>
      <c r="Q113" s="201">
        <v>0</v>
      </c>
      <c r="R113" s="201">
        <f t="shared" si="2"/>
        <v>0</v>
      </c>
      <c r="S113" s="201">
        <v>0</v>
      </c>
      <c r="T113" s="202">
        <f t="shared" si="3"/>
        <v>0</v>
      </c>
      <c r="AR113" s="24" t="s">
        <v>489</v>
      </c>
      <c r="AT113" s="24" t="s">
        <v>140</v>
      </c>
      <c r="AU113" s="24" t="s">
        <v>81</v>
      </c>
      <c r="AY113" s="24" t="s">
        <v>137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24" t="s">
        <v>79</v>
      </c>
      <c r="BK113" s="203">
        <f t="shared" si="9"/>
        <v>0</v>
      </c>
      <c r="BL113" s="24" t="s">
        <v>489</v>
      </c>
      <c r="BM113" s="24" t="s">
        <v>497</v>
      </c>
    </row>
    <row r="114" spans="2:65" s="1" customFormat="1" ht="16.5" customHeight="1">
      <c r="B114" s="41"/>
      <c r="C114" s="192" t="s">
        <v>71</v>
      </c>
      <c r="D114" s="192" t="s">
        <v>140</v>
      </c>
      <c r="E114" s="193" t="s">
        <v>2045</v>
      </c>
      <c r="F114" s="194" t="s">
        <v>2046</v>
      </c>
      <c r="G114" s="195" t="s">
        <v>21</v>
      </c>
      <c r="H114" s="196">
        <v>0</v>
      </c>
      <c r="I114" s="197"/>
      <c r="J114" s="198">
        <f t="shared" si="0"/>
        <v>0</v>
      </c>
      <c r="K114" s="194" t="s">
        <v>21</v>
      </c>
      <c r="L114" s="61"/>
      <c r="M114" s="199" t="s">
        <v>21</v>
      </c>
      <c r="N114" s="200" t="s">
        <v>42</v>
      </c>
      <c r="O114" s="42"/>
      <c r="P114" s="201">
        <f t="shared" si="1"/>
        <v>0</v>
      </c>
      <c r="Q114" s="201">
        <v>0</v>
      </c>
      <c r="R114" s="201">
        <f t="shared" si="2"/>
        <v>0</v>
      </c>
      <c r="S114" s="201">
        <v>0</v>
      </c>
      <c r="T114" s="202">
        <f t="shared" si="3"/>
        <v>0</v>
      </c>
      <c r="AR114" s="24" t="s">
        <v>489</v>
      </c>
      <c r="AT114" s="24" t="s">
        <v>140</v>
      </c>
      <c r="AU114" s="24" t="s">
        <v>81</v>
      </c>
      <c r="AY114" s="24" t="s">
        <v>137</v>
      </c>
      <c r="BE114" s="203">
        <f t="shared" si="4"/>
        <v>0</v>
      </c>
      <c r="BF114" s="203">
        <f t="shared" si="5"/>
        <v>0</v>
      </c>
      <c r="BG114" s="203">
        <f t="shared" si="6"/>
        <v>0</v>
      </c>
      <c r="BH114" s="203">
        <f t="shared" si="7"/>
        <v>0</v>
      </c>
      <c r="BI114" s="203">
        <f t="shared" si="8"/>
        <v>0</v>
      </c>
      <c r="BJ114" s="24" t="s">
        <v>79</v>
      </c>
      <c r="BK114" s="203">
        <f t="shared" si="9"/>
        <v>0</v>
      </c>
      <c r="BL114" s="24" t="s">
        <v>489</v>
      </c>
      <c r="BM114" s="24" t="s">
        <v>509</v>
      </c>
    </row>
    <row r="115" spans="2:47" s="1" customFormat="1" ht="24">
      <c r="B115" s="41"/>
      <c r="C115" s="63"/>
      <c r="D115" s="210" t="s">
        <v>924</v>
      </c>
      <c r="E115" s="63"/>
      <c r="F115" s="251" t="s">
        <v>2047</v>
      </c>
      <c r="G115" s="63"/>
      <c r="H115" s="63"/>
      <c r="I115" s="163"/>
      <c r="J115" s="63"/>
      <c r="K115" s="63"/>
      <c r="L115" s="61"/>
      <c r="M115" s="252"/>
      <c r="N115" s="42"/>
      <c r="O115" s="42"/>
      <c r="P115" s="42"/>
      <c r="Q115" s="42"/>
      <c r="R115" s="42"/>
      <c r="S115" s="42"/>
      <c r="T115" s="78"/>
      <c r="AT115" s="24" t="s">
        <v>924</v>
      </c>
      <c r="AU115" s="24" t="s">
        <v>81</v>
      </c>
    </row>
    <row r="116" spans="2:65" s="1" customFormat="1" ht="16.5" customHeight="1">
      <c r="B116" s="41"/>
      <c r="C116" s="192" t="s">
        <v>71</v>
      </c>
      <c r="D116" s="192" t="s">
        <v>140</v>
      </c>
      <c r="E116" s="193" t="s">
        <v>2048</v>
      </c>
      <c r="F116" s="194" t="s">
        <v>2049</v>
      </c>
      <c r="G116" s="195" t="s">
        <v>1971</v>
      </c>
      <c r="H116" s="266"/>
      <c r="I116" s="197"/>
      <c r="J116" s="198">
        <f aca="true" t="shared" si="10" ref="J116:J127">ROUND(I116*H116,2)</f>
        <v>0</v>
      </c>
      <c r="K116" s="194" t="s">
        <v>21</v>
      </c>
      <c r="L116" s="61"/>
      <c r="M116" s="199" t="s">
        <v>21</v>
      </c>
      <c r="N116" s="200" t="s">
        <v>42</v>
      </c>
      <c r="O116" s="42"/>
      <c r="P116" s="201">
        <f aca="true" t="shared" si="11" ref="P116:P127">O116*H116</f>
        <v>0</v>
      </c>
      <c r="Q116" s="201">
        <v>0</v>
      </c>
      <c r="R116" s="201">
        <f aca="true" t="shared" si="12" ref="R116:R127">Q116*H116</f>
        <v>0</v>
      </c>
      <c r="S116" s="201">
        <v>0</v>
      </c>
      <c r="T116" s="202">
        <f aca="true" t="shared" si="13" ref="T116:T127">S116*H116</f>
        <v>0</v>
      </c>
      <c r="AR116" s="24" t="s">
        <v>489</v>
      </c>
      <c r="AT116" s="24" t="s">
        <v>140</v>
      </c>
      <c r="AU116" s="24" t="s">
        <v>81</v>
      </c>
      <c r="AY116" s="24" t="s">
        <v>137</v>
      </c>
      <c r="BE116" s="203">
        <f aca="true" t="shared" si="14" ref="BE116:BE127">IF(N116="základní",J116,0)</f>
        <v>0</v>
      </c>
      <c r="BF116" s="203">
        <f aca="true" t="shared" si="15" ref="BF116:BF127">IF(N116="snížená",J116,0)</f>
        <v>0</v>
      </c>
      <c r="BG116" s="203">
        <f aca="true" t="shared" si="16" ref="BG116:BG127">IF(N116="zákl. přenesená",J116,0)</f>
        <v>0</v>
      </c>
      <c r="BH116" s="203">
        <f aca="true" t="shared" si="17" ref="BH116:BH127">IF(N116="sníž. přenesená",J116,0)</f>
        <v>0</v>
      </c>
      <c r="BI116" s="203">
        <f aca="true" t="shared" si="18" ref="BI116:BI127">IF(N116="nulová",J116,0)</f>
        <v>0</v>
      </c>
      <c r="BJ116" s="24" t="s">
        <v>79</v>
      </c>
      <c r="BK116" s="203">
        <f aca="true" t="shared" si="19" ref="BK116:BK127">ROUND(I116*H116,2)</f>
        <v>0</v>
      </c>
      <c r="BL116" s="24" t="s">
        <v>489</v>
      </c>
      <c r="BM116" s="24" t="s">
        <v>517</v>
      </c>
    </row>
    <row r="117" spans="2:65" s="1" customFormat="1" ht="16.5" customHeight="1">
      <c r="B117" s="41"/>
      <c r="C117" s="192" t="s">
        <v>71</v>
      </c>
      <c r="D117" s="192" t="s">
        <v>140</v>
      </c>
      <c r="E117" s="193" t="s">
        <v>2050</v>
      </c>
      <c r="F117" s="194" t="s">
        <v>2051</v>
      </c>
      <c r="G117" s="195" t="s">
        <v>2034</v>
      </c>
      <c r="H117" s="196">
        <v>1</v>
      </c>
      <c r="I117" s="197"/>
      <c r="J117" s="198">
        <f t="shared" si="10"/>
        <v>0</v>
      </c>
      <c r="K117" s="194" t="s">
        <v>21</v>
      </c>
      <c r="L117" s="61"/>
      <c r="M117" s="199" t="s">
        <v>21</v>
      </c>
      <c r="N117" s="200" t="s">
        <v>42</v>
      </c>
      <c r="O117" s="42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4" t="s">
        <v>489</v>
      </c>
      <c r="AT117" s="24" t="s">
        <v>140</v>
      </c>
      <c r="AU117" s="24" t="s">
        <v>81</v>
      </c>
      <c r="AY117" s="24" t="s">
        <v>137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4" t="s">
        <v>79</v>
      </c>
      <c r="BK117" s="203">
        <f t="shared" si="19"/>
        <v>0</v>
      </c>
      <c r="BL117" s="24" t="s">
        <v>489</v>
      </c>
      <c r="BM117" s="24" t="s">
        <v>526</v>
      </c>
    </row>
    <row r="118" spans="2:65" s="1" customFormat="1" ht="16.5" customHeight="1">
      <c r="B118" s="41"/>
      <c r="C118" s="192" t="s">
        <v>71</v>
      </c>
      <c r="D118" s="192" t="s">
        <v>140</v>
      </c>
      <c r="E118" s="193" t="s">
        <v>2052</v>
      </c>
      <c r="F118" s="194" t="s">
        <v>2053</v>
      </c>
      <c r="G118" s="195" t="s">
        <v>1971</v>
      </c>
      <c r="H118" s="266"/>
      <c r="I118" s="197"/>
      <c r="J118" s="198">
        <f t="shared" si="10"/>
        <v>0</v>
      </c>
      <c r="K118" s="194" t="s">
        <v>21</v>
      </c>
      <c r="L118" s="61"/>
      <c r="M118" s="199" t="s">
        <v>21</v>
      </c>
      <c r="N118" s="200" t="s">
        <v>42</v>
      </c>
      <c r="O118" s="42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4" t="s">
        <v>489</v>
      </c>
      <c r="AT118" s="24" t="s">
        <v>140</v>
      </c>
      <c r="AU118" s="24" t="s">
        <v>81</v>
      </c>
      <c r="AY118" s="24" t="s">
        <v>137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4" t="s">
        <v>79</v>
      </c>
      <c r="BK118" s="203">
        <f t="shared" si="19"/>
        <v>0</v>
      </c>
      <c r="BL118" s="24" t="s">
        <v>489</v>
      </c>
      <c r="BM118" s="24" t="s">
        <v>534</v>
      </c>
    </row>
    <row r="119" spans="2:65" s="1" customFormat="1" ht="16.5" customHeight="1">
      <c r="B119" s="41"/>
      <c r="C119" s="192" t="s">
        <v>71</v>
      </c>
      <c r="D119" s="192" t="s">
        <v>140</v>
      </c>
      <c r="E119" s="193" t="s">
        <v>2054</v>
      </c>
      <c r="F119" s="194" t="s">
        <v>2055</v>
      </c>
      <c r="G119" s="195" t="s">
        <v>2056</v>
      </c>
      <c r="H119" s="196">
        <v>3</v>
      </c>
      <c r="I119" s="197"/>
      <c r="J119" s="198">
        <f t="shared" si="10"/>
        <v>0</v>
      </c>
      <c r="K119" s="194" t="s">
        <v>21</v>
      </c>
      <c r="L119" s="61"/>
      <c r="M119" s="199" t="s">
        <v>21</v>
      </c>
      <c r="N119" s="200" t="s">
        <v>42</v>
      </c>
      <c r="O119" s="42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4" t="s">
        <v>489</v>
      </c>
      <c r="AT119" s="24" t="s">
        <v>140</v>
      </c>
      <c r="AU119" s="24" t="s">
        <v>81</v>
      </c>
      <c r="AY119" s="24" t="s">
        <v>137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4" t="s">
        <v>79</v>
      </c>
      <c r="BK119" s="203">
        <f t="shared" si="19"/>
        <v>0</v>
      </c>
      <c r="BL119" s="24" t="s">
        <v>489</v>
      </c>
      <c r="BM119" s="24" t="s">
        <v>544</v>
      </c>
    </row>
    <row r="120" spans="2:65" s="1" customFormat="1" ht="16.5" customHeight="1">
      <c r="B120" s="41"/>
      <c r="C120" s="192" t="s">
        <v>71</v>
      </c>
      <c r="D120" s="192" t="s">
        <v>140</v>
      </c>
      <c r="E120" s="193" t="s">
        <v>2057</v>
      </c>
      <c r="F120" s="194" t="s">
        <v>2058</v>
      </c>
      <c r="G120" s="195" t="s">
        <v>2056</v>
      </c>
      <c r="H120" s="196">
        <v>6</v>
      </c>
      <c r="I120" s="197"/>
      <c r="J120" s="198">
        <f t="shared" si="10"/>
        <v>0</v>
      </c>
      <c r="K120" s="194" t="s">
        <v>21</v>
      </c>
      <c r="L120" s="61"/>
      <c r="M120" s="199" t="s">
        <v>21</v>
      </c>
      <c r="N120" s="200" t="s">
        <v>42</v>
      </c>
      <c r="O120" s="42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4" t="s">
        <v>489</v>
      </c>
      <c r="AT120" s="24" t="s">
        <v>140</v>
      </c>
      <c r="AU120" s="24" t="s">
        <v>81</v>
      </c>
      <c r="AY120" s="24" t="s">
        <v>137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4" t="s">
        <v>79</v>
      </c>
      <c r="BK120" s="203">
        <f t="shared" si="19"/>
        <v>0</v>
      </c>
      <c r="BL120" s="24" t="s">
        <v>489</v>
      </c>
      <c r="BM120" s="24" t="s">
        <v>553</v>
      </c>
    </row>
    <row r="121" spans="2:65" s="1" customFormat="1" ht="16.5" customHeight="1">
      <c r="B121" s="41"/>
      <c r="C121" s="192" t="s">
        <v>71</v>
      </c>
      <c r="D121" s="192" t="s">
        <v>140</v>
      </c>
      <c r="E121" s="193" t="s">
        <v>2059</v>
      </c>
      <c r="F121" s="194" t="s">
        <v>2060</v>
      </c>
      <c r="G121" s="195" t="s">
        <v>2056</v>
      </c>
      <c r="H121" s="196">
        <v>12</v>
      </c>
      <c r="I121" s="197"/>
      <c r="J121" s="198">
        <f t="shared" si="10"/>
        <v>0</v>
      </c>
      <c r="K121" s="194" t="s">
        <v>21</v>
      </c>
      <c r="L121" s="61"/>
      <c r="M121" s="199" t="s">
        <v>21</v>
      </c>
      <c r="N121" s="200" t="s">
        <v>42</v>
      </c>
      <c r="O121" s="42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4" t="s">
        <v>489</v>
      </c>
      <c r="AT121" s="24" t="s">
        <v>140</v>
      </c>
      <c r="AU121" s="24" t="s">
        <v>81</v>
      </c>
      <c r="AY121" s="24" t="s">
        <v>137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4" t="s">
        <v>79</v>
      </c>
      <c r="BK121" s="203">
        <f t="shared" si="19"/>
        <v>0</v>
      </c>
      <c r="BL121" s="24" t="s">
        <v>489</v>
      </c>
      <c r="BM121" s="24" t="s">
        <v>567</v>
      </c>
    </row>
    <row r="122" spans="2:65" s="1" customFormat="1" ht="16.5" customHeight="1">
      <c r="B122" s="41"/>
      <c r="C122" s="192" t="s">
        <v>71</v>
      </c>
      <c r="D122" s="192" t="s">
        <v>140</v>
      </c>
      <c r="E122" s="193" t="s">
        <v>2061</v>
      </c>
      <c r="F122" s="194" t="s">
        <v>2062</v>
      </c>
      <c r="G122" s="195" t="s">
        <v>1983</v>
      </c>
      <c r="H122" s="196">
        <v>54</v>
      </c>
      <c r="I122" s="197"/>
      <c r="J122" s="198">
        <f t="shared" si="10"/>
        <v>0</v>
      </c>
      <c r="K122" s="194" t="s">
        <v>21</v>
      </c>
      <c r="L122" s="61"/>
      <c r="M122" s="199" t="s">
        <v>21</v>
      </c>
      <c r="N122" s="200" t="s">
        <v>42</v>
      </c>
      <c r="O122" s="42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4" t="s">
        <v>489</v>
      </c>
      <c r="AT122" s="24" t="s">
        <v>140</v>
      </c>
      <c r="AU122" s="24" t="s">
        <v>81</v>
      </c>
      <c r="AY122" s="24" t="s">
        <v>137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4" t="s">
        <v>79</v>
      </c>
      <c r="BK122" s="203">
        <f t="shared" si="19"/>
        <v>0</v>
      </c>
      <c r="BL122" s="24" t="s">
        <v>489</v>
      </c>
      <c r="BM122" s="24" t="s">
        <v>577</v>
      </c>
    </row>
    <row r="123" spans="2:65" s="1" customFormat="1" ht="16.5" customHeight="1">
      <c r="B123" s="41"/>
      <c r="C123" s="192" t="s">
        <v>71</v>
      </c>
      <c r="D123" s="192" t="s">
        <v>140</v>
      </c>
      <c r="E123" s="193" t="s">
        <v>2063</v>
      </c>
      <c r="F123" s="194" t="s">
        <v>2064</v>
      </c>
      <c r="G123" s="195" t="s">
        <v>2056</v>
      </c>
      <c r="H123" s="196">
        <v>6</v>
      </c>
      <c r="I123" s="197"/>
      <c r="J123" s="198">
        <f t="shared" si="10"/>
        <v>0</v>
      </c>
      <c r="K123" s="194" t="s">
        <v>21</v>
      </c>
      <c r="L123" s="61"/>
      <c r="M123" s="199" t="s">
        <v>21</v>
      </c>
      <c r="N123" s="200" t="s">
        <v>42</v>
      </c>
      <c r="O123" s="42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4" t="s">
        <v>489</v>
      </c>
      <c r="AT123" s="24" t="s">
        <v>140</v>
      </c>
      <c r="AU123" s="24" t="s">
        <v>81</v>
      </c>
      <c r="AY123" s="24" t="s">
        <v>137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4" t="s">
        <v>79</v>
      </c>
      <c r="BK123" s="203">
        <f t="shared" si="19"/>
        <v>0</v>
      </c>
      <c r="BL123" s="24" t="s">
        <v>489</v>
      </c>
      <c r="BM123" s="24" t="s">
        <v>590</v>
      </c>
    </row>
    <row r="124" spans="2:65" s="1" customFormat="1" ht="16.5" customHeight="1">
      <c r="B124" s="41"/>
      <c r="C124" s="192" t="s">
        <v>71</v>
      </c>
      <c r="D124" s="192" t="s">
        <v>140</v>
      </c>
      <c r="E124" s="193" t="s">
        <v>2065</v>
      </c>
      <c r="F124" s="194" t="s">
        <v>2066</v>
      </c>
      <c r="G124" s="195" t="s">
        <v>2056</v>
      </c>
      <c r="H124" s="196">
        <v>6</v>
      </c>
      <c r="I124" s="197"/>
      <c r="J124" s="198">
        <f t="shared" si="10"/>
        <v>0</v>
      </c>
      <c r="K124" s="194" t="s">
        <v>21</v>
      </c>
      <c r="L124" s="61"/>
      <c r="M124" s="199" t="s">
        <v>21</v>
      </c>
      <c r="N124" s="200" t="s">
        <v>42</v>
      </c>
      <c r="O124" s="42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4" t="s">
        <v>489</v>
      </c>
      <c r="AT124" s="24" t="s">
        <v>140</v>
      </c>
      <c r="AU124" s="24" t="s">
        <v>81</v>
      </c>
      <c r="AY124" s="24" t="s">
        <v>137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4" t="s">
        <v>79</v>
      </c>
      <c r="BK124" s="203">
        <f t="shared" si="19"/>
        <v>0</v>
      </c>
      <c r="BL124" s="24" t="s">
        <v>489</v>
      </c>
      <c r="BM124" s="24" t="s">
        <v>598</v>
      </c>
    </row>
    <row r="125" spans="2:65" s="1" customFormat="1" ht="16.5" customHeight="1">
      <c r="B125" s="41"/>
      <c r="C125" s="192" t="s">
        <v>71</v>
      </c>
      <c r="D125" s="192" t="s">
        <v>140</v>
      </c>
      <c r="E125" s="193" t="s">
        <v>2067</v>
      </c>
      <c r="F125" s="194" t="s">
        <v>2068</v>
      </c>
      <c r="G125" s="195" t="s">
        <v>2056</v>
      </c>
      <c r="H125" s="196">
        <v>3</v>
      </c>
      <c r="I125" s="197"/>
      <c r="J125" s="198">
        <f t="shared" si="10"/>
        <v>0</v>
      </c>
      <c r="K125" s="194" t="s">
        <v>21</v>
      </c>
      <c r="L125" s="61"/>
      <c r="M125" s="199" t="s">
        <v>21</v>
      </c>
      <c r="N125" s="200" t="s">
        <v>42</v>
      </c>
      <c r="O125" s="42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4" t="s">
        <v>489</v>
      </c>
      <c r="AT125" s="24" t="s">
        <v>140</v>
      </c>
      <c r="AU125" s="24" t="s">
        <v>81</v>
      </c>
      <c r="AY125" s="24" t="s">
        <v>137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4" t="s">
        <v>79</v>
      </c>
      <c r="BK125" s="203">
        <f t="shared" si="19"/>
        <v>0</v>
      </c>
      <c r="BL125" s="24" t="s">
        <v>489</v>
      </c>
      <c r="BM125" s="24" t="s">
        <v>607</v>
      </c>
    </row>
    <row r="126" spans="2:65" s="1" customFormat="1" ht="16.5" customHeight="1">
      <c r="B126" s="41"/>
      <c r="C126" s="192" t="s">
        <v>71</v>
      </c>
      <c r="D126" s="192" t="s">
        <v>140</v>
      </c>
      <c r="E126" s="193" t="s">
        <v>2069</v>
      </c>
      <c r="F126" s="194" t="s">
        <v>2070</v>
      </c>
      <c r="G126" s="195" t="s">
        <v>2056</v>
      </c>
      <c r="H126" s="196">
        <v>10</v>
      </c>
      <c r="I126" s="197"/>
      <c r="J126" s="198">
        <f t="shared" si="10"/>
        <v>0</v>
      </c>
      <c r="K126" s="194" t="s">
        <v>21</v>
      </c>
      <c r="L126" s="61"/>
      <c r="M126" s="199" t="s">
        <v>21</v>
      </c>
      <c r="N126" s="200" t="s">
        <v>42</v>
      </c>
      <c r="O126" s="42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4" t="s">
        <v>489</v>
      </c>
      <c r="AT126" s="24" t="s">
        <v>140</v>
      </c>
      <c r="AU126" s="24" t="s">
        <v>81</v>
      </c>
      <c r="AY126" s="24" t="s">
        <v>137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4" t="s">
        <v>79</v>
      </c>
      <c r="BK126" s="203">
        <f t="shared" si="19"/>
        <v>0</v>
      </c>
      <c r="BL126" s="24" t="s">
        <v>489</v>
      </c>
      <c r="BM126" s="24" t="s">
        <v>617</v>
      </c>
    </row>
    <row r="127" spans="2:65" s="1" customFormat="1" ht="16.5" customHeight="1">
      <c r="B127" s="41"/>
      <c r="C127" s="192" t="s">
        <v>71</v>
      </c>
      <c r="D127" s="192" t="s">
        <v>140</v>
      </c>
      <c r="E127" s="193" t="s">
        <v>2071</v>
      </c>
      <c r="F127" s="194" t="s">
        <v>2072</v>
      </c>
      <c r="G127" s="195" t="s">
        <v>2073</v>
      </c>
      <c r="H127" s="196">
        <v>1</v>
      </c>
      <c r="I127" s="197"/>
      <c r="J127" s="198">
        <f t="shared" si="10"/>
        <v>0</v>
      </c>
      <c r="K127" s="194" t="s">
        <v>21</v>
      </c>
      <c r="L127" s="61"/>
      <c r="M127" s="199" t="s">
        <v>21</v>
      </c>
      <c r="N127" s="200" t="s">
        <v>42</v>
      </c>
      <c r="O127" s="42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4" t="s">
        <v>489</v>
      </c>
      <c r="AT127" s="24" t="s">
        <v>140</v>
      </c>
      <c r="AU127" s="24" t="s">
        <v>81</v>
      </c>
      <c r="AY127" s="24" t="s">
        <v>137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4" t="s">
        <v>79</v>
      </c>
      <c r="BK127" s="203">
        <f t="shared" si="19"/>
        <v>0</v>
      </c>
      <c r="BL127" s="24" t="s">
        <v>489</v>
      </c>
      <c r="BM127" s="24" t="s">
        <v>629</v>
      </c>
    </row>
    <row r="128" spans="2:47" s="1" customFormat="1" ht="36">
      <c r="B128" s="41"/>
      <c r="C128" s="63"/>
      <c r="D128" s="210" t="s">
        <v>924</v>
      </c>
      <c r="E128" s="63"/>
      <c r="F128" s="251" t="s">
        <v>2074</v>
      </c>
      <c r="G128" s="63"/>
      <c r="H128" s="63"/>
      <c r="I128" s="163"/>
      <c r="J128" s="63"/>
      <c r="K128" s="63"/>
      <c r="L128" s="61"/>
      <c r="M128" s="252"/>
      <c r="N128" s="42"/>
      <c r="O128" s="42"/>
      <c r="P128" s="42"/>
      <c r="Q128" s="42"/>
      <c r="R128" s="42"/>
      <c r="S128" s="42"/>
      <c r="T128" s="78"/>
      <c r="AT128" s="24" t="s">
        <v>924</v>
      </c>
      <c r="AU128" s="24" t="s">
        <v>81</v>
      </c>
    </row>
    <row r="129" spans="2:65" s="1" customFormat="1" ht="16.5" customHeight="1">
      <c r="B129" s="41"/>
      <c r="C129" s="192" t="s">
        <v>71</v>
      </c>
      <c r="D129" s="192" t="s">
        <v>140</v>
      </c>
      <c r="E129" s="193" t="s">
        <v>2075</v>
      </c>
      <c r="F129" s="194" t="s">
        <v>2076</v>
      </c>
      <c r="G129" s="195" t="s">
        <v>1971</v>
      </c>
      <c r="H129" s="266"/>
      <c r="I129" s="197"/>
      <c r="J129" s="198">
        <f>ROUND(I129*H129,2)</f>
        <v>0</v>
      </c>
      <c r="K129" s="194" t="s">
        <v>21</v>
      </c>
      <c r="L129" s="61"/>
      <c r="M129" s="199" t="s">
        <v>21</v>
      </c>
      <c r="N129" s="200" t="s">
        <v>42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489</v>
      </c>
      <c r="AT129" s="24" t="s">
        <v>140</v>
      </c>
      <c r="AU129" s="24" t="s">
        <v>81</v>
      </c>
      <c r="AY129" s="24" t="s">
        <v>137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79</v>
      </c>
      <c r="BK129" s="203">
        <f>ROUND(I129*H129,2)</f>
        <v>0</v>
      </c>
      <c r="BL129" s="24" t="s">
        <v>489</v>
      </c>
      <c r="BM129" s="24" t="s">
        <v>639</v>
      </c>
    </row>
    <row r="130" spans="2:65" s="1" customFormat="1" ht="16.5" customHeight="1">
      <c r="B130" s="41"/>
      <c r="C130" s="192" t="s">
        <v>71</v>
      </c>
      <c r="D130" s="192" t="s">
        <v>140</v>
      </c>
      <c r="E130" s="193" t="s">
        <v>2077</v>
      </c>
      <c r="F130" s="194" t="s">
        <v>2078</v>
      </c>
      <c r="G130" s="195" t="s">
        <v>1971</v>
      </c>
      <c r="H130" s="266"/>
      <c r="I130" s="197"/>
      <c r="J130" s="198">
        <f>ROUND(I130*H130,2)</f>
        <v>0</v>
      </c>
      <c r="K130" s="194" t="s">
        <v>21</v>
      </c>
      <c r="L130" s="61"/>
      <c r="M130" s="199" t="s">
        <v>21</v>
      </c>
      <c r="N130" s="204" t="s">
        <v>42</v>
      </c>
      <c r="O130" s="205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AR130" s="24" t="s">
        <v>489</v>
      </c>
      <c r="AT130" s="24" t="s">
        <v>140</v>
      </c>
      <c r="AU130" s="24" t="s">
        <v>81</v>
      </c>
      <c r="AY130" s="24" t="s">
        <v>137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79</v>
      </c>
      <c r="BK130" s="203">
        <f>ROUND(I130*H130,2)</f>
        <v>0</v>
      </c>
      <c r="BL130" s="24" t="s">
        <v>489</v>
      </c>
      <c r="BM130" s="24" t="s">
        <v>650</v>
      </c>
    </row>
    <row r="131" spans="2:12" s="1" customFormat="1" ht="6.9" customHeight="1">
      <c r="B131" s="56"/>
      <c r="C131" s="57"/>
      <c r="D131" s="57"/>
      <c r="E131" s="57"/>
      <c r="F131" s="57"/>
      <c r="G131" s="57"/>
      <c r="H131" s="57"/>
      <c r="I131" s="139"/>
      <c r="J131" s="57"/>
      <c r="K131" s="57"/>
      <c r="L131" s="61"/>
    </row>
  </sheetData>
  <sheetProtection algorithmName="SHA-512" hashValue="4HAn1/aK3FROkXcA33w1kMKI4/DNahojpxRYmVM9UQzZC2sZAZN2RwlPwN5izHXSFKRtPxQQgXC6DUQoL4UimA==" saltValue="3/olnskWprq9vMFWtokPnsw93GnXCyh5Pr++IevCiWqIvhntb8ffIuNYJedht25+suVXUZLvM8qrljJRD3IIqw==" spinCount="100000" sheet="1" objects="1" scenarios="1" formatColumns="0" formatRows="0" autoFilter="0"/>
  <autoFilter ref="C77:K130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Janovska-PC\Janovska</dc:creator>
  <cp:keywords/>
  <dc:description/>
  <cp:lastModifiedBy>Agentura EPONA</cp:lastModifiedBy>
  <dcterms:created xsi:type="dcterms:W3CDTF">2019-01-28T11:47:06Z</dcterms:created>
  <dcterms:modified xsi:type="dcterms:W3CDTF">2019-01-29T13:04:17Z</dcterms:modified>
  <cp:category/>
  <cp:version/>
  <cp:contentType/>
  <cp:contentStatus/>
</cp:coreProperties>
</file>