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5780"/>
  </bookViews>
  <sheets>
    <sheet name="Rekapitulace stavby" sheetId="1" r:id="rId1"/>
    <sheet name="01 - Strojovny vytápění" sheetId="2" r:id="rId2"/>
    <sheet name="02 - Vnitřní rozvodyvytápění" sheetId="3" r:id="rId3"/>
    <sheet name="03 - Rozvody vody TV, C" sheetId="4" r:id="rId4"/>
    <sheet name="04 - MaR - viz projekt MaR" sheetId="5" r:id="rId5"/>
  </sheets>
  <definedNames>
    <definedName name="_xlnm.Print_Titles" localSheetId="1">'01 - Strojovny vytápění'!$126:$126</definedName>
    <definedName name="_xlnm.Print_Titles" localSheetId="2">'02 - Vnitřní rozvodyvytápění'!$127:$127</definedName>
    <definedName name="_xlnm.Print_Titles" localSheetId="3">'03 - Rozvody vody TV, C'!$119:$119</definedName>
    <definedName name="_xlnm.Print_Titles" localSheetId="4">'04 - MaR - viz projekt MaR'!$119:$119</definedName>
    <definedName name="_xlnm.Print_Titles" localSheetId="0">'Rekapitulace stavby'!$85:$85</definedName>
    <definedName name="_xlnm.Print_Area" localSheetId="1">'01 - Strojovny vytápění'!$C$4:$Q$70,'01 - Strojovny vytápění'!$C$76:$Q$109,'01 - Strojovny vytápění'!$C$115:$Q$301</definedName>
    <definedName name="_xlnm.Print_Area" localSheetId="2">'02 - Vnitřní rozvodyvytápění'!$C$4:$Q$70,'02 - Vnitřní rozvodyvytápění'!$C$76:$Q$110,'02 - Vnitřní rozvodyvytápění'!$C$116:$Q$268</definedName>
    <definedName name="_xlnm.Print_Area" localSheetId="3">'03 - Rozvody vody TV, C'!$C$4:$Q$70,'03 - Rozvody vody TV, C'!$C$76:$Q$102,'03 - Rozvody vody TV, C'!$C$108:$Q$151</definedName>
    <definedName name="_xlnm.Print_Area" localSheetId="4">'04 - MaR - viz projekt MaR'!$C$4:$Q$70,'04 - MaR - viz projekt MaR'!$C$76:$Q$102,'04 - MaR - viz projekt MaR'!$C$108:$Q$129</definedName>
    <definedName name="_xlnm.Print_Area" localSheetId="0">'Rekapitulace stavby'!$C$4:$AP$70,'Rekapitulace stavby'!$C$76:$AP$100</definedName>
  </definedNames>
  <calcPr calcId="145621"/>
</workbook>
</file>

<file path=xl/calcChain.xml><?xml version="1.0" encoding="utf-8"?>
<calcChain xmlns="http://schemas.openxmlformats.org/spreadsheetml/2006/main">
  <c r="AY92" i="1" l="1"/>
  <c r="AX92" i="1"/>
  <c r="BI129" i="5"/>
  <c r="BH129" i="5"/>
  <c r="BG129" i="5"/>
  <c r="BF129" i="5"/>
  <c r="BK129" i="5"/>
  <c r="N129" i="5"/>
  <c r="BE129" i="5" s="1"/>
  <c r="BI128" i="5"/>
  <c r="BH128" i="5"/>
  <c r="BG128" i="5"/>
  <c r="BF128" i="5"/>
  <c r="BK128" i="5"/>
  <c r="N128" i="5" s="1"/>
  <c r="BE128" i="5" s="1"/>
  <c r="BI127" i="5"/>
  <c r="BH127" i="5"/>
  <c r="BG127" i="5"/>
  <c r="BF127" i="5"/>
  <c r="BK127" i="5"/>
  <c r="N127" i="5"/>
  <c r="BE127" i="5" s="1"/>
  <c r="BI126" i="5"/>
  <c r="BH126" i="5"/>
  <c r="BG126" i="5"/>
  <c r="BF126" i="5"/>
  <c r="BK126" i="5"/>
  <c r="BI125" i="5"/>
  <c r="BH125" i="5"/>
  <c r="BG125" i="5"/>
  <c r="BF125" i="5"/>
  <c r="BK125" i="5"/>
  <c r="N125" i="5"/>
  <c r="BE125" i="5" s="1"/>
  <c r="BI123" i="5"/>
  <c r="BH123" i="5"/>
  <c r="BG123" i="5"/>
  <c r="BF123" i="5"/>
  <c r="AA123" i="5"/>
  <c r="AA122" i="5"/>
  <c r="AA121" i="5" s="1"/>
  <c r="AA120" i="5"/>
  <c r="Y123" i="5"/>
  <c r="Y122" i="5"/>
  <c r="Y121" i="5" s="1"/>
  <c r="Y120" i="5" s="1"/>
  <c r="W123" i="5"/>
  <c r="W122" i="5"/>
  <c r="W121" i="5" s="1"/>
  <c r="W120" i="5"/>
  <c r="AU92" i="1" s="1"/>
  <c r="BK123" i="5"/>
  <c r="BK122" i="5" s="1"/>
  <c r="BK121" i="5" s="1"/>
  <c r="N122" i="5"/>
  <c r="N121" i="5"/>
  <c r="N90" i="5" s="1"/>
  <c r="N123" i="5"/>
  <c r="BE123" i="5" s="1"/>
  <c r="N91" i="5"/>
  <c r="F114" i="5"/>
  <c r="F112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BH97" i="5"/>
  <c r="BG97" i="5"/>
  <c r="BF97" i="5"/>
  <c r="BI96" i="5"/>
  <c r="BH96" i="5"/>
  <c r="BG96" i="5"/>
  <c r="BF96" i="5"/>
  <c r="BI95" i="5"/>
  <c r="BH95" i="5"/>
  <c r="H36" i="5"/>
  <c r="BC92" i="1" s="1"/>
  <c r="BG95" i="5"/>
  <c r="H35" i="5" s="1"/>
  <c r="BB92" i="1" s="1"/>
  <c r="BF95" i="5"/>
  <c r="M34" i="5"/>
  <c r="AW92" i="1" s="1"/>
  <c r="H34" i="5"/>
  <c r="BA92" i="1" s="1"/>
  <c r="F82" i="5"/>
  <c r="F80" i="5"/>
  <c r="O22" i="5"/>
  <c r="E22" i="5"/>
  <c r="M117" i="5"/>
  <c r="M85" i="5"/>
  <c r="O21" i="5"/>
  <c r="O19" i="5"/>
  <c r="E19" i="5"/>
  <c r="O18" i="5"/>
  <c r="O16" i="5"/>
  <c r="E16" i="5"/>
  <c r="F117" i="5"/>
  <c r="F85" i="5"/>
  <c r="O15" i="5"/>
  <c r="O13" i="5"/>
  <c r="E13" i="5"/>
  <c r="F116" i="5" s="1"/>
  <c r="F84" i="5"/>
  <c r="O12" i="5"/>
  <c r="O10" i="5"/>
  <c r="F6" i="5"/>
  <c r="F110" i="5"/>
  <c r="F78" i="5"/>
  <c r="AY91" i="1"/>
  <c r="AX91" i="1"/>
  <c r="BI151" i="4"/>
  <c r="BH151" i="4"/>
  <c r="BG151" i="4"/>
  <c r="BF151" i="4"/>
  <c r="BK151" i="4"/>
  <c r="N151" i="4" s="1"/>
  <c r="BE151" i="4"/>
  <c r="BI150" i="4"/>
  <c r="BH150" i="4"/>
  <c r="BG150" i="4"/>
  <c r="BF150" i="4"/>
  <c r="BK150" i="4"/>
  <c r="N150" i="4"/>
  <c r="BE150" i="4" s="1"/>
  <c r="BI149" i="4"/>
  <c r="BH149" i="4"/>
  <c r="BG149" i="4"/>
  <c r="BF149" i="4"/>
  <c r="BK149" i="4"/>
  <c r="N149" i="4" s="1"/>
  <c r="BE149" i="4"/>
  <c r="BI148" i="4"/>
  <c r="BH148" i="4"/>
  <c r="BG148" i="4"/>
  <c r="BF148" i="4"/>
  <c r="BK148" i="4"/>
  <c r="N148" i="4"/>
  <c r="BE148" i="4" s="1"/>
  <c r="BI147" i="4"/>
  <c r="BH147" i="4"/>
  <c r="BG147" i="4"/>
  <c r="BF147" i="4"/>
  <c r="BK147" i="4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AA144" i="4"/>
  <c r="Y144" i="4"/>
  <c r="W144" i="4"/>
  <c r="BK144" i="4"/>
  <c r="N144" i="4"/>
  <c r="BE144" i="4" s="1"/>
  <c r="BI143" i="4"/>
  <c r="BH143" i="4"/>
  <c r="BG143" i="4"/>
  <c r="BF143" i="4"/>
  <c r="AA143" i="4"/>
  <c r="Y143" i="4"/>
  <c r="W143" i="4"/>
  <c r="BK143" i="4"/>
  <c r="N143" i="4"/>
  <c r="BE143" i="4" s="1"/>
  <c r="BI142" i="4"/>
  <c r="BH142" i="4"/>
  <c r="BG142" i="4"/>
  <c r="BF142" i="4"/>
  <c r="AA142" i="4"/>
  <c r="Y142" i="4"/>
  <c r="W142" i="4"/>
  <c r="BK142" i="4"/>
  <c r="N142" i="4"/>
  <c r="BE142" i="4" s="1"/>
  <c r="BI141" i="4"/>
  <c r="BH141" i="4"/>
  <c r="BG141" i="4"/>
  <c r="BF141" i="4"/>
  <c r="AA141" i="4"/>
  <c r="Y141" i="4"/>
  <c r="W141" i="4"/>
  <c r="BK141" i="4"/>
  <c r="N141" i="4"/>
  <c r="BE141" i="4" s="1"/>
  <c r="BI140" i="4"/>
  <c r="BH140" i="4"/>
  <c r="BG140" i="4"/>
  <c r="BF140" i="4"/>
  <c r="AA140" i="4"/>
  <c r="Y140" i="4"/>
  <c r="W140" i="4"/>
  <c r="BK140" i="4"/>
  <c r="N140" i="4"/>
  <c r="BE140" i="4" s="1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AA138" i="4"/>
  <c r="Y138" i="4"/>
  <c r="W138" i="4"/>
  <c r="BK138" i="4"/>
  <c r="N138" i="4"/>
  <c r="BE138" i="4" s="1"/>
  <c r="BI137" i="4"/>
  <c r="BH137" i="4"/>
  <c r="BG137" i="4"/>
  <c r="BF137" i="4"/>
  <c r="AA137" i="4"/>
  <c r="Y137" i="4"/>
  <c r="W137" i="4"/>
  <c r="BK137" i="4"/>
  <c r="N137" i="4"/>
  <c r="BE137" i="4" s="1"/>
  <c r="BI136" i="4"/>
  <c r="BH136" i="4"/>
  <c r="BG136" i="4"/>
  <c r="BF136" i="4"/>
  <c r="AA136" i="4"/>
  <c r="Y136" i="4"/>
  <c r="W136" i="4"/>
  <c r="BK136" i="4"/>
  <c r="N136" i="4"/>
  <c r="BE136" i="4" s="1"/>
  <c r="BI135" i="4"/>
  <c r="BH135" i="4"/>
  <c r="BG135" i="4"/>
  <c r="BF135" i="4"/>
  <c r="AA135" i="4"/>
  <c r="Y135" i="4"/>
  <c r="W135" i="4"/>
  <c r="BK135" i="4"/>
  <c r="N135" i="4"/>
  <c r="BE135" i="4" s="1"/>
  <c r="BI134" i="4"/>
  <c r="BH134" i="4"/>
  <c r="BG134" i="4"/>
  <c r="BF134" i="4"/>
  <c r="AA134" i="4"/>
  <c r="Y134" i="4"/>
  <c r="W134" i="4"/>
  <c r="BK134" i="4"/>
  <c r="N134" i="4"/>
  <c r="BE134" i="4" s="1"/>
  <c r="BI132" i="4"/>
  <c r="BH132" i="4"/>
  <c r="BG132" i="4"/>
  <c r="BF132" i="4"/>
  <c r="AA132" i="4"/>
  <c r="Y132" i="4"/>
  <c r="W132" i="4"/>
  <c r="BK132" i="4"/>
  <c r="N132" i="4"/>
  <c r="BE132" i="4" s="1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BF129" i="4"/>
  <c r="AA129" i="4"/>
  <c r="Y129" i="4"/>
  <c r="W129" i="4"/>
  <c r="BK129" i="4"/>
  <c r="N129" i="4"/>
  <c r="BE129" i="4" s="1"/>
  <c r="BI127" i="4"/>
  <c r="BH127" i="4"/>
  <c r="BG127" i="4"/>
  <c r="BF127" i="4"/>
  <c r="AA127" i="4"/>
  <c r="Y127" i="4"/>
  <c r="W127" i="4"/>
  <c r="BK127" i="4"/>
  <c r="N127" i="4"/>
  <c r="BE127" i="4" s="1"/>
  <c r="BI126" i="4"/>
  <c r="BH126" i="4"/>
  <c r="BG126" i="4"/>
  <c r="BF126" i="4"/>
  <c r="AA126" i="4"/>
  <c r="Y126" i="4"/>
  <c r="W126" i="4"/>
  <c r="BK126" i="4"/>
  <c r="N126" i="4"/>
  <c r="BE126" i="4" s="1"/>
  <c r="BI125" i="4"/>
  <c r="BH125" i="4"/>
  <c r="BG125" i="4"/>
  <c r="BF125" i="4"/>
  <c r="AA125" i="4"/>
  <c r="Y125" i="4"/>
  <c r="W125" i="4"/>
  <c r="BK125" i="4"/>
  <c r="N125" i="4"/>
  <c r="BE125" i="4" s="1"/>
  <c r="BI124" i="4"/>
  <c r="H37" i="4" s="1"/>
  <c r="BD91" i="1" s="1"/>
  <c r="BH124" i="4"/>
  <c r="BG124" i="4"/>
  <c r="H35" i="4" s="1"/>
  <c r="BB91" i="1" s="1"/>
  <c r="BF124" i="4"/>
  <c r="AA124" i="4"/>
  <c r="Y124" i="4"/>
  <c r="W124" i="4"/>
  <c r="BK124" i="4"/>
  <c r="N124" i="4"/>
  <c r="BE124" i="4" s="1"/>
  <c r="BI123" i="4"/>
  <c r="BH123" i="4"/>
  <c r="BG123" i="4"/>
  <c r="BF123" i="4"/>
  <c r="AA123" i="4"/>
  <c r="Y123" i="4"/>
  <c r="Y122" i="4" s="1"/>
  <c r="Y121" i="4"/>
  <c r="Y120" i="4" s="1"/>
  <c r="W123" i="4"/>
  <c r="BK123" i="4"/>
  <c r="BK122" i="4"/>
  <c r="N122" i="4" s="1"/>
  <c r="N91" i="4" s="1"/>
  <c r="BK121" i="4"/>
  <c r="N123" i="4"/>
  <c r="BE123" i="4"/>
  <c r="F114" i="4"/>
  <c r="F112" i="4"/>
  <c r="BI100" i="4"/>
  <c r="BH100" i="4"/>
  <c r="BG100" i="4"/>
  <c r="BF100" i="4"/>
  <c r="BI99" i="4"/>
  <c r="BH99" i="4"/>
  <c r="BG99" i="4"/>
  <c r="BF9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BI95" i="4"/>
  <c r="BH95" i="4"/>
  <c r="BG95" i="4"/>
  <c r="BF95" i="4"/>
  <c r="F82" i="4"/>
  <c r="F80" i="4"/>
  <c r="O22" i="4"/>
  <c r="E22" i="4"/>
  <c r="M117" i="4" s="1"/>
  <c r="M85" i="4"/>
  <c r="O21" i="4"/>
  <c r="O19" i="4"/>
  <c r="E19" i="4"/>
  <c r="M116" i="4"/>
  <c r="M84" i="4"/>
  <c r="O18" i="4"/>
  <c r="O16" i="4"/>
  <c r="E16" i="4"/>
  <c r="F117" i="4" s="1"/>
  <c r="O15" i="4"/>
  <c r="O13" i="4"/>
  <c r="E13" i="4"/>
  <c r="F116" i="4"/>
  <c r="F84" i="4"/>
  <c r="O12" i="4"/>
  <c r="O10" i="4"/>
  <c r="M114" i="4"/>
  <c r="M82" i="4"/>
  <c r="F6" i="4"/>
  <c r="F110" i="4" s="1"/>
  <c r="F78" i="4"/>
  <c r="AY90" i="1"/>
  <c r="AX90" i="1"/>
  <c r="BI268" i="3"/>
  <c r="BH268" i="3"/>
  <c r="BG268" i="3"/>
  <c r="BF268" i="3"/>
  <c r="BK268" i="3"/>
  <c r="N268" i="3"/>
  <c r="BE268" i="3" s="1"/>
  <c r="BI267" i="3"/>
  <c r="BH267" i="3"/>
  <c r="BG267" i="3"/>
  <c r="BF267" i="3"/>
  <c r="BK267" i="3"/>
  <c r="N267" i="3" s="1"/>
  <c r="BE267" i="3"/>
  <c r="BI266" i="3"/>
  <c r="BH266" i="3"/>
  <c r="BG266" i="3"/>
  <c r="BF266" i="3"/>
  <c r="BK266" i="3"/>
  <c r="N266" i="3"/>
  <c r="BE266" i="3" s="1"/>
  <c r="BI265" i="3"/>
  <c r="BH265" i="3"/>
  <c r="BG265" i="3"/>
  <c r="BF265" i="3"/>
  <c r="BK265" i="3"/>
  <c r="N265" i="3" s="1"/>
  <c r="BE265" i="3"/>
  <c r="BI264" i="3"/>
  <c r="BH264" i="3"/>
  <c r="BG264" i="3"/>
  <c r="BF264" i="3"/>
  <c r="BK264" i="3"/>
  <c r="BK263" i="3"/>
  <c r="N263" i="3" s="1"/>
  <c r="N264" i="3"/>
  <c r="BE264" i="3" s="1"/>
  <c r="N100" i="3"/>
  <c r="BI262" i="3"/>
  <c r="BH262" i="3"/>
  <c r="BG262" i="3"/>
  <c r="BF262" i="3"/>
  <c r="AA262" i="3"/>
  <c r="Y262" i="3"/>
  <c r="W262" i="3"/>
  <c r="BK262" i="3"/>
  <c r="N262" i="3"/>
  <c r="BE262" i="3"/>
  <c r="BI261" i="3"/>
  <c r="BH261" i="3"/>
  <c r="BG261" i="3"/>
  <c r="BF261" i="3"/>
  <c r="AA261" i="3"/>
  <c r="Y261" i="3"/>
  <c r="W261" i="3"/>
  <c r="BK261" i="3"/>
  <c r="N261" i="3"/>
  <c r="BE261" i="3"/>
  <c r="BI260" i="3"/>
  <c r="BH260" i="3"/>
  <c r="BG260" i="3"/>
  <c r="BF260" i="3"/>
  <c r="AA260" i="3"/>
  <c r="Y260" i="3"/>
  <c r="W260" i="3"/>
  <c r="BK260" i="3"/>
  <c r="N260" i="3"/>
  <c r="BE260" i="3"/>
  <c r="BI259" i="3"/>
  <c r="BH259" i="3"/>
  <c r="BG259" i="3"/>
  <c r="BF259" i="3"/>
  <c r="AA259" i="3"/>
  <c r="Y259" i="3"/>
  <c r="W259" i="3"/>
  <c r="BK259" i="3"/>
  <c r="N259" i="3"/>
  <c r="BE259" i="3"/>
  <c r="BI258" i="3"/>
  <c r="BH258" i="3"/>
  <c r="BG258" i="3"/>
  <c r="BF258" i="3"/>
  <c r="AA258" i="3"/>
  <c r="Y258" i="3"/>
  <c r="W258" i="3"/>
  <c r="BK258" i="3"/>
  <c r="N258" i="3"/>
  <c r="BE258" i="3"/>
  <c r="BI257" i="3"/>
  <c r="BH257" i="3"/>
  <c r="BG257" i="3"/>
  <c r="BF257" i="3"/>
  <c r="AA257" i="3"/>
  <c r="Y257" i="3"/>
  <c r="W257" i="3"/>
  <c r="BK257" i="3"/>
  <c r="N257" i="3"/>
  <c r="BE257" i="3"/>
  <c r="BI256" i="3"/>
  <c r="BH256" i="3"/>
  <c r="BG256" i="3"/>
  <c r="BF256" i="3"/>
  <c r="AA256" i="3"/>
  <c r="Y256" i="3"/>
  <c r="W256" i="3"/>
  <c r="BK256" i="3"/>
  <c r="N256" i="3"/>
  <c r="BE256" i="3"/>
  <c r="BI255" i="3"/>
  <c r="BH255" i="3"/>
  <c r="BG255" i="3"/>
  <c r="BF255" i="3"/>
  <c r="AA255" i="3"/>
  <c r="Y255" i="3"/>
  <c r="W255" i="3"/>
  <c r="BK255" i="3"/>
  <c r="N255" i="3"/>
  <c r="BE255" i="3"/>
  <c r="BI254" i="3"/>
  <c r="BH254" i="3"/>
  <c r="BG254" i="3"/>
  <c r="BF254" i="3"/>
  <c r="AA254" i="3"/>
  <c r="Y254" i="3"/>
  <c r="W254" i="3"/>
  <c r="BK254" i="3"/>
  <c r="N254" i="3"/>
  <c r="BE254" i="3"/>
  <c r="BI253" i="3"/>
  <c r="BH253" i="3"/>
  <c r="BG253" i="3"/>
  <c r="BF253" i="3"/>
  <c r="AA253" i="3"/>
  <c r="Y253" i="3"/>
  <c r="W253" i="3"/>
  <c r="BK253" i="3"/>
  <c r="N253" i="3"/>
  <c r="BE253" i="3"/>
  <c r="BI252" i="3"/>
  <c r="BH252" i="3"/>
  <c r="BG252" i="3"/>
  <c r="BF252" i="3"/>
  <c r="AA252" i="3"/>
  <c r="Y252" i="3"/>
  <c r="W252" i="3"/>
  <c r="BK252" i="3"/>
  <c r="N252" i="3"/>
  <c r="BE252" i="3"/>
  <c r="BI251" i="3"/>
  <c r="BH251" i="3"/>
  <c r="BG251" i="3"/>
  <c r="BF251" i="3"/>
  <c r="AA251" i="3"/>
  <c r="Y251" i="3"/>
  <c r="W251" i="3"/>
  <c r="BK251" i="3"/>
  <c r="N251" i="3"/>
  <c r="BE251" i="3"/>
  <c r="BI250" i="3"/>
  <c r="BH250" i="3"/>
  <c r="BG250" i="3"/>
  <c r="BF250" i="3"/>
  <c r="AA250" i="3"/>
  <c r="Y250" i="3"/>
  <c r="W250" i="3"/>
  <c r="BK250" i="3"/>
  <c r="N250" i="3"/>
  <c r="BE250" i="3"/>
  <c r="BI249" i="3"/>
  <c r="BH249" i="3"/>
  <c r="BG249" i="3"/>
  <c r="BF249" i="3"/>
  <c r="AA249" i="3"/>
  <c r="AA248" i="3"/>
  <c r="Y249" i="3"/>
  <c r="Y248" i="3"/>
  <c r="W249" i="3"/>
  <c r="W248" i="3"/>
  <c r="BK249" i="3"/>
  <c r="BK248" i="3"/>
  <c r="N248" i="3" s="1"/>
  <c r="N249" i="3"/>
  <c r="BE249" i="3" s="1"/>
  <c r="N99" i="3"/>
  <c r="BI247" i="3"/>
  <c r="BH247" i="3"/>
  <c r="BG247" i="3"/>
  <c r="BF247" i="3"/>
  <c r="AA247" i="3"/>
  <c r="Y247" i="3"/>
  <c r="W247" i="3"/>
  <c r="BK247" i="3"/>
  <c r="N247" i="3"/>
  <c r="BE247" i="3"/>
  <c r="BI246" i="3"/>
  <c r="BH246" i="3"/>
  <c r="BG246" i="3"/>
  <c r="BF246" i="3"/>
  <c r="AA246" i="3"/>
  <c r="Y246" i="3"/>
  <c r="W246" i="3"/>
  <c r="BK246" i="3"/>
  <c r="N246" i="3"/>
  <c r="BE246" i="3"/>
  <c r="BI245" i="3"/>
  <c r="BH245" i="3"/>
  <c r="BG245" i="3"/>
  <c r="BF245" i="3"/>
  <c r="AA245" i="3"/>
  <c r="Y245" i="3"/>
  <c r="W245" i="3"/>
  <c r="BK245" i="3"/>
  <c r="N245" i="3"/>
  <c r="BE245" i="3"/>
  <c r="BI244" i="3"/>
  <c r="BH244" i="3"/>
  <c r="BG244" i="3"/>
  <c r="BF244" i="3"/>
  <c r="AA244" i="3"/>
  <c r="AA243" i="3"/>
  <c r="Y244" i="3"/>
  <c r="Y243" i="3"/>
  <c r="W244" i="3"/>
  <c r="W243" i="3"/>
  <c r="BK244" i="3"/>
  <c r="BK243" i="3"/>
  <c r="N243" i="3" s="1"/>
  <c r="N244" i="3"/>
  <c r="BE244" i="3" s="1"/>
  <c r="N98" i="3"/>
  <c r="BI242" i="3"/>
  <c r="BH242" i="3"/>
  <c r="BG242" i="3"/>
  <c r="BF242" i="3"/>
  <c r="AA242" i="3"/>
  <c r="Y242" i="3"/>
  <c r="W242" i="3"/>
  <c r="BK242" i="3"/>
  <c r="N242" i="3"/>
  <c r="BE242" i="3"/>
  <c r="BI241" i="3"/>
  <c r="BH241" i="3"/>
  <c r="BG241" i="3"/>
  <c r="BF241" i="3"/>
  <c r="AA241" i="3"/>
  <c r="Y241" i="3"/>
  <c r="W241" i="3"/>
  <c r="BK241" i="3"/>
  <c r="N241" i="3"/>
  <c r="BE241" i="3"/>
  <c r="BI240" i="3"/>
  <c r="BH240" i="3"/>
  <c r="BG240" i="3"/>
  <c r="BF240" i="3"/>
  <c r="AA240" i="3"/>
  <c r="AA239" i="3"/>
  <c r="Y240" i="3"/>
  <c r="Y239" i="3"/>
  <c r="W240" i="3"/>
  <c r="W239" i="3"/>
  <c r="BK240" i="3"/>
  <c r="BK239" i="3"/>
  <c r="N239" i="3" s="1"/>
  <c r="N240" i="3"/>
  <c r="BE240" i="3" s="1"/>
  <c r="N97" i="3"/>
  <c r="BI238" i="3"/>
  <c r="BH238" i="3"/>
  <c r="BG238" i="3"/>
  <c r="BF238" i="3"/>
  <c r="AA238" i="3"/>
  <c r="Y238" i="3"/>
  <c r="W238" i="3"/>
  <c r="BK238" i="3"/>
  <c r="N238" i="3"/>
  <c r="BE238" i="3"/>
  <c r="BI237" i="3"/>
  <c r="BH237" i="3"/>
  <c r="BG237" i="3"/>
  <c r="BF237" i="3"/>
  <c r="AA237" i="3"/>
  <c r="Y237" i="3"/>
  <c r="W237" i="3"/>
  <c r="BK237" i="3"/>
  <c r="N237" i="3"/>
  <c r="BE237" i="3"/>
  <c r="BI236" i="3"/>
  <c r="BH236" i="3"/>
  <c r="BG236" i="3"/>
  <c r="BF236" i="3"/>
  <c r="AA236" i="3"/>
  <c r="Y236" i="3"/>
  <c r="W236" i="3"/>
  <c r="BK236" i="3"/>
  <c r="N236" i="3"/>
  <c r="BE236" i="3"/>
  <c r="BI235" i="3"/>
  <c r="BH235" i="3"/>
  <c r="BG235" i="3"/>
  <c r="BF235" i="3"/>
  <c r="AA235" i="3"/>
  <c r="Y235" i="3"/>
  <c r="W235" i="3"/>
  <c r="BK235" i="3"/>
  <c r="N235" i="3"/>
  <c r="BE235" i="3"/>
  <c r="BI234" i="3"/>
  <c r="BH234" i="3"/>
  <c r="BG234" i="3"/>
  <c r="BF234" i="3"/>
  <c r="AA234" i="3"/>
  <c r="Y234" i="3"/>
  <c r="W234" i="3"/>
  <c r="BK234" i="3"/>
  <c r="N234" i="3"/>
  <c r="BE234" i="3"/>
  <c r="BI233" i="3"/>
  <c r="BH233" i="3"/>
  <c r="BG233" i="3"/>
  <c r="BF233" i="3"/>
  <c r="AA233" i="3"/>
  <c r="Y233" i="3"/>
  <c r="W233" i="3"/>
  <c r="BK233" i="3"/>
  <c r="N233" i="3"/>
  <c r="BE233" i="3"/>
  <c r="BI232" i="3"/>
  <c r="BH232" i="3"/>
  <c r="BG232" i="3"/>
  <c r="BF232" i="3"/>
  <c r="AA232" i="3"/>
  <c r="Y232" i="3"/>
  <c r="W232" i="3"/>
  <c r="BK232" i="3"/>
  <c r="N232" i="3"/>
  <c r="BE232" i="3"/>
  <c r="BI230" i="3"/>
  <c r="BH230" i="3"/>
  <c r="BG230" i="3"/>
  <c r="BF230" i="3"/>
  <c r="AA230" i="3"/>
  <c r="Y230" i="3"/>
  <c r="W230" i="3"/>
  <c r="BK230" i="3"/>
  <c r="N230" i="3"/>
  <c r="BE230" i="3"/>
  <c r="BI229" i="3"/>
  <c r="BH229" i="3"/>
  <c r="BG229" i="3"/>
  <c r="BF229" i="3"/>
  <c r="AA229" i="3"/>
  <c r="Y229" i="3"/>
  <c r="W229" i="3"/>
  <c r="BK229" i="3"/>
  <c r="N229" i="3"/>
  <c r="BE229" i="3"/>
  <c r="BI228" i="3"/>
  <c r="BH228" i="3"/>
  <c r="BG228" i="3"/>
  <c r="BF228" i="3"/>
  <c r="AA228" i="3"/>
  <c r="Y228" i="3"/>
  <c r="W228" i="3"/>
  <c r="BK228" i="3"/>
  <c r="N228" i="3"/>
  <c r="BE228" i="3"/>
  <c r="BI227" i="3"/>
  <c r="BH227" i="3"/>
  <c r="BG227" i="3"/>
  <c r="BF227" i="3"/>
  <c r="AA227" i="3"/>
  <c r="Y227" i="3"/>
  <c r="W227" i="3"/>
  <c r="BK227" i="3"/>
  <c r="N227" i="3"/>
  <c r="BE227" i="3"/>
  <c r="BI226" i="3"/>
  <c r="BH226" i="3"/>
  <c r="BG226" i="3"/>
  <c r="BF226" i="3"/>
  <c r="AA226" i="3"/>
  <c r="Y226" i="3"/>
  <c r="W226" i="3"/>
  <c r="BK226" i="3"/>
  <c r="N226" i="3"/>
  <c r="BE226" i="3"/>
  <c r="BI225" i="3"/>
  <c r="BH225" i="3"/>
  <c r="BG225" i="3"/>
  <c r="BF225" i="3"/>
  <c r="AA225" i="3"/>
  <c r="Y225" i="3"/>
  <c r="W225" i="3"/>
  <c r="BK225" i="3"/>
  <c r="N225" i="3"/>
  <c r="BE225" i="3"/>
  <c r="BI224" i="3"/>
  <c r="BH224" i="3"/>
  <c r="BG224" i="3"/>
  <c r="BF224" i="3"/>
  <c r="AA224" i="3"/>
  <c r="Y224" i="3"/>
  <c r="W224" i="3"/>
  <c r="BK224" i="3"/>
  <c r="N224" i="3"/>
  <c r="BE224" i="3"/>
  <c r="BI223" i="3"/>
  <c r="BH223" i="3"/>
  <c r="BG223" i="3"/>
  <c r="BF223" i="3"/>
  <c r="AA223" i="3"/>
  <c r="Y223" i="3"/>
  <c r="W223" i="3"/>
  <c r="BK223" i="3"/>
  <c r="N223" i="3"/>
  <c r="BE223" i="3"/>
  <c r="BI222" i="3"/>
  <c r="BH222" i="3"/>
  <c r="BG222" i="3"/>
  <c r="BF222" i="3"/>
  <c r="AA222" i="3"/>
  <c r="Y222" i="3"/>
  <c r="W222" i="3"/>
  <c r="BK222" i="3"/>
  <c r="N222" i="3"/>
  <c r="BE222" i="3"/>
  <c r="BI221" i="3"/>
  <c r="BH221" i="3"/>
  <c r="BG221" i="3"/>
  <c r="BF221" i="3"/>
  <c r="AA221" i="3"/>
  <c r="Y221" i="3"/>
  <c r="W221" i="3"/>
  <c r="BK221" i="3"/>
  <c r="N221" i="3"/>
  <c r="BE221" i="3"/>
  <c r="BI220" i="3"/>
  <c r="BH220" i="3"/>
  <c r="BG220" i="3"/>
  <c r="BF220" i="3"/>
  <c r="AA220" i="3"/>
  <c r="AA219" i="3"/>
  <c r="Y220" i="3"/>
  <c r="Y219" i="3"/>
  <c r="W220" i="3"/>
  <c r="W219" i="3"/>
  <c r="BK220" i="3"/>
  <c r="BK219" i="3"/>
  <c r="N219" i="3" s="1"/>
  <c r="N220" i="3"/>
  <c r="BE220" i="3" s="1"/>
  <c r="N96" i="3"/>
  <c r="BI218" i="3"/>
  <c r="BH218" i="3"/>
  <c r="BG218" i="3"/>
  <c r="BF218" i="3"/>
  <c r="AA218" i="3"/>
  <c r="Y218" i="3"/>
  <c r="W218" i="3"/>
  <c r="BK218" i="3"/>
  <c r="N218" i="3"/>
  <c r="BE218" i="3"/>
  <c r="BI217" i="3"/>
  <c r="BH217" i="3"/>
  <c r="BG217" i="3"/>
  <c r="BF217" i="3"/>
  <c r="AA217" i="3"/>
  <c r="Y217" i="3"/>
  <c r="W217" i="3"/>
  <c r="BK217" i="3"/>
  <c r="N217" i="3"/>
  <c r="BE217" i="3"/>
  <c r="BI216" i="3"/>
  <c r="BH216" i="3"/>
  <c r="BG216" i="3"/>
  <c r="BF216" i="3"/>
  <c r="AA216" i="3"/>
  <c r="AA215" i="3"/>
  <c r="Y216" i="3"/>
  <c r="Y215" i="3"/>
  <c r="W216" i="3"/>
  <c r="W215" i="3"/>
  <c r="BK216" i="3"/>
  <c r="BK215" i="3"/>
  <c r="N215" i="3" s="1"/>
  <c r="N216" i="3"/>
  <c r="BE216" i="3" s="1"/>
  <c r="N95" i="3"/>
  <c r="BI214" i="3"/>
  <c r="BH214" i="3"/>
  <c r="BG214" i="3"/>
  <c r="BF214" i="3"/>
  <c r="AA214" i="3"/>
  <c r="Y214" i="3"/>
  <c r="W214" i="3"/>
  <c r="BK214" i="3"/>
  <c r="N214" i="3"/>
  <c r="BE214" i="3"/>
  <c r="BI213" i="3"/>
  <c r="BH213" i="3"/>
  <c r="BG213" i="3"/>
  <c r="BF213" i="3"/>
  <c r="AA213" i="3"/>
  <c r="Y213" i="3"/>
  <c r="W213" i="3"/>
  <c r="BK213" i="3"/>
  <c r="N213" i="3"/>
  <c r="BE213" i="3"/>
  <c r="BI212" i="3"/>
  <c r="BH212" i="3"/>
  <c r="BG212" i="3"/>
  <c r="BF212" i="3"/>
  <c r="AA212" i="3"/>
  <c r="Y212" i="3"/>
  <c r="W212" i="3"/>
  <c r="BK212" i="3"/>
  <c r="N212" i="3"/>
  <c r="BE212" i="3"/>
  <c r="BI211" i="3"/>
  <c r="BH211" i="3"/>
  <c r="BG211" i="3"/>
  <c r="BF211" i="3"/>
  <c r="AA211" i="3"/>
  <c r="AA210" i="3"/>
  <c r="Y211" i="3"/>
  <c r="Y210" i="3"/>
  <c r="W211" i="3"/>
  <c r="W210" i="3"/>
  <c r="BK211" i="3"/>
  <c r="BK210" i="3"/>
  <c r="N210" i="3" s="1"/>
  <c r="N211" i="3"/>
  <c r="BE211" i="3" s="1"/>
  <c r="N94" i="3"/>
  <c r="BI209" i="3"/>
  <c r="BH209" i="3"/>
  <c r="BG209" i="3"/>
  <c r="BF209" i="3"/>
  <c r="AA209" i="3"/>
  <c r="Y209" i="3"/>
  <c r="W209" i="3"/>
  <c r="BK209" i="3"/>
  <c r="N209" i="3"/>
  <c r="BE209" i="3"/>
  <c r="BI208" i="3"/>
  <c r="BH208" i="3"/>
  <c r="BG208" i="3"/>
  <c r="BF208" i="3"/>
  <c r="AA208" i="3"/>
  <c r="Y208" i="3"/>
  <c r="W208" i="3"/>
  <c r="BK208" i="3"/>
  <c r="N208" i="3"/>
  <c r="BE208" i="3"/>
  <c r="BI207" i="3"/>
  <c r="BH207" i="3"/>
  <c r="BG207" i="3"/>
  <c r="BF207" i="3"/>
  <c r="AA207" i="3"/>
  <c r="Y207" i="3"/>
  <c r="W207" i="3"/>
  <c r="BK207" i="3"/>
  <c r="N207" i="3"/>
  <c r="BE207" i="3"/>
  <c r="BI206" i="3"/>
  <c r="BH206" i="3"/>
  <c r="BG206" i="3"/>
  <c r="BF206" i="3"/>
  <c r="AA206" i="3"/>
  <c r="Y206" i="3"/>
  <c r="W206" i="3"/>
  <c r="BK206" i="3"/>
  <c r="N206" i="3"/>
  <c r="BE206" i="3"/>
  <c r="BI205" i="3"/>
  <c r="BH205" i="3"/>
  <c r="BG205" i="3"/>
  <c r="BF205" i="3"/>
  <c r="AA205" i="3"/>
  <c r="Y205" i="3"/>
  <c r="W205" i="3"/>
  <c r="BK205" i="3"/>
  <c r="N205" i="3"/>
  <c r="BE205" i="3"/>
  <c r="BI204" i="3"/>
  <c r="BH204" i="3"/>
  <c r="BG204" i="3"/>
  <c r="BF204" i="3"/>
  <c r="AA204" i="3"/>
  <c r="Y204" i="3"/>
  <c r="W204" i="3"/>
  <c r="BK204" i="3"/>
  <c r="N204" i="3"/>
  <c r="BE204" i="3"/>
  <c r="BI203" i="3"/>
  <c r="BH203" i="3"/>
  <c r="BG203" i="3"/>
  <c r="BF203" i="3"/>
  <c r="AA203" i="3"/>
  <c r="Y203" i="3"/>
  <c r="W203" i="3"/>
  <c r="BK203" i="3"/>
  <c r="N203" i="3"/>
  <c r="BE203" i="3"/>
  <c r="BI202" i="3"/>
  <c r="BH202" i="3"/>
  <c r="BG202" i="3"/>
  <c r="BF202" i="3"/>
  <c r="AA202" i="3"/>
  <c r="Y202" i="3"/>
  <c r="W202" i="3"/>
  <c r="BK202" i="3"/>
  <c r="N202" i="3"/>
  <c r="BE202" i="3"/>
  <c r="BI201" i="3"/>
  <c r="BH201" i="3"/>
  <c r="BG201" i="3"/>
  <c r="BF201" i="3"/>
  <c r="AA201" i="3"/>
  <c r="Y201" i="3"/>
  <c r="W201" i="3"/>
  <c r="BK201" i="3"/>
  <c r="N201" i="3"/>
  <c r="BE201" i="3"/>
  <c r="BI200" i="3"/>
  <c r="BH200" i="3"/>
  <c r="BG200" i="3"/>
  <c r="BF200" i="3"/>
  <c r="AA200" i="3"/>
  <c r="Y200" i="3"/>
  <c r="W200" i="3"/>
  <c r="BK200" i="3"/>
  <c r="N200" i="3"/>
  <c r="BE200" i="3"/>
  <c r="BI199" i="3"/>
  <c r="BH199" i="3"/>
  <c r="BG199" i="3"/>
  <c r="BF199" i="3"/>
  <c r="AA199" i="3"/>
  <c r="Y199" i="3"/>
  <c r="W199" i="3"/>
  <c r="BK199" i="3"/>
  <c r="N199" i="3"/>
  <c r="BE199" i="3"/>
  <c r="BI197" i="3"/>
  <c r="BH197" i="3"/>
  <c r="BG197" i="3"/>
  <c r="BF197" i="3"/>
  <c r="AA197" i="3"/>
  <c r="Y197" i="3"/>
  <c r="W197" i="3"/>
  <c r="BK197" i="3"/>
  <c r="N197" i="3"/>
  <c r="BE197" i="3"/>
  <c r="BI196" i="3"/>
  <c r="BH196" i="3"/>
  <c r="BG196" i="3"/>
  <c r="BF196" i="3"/>
  <c r="AA196" i="3"/>
  <c r="Y196" i="3"/>
  <c r="W196" i="3"/>
  <c r="BK196" i="3"/>
  <c r="N196" i="3"/>
  <c r="BE196" i="3"/>
  <c r="BI195" i="3"/>
  <c r="BH195" i="3"/>
  <c r="BG195" i="3"/>
  <c r="BF195" i="3"/>
  <c r="AA195" i="3"/>
  <c r="Y195" i="3"/>
  <c r="W195" i="3"/>
  <c r="BK195" i="3"/>
  <c r="N195" i="3"/>
  <c r="BE195" i="3"/>
  <c r="BI194" i="3"/>
  <c r="BH194" i="3"/>
  <c r="BG194" i="3"/>
  <c r="BF194" i="3"/>
  <c r="AA194" i="3"/>
  <c r="Y194" i="3"/>
  <c r="W194" i="3"/>
  <c r="BK194" i="3"/>
  <c r="N194" i="3"/>
  <c r="BE194" i="3"/>
  <c r="BI193" i="3"/>
  <c r="BH193" i="3"/>
  <c r="BG193" i="3"/>
  <c r="BF193" i="3"/>
  <c r="AA193" i="3"/>
  <c r="Y193" i="3"/>
  <c r="W193" i="3"/>
  <c r="BK193" i="3"/>
  <c r="N193" i="3"/>
  <c r="BE193" i="3"/>
  <c r="BI191" i="3"/>
  <c r="BH191" i="3"/>
  <c r="BG191" i="3"/>
  <c r="BF191" i="3"/>
  <c r="AA191" i="3"/>
  <c r="Y191" i="3"/>
  <c r="W191" i="3"/>
  <c r="BK191" i="3"/>
  <c r="N191" i="3"/>
  <c r="BE191" i="3"/>
  <c r="BI190" i="3"/>
  <c r="BH190" i="3"/>
  <c r="BG190" i="3"/>
  <c r="BF190" i="3"/>
  <c r="AA190" i="3"/>
  <c r="Y190" i="3"/>
  <c r="W190" i="3"/>
  <c r="BK190" i="3"/>
  <c r="N190" i="3"/>
  <c r="BE190" i="3"/>
  <c r="BI189" i="3"/>
  <c r="BH189" i="3"/>
  <c r="BG189" i="3"/>
  <c r="BF189" i="3"/>
  <c r="AA189" i="3"/>
  <c r="Y189" i="3"/>
  <c r="W189" i="3"/>
  <c r="BK189" i="3"/>
  <c r="N189" i="3"/>
  <c r="BE189" i="3"/>
  <c r="BI188" i="3"/>
  <c r="BH188" i="3"/>
  <c r="BG188" i="3"/>
  <c r="BF188" i="3"/>
  <c r="AA188" i="3"/>
  <c r="Y188" i="3"/>
  <c r="W188" i="3"/>
  <c r="BK188" i="3"/>
  <c r="N188" i="3"/>
  <c r="BE188" i="3"/>
  <c r="BI187" i="3"/>
  <c r="BH187" i="3"/>
  <c r="BG187" i="3"/>
  <c r="BF187" i="3"/>
  <c r="AA187" i="3"/>
  <c r="Y187" i="3"/>
  <c r="W187" i="3"/>
  <c r="BK187" i="3"/>
  <c r="N187" i="3"/>
  <c r="BE187" i="3"/>
  <c r="BI186" i="3"/>
  <c r="BH186" i="3"/>
  <c r="BG186" i="3"/>
  <c r="BF186" i="3"/>
  <c r="AA186" i="3"/>
  <c r="Y186" i="3"/>
  <c r="W186" i="3"/>
  <c r="BK186" i="3"/>
  <c r="N186" i="3"/>
  <c r="BE186" i="3"/>
  <c r="BI185" i="3"/>
  <c r="BH185" i="3"/>
  <c r="BG185" i="3"/>
  <c r="BF185" i="3"/>
  <c r="AA185" i="3"/>
  <c r="Y185" i="3"/>
  <c r="W185" i="3"/>
  <c r="BK185" i="3"/>
  <c r="N185" i="3"/>
  <c r="BE185" i="3"/>
  <c r="BI184" i="3"/>
  <c r="BH184" i="3"/>
  <c r="BG184" i="3"/>
  <c r="BF184" i="3"/>
  <c r="AA184" i="3"/>
  <c r="Y184" i="3"/>
  <c r="W184" i="3"/>
  <c r="BK184" i="3"/>
  <c r="N184" i="3"/>
  <c r="BE184" i="3"/>
  <c r="BI183" i="3"/>
  <c r="BH183" i="3"/>
  <c r="BG183" i="3"/>
  <c r="BF183" i="3"/>
  <c r="AA183" i="3"/>
  <c r="Y183" i="3"/>
  <c r="W183" i="3"/>
  <c r="BK183" i="3"/>
  <c r="N183" i="3"/>
  <c r="BE183" i="3"/>
  <c r="BI182" i="3"/>
  <c r="BH182" i="3"/>
  <c r="BG182" i="3"/>
  <c r="BF182" i="3"/>
  <c r="AA182" i="3"/>
  <c r="Y182" i="3"/>
  <c r="W182" i="3"/>
  <c r="BK182" i="3"/>
  <c r="N182" i="3"/>
  <c r="BE182" i="3"/>
  <c r="BI180" i="3"/>
  <c r="BH180" i="3"/>
  <c r="BG180" i="3"/>
  <c r="BF180" i="3"/>
  <c r="AA180" i="3"/>
  <c r="Y180" i="3"/>
  <c r="W180" i="3"/>
  <c r="BK180" i="3"/>
  <c r="N180" i="3"/>
  <c r="BE180" i="3"/>
  <c r="BI178" i="3"/>
  <c r="BH178" i="3"/>
  <c r="BG178" i="3"/>
  <c r="BF178" i="3"/>
  <c r="AA178" i="3"/>
  <c r="Y178" i="3"/>
  <c r="W178" i="3"/>
  <c r="BK178" i="3"/>
  <c r="N178" i="3"/>
  <c r="BE178" i="3"/>
  <c r="BI176" i="3"/>
  <c r="BH176" i="3"/>
  <c r="BG176" i="3"/>
  <c r="BF176" i="3"/>
  <c r="AA176" i="3"/>
  <c r="Y176" i="3"/>
  <c r="W176" i="3"/>
  <c r="BK176" i="3"/>
  <c r="N176" i="3"/>
  <c r="BE176" i="3"/>
  <c r="BI175" i="3"/>
  <c r="BH175" i="3"/>
  <c r="BG175" i="3"/>
  <c r="BF175" i="3"/>
  <c r="AA175" i="3"/>
  <c r="Y175" i="3"/>
  <c r="W175" i="3"/>
  <c r="BK175" i="3"/>
  <c r="N175" i="3"/>
  <c r="BE175" i="3"/>
  <c r="BI174" i="3"/>
  <c r="BH174" i="3"/>
  <c r="BG174" i="3"/>
  <c r="BF174" i="3"/>
  <c r="AA174" i="3"/>
  <c r="Y174" i="3"/>
  <c r="W174" i="3"/>
  <c r="BK174" i="3"/>
  <c r="N174" i="3"/>
  <c r="BE174" i="3"/>
  <c r="BI173" i="3"/>
  <c r="BH173" i="3"/>
  <c r="BG173" i="3"/>
  <c r="BF173" i="3"/>
  <c r="AA173" i="3"/>
  <c r="Y173" i="3"/>
  <c r="W173" i="3"/>
  <c r="BK173" i="3"/>
  <c r="N173" i="3"/>
  <c r="BE173" i="3"/>
  <c r="BI172" i="3"/>
  <c r="BH172" i="3"/>
  <c r="BG172" i="3"/>
  <c r="BF172" i="3"/>
  <c r="AA172" i="3"/>
  <c r="Y172" i="3"/>
  <c r="W172" i="3"/>
  <c r="BK172" i="3"/>
  <c r="N172" i="3"/>
  <c r="BE172" i="3"/>
  <c r="BI171" i="3"/>
  <c r="BH171" i="3"/>
  <c r="BG171" i="3"/>
  <c r="BF171" i="3"/>
  <c r="AA171" i="3"/>
  <c r="Y171" i="3"/>
  <c r="W171" i="3"/>
  <c r="BK171" i="3"/>
  <c r="N171" i="3"/>
  <c r="BE171" i="3"/>
  <c r="BI170" i="3"/>
  <c r="BH170" i="3"/>
  <c r="BG170" i="3"/>
  <c r="BF170" i="3"/>
  <c r="AA170" i="3"/>
  <c r="Y170" i="3"/>
  <c r="W170" i="3"/>
  <c r="BK170" i="3"/>
  <c r="N170" i="3"/>
  <c r="BE170" i="3"/>
  <c r="BI169" i="3"/>
  <c r="BH169" i="3"/>
  <c r="BG169" i="3"/>
  <c r="BF169" i="3"/>
  <c r="AA169" i="3"/>
  <c r="Y169" i="3"/>
  <c r="W169" i="3"/>
  <c r="BK169" i="3"/>
  <c r="N169" i="3"/>
  <c r="BE169" i="3"/>
  <c r="BI168" i="3"/>
  <c r="BH168" i="3"/>
  <c r="BG168" i="3"/>
  <c r="BF168" i="3"/>
  <c r="AA168" i="3"/>
  <c r="Y168" i="3"/>
  <c r="W168" i="3"/>
  <c r="BK168" i="3"/>
  <c r="N168" i="3"/>
  <c r="BE168" i="3"/>
  <c r="BI167" i="3"/>
  <c r="BH167" i="3"/>
  <c r="BG167" i="3"/>
  <c r="BF167" i="3"/>
  <c r="AA167" i="3"/>
  <c r="Y167" i="3"/>
  <c r="W167" i="3"/>
  <c r="BK167" i="3"/>
  <c r="N167" i="3"/>
  <c r="BE167" i="3"/>
  <c r="BI166" i="3"/>
  <c r="BH166" i="3"/>
  <c r="BG166" i="3"/>
  <c r="BF166" i="3"/>
  <c r="AA166" i="3"/>
  <c r="Y166" i="3"/>
  <c r="W166" i="3"/>
  <c r="BK166" i="3"/>
  <c r="N166" i="3"/>
  <c r="BE166" i="3"/>
  <c r="BI165" i="3"/>
  <c r="BH165" i="3"/>
  <c r="BG165" i="3"/>
  <c r="BF165" i="3"/>
  <c r="AA165" i="3"/>
  <c r="Y165" i="3"/>
  <c r="W165" i="3"/>
  <c r="BK165" i="3"/>
  <c r="N165" i="3"/>
  <c r="BE165" i="3"/>
  <c r="BI164" i="3"/>
  <c r="BH164" i="3"/>
  <c r="BG164" i="3"/>
  <c r="BF164" i="3"/>
  <c r="AA164" i="3"/>
  <c r="Y164" i="3"/>
  <c r="W164" i="3"/>
  <c r="BK164" i="3"/>
  <c r="N164" i="3"/>
  <c r="BE164" i="3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/>
  <c r="BI161" i="3"/>
  <c r="BH161" i="3"/>
  <c r="BG161" i="3"/>
  <c r="BF161" i="3"/>
  <c r="AA161" i="3"/>
  <c r="Y161" i="3"/>
  <c r="W161" i="3"/>
  <c r="BK161" i="3"/>
  <c r="N161" i="3"/>
  <c r="BE161" i="3"/>
  <c r="BI160" i="3"/>
  <c r="BH160" i="3"/>
  <c r="BG160" i="3"/>
  <c r="BF160" i="3"/>
  <c r="AA160" i="3"/>
  <c r="Y160" i="3"/>
  <c r="W160" i="3"/>
  <c r="BK160" i="3"/>
  <c r="N160" i="3"/>
  <c r="BE160" i="3"/>
  <c r="BI159" i="3"/>
  <c r="BH159" i="3"/>
  <c r="BG159" i="3"/>
  <c r="BF159" i="3"/>
  <c r="AA159" i="3"/>
  <c r="Y159" i="3"/>
  <c r="W159" i="3"/>
  <c r="BK159" i="3"/>
  <c r="N159" i="3"/>
  <c r="BE159" i="3"/>
  <c r="BI158" i="3"/>
  <c r="BH158" i="3"/>
  <c r="BG158" i="3"/>
  <c r="BF158" i="3"/>
  <c r="AA158" i="3"/>
  <c r="Y158" i="3"/>
  <c r="W158" i="3"/>
  <c r="BK158" i="3"/>
  <c r="N158" i="3"/>
  <c r="BE158" i="3"/>
  <c r="BI157" i="3"/>
  <c r="BH157" i="3"/>
  <c r="BG157" i="3"/>
  <c r="BF157" i="3"/>
  <c r="AA157" i="3"/>
  <c r="Y157" i="3"/>
  <c r="W157" i="3"/>
  <c r="BK157" i="3"/>
  <c r="N157" i="3"/>
  <c r="BE157" i="3"/>
  <c r="BI156" i="3"/>
  <c r="BH156" i="3"/>
  <c r="BG156" i="3"/>
  <c r="BF156" i="3"/>
  <c r="AA156" i="3"/>
  <c r="Y156" i="3"/>
  <c r="W156" i="3"/>
  <c r="BK156" i="3"/>
  <c r="N156" i="3"/>
  <c r="BE156" i="3"/>
  <c r="BI155" i="3"/>
  <c r="BH155" i="3"/>
  <c r="BG155" i="3"/>
  <c r="BF155" i="3"/>
  <c r="AA155" i="3"/>
  <c r="Y155" i="3"/>
  <c r="W155" i="3"/>
  <c r="BK155" i="3"/>
  <c r="N155" i="3"/>
  <c r="BE155" i="3"/>
  <c r="BI154" i="3"/>
  <c r="BH154" i="3"/>
  <c r="BG154" i="3"/>
  <c r="BF154" i="3"/>
  <c r="AA154" i="3"/>
  <c r="AA153" i="3"/>
  <c r="Y154" i="3"/>
  <c r="Y153" i="3"/>
  <c r="W154" i="3"/>
  <c r="W153" i="3"/>
  <c r="BK154" i="3"/>
  <c r="BK153" i="3"/>
  <c r="N153" i="3" s="1"/>
  <c r="N154" i="3"/>
  <c r="BE154" i="3" s="1"/>
  <c r="N93" i="3"/>
  <c r="BI152" i="3"/>
  <c r="BH152" i="3"/>
  <c r="BG152" i="3"/>
  <c r="BF152" i="3"/>
  <c r="AA152" i="3"/>
  <c r="Y152" i="3"/>
  <c r="W152" i="3"/>
  <c r="BK152" i="3"/>
  <c r="N152" i="3"/>
  <c r="BE152" i="3"/>
  <c r="BI151" i="3"/>
  <c r="BH151" i="3"/>
  <c r="BG151" i="3"/>
  <c r="BF151" i="3"/>
  <c r="AA151" i="3"/>
  <c r="Y151" i="3"/>
  <c r="W151" i="3"/>
  <c r="BK151" i="3"/>
  <c r="N151" i="3"/>
  <c r="BE151" i="3"/>
  <c r="BI150" i="3"/>
  <c r="BH150" i="3"/>
  <c r="BG150" i="3"/>
  <c r="BF150" i="3"/>
  <c r="AA150" i="3"/>
  <c r="Y150" i="3"/>
  <c r="W150" i="3"/>
  <c r="BK150" i="3"/>
  <c r="N150" i="3"/>
  <c r="BE150" i="3"/>
  <c r="BI149" i="3"/>
  <c r="BH149" i="3"/>
  <c r="BG149" i="3"/>
  <c r="BF149" i="3"/>
  <c r="AA149" i="3"/>
  <c r="Y149" i="3"/>
  <c r="W149" i="3"/>
  <c r="BK149" i="3"/>
  <c r="N149" i="3"/>
  <c r="BE149" i="3"/>
  <c r="BI148" i="3"/>
  <c r="BH148" i="3"/>
  <c r="BG148" i="3"/>
  <c r="BF148" i="3"/>
  <c r="AA148" i="3"/>
  <c r="Y148" i="3"/>
  <c r="W148" i="3"/>
  <c r="BK148" i="3"/>
  <c r="N148" i="3"/>
  <c r="BE148" i="3"/>
  <c r="BI147" i="3"/>
  <c r="BH147" i="3"/>
  <c r="BG147" i="3"/>
  <c r="BF147" i="3"/>
  <c r="AA147" i="3"/>
  <c r="Y147" i="3"/>
  <c r="W147" i="3"/>
  <c r="BK147" i="3"/>
  <c r="N147" i="3"/>
  <c r="BE147" i="3"/>
  <c r="BI146" i="3"/>
  <c r="BH146" i="3"/>
  <c r="BG146" i="3"/>
  <c r="BF146" i="3"/>
  <c r="AA146" i="3"/>
  <c r="AA145" i="3"/>
  <c r="Y146" i="3"/>
  <c r="Y145" i="3"/>
  <c r="W146" i="3"/>
  <c r="W145" i="3"/>
  <c r="BK146" i="3"/>
  <c r="BK145" i="3"/>
  <c r="N145" i="3" s="1"/>
  <c r="N146" i="3"/>
  <c r="BE146" i="3" s="1"/>
  <c r="N92" i="3"/>
  <c r="BI144" i="3"/>
  <c r="BH144" i="3"/>
  <c r="BG144" i="3"/>
  <c r="BF144" i="3"/>
  <c r="AA144" i="3"/>
  <c r="Y144" i="3"/>
  <c r="W144" i="3"/>
  <c r="BK144" i="3"/>
  <c r="N144" i="3"/>
  <c r="BE144" i="3"/>
  <c r="BI143" i="3"/>
  <c r="BH143" i="3"/>
  <c r="BG143" i="3"/>
  <c r="BF143" i="3"/>
  <c r="AA143" i="3"/>
  <c r="Y143" i="3"/>
  <c r="W143" i="3"/>
  <c r="BK143" i="3"/>
  <c r="N143" i="3"/>
  <c r="BE143" i="3"/>
  <c r="BI142" i="3"/>
  <c r="BH142" i="3"/>
  <c r="BG142" i="3"/>
  <c r="BF142" i="3"/>
  <c r="AA142" i="3"/>
  <c r="Y142" i="3"/>
  <c r="W142" i="3"/>
  <c r="BK142" i="3"/>
  <c r="N142" i="3"/>
  <c r="BE142" i="3"/>
  <c r="BI141" i="3"/>
  <c r="BH141" i="3"/>
  <c r="BG141" i="3"/>
  <c r="BF141" i="3"/>
  <c r="AA141" i="3"/>
  <c r="Y141" i="3"/>
  <c r="W141" i="3"/>
  <c r="BK141" i="3"/>
  <c r="N141" i="3"/>
  <c r="BE141" i="3"/>
  <c r="BI140" i="3"/>
  <c r="BH140" i="3"/>
  <c r="BG140" i="3"/>
  <c r="BF140" i="3"/>
  <c r="AA140" i="3"/>
  <c r="Y140" i="3"/>
  <c r="W140" i="3"/>
  <c r="BK140" i="3"/>
  <c r="N140" i="3"/>
  <c r="BE140" i="3"/>
  <c r="BI139" i="3"/>
  <c r="BH139" i="3"/>
  <c r="BG139" i="3"/>
  <c r="BF139" i="3"/>
  <c r="AA139" i="3"/>
  <c r="Y139" i="3"/>
  <c r="W139" i="3"/>
  <c r="BK139" i="3"/>
  <c r="N139" i="3"/>
  <c r="BE139" i="3"/>
  <c r="BI138" i="3"/>
  <c r="BH138" i="3"/>
  <c r="BG138" i="3"/>
  <c r="BF138" i="3"/>
  <c r="AA138" i="3"/>
  <c r="Y138" i="3"/>
  <c r="W138" i="3"/>
  <c r="BK138" i="3"/>
  <c r="N138" i="3"/>
  <c r="BE138" i="3"/>
  <c r="BI137" i="3"/>
  <c r="BH137" i="3"/>
  <c r="BG137" i="3"/>
  <c r="BF137" i="3"/>
  <c r="AA137" i="3"/>
  <c r="Y137" i="3"/>
  <c r="W137" i="3"/>
  <c r="BK137" i="3"/>
  <c r="N137" i="3"/>
  <c r="BE137" i="3"/>
  <c r="BI136" i="3"/>
  <c r="BH136" i="3"/>
  <c r="BG136" i="3"/>
  <c r="BF136" i="3"/>
  <c r="AA136" i="3"/>
  <c r="Y136" i="3"/>
  <c r="W136" i="3"/>
  <c r="BK136" i="3"/>
  <c r="N136" i="3"/>
  <c r="BE136" i="3"/>
  <c r="BI135" i="3"/>
  <c r="BH135" i="3"/>
  <c r="BG135" i="3"/>
  <c r="BF135" i="3"/>
  <c r="AA135" i="3"/>
  <c r="Y135" i="3"/>
  <c r="W135" i="3"/>
  <c r="BK135" i="3"/>
  <c r="N135" i="3"/>
  <c r="BE135" i="3"/>
  <c r="BI134" i="3"/>
  <c r="BH134" i="3"/>
  <c r="BG134" i="3"/>
  <c r="BF134" i="3"/>
  <c r="AA134" i="3"/>
  <c r="Y134" i="3"/>
  <c r="W134" i="3"/>
  <c r="BK134" i="3"/>
  <c r="N134" i="3"/>
  <c r="BE134" i="3"/>
  <c r="BI133" i="3"/>
  <c r="BH133" i="3"/>
  <c r="BG133" i="3"/>
  <c r="BF133" i="3"/>
  <c r="AA133" i="3"/>
  <c r="Y133" i="3"/>
  <c r="W133" i="3"/>
  <c r="BK133" i="3"/>
  <c r="N133" i="3"/>
  <c r="BE133" i="3"/>
  <c r="BI132" i="3"/>
  <c r="BH132" i="3"/>
  <c r="BG132" i="3"/>
  <c r="BF132" i="3"/>
  <c r="AA132" i="3"/>
  <c r="Y132" i="3"/>
  <c r="Y130" i="3" s="1"/>
  <c r="Y129" i="3" s="1"/>
  <c r="Y128" i="3" s="1"/>
  <c r="W132" i="3"/>
  <c r="BK132" i="3"/>
  <c r="N132" i="3"/>
  <c r="BE132" i="3"/>
  <c r="BI131" i="3"/>
  <c r="BH131" i="3"/>
  <c r="BG131" i="3"/>
  <c r="BF131" i="3"/>
  <c r="H34" i="3" s="1"/>
  <c r="BA90" i="1" s="1"/>
  <c r="AA131" i="3"/>
  <c r="AA130" i="3"/>
  <c r="AA129" i="3" s="1"/>
  <c r="AA128" i="3" s="1"/>
  <c r="Y131" i="3"/>
  <c r="W131" i="3"/>
  <c r="W130" i="3"/>
  <c r="W129" i="3" s="1"/>
  <c r="W128" i="3" s="1"/>
  <c r="AU90" i="1" s="1"/>
  <c r="BK131" i="3"/>
  <c r="BK130" i="3" s="1"/>
  <c r="BK129" i="3" s="1"/>
  <c r="BK128" i="3" s="1"/>
  <c r="N128" i="3" s="1"/>
  <c r="N89" i="3" s="1"/>
  <c r="N129" i="3"/>
  <c r="N90" i="3" s="1"/>
  <c r="N131" i="3"/>
  <c r="BE131" i="3" s="1"/>
  <c r="F122" i="3"/>
  <c r="F120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H36" i="3"/>
  <c r="BC90" i="1" s="1"/>
  <c r="BG103" i="3"/>
  <c r="BF103" i="3"/>
  <c r="M34" i="3"/>
  <c r="AW90" i="1" s="1"/>
  <c r="F82" i="3"/>
  <c r="F80" i="3"/>
  <c r="O22" i="3"/>
  <c r="E22" i="3"/>
  <c r="M125" i="3" s="1"/>
  <c r="M85" i="3"/>
  <c r="O21" i="3"/>
  <c r="O19" i="3"/>
  <c r="E19" i="3"/>
  <c r="M124" i="3"/>
  <c r="M84" i="3"/>
  <c r="O18" i="3"/>
  <c r="O16" i="3"/>
  <c r="E16" i="3"/>
  <c r="F125" i="3" s="1"/>
  <c r="F85" i="3"/>
  <c r="O15" i="3"/>
  <c r="O13" i="3"/>
  <c r="E13" i="3"/>
  <c r="F124" i="3"/>
  <c r="F84" i="3"/>
  <c r="O12" i="3"/>
  <c r="O10" i="3"/>
  <c r="M122" i="3"/>
  <c r="M82" i="3"/>
  <c r="F6" i="3"/>
  <c r="F118" i="3" s="1"/>
  <c r="F78" i="3"/>
  <c r="AY89" i="1"/>
  <c r="AX89" i="1"/>
  <c r="BI301" i="2"/>
  <c r="BH301" i="2"/>
  <c r="BG301" i="2"/>
  <c r="BF301" i="2"/>
  <c r="BK301" i="2"/>
  <c r="N301" i="2"/>
  <c r="BE301" i="2" s="1"/>
  <c r="BI300" i="2"/>
  <c r="BH300" i="2"/>
  <c r="BG300" i="2"/>
  <c r="BF300" i="2"/>
  <c r="BK300" i="2"/>
  <c r="N300" i="2" s="1"/>
  <c r="BE300" i="2" s="1"/>
  <c r="BI299" i="2"/>
  <c r="BH299" i="2"/>
  <c r="BG299" i="2"/>
  <c r="BF299" i="2"/>
  <c r="BK299" i="2"/>
  <c r="N299" i="2"/>
  <c r="BE299" i="2" s="1"/>
  <c r="BI298" i="2"/>
  <c r="BH298" i="2"/>
  <c r="BG298" i="2"/>
  <c r="BF298" i="2"/>
  <c r="BK298" i="2"/>
  <c r="N298" i="2" s="1"/>
  <c r="BE298" i="2" s="1"/>
  <c r="BI297" i="2"/>
  <c r="BH297" i="2"/>
  <c r="BG297" i="2"/>
  <c r="BF297" i="2"/>
  <c r="BK297" i="2"/>
  <c r="BK296" i="2"/>
  <c r="N296" i="2" s="1"/>
  <c r="N99" i="2" s="1"/>
  <c r="N297" i="2"/>
  <c r="BE297" i="2" s="1"/>
  <c r="BI295" i="2"/>
  <c r="BH295" i="2"/>
  <c r="BG295" i="2"/>
  <c r="BF295" i="2"/>
  <c r="AA295" i="2"/>
  <c r="Y295" i="2"/>
  <c r="W295" i="2"/>
  <c r="BK295" i="2"/>
  <c r="N295" i="2"/>
  <c r="BE295" i="2"/>
  <c r="BI294" i="2"/>
  <c r="BH294" i="2"/>
  <c r="BG294" i="2"/>
  <c r="BF294" i="2"/>
  <c r="AA294" i="2"/>
  <c r="Y294" i="2"/>
  <c r="W294" i="2"/>
  <c r="BK294" i="2"/>
  <c r="N294" i="2"/>
  <c r="BE294" i="2"/>
  <c r="BI293" i="2"/>
  <c r="BH293" i="2"/>
  <c r="BG293" i="2"/>
  <c r="BF293" i="2"/>
  <c r="AA293" i="2"/>
  <c r="Y293" i="2"/>
  <c r="W293" i="2"/>
  <c r="BK293" i="2"/>
  <c r="N293" i="2"/>
  <c r="BE293" i="2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AA290" i="2"/>
  <c r="Y291" i="2"/>
  <c r="Y290" i="2"/>
  <c r="W291" i="2"/>
  <c r="W290" i="2"/>
  <c r="BK291" i="2"/>
  <c r="BK290" i="2"/>
  <c r="N290" i="2" s="1"/>
  <c r="N98" i="2" s="1"/>
  <c r="N291" i="2"/>
  <c r="BE291" i="2" s="1"/>
  <c r="BI289" i="2"/>
  <c r="BH289" i="2"/>
  <c r="BG289" i="2"/>
  <c r="BF289" i="2"/>
  <c r="AA289" i="2"/>
  <c r="Y289" i="2"/>
  <c r="W289" i="2"/>
  <c r="BK289" i="2"/>
  <c r="N289" i="2"/>
  <c r="BE289" i="2"/>
  <c r="BI288" i="2"/>
  <c r="BH288" i="2"/>
  <c r="BG288" i="2"/>
  <c r="BF288" i="2"/>
  <c r="AA288" i="2"/>
  <c r="AA287" i="2"/>
  <c r="Y288" i="2"/>
  <c r="Y287" i="2"/>
  <c r="W288" i="2"/>
  <c r="W287" i="2"/>
  <c r="BK288" i="2"/>
  <c r="BK287" i="2"/>
  <c r="N287" i="2" s="1"/>
  <c r="N97" i="2" s="1"/>
  <c r="N288" i="2"/>
  <c r="BE288" i="2" s="1"/>
  <c r="BI286" i="2"/>
  <c r="BH286" i="2"/>
  <c r="BG286" i="2"/>
  <c r="BF286" i="2"/>
  <c r="AA286" i="2"/>
  <c r="Y286" i="2"/>
  <c r="W286" i="2"/>
  <c r="BK286" i="2"/>
  <c r="N286" i="2"/>
  <c r="BE286" i="2"/>
  <c r="BI285" i="2"/>
  <c r="BH285" i="2"/>
  <c r="BG285" i="2"/>
  <c r="BF285" i="2"/>
  <c r="AA285" i="2"/>
  <c r="Y285" i="2"/>
  <c r="W285" i="2"/>
  <c r="BK285" i="2"/>
  <c r="N285" i="2"/>
  <c r="BE285" i="2"/>
  <c r="BI284" i="2"/>
  <c r="BH284" i="2"/>
  <c r="BG284" i="2"/>
  <c r="BF284" i="2"/>
  <c r="AA284" i="2"/>
  <c r="AA283" i="2"/>
  <c r="Y284" i="2"/>
  <c r="Y283" i="2"/>
  <c r="W284" i="2"/>
  <c r="W283" i="2"/>
  <c r="BK284" i="2"/>
  <c r="BK283" i="2"/>
  <c r="N283" i="2" s="1"/>
  <c r="N96" i="2" s="1"/>
  <c r="N284" i="2"/>
  <c r="BE284" i="2" s="1"/>
  <c r="BI282" i="2"/>
  <c r="BH282" i="2"/>
  <c r="BG282" i="2"/>
  <c r="BF282" i="2"/>
  <c r="AA282" i="2"/>
  <c r="Y282" i="2"/>
  <c r="W282" i="2"/>
  <c r="BK282" i="2"/>
  <c r="N282" i="2"/>
  <c r="BE282" i="2"/>
  <c r="BI281" i="2"/>
  <c r="BH281" i="2"/>
  <c r="BG281" i="2"/>
  <c r="BF281" i="2"/>
  <c r="AA281" i="2"/>
  <c r="Y281" i="2"/>
  <c r="W281" i="2"/>
  <c r="BK281" i="2"/>
  <c r="N281" i="2"/>
  <c r="BE281" i="2"/>
  <c r="BI280" i="2"/>
  <c r="BH280" i="2"/>
  <c r="BG280" i="2"/>
  <c r="BF280" i="2"/>
  <c r="AA280" i="2"/>
  <c r="Y280" i="2"/>
  <c r="W280" i="2"/>
  <c r="BK280" i="2"/>
  <c r="N280" i="2"/>
  <c r="BE280" i="2"/>
  <c r="BI279" i="2"/>
  <c r="BH279" i="2"/>
  <c r="BG279" i="2"/>
  <c r="BF279" i="2"/>
  <c r="AA279" i="2"/>
  <c r="Y279" i="2"/>
  <c r="W279" i="2"/>
  <c r="BK279" i="2"/>
  <c r="N279" i="2"/>
  <c r="BE279" i="2"/>
  <c r="BI278" i="2"/>
  <c r="BH278" i="2"/>
  <c r="BG278" i="2"/>
  <c r="BF278" i="2"/>
  <c r="AA278" i="2"/>
  <c r="AA277" i="2"/>
  <c r="Y278" i="2"/>
  <c r="Y277" i="2"/>
  <c r="W278" i="2"/>
  <c r="W277" i="2"/>
  <c r="BK278" i="2"/>
  <c r="BK277" i="2"/>
  <c r="N277" i="2" s="1"/>
  <c r="N95" i="2" s="1"/>
  <c r="N278" i="2"/>
  <c r="BE278" i="2" s="1"/>
  <c r="BI276" i="2"/>
  <c r="BH276" i="2"/>
  <c r="BG276" i="2"/>
  <c r="BF276" i="2"/>
  <c r="AA276" i="2"/>
  <c r="Y276" i="2"/>
  <c r="W276" i="2"/>
  <c r="BK276" i="2"/>
  <c r="N276" i="2"/>
  <c r="BE276" i="2"/>
  <c r="BI275" i="2"/>
  <c r="BH275" i="2"/>
  <c r="BG275" i="2"/>
  <c r="BF275" i="2"/>
  <c r="AA275" i="2"/>
  <c r="Y275" i="2"/>
  <c r="W275" i="2"/>
  <c r="BK275" i="2"/>
  <c r="N275" i="2"/>
  <c r="BE275" i="2"/>
  <c r="BI274" i="2"/>
  <c r="BH274" i="2"/>
  <c r="BG274" i="2"/>
  <c r="BF274" i="2"/>
  <c r="AA274" i="2"/>
  <c r="Y274" i="2"/>
  <c r="W274" i="2"/>
  <c r="BK274" i="2"/>
  <c r="N274" i="2"/>
  <c r="BE274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/>
  <c r="BI271" i="2"/>
  <c r="BH271" i="2"/>
  <c r="BG271" i="2"/>
  <c r="BF271" i="2"/>
  <c r="AA271" i="2"/>
  <c r="Y271" i="2"/>
  <c r="W271" i="2"/>
  <c r="BK271" i="2"/>
  <c r="N271" i="2"/>
  <c r="BE271" i="2"/>
  <c r="BI270" i="2"/>
  <c r="BH270" i="2"/>
  <c r="BG270" i="2"/>
  <c r="BF270" i="2"/>
  <c r="AA270" i="2"/>
  <c r="Y270" i="2"/>
  <c r="W270" i="2"/>
  <c r="BK270" i="2"/>
  <c r="N270" i="2"/>
  <c r="BE270" i="2"/>
  <c r="BI269" i="2"/>
  <c r="BH269" i="2"/>
  <c r="BG269" i="2"/>
  <c r="BF269" i="2"/>
  <c r="AA269" i="2"/>
  <c r="Y269" i="2"/>
  <c r="W269" i="2"/>
  <c r="BK269" i="2"/>
  <c r="N269" i="2"/>
  <c r="BE269" i="2"/>
  <c r="BI268" i="2"/>
  <c r="BH268" i="2"/>
  <c r="BG268" i="2"/>
  <c r="BF268" i="2"/>
  <c r="AA268" i="2"/>
  <c r="Y268" i="2"/>
  <c r="W268" i="2"/>
  <c r="BK268" i="2"/>
  <c r="N268" i="2"/>
  <c r="BE268" i="2"/>
  <c r="BI267" i="2"/>
  <c r="BH267" i="2"/>
  <c r="BG267" i="2"/>
  <c r="BF267" i="2"/>
  <c r="AA267" i="2"/>
  <c r="Y267" i="2"/>
  <c r="W267" i="2"/>
  <c r="BK267" i="2"/>
  <c r="N267" i="2"/>
  <c r="BE267" i="2"/>
  <c r="BI266" i="2"/>
  <c r="BH266" i="2"/>
  <c r="BG266" i="2"/>
  <c r="BF266" i="2"/>
  <c r="AA266" i="2"/>
  <c r="Y266" i="2"/>
  <c r="W266" i="2"/>
  <c r="BK266" i="2"/>
  <c r="N266" i="2"/>
  <c r="BE266" i="2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/>
  <c r="BI261" i="2"/>
  <c r="BH261" i="2"/>
  <c r="BG261" i="2"/>
  <c r="BF261" i="2"/>
  <c r="AA261" i="2"/>
  <c r="Y261" i="2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N260" i="2"/>
  <c r="BE260" i="2"/>
  <c r="BI259" i="2"/>
  <c r="BH259" i="2"/>
  <c r="BG259" i="2"/>
  <c r="BF259" i="2"/>
  <c r="AA259" i="2"/>
  <c r="Y259" i="2"/>
  <c r="W259" i="2"/>
  <c r="BK259" i="2"/>
  <c r="N259" i="2"/>
  <c r="BE259" i="2"/>
  <c r="BI258" i="2"/>
  <c r="BH258" i="2"/>
  <c r="BG258" i="2"/>
  <c r="BF258" i="2"/>
  <c r="AA258" i="2"/>
  <c r="Y258" i="2"/>
  <c r="W258" i="2"/>
  <c r="BK258" i="2"/>
  <c r="N258" i="2"/>
  <c r="BE258" i="2"/>
  <c r="BI257" i="2"/>
  <c r="BH257" i="2"/>
  <c r="BG257" i="2"/>
  <c r="BF257" i="2"/>
  <c r="AA257" i="2"/>
  <c r="Y257" i="2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N256" i="2"/>
  <c r="BE256" i="2"/>
  <c r="BI255" i="2"/>
  <c r="BH255" i="2"/>
  <c r="BG255" i="2"/>
  <c r="BF255" i="2"/>
  <c r="AA255" i="2"/>
  <c r="Y255" i="2"/>
  <c r="W255" i="2"/>
  <c r="BK255" i="2"/>
  <c r="N255" i="2"/>
  <c r="BE255" i="2"/>
  <c r="BI254" i="2"/>
  <c r="BH254" i="2"/>
  <c r="BG254" i="2"/>
  <c r="BF254" i="2"/>
  <c r="AA254" i="2"/>
  <c r="Y254" i="2"/>
  <c r="W254" i="2"/>
  <c r="BK254" i="2"/>
  <c r="N254" i="2"/>
  <c r="BE254" i="2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/>
  <c r="BI251" i="2"/>
  <c r="BH251" i="2"/>
  <c r="BG251" i="2"/>
  <c r="BF251" i="2"/>
  <c r="AA251" i="2"/>
  <c r="Y251" i="2"/>
  <c r="W251" i="2"/>
  <c r="BK251" i="2"/>
  <c r="N251" i="2"/>
  <c r="BE251" i="2"/>
  <c r="BI250" i="2"/>
  <c r="BH250" i="2"/>
  <c r="BG250" i="2"/>
  <c r="BF250" i="2"/>
  <c r="AA250" i="2"/>
  <c r="Y250" i="2"/>
  <c r="W250" i="2"/>
  <c r="BK250" i="2"/>
  <c r="N250" i="2"/>
  <c r="BE250" i="2"/>
  <c r="BI249" i="2"/>
  <c r="BH249" i="2"/>
  <c r="BG249" i="2"/>
  <c r="BF249" i="2"/>
  <c r="AA249" i="2"/>
  <c r="Y249" i="2"/>
  <c r="W249" i="2"/>
  <c r="BK249" i="2"/>
  <c r="N249" i="2"/>
  <c r="BE249" i="2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Y246" i="2"/>
  <c r="W246" i="2"/>
  <c r="BK246" i="2"/>
  <c r="N246" i="2"/>
  <c r="BE246" i="2"/>
  <c r="BI245" i="2"/>
  <c r="BH245" i="2"/>
  <c r="BG245" i="2"/>
  <c r="BF245" i="2"/>
  <c r="AA245" i="2"/>
  <c r="Y245" i="2"/>
  <c r="W245" i="2"/>
  <c r="BK245" i="2"/>
  <c r="N245" i="2"/>
  <c r="BE245" i="2"/>
  <c r="BI244" i="2"/>
  <c r="BH244" i="2"/>
  <c r="BG244" i="2"/>
  <c r="BF244" i="2"/>
  <c r="AA244" i="2"/>
  <c r="Y244" i="2"/>
  <c r="W244" i="2"/>
  <c r="BK244" i="2"/>
  <c r="N244" i="2"/>
  <c r="BE244" i="2"/>
  <c r="BI242" i="2"/>
  <c r="BH242" i="2"/>
  <c r="BG242" i="2"/>
  <c r="BF242" i="2"/>
  <c r="AA242" i="2"/>
  <c r="Y242" i="2"/>
  <c r="W242" i="2"/>
  <c r="BK242" i="2"/>
  <c r="N242" i="2"/>
  <c r="BE242" i="2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/>
  <c r="BI239" i="2"/>
  <c r="BH239" i="2"/>
  <c r="BG239" i="2"/>
  <c r="BF239" i="2"/>
  <c r="AA239" i="2"/>
  <c r="Y239" i="2"/>
  <c r="W239" i="2"/>
  <c r="BK239" i="2"/>
  <c r="N239" i="2"/>
  <c r="BE239" i="2"/>
  <c r="BI238" i="2"/>
  <c r="BH238" i="2"/>
  <c r="BG238" i="2"/>
  <c r="BF238" i="2"/>
  <c r="AA238" i="2"/>
  <c r="Y238" i="2"/>
  <c r="W238" i="2"/>
  <c r="BK238" i="2"/>
  <c r="N238" i="2"/>
  <c r="BE238" i="2"/>
  <c r="BI237" i="2"/>
  <c r="BH237" i="2"/>
  <c r="BG237" i="2"/>
  <c r="BF237" i="2"/>
  <c r="AA237" i="2"/>
  <c r="Y237" i="2"/>
  <c r="W237" i="2"/>
  <c r="BK237" i="2"/>
  <c r="N237" i="2"/>
  <c r="BE237" i="2"/>
  <c r="BI235" i="2"/>
  <c r="BH235" i="2"/>
  <c r="BG235" i="2"/>
  <c r="BF235" i="2"/>
  <c r="AA235" i="2"/>
  <c r="Y235" i="2"/>
  <c r="W235" i="2"/>
  <c r="BK235" i="2"/>
  <c r="N235" i="2"/>
  <c r="BE235" i="2"/>
  <c r="BI233" i="2"/>
  <c r="BH233" i="2"/>
  <c r="BG233" i="2"/>
  <c r="BF233" i="2"/>
  <c r="AA233" i="2"/>
  <c r="Y233" i="2"/>
  <c r="W233" i="2"/>
  <c r="BK233" i="2"/>
  <c r="N233" i="2"/>
  <c r="BE233" i="2"/>
  <c r="BI231" i="2"/>
  <c r="BH231" i="2"/>
  <c r="BG231" i="2"/>
  <c r="BF231" i="2"/>
  <c r="AA231" i="2"/>
  <c r="Y231" i="2"/>
  <c r="W231" i="2"/>
  <c r="BK231" i="2"/>
  <c r="N231" i="2"/>
  <c r="BE231" i="2"/>
  <c r="BI229" i="2"/>
  <c r="BH229" i="2"/>
  <c r="BG229" i="2"/>
  <c r="BF229" i="2"/>
  <c r="AA229" i="2"/>
  <c r="Y229" i="2"/>
  <c r="W229" i="2"/>
  <c r="BK229" i="2"/>
  <c r="N229" i="2"/>
  <c r="BE229" i="2"/>
  <c r="BI227" i="2"/>
  <c r="BH227" i="2"/>
  <c r="BG227" i="2"/>
  <c r="BF227" i="2"/>
  <c r="AA227" i="2"/>
  <c r="Y227" i="2"/>
  <c r="W227" i="2"/>
  <c r="BK227" i="2"/>
  <c r="N227" i="2"/>
  <c r="BE227" i="2"/>
  <c r="BI225" i="2"/>
  <c r="BH225" i="2"/>
  <c r="BG225" i="2"/>
  <c r="BF225" i="2"/>
  <c r="AA225" i="2"/>
  <c r="Y225" i="2"/>
  <c r="W225" i="2"/>
  <c r="BK225" i="2"/>
  <c r="N225" i="2"/>
  <c r="BE225" i="2"/>
  <c r="BI223" i="2"/>
  <c r="BH223" i="2"/>
  <c r="BG223" i="2"/>
  <c r="BF223" i="2"/>
  <c r="AA223" i="2"/>
  <c r="Y223" i="2"/>
  <c r="W223" i="2"/>
  <c r="BK223" i="2"/>
  <c r="N223" i="2"/>
  <c r="BE223" i="2"/>
  <c r="BI221" i="2"/>
  <c r="BH221" i="2"/>
  <c r="BG221" i="2"/>
  <c r="BF221" i="2"/>
  <c r="AA221" i="2"/>
  <c r="Y221" i="2"/>
  <c r="W221" i="2"/>
  <c r="BK221" i="2"/>
  <c r="N221" i="2"/>
  <c r="BE221" i="2"/>
  <c r="BI219" i="2"/>
  <c r="BH219" i="2"/>
  <c r="BG219" i="2"/>
  <c r="BF219" i="2"/>
  <c r="AA219" i="2"/>
  <c r="Y219" i="2"/>
  <c r="W219" i="2"/>
  <c r="BK219" i="2"/>
  <c r="N219" i="2"/>
  <c r="BE219" i="2"/>
  <c r="BI217" i="2"/>
  <c r="BH217" i="2"/>
  <c r="BG217" i="2"/>
  <c r="BF217" i="2"/>
  <c r="AA217" i="2"/>
  <c r="Y217" i="2"/>
  <c r="W217" i="2"/>
  <c r="BK217" i="2"/>
  <c r="N217" i="2"/>
  <c r="BE217" i="2"/>
  <c r="BI215" i="2"/>
  <c r="BH215" i="2"/>
  <c r="BG215" i="2"/>
  <c r="BF215" i="2"/>
  <c r="AA215" i="2"/>
  <c r="Y215" i="2"/>
  <c r="W215" i="2"/>
  <c r="BK215" i="2"/>
  <c r="N215" i="2"/>
  <c r="BE215" i="2"/>
  <c r="BI213" i="2"/>
  <c r="BH213" i="2"/>
  <c r="BG213" i="2"/>
  <c r="BF213" i="2"/>
  <c r="AA213" i="2"/>
  <c r="Y213" i="2"/>
  <c r="W213" i="2"/>
  <c r="BK213" i="2"/>
  <c r="N213" i="2"/>
  <c r="BE213" i="2"/>
  <c r="BI211" i="2"/>
  <c r="BH211" i="2"/>
  <c r="BG211" i="2"/>
  <c r="BF211" i="2"/>
  <c r="AA211" i="2"/>
  <c r="Y211" i="2"/>
  <c r="W211" i="2"/>
  <c r="BK211" i="2"/>
  <c r="N211" i="2"/>
  <c r="BE211" i="2"/>
  <c r="BI209" i="2"/>
  <c r="BH209" i="2"/>
  <c r="BG209" i="2"/>
  <c r="BF209" i="2"/>
  <c r="AA209" i="2"/>
  <c r="Y209" i="2"/>
  <c r="W209" i="2"/>
  <c r="BK209" i="2"/>
  <c r="N209" i="2"/>
  <c r="BE209" i="2"/>
  <c r="BI207" i="2"/>
  <c r="BH207" i="2"/>
  <c r="BG207" i="2"/>
  <c r="BF207" i="2"/>
  <c r="AA207" i="2"/>
  <c r="Y207" i="2"/>
  <c r="W207" i="2"/>
  <c r="BK207" i="2"/>
  <c r="N207" i="2"/>
  <c r="BE207" i="2"/>
  <c r="BI205" i="2"/>
  <c r="BH205" i="2"/>
  <c r="BG205" i="2"/>
  <c r="BF205" i="2"/>
  <c r="AA205" i="2"/>
  <c r="Y205" i="2"/>
  <c r="W205" i="2"/>
  <c r="BK205" i="2"/>
  <c r="N205" i="2"/>
  <c r="BE205" i="2"/>
  <c r="BI203" i="2"/>
  <c r="BH203" i="2"/>
  <c r="BG203" i="2"/>
  <c r="BF203" i="2"/>
  <c r="AA203" i="2"/>
  <c r="Y203" i="2"/>
  <c r="W203" i="2"/>
  <c r="BK203" i="2"/>
  <c r="N203" i="2"/>
  <c r="BE203" i="2"/>
  <c r="BI201" i="2"/>
  <c r="BH201" i="2"/>
  <c r="BG201" i="2"/>
  <c r="BF201" i="2"/>
  <c r="AA201" i="2"/>
  <c r="Y201" i="2"/>
  <c r="W201" i="2"/>
  <c r="BK201" i="2"/>
  <c r="N201" i="2"/>
  <c r="BE201" i="2"/>
  <c r="BI199" i="2"/>
  <c r="BH199" i="2"/>
  <c r="BG199" i="2"/>
  <c r="BF199" i="2"/>
  <c r="AA199" i="2"/>
  <c r="Y199" i="2"/>
  <c r="W199" i="2"/>
  <c r="BK199" i="2"/>
  <c r="N199" i="2"/>
  <c r="BE199" i="2"/>
  <c r="BI197" i="2"/>
  <c r="BH197" i="2"/>
  <c r="BG197" i="2"/>
  <c r="BF197" i="2"/>
  <c r="AA197" i="2"/>
  <c r="Y197" i="2"/>
  <c r="W197" i="2"/>
  <c r="BK197" i="2"/>
  <c r="N197" i="2"/>
  <c r="BE197" i="2"/>
  <c r="BI195" i="2"/>
  <c r="BH195" i="2"/>
  <c r="BG195" i="2"/>
  <c r="BF195" i="2"/>
  <c r="AA195" i="2"/>
  <c r="AA194" i="2"/>
  <c r="Y195" i="2"/>
  <c r="Y194" i="2"/>
  <c r="W195" i="2"/>
  <c r="W194" i="2"/>
  <c r="BK195" i="2"/>
  <c r="BK194" i="2"/>
  <c r="N194" i="2" s="1"/>
  <c r="N94" i="2" s="1"/>
  <c r="N195" i="2"/>
  <c r="BE195" i="2" s="1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AA165" i="2"/>
  <c r="Y166" i="2"/>
  <c r="Y165" i="2"/>
  <c r="W166" i="2"/>
  <c r="W165" i="2"/>
  <c r="BK166" i="2"/>
  <c r="BK165" i="2"/>
  <c r="N165" i="2" s="1"/>
  <c r="N93" i="2" s="1"/>
  <c r="N166" i="2"/>
  <c r="BE166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2" i="2"/>
  <c r="BH142" i="2"/>
  <c r="BG142" i="2"/>
  <c r="BF142" i="2"/>
  <c r="AA142" i="2"/>
  <c r="AA141" i="2"/>
  <c r="Y142" i="2"/>
  <c r="Y141" i="2"/>
  <c r="W142" i="2"/>
  <c r="W141" i="2"/>
  <c r="BK142" i="2"/>
  <c r="BK141" i="2"/>
  <c r="N141" i="2" s="1"/>
  <c r="N92" i="2" s="1"/>
  <c r="N142" i="2"/>
  <c r="BE142" i="2" s="1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AA129" i="2"/>
  <c r="AA128" i="2" s="1"/>
  <c r="AA127" i="2" s="1"/>
  <c r="Y130" i="2"/>
  <c r="Y129" i="2"/>
  <c r="Y128" i="2" s="1"/>
  <c r="Y127" i="2" s="1"/>
  <c r="W130" i="2"/>
  <c r="W129" i="2"/>
  <c r="W128" i="2" s="1"/>
  <c r="W127" i="2" s="1"/>
  <c r="AU89" i="1" s="1"/>
  <c r="BK130" i="2"/>
  <c r="BK129" i="2" s="1"/>
  <c r="N130" i="2"/>
  <c r="BE130" i="2" s="1"/>
  <c r="F121" i="2"/>
  <c r="F119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H37" i="2" s="1"/>
  <c r="BD89" i="1" s="1"/>
  <c r="BH102" i="2"/>
  <c r="H36" i="2"/>
  <c r="BC89" i="1" s="1"/>
  <c r="BG102" i="2"/>
  <c r="H35" i="2" s="1"/>
  <c r="BB89" i="1" s="1"/>
  <c r="BF102" i="2"/>
  <c r="M34" i="2"/>
  <c r="AW89" i="1" s="1"/>
  <c r="H34" i="2"/>
  <c r="BA89" i="1" s="1"/>
  <c r="F82" i="2"/>
  <c r="F80" i="2"/>
  <c r="O22" i="2"/>
  <c r="E22" i="2"/>
  <c r="M124" i="2"/>
  <c r="M85" i="2"/>
  <c r="O21" i="2"/>
  <c r="O19" i="2"/>
  <c r="E19" i="2"/>
  <c r="M123" i="2" s="1"/>
  <c r="O18" i="2"/>
  <c r="O16" i="2"/>
  <c r="E16" i="2"/>
  <c r="F124" i="2"/>
  <c r="F85" i="2"/>
  <c r="O15" i="2"/>
  <c r="O13" i="2"/>
  <c r="E13" i="2"/>
  <c r="F123" i="2" s="1"/>
  <c r="F84" i="2"/>
  <c r="O12" i="2"/>
  <c r="O10" i="2"/>
  <c r="M121" i="2" s="1"/>
  <c r="F6" i="2"/>
  <c r="F117" i="2"/>
  <c r="F78" i="2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M82" i="2" l="1"/>
  <c r="M84" i="2"/>
  <c r="BK128" i="2"/>
  <c r="N129" i="2"/>
  <c r="N91" i="2" s="1"/>
  <c r="N107" i="3"/>
  <c r="BE107" i="3" s="1"/>
  <c r="N105" i="3"/>
  <c r="BE105" i="3" s="1"/>
  <c r="M28" i="3"/>
  <c r="N108" i="3"/>
  <c r="BE108" i="3" s="1"/>
  <c r="N106" i="3"/>
  <c r="BE106" i="3" s="1"/>
  <c r="N104" i="3"/>
  <c r="BE104" i="3" s="1"/>
  <c r="N103" i="3"/>
  <c r="M114" i="5"/>
  <c r="M82" i="5"/>
  <c r="N126" i="5"/>
  <c r="BE126" i="5" s="1"/>
  <c r="BK124" i="5"/>
  <c r="N124" i="5" s="1"/>
  <c r="N92" i="5" s="1"/>
  <c r="H35" i="3"/>
  <c r="BB90" i="1" s="1"/>
  <c r="BB88" i="1" s="1"/>
  <c r="H37" i="3"/>
  <c r="BD90" i="1" s="1"/>
  <c r="BD88" i="1" s="1"/>
  <c r="BD87" i="1" s="1"/>
  <c r="W35" i="1" s="1"/>
  <c r="N130" i="3"/>
  <c r="N91" i="3" s="1"/>
  <c r="F85" i="4"/>
  <c r="N121" i="4"/>
  <c r="N90" i="4" s="1"/>
  <c r="M116" i="5"/>
  <c r="M84" i="5"/>
  <c r="H37" i="5"/>
  <c r="BD92" i="1" s="1"/>
  <c r="M34" i="4"/>
  <c r="AW91" i="1" s="1"/>
  <c r="H34" i="4"/>
  <c r="BA91" i="1" s="1"/>
  <c r="BA88" i="1" s="1"/>
  <c r="H36" i="4"/>
  <c r="BC91" i="1" s="1"/>
  <c r="BC88" i="1" s="1"/>
  <c r="W122" i="4"/>
  <c r="W121" i="4" s="1"/>
  <c r="W120" i="4" s="1"/>
  <c r="AU91" i="1" s="1"/>
  <c r="AU88" i="1" s="1"/>
  <c r="AU87" i="1" s="1"/>
  <c r="AA122" i="4"/>
  <c r="AA121" i="4" s="1"/>
  <c r="AA120" i="4" s="1"/>
  <c r="BK146" i="4"/>
  <c r="N146" i="4" s="1"/>
  <c r="N92" i="4" s="1"/>
  <c r="N147" i="4"/>
  <c r="BE147" i="4" s="1"/>
  <c r="BK120" i="5"/>
  <c r="N120" i="5" s="1"/>
  <c r="N89" i="5" s="1"/>
  <c r="AX88" i="1" l="1"/>
  <c r="BB87" i="1"/>
  <c r="N100" i="5"/>
  <c r="BE100" i="5" s="1"/>
  <c r="N98" i="5"/>
  <c r="BE98" i="5" s="1"/>
  <c r="N96" i="5"/>
  <c r="BE96" i="5" s="1"/>
  <c r="N95" i="5"/>
  <c r="N99" i="5"/>
  <c r="BE99" i="5" s="1"/>
  <c r="N97" i="5"/>
  <c r="BE97" i="5" s="1"/>
  <c r="M28" i="5"/>
  <c r="AW88" i="1"/>
  <c r="BA87" i="1"/>
  <c r="BK127" i="2"/>
  <c r="N127" i="2" s="1"/>
  <c r="N89" i="2" s="1"/>
  <c r="N128" i="2"/>
  <c r="N90" i="2" s="1"/>
  <c r="BC87" i="1"/>
  <c r="AY88" i="1"/>
  <c r="BK120" i="4"/>
  <c r="N120" i="4" s="1"/>
  <c r="N89" i="4" s="1"/>
  <c r="N102" i="3"/>
  <c r="BE103" i="3"/>
  <c r="H33" i="3" l="1"/>
  <c r="AZ90" i="1" s="1"/>
  <c r="M33" i="3"/>
  <c r="AV90" i="1" s="1"/>
  <c r="AT90" i="1" s="1"/>
  <c r="N100" i="4"/>
  <c r="BE100" i="4" s="1"/>
  <c r="N99" i="4"/>
  <c r="BE99" i="4" s="1"/>
  <c r="N98" i="4"/>
  <c r="BE98" i="4" s="1"/>
  <c r="N97" i="4"/>
  <c r="BE97" i="4" s="1"/>
  <c r="N96" i="4"/>
  <c r="BE96" i="4" s="1"/>
  <c r="N95" i="4"/>
  <c r="M28" i="4"/>
  <c r="W34" i="1"/>
  <c r="AY87" i="1"/>
  <c r="N107" i="2"/>
  <c r="BE107" i="2" s="1"/>
  <c r="N106" i="2"/>
  <c r="BE106" i="2" s="1"/>
  <c r="N105" i="2"/>
  <c r="BE105" i="2" s="1"/>
  <c r="N104" i="2"/>
  <c r="BE104" i="2" s="1"/>
  <c r="N103" i="2"/>
  <c r="BE103" i="2" s="1"/>
  <c r="N102" i="2"/>
  <c r="M28" i="2"/>
  <c r="M29" i="3"/>
  <c r="L110" i="3"/>
  <c r="W32" i="1"/>
  <c r="AW87" i="1"/>
  <c r="AK32" i="1" s="1"/>
  <c r="N94" i="5"/>
  <c r="BE95" i="5"/>
  <c r="W33" i="1"/>
  <c r="AX87" i="1"/>
  <c r="M33" i="5" l="1"/>
  <c r="AV92" i="1" s="1"/>
  <c r="AT92" i="1" s="1"/>
  <c r="H33" i="5"/>
  <c r="AZ92" i="1" s="1"/>
  <c r="AS90" i="1"/>
  <c r="M31" i="3"/>
  <c r="M29" i="5"/>
  <c r="L102" i="5"/>
  <c r="N101" i="2"/>
  <c r="BE102" i="2"/>
  <c r="BE95" i="4"/>
  <c r="N94" i="4"/>
  <c r="M33" i="4" l="1"/>
  <c r="AV91" i="1" s="1"/>
  <c r="AT91" i="1" s="1"/>
  <c r="H33" i="4"/>
  <c r="AZ91" i="1" s="1"/>
  <c r="M33" i="2"/>
  <c r="AV89" i="1" s="1"/>
  <c r="AT89" i="1" s="1"/>
  <c r="H33" i="2"/>
  <c r="AZ89" i="1" s="1"/>
  <c r="AZ88" i="1" s="1"/>
  <c r="AS92" i="1"/>
  <c r="M31" i="5"/>
  <c r="M29" i="4"/>
  <c r="L102" i="4"/>
  <c r="M29" i="2"/>
  <c r="L109" i="2"/>
  <c r="L39" i="3"/>
  <c r="AG90" i="1"/>
  <c r="AN90" i="1" s="1"/>
  <c r="AS89" i="1" l="1"/>
  <c r="M31" i="2"/>
  <c r="AS91" i="1"/>
  <c r="M31" i="4"/>
  <c r="L39" i="5"/>
  <c r="AG92" i="1"/>
  <c r="AN92" i="1" s="1"/>
  <c r="AV88" i="1"/>
  <c r="AT88" i="1" s="1"/>
  <c r="AZ87" i="1"/>
  <c r="AV87" i="1" l="1"/>
  <c r="AG91" i="1"/>
  <c r="AN91" i="1" s="1"/>
  <c r="L39" i="4"/>
  <c r="L39" i="2"/>
  <c r="AG89" i="1"/>
  <c r="AS88" i="1"/>
  <c r="AS87" i="1" s="1"/>
  <c r="AT87" i="1" l="1"/>
  <c r="AG88" i="1"/>
  <c r="AN89" i="1"/>
  <c r="AG87" i="1" l="1"/>
  <c r="AN88" i="1"/>
  <c r="AG98" i="1" l="1"/>
  <c r="AG96" i="1"/>
  <c r="AK26" i="1"/>
  <c r="AG95" i="1"/>
  <c r="AN87" i="1"/>
  <c r="AG97" i="1"/>
  <c r="AV96" i="1" l="1"/>
  <c r="BY96" i="1" s="1"/>
  <c r="AN96" i="1"/>
  <c r="CD96" i="1"/>
  <c r="CD97" i="1"/>
  <c r="AV97" i="1"/>
  <c r="BY97" i="1" s="1"/>
  <c r="AN97" i="1"/>
  <c r="AG94" i="1"/>
  <c r="CD95" i="1"/>
  <c r="AV95" i="1"/>
  <c r="BY95" i="1" s="1"/>
  <c r="AK31" i="1" s="1"/>
  <c r="AV98" i="1"/>
  <c r="BY98" i="1" s="1"/>
  <c r="AN98" i="1"/>
  <c r="CD98" i="1"/>
  <c r="AN95" i="1" l="1"/>
  <c r="AN94" i="1" s="1"/>
  <c r="AN100" i="1" s="1"/>
  <c r="W31" i="1"/>
  <c r="AK27" i="1"/>
  <c r="AK29" i="1" s="1"/>
  <c r="AK37" i="1" s="1"/>
  <c r="AG100" i="1"/>
</calcChain>
</file>

<file path=xl/sharedStrings.xml><?xml version="1.0" encoding="utf-8"?>
<sst xmlns="http://schemas.openxmlformats.org/spreadsheetml/2006/main" count="5076" uniqueCount="1068">
  <si>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</si>
  <si>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</si>
  <si>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</si>
  <si>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</si>
  <si>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</si>
  <si>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</si>
  <si>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</si>
  <si>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</si>
  <si>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</si>
  <si>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</si>
  <si>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</si>
  <si>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</si>
  <si>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</si>
  <si>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</si>
  <si>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</si>
  <si>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</si>
  <si>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</si>
  <si>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NP009-1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</si>
  <si>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</si>
  <si>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</si>
  <si>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Kotlářská 263/9</t>
  </si>
  <si>
    <t>JKSO:</t>
  </si>
  <si>
    <t xml:space="preserve"> </t>
  </si>
  <si>
    <t>CC-CZ:</t>
  </si>
  <si>
    <t/>
  </si>
  <si>
    <t>Místo:</t>
  </si>
  <si>
    <t>dokumentace pro výběr zhotovitele (DVZ)</t>
  </si>
  <si>
    <t>Datum:</t>
  </si>
  <si>
    <t>4. 12. 2018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</si>
  <si>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</si>
  <si>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</si>
  <si>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</si>
  <si>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</si>
  <si>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</si>
  <si>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</si>
  <si>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</si>
  <si>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</si>
  <si>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</si>
  <si>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Optimalizace vytápění objektu školy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</si>
  <si>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</si>
  <si>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</si>
  <si>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</si>
  <si>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</si>
  <si>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</si>
  <si>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</si>
  <si>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</si>
  <si>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</si>
  <si>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</si>
  <si>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</si>
  <si>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</si>
  <si>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</si>
  <si>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</si>
  <si>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</si>
  <si>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</si>
  <si>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</si>
  <si>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</si>
  <si>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</si>
  <si>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</si>
  <si>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</si>
  <si>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</si>
  <si>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</si>
  <si>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</si>
  <si>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</si>
  <si>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</si>
  <si>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</si>
  <si>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</si>
  <si>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</si>
  <si>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</si>
  <si>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</si>
  <si>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</si>
  <si>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</si>
  <si>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</si>
  <si>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</si>
  <si>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</si>
  <si>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</si>
  <si>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</si>
  <si>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</si>
  <si>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</si>
  <si>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</si>
  <si>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</si>
  <si>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</si>
  <si>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{4044c4a9-6c1c-488f-931a-528b3297d091}</t>
  </si>
  <si>
    <t>{00000000-0000-0000-0000-000000000000}</t>
  </si>
  <si>
    <t>01</t>
  </si>
  <si>
    <t>1</t>
  </si>
  <si>
    <t>{b003fb11-1e91-45de-805d-63f50c71b352}</t>
  </si>
  <si>
    <t>/</t>
  </si>
  <si>
    <t>Strojovny vytápění</t>
  </si>
  <si>
    <t>2</t>
  </si>
  <si>
    <t>{b8b409a3-48ef-4e29-b1bb-dabd77182a9e}</t>
  </si>
  <si>
    <t>02</t>
  </si>
  <si>
    <t>Vnitřní rozvodyvytápění</t>
  </si>
  <si>
    <t>{8705670d-dbd9-4c63-adce-11effdb57f46}</t>
  </si>
  <si>
    <t>03</t>
  </si>
  <si>
    <t>Rozvody vody TV, C</t>
  </si>
  <si>
    <t>{476fe334-75c3-4e0c-a27f-b7b91456e6ac}</t>
  </si>
  <si>
    <t>04</t>
  </si>
  <si>
    <t>MaR - viz projekt MaR</t>
  </si>
  <si>
    <t>{6177344a-e0d1-4c3c-bd62-08c6858ceabe}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</si>
  <si>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</si>
  <si>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</si>
  <si>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</si>
  <si>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</si>
  <si>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</si>
  <si>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</si>
  <si>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</si>
  <si>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</si>
  <si>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</si>
  <si>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</si>
  <si>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</si>
  <si>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</si>
  <si>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</si>
  <si>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</si>
  <si>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</si>
  <si>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</si>
  <si>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Optimalizace vytápění objektu školy</t>
  </si>
  <si>
    <t>Část:</t>
  </si>
  <si>
    <t>01 - Strojovny vytápění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</si>
  <si>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</si>
  <si>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</si>
  <si>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</si>
  <si>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</si>
  <si>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</si>
  <si>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</si>
  <si>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</si>
  <si>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 ÚT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</si>
  <si>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</si>
  <si>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</si>
  <si>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</si>
  <si>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</si>
  <si>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</si>
  <si>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 xml:space="preserve">    798-1 - Stavební úpravy</t>
  </si>
  <si>
    <t xml:space="preserve">    799 -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</si>
  <si>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</si>
  <si>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</si>
  <si>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</si>
  <si>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</si>
  <si>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</si>
  <si>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</si>
  <si>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</si>
  <si>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</si>
  <si>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</si>
  <si>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</si>
  <si>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</si>
  <si>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</si>
  <si>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</si>
  <si>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</si>
  <si>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</si>
  <si>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</si>
  <si>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</si>
  <si>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</si>
  <si>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</si>
  <si>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</si>
  <si>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</si>
  <si>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</si>
  <si>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</si>
  <si>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</si>
  <si>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</si>
  <si>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</si>
  <si>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7132653520</t>
  </si>
  <si>
    <t>Tepelná izolace potrubí z min. plsti s Al polepem   20/20</t>
  </si>
  <si>
    <t>m</t>
  </si>
  <si>
    <t>16</t>
  </si>
  <si>
    <t>-358582576</t>
  </si>
  <si>
    <t>7132653521</t>
  </si>
  <si>
    <t>Tepelná izolace potrubí z min. plsti s Al polepem   28/25</t>
  </si>
  <si>
    <t>1184377421</t>
  </si>
  <si>
    <t>3</t>
  </si>
  <si>
    <t>7132653522</t>
  </si>
  <si>
    <t>Tepelná izolace potrubí z min. plsti s Al polepem   35/25</t>
  </si>
  <si>
    <t>2025835103</t>
  </si>
  <si>
    <t>4</t>
  </si>
  <si>
    <t>7132653523</t>
  </si>
  <si>
    <t>Tepelná izolace potrubí z min. plsti s Al polepem   42/25</t>
  </si>
  <si>
    <t>-875764096</t>
  </si>
  <si>
    <t>5</t>
  </si>
  <si>
    <t>7132653524</t>
  </si>
  <si>
    <t>Tepelná izolace potrubí z min. plsti s Al polepem   48/30</t>
  </si>
  <si>
    <t>387428895</t>
  </si>
  <si>
    <t>6</t>
  </si>
  <si>
    <t>7132653525</t>
  </si>
  <si>
    <t>Tepelná izolace potrubí z min. plsti s Al polepem   60/30</t>
  </si>
  <si>
    <t>-98614076</t>
  </si>
  <si>
    <t>7</t>
  </si>
  <si>
    <t>7132653526</t>
  </si>
  <si>
    <t>Tepelná izolace potrubí z min. plsti s Al polepem   76/40</t>
  </si>
  <si>
    <t>252606401</t>
  </si>
  <si>
    <t>8</t>
  </si>
  <si>
    <t>7132653527</t>
  </si>
  <si>
    <t>Tepelná izolace potrubí z min. plsti s Al polepem   89/40</t>
  </si>
  <si>
    <t>824161941</t>
  </si>
  <si>
    <t>9</t>
  </si>
  <si>
    <t>7135556321</t>
  </si>
  <si>
    <t>Izolace pás minerální vata + Al tl. 80 mm</t>
  </si>
  <si>
    <t>m2</t>
  </si>
  <si>
    <t>-2108775201</t>
  </si>
  <si>
    <t>10</t>
  </si>
  <si>
    <t>998713201</t>
  </si>
  <si>
    <t>Přesun hmot procentní pro izolace tepelné v objektech v do 6 m</t>
  </si>
  <si>
    <t>%</t>
  </si>
  <si>
    <t>-1983035035</t>
  </si>
  <si>
    <t>11</t>
  </si>
  <si>
    <t>998713292</t>
  </si>
  <si>
    <t>Příplatek k přesunu hmot procentní 713 za zvětšený přesun do 100 m</t>
  </si>
  <si>
    <t>-224543610</t>
  </si>
  <si>
    <t>12</t>
  </si>
  <si>
    <t>73012546321</t>
  </si>
  <si>
    <t>Demontáž topné větve s čerpadlem do DN 50 vč. izolace tepelné</t>
  </si>
  <si>
    <t>kus</t>
  </si>
  <si>
    <t>-1244236688</t>
  </si>
  <si>
    <t>13</t>
  </si>
  <si>
    <t>73012546322</t>
  </si>
  <si>
    <t>Demontáž a zpětná montáž topné větve s čerpadlem do DN 100  vč. izolace tepelné</t>
  </si>
  <si>
    <t>-1169025019</t>
  </si>
  <si>
    <t>14</t>
  </si>
  <si>
    <t>732429212</t>
  </si>
  <si>
    <t>Montáž čerpadla oběhového mokroběžného závitového DN 25</t>
  </si>
  <si>
    <t>kpl</t>
  </si>
  <si>
    <t>-1667415393</t>
  </si>
  <si>
    <t>732429215</t>
  </si>
  <si>
    <t>Montáž čerpadla oběhového mokroběžného závitového DN 32</t>
  </si>
  <si>
    <t>-1996169007</t>
  </si>
  <si>
    <t>732429221</t>
  </si>
  <si>
    <t>Montáž čerpadla oběhového mokroběžného přírubového DN 32 jednodílné</t>
  </si>
  <si>
    <t>1745568294</t>
  </si>
  <si>
    <t>17</t>
  </si>
  <si>
    <t>732429223</t>
  </si>
  <si>
    <t>Montáž čerpadla oběhového mokroběžného přírubového DN 40 jednodílné</t>
  </si>
  <si>
    <t>-414754108</t>
  </si>
  <si>
    <t>18</t>
  </si>
  <si>
    <t>732429227</t>
  </si>
  <si>
    <t>Montáž čerpadla oběhového mokroběžného přírubového DN 65 jednodílné</t>
  </si>
  <si>
    <t>1618204818</t>
  </si>
  <si>
    <t>19</t>
  </si>
  <si>
    <t>M</t>
  </si>
  <si>
    <t>73210002</t>
  </si>
  <si>
    <t>Kombinovaný rozdělovač sběrač modul 100</t>
  </si>
  <si>
    <t>32</t>
  </si>
  <si>
    <t>-785852069</t>
  </si>
  <si>
    <t>20</t>
  </si>
  <si>
    <t>73210004</t>
  </si>
  <si>
    <t>Kombinovaný rozdělovač sběrač modul 150</t>
  </si>
  <si>
    <t>611130679</t>
  </si>
  <si>
    <t>-1432008003</t>
  </si>
  <si>
    <t>22</t>
  </si>
  <si>
    <t>732100009</t>
  </si>
  <si>
    <t>Stavitelný stojan pro RS kombi modul 80 - 150</t>
  </si>
  <si>
    <t>693747469</t>
  </si>
  <si>
    <t>23</t>
  </si>
  <si>
    <t>1360004000505</t>
  </si>
  <si>
    <t>Čerpadlo oběhové závitové DN 2"; 32-100 - elektronické Hmax=10m; Mmax= 10,5m3/hod</t>
  </si>
  <si>
    <t>KS</t>
  </si>
  <si>
    <t>-2133980427</t>
  </si>
  <si>
    <t>24</t>
  </si>
  <si>
    <t>1360004000199</t>
  </si>
  <si>
    <t>Čerpadlo oběhové  závitové DN 6/4"; 25-80 180 1x230V PN10- elektronícké, režim Autoadapt; Hmax= 8m; Mmax= 8,5m3/hod</t>
  </si>
  <si>
    <t>-1924271777</t>
  </si>
  <si>
    <t>25</t>
  </si>
  <si>
    <t>1360004000197</t>
  </si>
  <si>
    <t>Čerpadlo oběhové závitové DN 2"; 32-80 180 1x230V 50Hz PN10- elektronícké, režim Autoadapt; Hmax= 8m; Mmax= 8,5m3/hod</t>
  </si>
  <si>
    <t>-305637640</t>
  </si>
  <si>
    <t>26</t>
  </si>
  <si>
    <t>1360004050894</t>
  </si>
  <si>
    <t>Čerpadlo oběhové přírubové DN 32; 32-120 F 230V,PN6/10- elektronícké, režim Autoadapt; Hmax= 12m; Mmax= 19m3/hod</t>
  </si>
  <si>
    <t>-1432492180</t>
  </si>
  <si>
    <t>27</t>
  </si>
  <si>
    <t>1360004051136</t>
  </si>
  <si>
    <t>Čerpadlo oběhové přírubové DN 32; 32-100 F - 220mm 1x230V PN6/10- elektronícké, režim Autoadapt; Hmax= 10m; Mmax= 10,5m3/hod</t>
  </si>
  <si>
    <t>-868349574</t>
  </si>
  <si>
    <t>28</t>
  </si>
  <si>
    <t>1360004050896</t>
  </si>
  <si>
    <t>Čerpadlo oběhové přírubové DN 40; 40-120 F 230V,PN6/10- elektronícké, režim Autoadapt; Hmax= 12m; Mmax= 25m3/hod</t>
  </si>
  <si>
    <t>1770897669</t>
  </si>
  <si>
    <t>29</t>
  </si>
  <si>
    <t>1360004050898</t>
  </si>
  <si>
    <t>Čerpadlo oběhové přírubové DN 65; 65-120 F 230V,PN6/10- elektronícké, režim Autoadapt; Hmax= 12m; Mmax= 47m3/hod</t>
  </si>
  <si>
    <t>-1057389518</t>
  </si>
  <si>
    <t>30</t>
  </si>
  <si>
    <t>1360004000483</t>
  </si>
  <si>
    <t>Čerpadlo oběhové závitové DN 6/4"; 25-60 - 180  1x230V - elektronické, Autoadapt; Hmax= 6m; Mmax= 3,5m3/hod</t>
  </si>
  <si>
    <t>1819527489</t>
  </si>
  <si>
    <t>31</t>
  </si>
  <si>
    <t>732556521</t>
  </si>
  <si>
    <t>Montáž kombinovaného rozdělovače a sběrače modul 100</t>
  </si>
  <si>
    <t>1773251591</t>
  </si>
  <si>
    <t>732556522</t>
  </si>
  <si>
    <t>Montáž kombinovaného rozdělovače a sběrače modul 150</t>
  </si>
  <si>
    <t>-1398028961</t>
  </si>
  <si>
    <t>33</t>
  </si>
  <si>
    <t>998732201</t>
  </si>
  <si>
    <t>Přesun hmot procentní pro strojovny v objektech v do 6 m</t>
  </si>
  <si>
    <t>2101756385</t>
  </si>
  <si>
    <t>34</t>
  </si>
  <si>
    <t>998732293</t>
  </si>
  <si>
    <t>Příplatek k přesunu hmot procentní 732 za zvětšený přesun do 500 m</t>
  </si>
  <si>
    <t>-1031178356</t>
  </si>
  <si>
    <t>35</t>
  </si>
  <si>
    <t>733110806</t>
  </si>
  <si>
    <t>Demontáž potrubí ocelového závitového do DN 32 vč. izolace</t>
  </si>
  <si>
    <t>-1925183630</t>
  </si>
  <si>
    <t>36</t>
  </si>
  <si>
    <t>733110808</t>
  </si>
  <si>
    <t>Demontáž potrubí ocelového závitového do DN 50 vč. izolace</t>
  </si>
  <si>
    <t>-650601753</t>
  </si>
  <si>
    <t>37</t>
  </si>
  <si>
    <t>733120826</t>
  </si>
  <si>
    <t>Demontáž potrubí ocelového hladkého do D 89 vč. izolace</t>
  </si>
  <si>
    <t>1935791241</t>
  </si>
  <si>
    <t>38</t>
  </si>
  <si>
    <t>733111112</t>
  </si>
  <si>
    <t>Potrubí ocelové závitové bezešvé běžné v kotelnách nebo strojovnách DN 10</t>
  </si>
  <si>
    <t>-2112282972</t>
  </si>
  <si>
    <t>39</t>
  </si>
  <si>
    <t>733111113</t>
  </si>
  <si>
    <t>Potrubí ocelové závitové bezešvé běžné v kotelnách nebo strojovnách DN 15</t>
  </si>
  <si>
    <t>682466189</t>
  </si>
  <si>
    <t>40</t>
  </si>
  <si>
    <t>733111114</t>
  </si>
  <si>
    <t>Potrubí ocelové závitové bezešvé běžné v kotelnách nebo strojovnách DN 20</t>
  </si>
  <si>
    <t>-559220052</t>
  </si>
  <si>
    <t>41</t>
  </si>
  <si>
    <t>733111115</t>
  </si>
  <si>
    <t>Potrubí ocelové závitové bezešvé běžné v kotelnách nebo strojovnách DN 25</t>
  </si>
  <si>
    <t>1403210291</t>
  </si>
  <si>
    <t>42</t>
  </si>
  <si>
    <t>733111116</t>
  </si>
  <si>
    <t>Potrubí ocelové závitové bezešvé běžné v kotelnách nebo strojovnách DN 32</t>
  </si>
  <si>
    <t>165238479</t>
  </si>
  <si>
    <t>43</t>
  </si>
  <si>
    <t>733111117</t>
  </si>
  <si>
    <t>Potrubí ocelové závitové bezešvé běžné v kotelnách nebo strojovnách DN 40</t>
  </si>
  <si>
    <t>-1009312101</t>
  </si>
  <si>
    <t>44</t>
  </si>
  <si>
    <t>733111118</t>
  </si>
  <si>
    <t>Potrubí ocelové závitové bezešvé běžné v kotelnách nebo strojovnách DN 50</t>
  </si>
  <si>
    <t>1726097417</t>
  </si>
  <si>
    <t>45</t>
  </si>
  <si>
    <t>733113115</t>
  </si>
  <si>
    <t>Příplatek k porubí z trubek ocelových závitových za zhotovení závitové ocelové přípojky DN 25</t>
  </si>
  <si>
    <t>-1001888986</t>
  </si>
  <si>
    <t>46</t>
  </si>
  <si>
    <t>733113116</t>
  </si>
  <si>
    <t>Příplatek k porubí z trubek ocelových závitových za zhotovení závitové ocelové přípojky DN 32</t>
  </si>
  <si>
    <t>1356564895</t>
  </si>
  <si>
    <t>47</t>
  </si>
  <si>
    <t>733113117</t>
  </si>
  <si>
    <t>Příplatek k porubí z trubek ocelových závitových za zhotovení závitové ocelové přípojky DN 40</t>
  </si>
  <si>
    <t>-82638684</t>
  </si>
  <si>
    <t>48</t>
  </si>
  <si>
    <t>733113118</t>
  </si>
  <si>
    <t>Příplatek k porubí z trubek ocelových závitových za zhotovení závitové ocelové přípojky DN 50</t>
  </si>
  <si>
    <t>-1806634513</t>
  </si>
  <si>
    <t>49</t>
  </si>
  <si>
    <t>733121222</t>
  </si>
  <si>
    <t>Potrubí ocelové hladké bezešvé v kotelnách nebo strojovnách D 76x3,2</t>
  </si>
  <si>
    <t>2019288953</t>
  </si>
  <si>
    <t>50</t>
  </si>
  <si>
    <t>733121225</t>
  </si>
  <si>
    <t>Potrubí ocelové hladké bezešvé v kotelnách nebo strojovnách D 89x3,6</t>
  </si>
  <si>
    <t>-903522796</t>
  </si>
  <si>
    <t>51</t>
  </si>
  <si>
    <t>733123122</t>
  </si>
  <si>
    <t>Příplatek k potrubí ocelovému hladkému za zhotovení přípojky z trubek ocelových hladkých D 76x3,6</t>
  </si>
  <si>
    <t>-946564288</t>
  </si>
  <si>
    <t>52</t>
  </si>
  <si>
    <t>733123125</t>
  </si>
  <si>
    <t>Příplatek k potrubí ocelovému hladkému za zhotovení přípojky z trubek ocelových hladkých D 89x3,6</t>
  </si>
  <si>
    <t>-1514800965</t>
  </si>
  <si>
    <t>53</t>
  </si>
  <si>
    <t>733123128</t>
  </si>
  <si>
    <t>Příplatek k potrubí ocelovému hladkému za zhotovení přípojky z trubek ocelových hladkých D 108x4,0</t>
  </si>
  <si>
    <t>-1476365829</t>
  </si>
  <si>
    <t>54</t>
  </si>
  <si>
    <t>733124115</t>
  </si>
  <si>
    <t>Příplatek k potrubí ocelovému hladkému za zhotovení přechodů z trubek hladkých kováním DN 40/25</t>
  </si>
  <si>
    <t>-850691169</t>
  </si>
  <si>
    <t>55</t>
  </si>
  <si>
    <t>733124119</t>
  </si>
  <si>
    <t>Příplatek k potrubí ocelovému hladkému za zhotovení přechodů z trubek hladkých kováním DN 65/40</t>
  </si>
  <si>
    <t>-431776221</t>
  </si>
  <si>
    <t>56</t>
  </si>
  <si>
    <t>733190107</t>
  </si>
  <si>
    <t>Zkouška těsnosti potrubí ocelové závitové do DN 40</t>
  </si>
  <si>
    <t>1248610149</t>
  </si>
  <si>
    <t>57</t>
  </si>
  <si>
    <t>733190108</t>
  </si>
  <si>
    <t>Zkouška těsnosti potrubí ocelové závitové do DN 50</t>
  </si>
  <si>
    <t>-1059488671</t>
  </si>
  <si>
    <t>58</t>
  </si>
  <si>
    <t>733190225</t>
  </si>
  <si>
    <t>Zkouška těsnosti potrubí ocelové hladké přes D 60,3x2,9 do D 89x5,0</t>
  </si>
  <si>
    <t>248740409</t>
  </si>
  <si>
    <t>59</t>
  </si>
  <si>
    <t>73366632511</t>
  </si>
  <si>
    <t>Úprava, posunutí větve do DN 65</t>
  </si>
  <si>
    <t>1961822778</t>
  </si>
  <si>
    <t>60</t>
  </si>
  <si>
    <t>733890801-1</t>
  </si>
  <si>
    <t>Přemístění potrubí vč. armatur a izolací demontovaného vodorovně do 100 m v objektech výšky do 6 m</t>
  </si>
  <si>
    <t>t</t>
  </si>
  <si>
    <t>600790800</t>
  </si>
  <si>
    <t>61</t>
  </si>
  <si>
    <t>998733201</t>
  </si>
  <si>
    <t>Přesun hmot procentní pro rozvody potrubí v objektech v do 6 m</t>
  </si>
  <si>
    <t>874049896</t>
  </si>
  <si>
    <t>62</t>
  </si>
  <si>
    <t>998733293</t>
  </si>
  <si>
    <t>Příplatek k přesunu hmot procentní 733 za zvětšený přesun do 500 m</t>
  </si>
  <si>
    <t>837132259</t>
  </si>
  <si>
    <t>63</t>
  </si>
  <si>
    <t>80001039</t>
  </si>
  <si>
    <t>Kulový uzávěr voda - 3/8~FF, motýl</t>
  </si>
  <si>
    <t>1332139286</t>
  </si>
  <si>
    <t>niklovaná mosaz CW617N</t>
  </si>
  <si>
    <t>P</t>
  </si>
  <si>
    <t>64</t>
  </si>
  <si>
    <t>8363R005</t>
  </si>
  <si>
    <t>Kulový uzávěr voda - 3/4~FF, páka</t>
  </si>
  <si>
    <t>274476353</t>
  </si>
  <si>
    <t>65</t>
  </si>
  <si>
    <t>8363R006</t>
  </si>
  <si>
    <t>Kulový uzávěr voda  - 1~FF, páka</t>
  </si>
  <si>
    <t>646966100</t>
  </si>
  <si>
    <t>66</t>
  </si>
  <si>
    <t>8363R007</t>
  </si>
  <si>
    <t>Kulový uzávěr voda  - 5/4~FF, páka</t>
  </si>
  <si>
    <t>-1360964668</t>
  </si>
  <si>
    <t>67</t>
  </si>
  <si>
    <t>8363R008</t>
  </si>
  <si>
    <t>Kulový uzávěr voda  - 6/4~FF, páka</t>
  </si>
  <si>
    <t>-1898155294</t>
  </si>
  <si>
    <t>68</t>
  </si>
  <si>
    <t>8363R009</t>
  </si>
  <si>
    <t>Kulový uzávěr voda  - 2~FF, páka</t>
  </si>
  <si>
    <t>13473943</t>
  </si>
  <si>
    <t>69</t>
  </si>
  <si>
    <t>I08412034</t>
  </si>
  <si>
    <t>Filtr závitový - 3/4~FF, 400 µm, Kv 7,85</t>
  </si>
  <si>
    <t>2090083624</t>
  </si>
  <si>
    <t>mosaz CW617N</t>
  </si>
  <si>
    <t>70</t>
  </si>
  <si>
    <t>I08412100</t>
  </si>
  <si>
    <t>Filtr závitový - 1~FF, 400 µm, Kv 11,08</t>
  </si>
  <si>
    <t>-1017592000</t>
  </si>
  <si>
    <t>71</t>
  </si>
  <si>
    <t>I08412112</t>
  </si>
  <si>
    <t>Filtr závitový - 6/4~FF, 500 µm, Kv 24,50</t>
  </si>
  <si>
    <t>1399618487</t>
  </si>
  <si>
    <t>72</t>
  </si>
  <si>
    <t>I08412200</t>
  </si>
  <si>
    <t>Filtr závitový - 2~FF, 500 µm, Kv 36,00</t>
  </si>
  <si>
    <t>-786501412</t>
  </si>
  <si>
    <t>73</t>
  </si>
  <si>
    <t>11000065</t>
  </si>
  <si>
    <t>Přírubový filtr - DN 65, L=290mm</t>
  </si>
  <si>
    <t>-2114672886</t>
  </si>
  <si>
    <t>tělo litina GJL250, filtrační vložka AISI 304, těsnění EPDM</t>
  </si>
  <si>
    <t>74</t>
  </si>
  <si>
    <t>11000080</t>
  </si>
  <si>
    <t>Přírubový filtr - DN 80, L=310mm</t>
  </si>
  <si>
    <t>329002157</t>
  </si>
  <si>
    <t>75</t>
  </si>
  <si>
    <t>J9.100.050</t>
  </si>
  <si>
    <t>Mezipřírubová uzavírací klapka - disk litina - DN 50, L=43mm</t>
  </si>
  <si>
    <t>593267489</t>
  </si>
  <si>
    <t>tělo a disk litina GJS400, vložka EPDM</t>
  </si>
  <si>
    <t>76</t>
  </si>
  <si>
    <t>J9.100.065</t>
  </si>
  <si>
    <t>Mezipřírubová uzavírací klapka - disk litina - DN 65, L=46mm</t>
  </si>
  <si>
    <t>1818203513</t>
  </si>
  <si>
    <t>77</t>
  </si>
  <si>
    <t>J9.100.080</t>
  </si>
  <si>
    <t>Mezipřírubová uzavírací klapka - disk litina - DN 80, L=46mm</t>
  </si>
  <si>
    <t>-1312215249</t>
  </si>
  <si>
    <t>78</t>
  </si>
  <si>
    <t>I08018034</t>
  </si>
  <si>
    <t>Zpětná klapka těžká - 3/4~FF, Kv 2,70</t>
  </si>
  <si>
    <t>1036384507</t>
  </si>
  <si>
    <t>79</t>
  </si>
  <si>
    <t>I08018100</t>
  </si>
  <si>
    <t>Zpětná klapka těžká - 1~FF, Kv 4,50</t>
  </si>
  <si>
    <t>1591522552</t>
  </si>
  <si>
    <t>80</t>
  </si>
  <si>
    <t>I08018112</t>
  </si>
  <si>
    <t>Zpětná klapka těžká - 6/4~FF, Kv 9,60</t>
  </si>
  <si>
    <t>-101564787</t>
  </si>
  <si>
    <t>81</t>
  </si>
  <si>
    <t>I08018200</t>
  </si>
  <si>
    <t>Zpětná klapka těžká - 2~FF, Kv 15,00</t>
  </si>
  <si>
    <t>-1879944467</t>
  </si>
  <si>
    <t>82</t>
  </si>
  <si>
    <t>W6020065</t>
  </si>
  <si>
    <t>Mezipřírubová pružinová zpětná klapka - DN 65, L=46mm</t>
  </si>
  <si>
    <t>1389781939</t>
  </si>
  <si>
    <t>tělo litina GJL250, disk CF8M, pružina AISI 316, těsnění NBR</t>
  </si>
  <si>
    <t>83</t>
  </si>
  <si>
    <t>1500709350012-1</t>
  </si>
  <si>
    <t xml:space="preserve">Závitový- smyčkový regulační ventil s plynulou regulací, stupnicí , fce (přednastavení, uzavírání, vypouštění, měření) vnitřní závit, včetně příslušenství - měřící sady </t>
  </si>
  <si>
    <t>357478187</t>
  </si>
  <si>
    <t xml:space="preserve">Max. provozní teplota ts: 150 °C
Min. provozní teplota ts: -20 °C
Max. provozní tlak ps: 25 bar (PN 25)
</t>
  </si>
  <si>
    <t>84</t>
  </si>
  <si>
    <t>1500709300018</t>
  </si>
  <si>
    <t>DN 20, Kvs 5,71</t>
  </si>
  <si>
    <t>-647778394</t>
  </si>
  <si>
    <t>85</t>
  </si>
  <si>
    <t>1500709300010</t>
  </si>
  <si>
    <t>DN 25, Kvs 8,89</t>
  </si>
  <si>
    <t>-807569793</t>
  </si>
  <si>
    <t>86</t>
  </si>
  <si>
    <t>1500709300008</t>
  </si>
  <si>
    <t>DN 40, Kvs 27,51</t>
  </si>
  <si>
    <t>-1728111274</t>
  </si>
  <si>
    <t>87</t>
  </si>
  <si>
    <t>1500709300009</t>
  </si>
  <si>
    <t>DN 50, Kvs 38,78</t>
  </si>
  <si>
    <t>-107223695</t>
  </si>
  <si>
    <t>88</t>
  </si>
  <si>
    <t>1500709300012</t>
  </si>
  <si>
    <t>DN 65, Kvs 50,0</t>
  </si>
  <si>
    <t>151786523</t>
  </si>
  <si>
    <t>89</t>
  </si>
  <si>
    <t>1500709300022-1</t>
  </si>
  <si>
    <t xml:space="preserve">Regulátor tlakové diference škrcením s plynulým nastavením 50-300mbar, s blokací nastavení , vnitřní závit, včetně příslušenství </t>
  </si>
  <si>
    <t>-251219785</t>
  </si>
  <si>
    <t xml:space="preserve">Max. provozní teplota ts: 120 °C
Min. provozní teplota ts: -10 °C
Max. provozní tlak ps: 10 bar (PN 10)
Max. diferenční tlak Δpv: 2-3 bar
Délka kapiláry: 1 m
</t>
  </si>
  <si>
    <t>90</t>
  </si>
  <si>
    <t>1500709300022</t>
  </si>
  <si>
    <t>DN 20, Kvs 5,0</t>
  </si>
  <si>
    <t>-509015856</t>
  </si>
  <si>
    <t>91</t>
  </si>
  <si>
    <t>1500709300011</t>
  </si>
  <si>
    <t>DN 25, Kvs 7,5</t>
  </si>
  <si>
    <t>599958664</t>
  </si>
  <si>
    <t>92</t>
  </si>
  <si>
    <t>1500709300035</t>
  </si>
  <si>
    <t>DN 40, Kvs 15,0</t>
  </si>
  <si>
    <t>-2117179729</t>
  </si>
  <si>
    <t>93</t>
  </si>
  <si>
    <t>301010102</t>
  </si>
  <si>
    <t>Vypouštěcí kulový uzávěr s páčkou - 1/2~M</t>
  </si>
  <si>
    <t>-1690571568</t>
  </si>
  <si>
    <t>94</t>
  </si>
  <si>
    <t>TI80006PR</t>
  </si>
  <si>
    <t>Termomanometr - 0° C až 120° C, včetně zpětné klapky 0-6bar</t>
  </si>
  <si>
    <t>-566666697</t>
  </si>
  <si>
    <t>95</t>
  </si>
  <si>
    <t>1520790300037</t>
  </si>
  <si>
    <t>Regulační šroubení poniklované</t>
  </si>
  <si>
    <t>861522053</t>
  </si>
  <si>
    <t>96</t>
  </si>
  <si>
    <t>1520790300030</t>
  </si>
  <si>
    <t xml:space="preserve">DN15 přímé , max 4 otáčky, Kvs= 1,74 </t>
  </si>
  <si>
    <t>-2123384699</t>
  </si>
  <si>
    <t>97</t>
  </si>
  <si>
    <t>73455632514</t>
  </si>
  <si>
    <t>Ultrazvukový měřič tepla DN 32, Qn=6 + impulsní výstup, vč. kalorimetru a čidel</t>
  </si>
  <si>
    <t>1422775616</t>
  </si>
  <si>
    <t>98</t>
  </si>
  <si>
    <t>73455632514-4</t>
  </si>
  <si>
    <t>Montáž měřiče tepla</t>
  </si>
  <si>
    <t>-827381632</t>
  </si>
  <si>
    <t>99</t>
  </si>
  <si>
    <t>734109214</t>
  </si>
  <si>
    <t>Montáž armatury přírubové se dvěma přírubami PN 16 DN 50</t>
  </si>
  <si>
    <t>-452642224</t>
  </si>
  <si>
    <t>100</t>
  </si>
  <si>
    <t>734109215</t>
  </si>
  <si>
    <t>Montáž armatury přírubové se dvěma přírubami PN 16 DN 65</t>
  </si>
  <si>
    <t>-100397547</t>
  </si>
  <si>
    <t>101</t>
  </si>
  <si>
    <t>734109216</t>
  </si>
  <si>
    <t>Montáž armatury přírubové se dvěma přírubami PN 16 DN 80</t>
  </si>
  <si>
    <t>-436130485</t>
  </si>
  <si>
    <t>102</t>
  </si>
  <si>
    <t>734173214</t>
  </si>
  <si>
    <t>Spoj přírubový PN 6/I do 200°C DN 50</t>
  </si>
  <si>
    <t>1234838207</t>
  </si>
  <si>
    <t>103</t>
  </si>
  <si>
    <t>734173217</t>
  </si>
  <si>
    <t>Spoj přírubový PN 6/I do 200°C DN 80</t>
  </si>
  <si>
    <t>1195799353</t>
  </si>
  <si>
    <t>104</t>
  </si>
  <si>
    <t>734209103</t>
  </si>
  <si>
    <t>Montáž armatury závitové s jedním závitem G 1/2</t>
  </si>
  <si>
    <t>199074395</t>
  </si>
  <si>
    <t>105</t>
  </si>
  <si>
    <t>734209112</t>
  </si>
  <si>
    <t>Montáž armatury závitové s dvěma závity G 3/8</t>
  </si>
  <si>
    <t>340570920</t>
  </si>
  <si>
    <t>106</t>
  </si>
  <si>
    <t>734209113</t>
  </si>
  <si>
    <t>Montáž armatury závitové s dvěma závity G 1/2</t>
  </si>
  <si>
    <t>-2028100728</t>
  </si>
  <si>
    <t>107</t>
  </si>
  <si>
    <t>734209114</t>
  </si>
  <si>
    <t>Montáž armatury závitové s dvěma závity G 3/4</t>
  </si>
  <si>
    <t>-349830869</t>
  </si>
  <si>
    <t>108</t>
  </si>
  <si>
    <t>734209115</t>
  </si>
  <si>
    <t>Montáž armatury závitové s dvěma závity G 1</t>
  </si>
  <si>
    <t>1730620567</t>
  </si>
  <si>
    <t>109</t>
  </si>
  <si>
    <t>734209116</t>
  </si>
  <si>
    <t>Montáž armatury závitové s dvěma závity G 5/4</t>
  </si>
  <si>
    <t>2054518510</t>
  </si>
  <si>
    <t>110</t>
  </si>
  <si>
    <t>734209117</t>
  </si>
  <si>
    <t>Montáž armatury závitové s dvěma závity G 6/4</t>
  </si>
  <si>
    <t>-160105704</t>
  </si>
  <si>
    <t>111</t>
  </si>
  <si>
    <t>734209118</t>
  </si>
  <si>
    <t>Montáž armatury závitové s dvěma závity G 2</t>
  </si>
  <si>
    <t>-2088916743</t>
  </si>
  <si>
    <t>112</t>
  </si>
  <si>
    <t>734209119</t>
  </si>
  <si>
    <t>Montáž armatury závitové s dvěma závity G 2 1/2</t>
  </si>
  <si>
    <t>972730394</t>
  </si>
  <si>
    <t>113</t>
  </si>
  <si>
    <t>734209124</t>
  </si>
  <si>
    <t>Montáž armatury závitové s třemi závity G 3/4</t>
  </si>
  <si>
    <t>-1650619465</t>
  </si>
  <si>
    <t>114</t>
  </si>
  <si>
    <t>734209125</t>
  </si>
  <si>
    <t>Montáž armatury závitové s třemi závity G 1</t>
  </si>
  <si>
    <t>2031249433</t>
  </si>
  <si>
    <t>115</t>
  </si>
  <si>
    <t>734209126</t>
  </si>
  <si>
    <t>Montáž armatury závitové s třemi závity G 5/4</t>
  </si>
  <si>
    <t>-1188986967</t>
  </si>
  <si>
    <t>116</t>
  </si>
  <si>
    <t>734209127</t>
  </si>
  <si>
    <t>Montáž armatury závitové s třemi závity G 6/4</t>
  </si>
  <si>
    <t>503529438</t>
  </si>
  <si>
    <t>117</t>
  </si>
  <si>
    <t>734411117</t>
  </si>
  <si>
    <t xml:space="preserve">Teploměr technický s pevným stonkem a jímkou zadní připojení průměr 80 mm </t>
  </si>
  <si>
    <t>1937512916</t>
  </si>
  <si>
    <t>118</t>
  </si>
  <si>
    <t>734419111</t>
  </si>
  <si>
    <t>Montáž teploměrů s ochranným pouzdrem nebo pevným stonkem a jímkou</t>
  </si>
  <si>
    <t>-1364174468</t>
  </si>
  <si>
    <t>119</t>
  </si>
  <si>
    <t>734421112</t>
  </si>
  <si>
    <t>Tlakoměr s pevným stonkem a zpětnou klapkou tlak 0-16 bar průměr 63 mm zadní připojení</t>
  </si>
  <si>
    <t>1921618524</t>
  </si>
  <si>
    <t>120</t>
  </si>
  <si>
    <t>998734201</t>
  </si>
  <si>
    <t>Přesun hmot procentní pro armatury v objektech v do 6 m</t>
  </si>
  <si>
    <t>-222728216</t>
  </si>
  <si>
    <t>121</t>
  </si>
  <si>
    <t>998734293</t>
  </si>
  <si>
    <t>Příplatek k přesunu hmot procentní 734 za zvětšený přesun do 500 m</t>
  </si>
  <si>
    <t>1142909659</t>
  </si>
  <si>
    <t>122</t>
  </si>
  <si>
    <t>767995111</t>
  </si>
  <si>
    <t>Montáž atypických zámečnických konstrukcí hmotnosti do 5 kg vč. nátěru</t>
  </si>
  <si>
    <t>kg</t>
  </si>
  <si>
    <t>566517799</t>
  </si>
  <si>
    <t>123</t>
  </si>
  <si>
    <t>7675698654</t>
  </si>
  <si>
    <t>Materiál pro uchycení potrubí</t>
  </si>
  <si>
    <t>-1908020966</t>
  </si>
  <si>
    <t>124</t>
  </si>
  <si>
    <t>767996701</t>
  </si>
  <si>
    <t>Demontáž atypických zámečnických konstrukcí řezáním hmotnosti jednotlivých dílů do 50 kg</t>
  </si>
  <si>
    <t>1338385345</t>
  </si>
  <si>
    <t>125</t>
  </si>
  <si>
    <t>998767201</t>
  </si>
  <si>
    <t>Přesun hmot procentní pro zámečnické konstrukce v objektech v do 6 m</t>
  </si>
  <si>
    <t>776391360</t>
  </si>
  <si>
    <t>126</t>
  </si>
  <si>
    <t>998767292</t>
  </si>
  <si>
    <t>Příplatek k přesunu hmot procentní 767 za zvětšený přesun do 100 m</t>
  </si>
  <si>
    <t>-757021170</t>
  </si>
  <si>
    <t>127</t>
  </si>
  <si>
    <t>783425428</t>
  </si>
  <si>
    <t>Nátěry syntetické potrubí do DN 50 barva dražší základní antikorozní 2x</t>
  </si>
  <si>
    <t>-154397796</t>
  </si>
  <si>
    <t>128</t>
  </si>
  <si>
    <t>7834254284</t>
  </si>
  <si>
    <t>Nátěry syntetické potrubí do DN 50 barva dražší krycí 2x</t>
  </si>
  <si>
    <t>-1009298442</t>
  </si>
  <si>
    <t>129</t>
  </si>
  <si>
    <t>783425528</t>
  </si>
  <si>
    <t>Nátěry syntetické potrubí do DN 100 barva dražší základní antikorozní 2x</t>
  </si>
  <si>
    <t>1963311079</t>
  </si>
  <si>
    <t>130</t>
  </si>
  <si>
    <t>79865325124</t>
  </si>
  <si>
    <t>Zapravení omítek prostoru strojoven</t>
  </si>
  <si>
    <t>988776245</t>
  </si>
  <si>
    <t>131</t>
  </si>
  <si>
    <t>798653251241</t>
  </si>
  <si>
    <t>Výmalba stěn a stropů strojoven barva bílá2 násobná včetně penetrace</t>
  </si>
  <si>
    <t>767650744</t>
  </si>
  <si>
    <t>132</t>
  </si>
  <si>
    <t>79965321</t>
  </si>
  <si>
    <t>Topná zkouška</t>
  </si>
  <si>
    <t>hod</t>
  </si>
  <si>
    <t>-222779464</t>
  </si>
  <si>
    <t>133</t>
  </si>
  <si>
    <t>79965321.1</t>
  </si>
  <si>
    <t>Napuštění systému</t>
  </si>
  <si>
    <t>-510470398</t>
  </si>
  <si>
    <t>134</t>
  </si>
  <si>
    <t>79965321.58</t>
  </si>
  <si>
    <t>1126924212</t>
  </si>
  <si>
    <t>135</t>
  </si>
  <si>
    <t>79965321.63</t>
  </si>
  <si>
    <t>Provozní řád technologie</t>
  </si>
  <si>
    <t>-822743853</t>
  </si>
  <si>
    <t>136</t>
  </si>
  <si>
    <t>79965321.67</t>
  </si>
  <si>
    <t>Zkušební provoz ( seřízení systému UT + MaR)</t>
  </si>
  <si>
    <t>-1233874717</t>
  </si>
  <si>
    <t>VP - Vícepráce</t>
  </si>
  <si>
    <t>PN</t>
  </si>
  <si>
    <t>02 - Vnitřní rozvodyvytápění</t>
  </si>
  <si>
    <t xml:space="preserve">    735 - Ústřední vytápění - otopná tělesa</t>
  </si>
  <si>
    <t xml:space="preserve">    798 - Byt přístavba - doplňkový zdroj tepla</t>
  </si>
  <si>
    <t xml:space="preserve">    799-1 - Opravy (výměny) stávajícího zařízení</t>
  </si>
  <si>
    <t>71325632541</t>
  </si>
  <si>
    <t>Odstranění stávajících tepelných izolací, likvidace</t>
  </si>
  <si>
    <t>271109093</t>
  </si>
  <si>
    <t>7132653253</t>
  </si>
  <si>
    <t>35619953</t>
  </si>
  <si>
    <t>7132653254</t>
  </si>
  <si>
    <t>-472533030</t>
  </si>
  <si>
    <t>7132653255</t>
  </si>
  <si>
    <t>-221562396</t>
  </si>
  <si>
    <t>7132653251</t>
  </si>
  <si>
    <t>Tepelná izolace potrubí z min. plsti s Al polepem   20/20 - stávající rozvody</t>
  </si>
  <si>
    <t>711187533</t>
  </si>
  <si>
    <t>7132653252</t>
  </si>
  <si>
    <t>Tepelná izolace potrubí z min. plsti s Al polepem   28/25 - stávající rozvody</t>
  </si>
  <si>
    <t>-706290083</t>
  </si>
  <si>
    <t>71326532531</t>
  </si>
  <si>
    <t>Tepelná izolace potrubí z min. plsti s Al polepem   35/25 - stávající rozvody</t>
  </si>
  <si>
    <t>337540200</t>
  </si>
  <si>
    <t>71326532541</t>
  </si>
  <si>
    <t>Tepelná izolace potrubí z min. plsti s Al polepem   42/25 - stávající rozvody</t>
  </si>
  <si>
    <t>1316637853</t>
  </si>
  <si>
    <t>71326532551</t>
  </si>
  <si>
    <t>Tepelná izolace potrubí z min. plsti s Al polepem   48/30 - stávající rozvody</t>
  </si>
  <si>
    <t>-210516904</t>
  </si>
  <si>
    <t>71326532561</t>
  </si>
  <si>
    <t>Tepelná izolace potrubí z min. plsti s Al polepem   60/30 - stávající rozvody</t>
  </si>
  <si>
    <t>1657702327</t>
  </si>
  <si>
    <t>71326532571</t>
  </si>
  <si>
    <t>Tepelná izolace potrubí z min. plsti s Al polepem   76/40 - stávající rozvody</t>
  </si>
  <si>
    <t>1876297124</t>
  </si>
  <si>
    <t>71326535271</t>
  </si>
  <si>
    <t>Tepelná izolace potrubí z min. plsti s Al polepem   89/40 - stávající</t>
  </si>
  <si>
    <t>1739338660</t>
  </si>
  <si>
    <t>953837604</t>
  </si>
  <si>
    <t>144142131</t>
  </si>
  <si>
    <t>733111105</t>
  </si>
  <si>
    <t>Potrubí ocelové závitové bezešvé běžné nízkotlaké DN 25</t>
  </si>
  <si>
    <t>1199398586</t>
  </si>
  <si>
    <t>733111106</t>
  </si>
  <si>
    <t>Potrubí ocelové závitové bezešvé běžné nízkotlaké DN 32</t>
  </si>
  <si>
    <t>-481751522</t>
  </si>
  <si>
    <t>733111107</t>
  </si>
  <si>
    <t>Potrubí ocelové závitové bezešvé běžné nízkotlaké DN 40</t>
  </si>
  <si>
    <t>-1044458379</t>
  </si>
  <si>
    <t>Příplatek k porubí z trubek ocelových závitových za zhotovení závitové ocelové přípojky DN 32-50 - přepojení stopaček suterén</t>
  </si>
  <si>
    <t>-46540195</t>
  </si>
  <si>
    <t>-1989754886</t>
  </si>
  <si>
    <t>-1222726709</t>
  </si>
  <si>
    <t>-916384611</t>
  </si>
  <si>
    <t>-366156347</t>
  </si>
  <si>
    <t>1599184607</t>
  </si>
  <si>
    <t>-172764709</t>
  </si>
  <si>
    <t>-1299509755</t>
  </si>
  <si>
    <t>-1028655585</t>
  </si>
  <si>
    <t>1045036569</t>
  </si>
  <si>
    <t>-478868211</t>
  </si>
  <si>
    <t>73455252141</t>
  </si>
  <si>
    <t>Demontáž stáv. TRV DN 10-20</t>
  </si>
  <si>
    <t>-2023694632</t>
  </si>
  <si>
    <t>73455252148</t>
  </si>
  <si>
    <t>Demontáž stáv. šroubení DN 10-20</t>
  </si>
  <si>
    <t>-1594041462</t>
  </si>
  <si>
    <t>152623653</t>
  </si>
  <si>
    <t xml:space="preserve">TRV - s plynulou předregulací , poniklovaný, M30x1,5, regulační rozsah 1-8, Kv při Xp2K= 0,049 (1) - 0,86 (8) </t>
  </si>
  <si>
    <t>-593287863</t>
  </si>
  <si>
    <t>152623654</t>
  </si>
  <si>
    <t>DN 10 přímý</t>
  </si>
  <si>
    <t>-250578660</t>
  </si>
  <si>
    <t>152623655</t>
  </si>
  <si>
    <t>DN 15 přímý</t>
  </si>
  <si>
    <t>623102514</t>
  </si>
  <si>
    <t>152623656</t>
  </si>
  <si>
    <t>DN 20 přímý</t>
  </si>
  <si>
    <t>9868222</t>
  </si>
  <si>
    <t>152623657</t>
  </si>
  <si>
    <t>DN 10 rohový</t>
  </si>
  <si>
    <t>1222945349</t>
  </si>
  <si>
    <t>152623658</t>
  </si>
  <si>
    <t>DN 15 rohový</t>
  </si>
  <si>
    <t>-2001151144</t>
  </si>
  <si>
    <t>15262365824</t>
  </si>
  <si>
    <t xml:space="preserve">TRV samotížný- bez předregulace, poniklovaný, M30x1,5, Kv při Xp2K= 1,35, DN20 přímý </t>
  </si>
  <si>
    <t>-591270107</t>
  </si>
  <si>
    <t>15262365826</t>
  </si>
  <si>
    <t xml:space="preserve">TRV - bez předregulace, poniklovaný, M30x1,5, Kv při Xp2K= 0,79, DN20 přímý </t>
  </si>
  <si>
    <t>-1751750905</t>
  </si>
  <si>
    <t>-1099841828</t>
  </si>
  <si>
    <t>1520790300038</t>
  </si>
  <si>
    <t xml:space="preserve">DN10 přímé , max 4 otáčky, Kvs= 1,68 </t>
  </si>
  <si>
    <t>778048959</t>
  </si>
  <si>
    <t>-2052730768</t>
  </si>
  <si>
    <t>1520790300039</t>
  </si>
  <si>
    <t xml:space="preserve">DN20 přímé , max 4 otáčky, Kvs= 1,93 </t>
  </si>
  <si>
    <t>240809916</t>
  </si>
  <si>
    <t>1520790300036</t>
  </si>
  <si>
    <t xml:space="preserve">DN10 rohové, max 4 otáčky, Kvs= 1,68 </t>
  </si>
  <si>
    <t>-450174466</t>
  </si>
  <si>
    <t>1620620300001</t>
  </si>
  <si>
    <t xml:space="preserve">Termostatická hlavice - 6-28°C s vestavěným čidlem M30*1,5, kapalinová </t>
  </si>
  <si>
    <t>1747001861</t>
  </si>
  <si>
    <t>Zabezpečení proti nadměrnému zdvihu
Stupnice nastavení číslicemi 1 až 5
Ochrana proti zamrznutí
Maximální teplota čidla: 50 °C
Hystereze: 0,15 K
Vliv teploty vody: 0,35 K
Vliv tlakové diference: 0,2 K
Doba uzavírání: 19 min</t>
  </si>
  <si>
    <t>1620620300017</t>
  </si>
  <si>
    <t xml:space="preserve">Termostatická hlavice pro veřejné prostory 6-28°C s vestavěnným čidlem M30*1,5, kapalinová 
</t>
  </si>
  <si>
    <t>1914492485</t>
  </si>
  <si>
    <t>Rozsah nastavení 8 °C až 26 °C
Zabezpečení proti nadměrnému zdvihu
Stupnice nastavení číslicemi 1 až 5
Ochrana proti zamrznutí 8 °C
Maximální teplota čidla: 50 °C
Hystereze: 0,2 K
Vliv teploty vody: 0,9 K
Vliv tlakové diference: 0,3 K
Doba uzavírání: 24 min.</t>
  </si>
  <si>
    <t>1620620350001</t>
  </si>
  <si>
    <t xml:space="preserve">Termostatická hlavice - 6-28°C s odděleným čidlem M30*1,5, kapalinová  </t>
  </si>
  <si>
    <t>-289480767</t>
  </si>
  <si>
    <t>Zabezpečení proti nadměrnému zdvihu.
Stupnice nastavení číslicemi 1 až 5.
Ochrana proti zamrznutí
Maximální teplota čidla: 50 °C
Hystereze: 0,2 K
Vliv teploty vody: 0,3 K
Vliv tlakové diference: 0,3 K
Doba uzavírání: 12 min. (vodorovná poloha čidla)
Doba uzavírání: 15 min. (svislá poloha čidla)</t>
  </si>
  <si>
    <t>7348885421</t>
  </si>
  <si>
    <t>Vymezovací kolíky k TRV</t>
  </si>
  <si>
    <t>712389229</t>
  </si>
  <si>
    <t>73455563256211</t>
  </si>
  <si>
    <t>Zkrácení přípojky - šroubení</t>
  </si>
  <si>
    <t>-131014002</t>
  </si>
  <si>
    <t>734888542121</t>
  </si>
  <si>
    <t>nastavení regulace ( TRV, šroubení, hlavice, vyznačení a aretace teploty)</t>
  </si>
  <si>
    <t>-960769352</t>
  </si>
  <si>
    <t>7348885421554</t>
  </si>
  <si>
    <t>Odvzdušňovací ventilky OT ruční</t>
  </si>
  <si>
    <t>555174740</t>
  </si>
  <si>
    <t>80001038</t>
  </si>
  <si>
    <t>Kulový uzávěr voda - 3/8"</t>
  </si>
  <si>
    <t>-2068706530</t>
  </si>
  <si>
    <t>8363R004</t>
  </si>
  <si>
    <t>Kulový uzávěr voda - 1/2"</t>
  </si>
  <si>
    <t>1041653268</t>
  </si>
  <si>
    <t>Kulový uzávěr voda - 3/4"</t>
  </si>
  <si>
    <t>173688129</t>
  </si>
  <si>
    <t>Kulový uzávěr voda - 5/4"</t>
  </si>
  <si>
    <t>-1411774189</t>
  </si>
  <si>
    <t>Vypouštěcí kulový uzávěr - 1/2"</t>
  </si>
  <si>
    <t>235991626</t>
  </si>
  <si>
    <t>73485632520</t>
  </si>
  <si>
    <t>-2141924434</t>
  </si>
  <si>
    <t>Max. provozní teplota ts: 120 °C
Min. provozní teplota ts: -10 °C
Max. provozní tlak ps: 16 bar (PN 16)
Max. diferenční tlak Δpv: 1,5 bar
Délka kapiláry: 1 m</t>
  </si>
  <si>
    <t>73485632522</t>
  </si>
  <si>
    <t>DN 20, Kvs 2,7</t>
  </si>
  <si>
    <t>192852147</t>
  </si>
  <si>
    <t>73485632523</t>
  </si>
  <si>
    <t>DN 25, Kvs 3,6</t>
  </si>
  <si>
    <t>747402180</t>
  </si>
  <si>
    <t>73485632524</t>
  </si>
  <si>
    <t>DN 32, Kvs 6,8</t>
  </si>
  <si>
    <t>1677335099</t>
  </si>
  <si>
    <t>73485632525</t>
  </si>
  <si>
    <t>DN 40, Kvs 10</t>
  </si>
  <si>
    <t>-1092245786</t>
  </si>
  <si>
    <t>73485632530</t>
  </si>
  <si>
    <t xml:space="preserve">Smyčkový regulační ventil s plynulou regulací, stupnicí , fce (přednastavení, uzavírání, vypouštění, měření) vnitřní závit, včetně příslušenství - měřící sady </t>
  </si>
  <si>
    <t>914406756</t>
  </si>
  <si>
    <t>73485632532</t>
  </si>
  <si>
    <t>1224034192</t>
  </si>
  <si>
    <t>73485632533</t>
  </si>
  <si>
    <t>1300848212</t>
  </si>
  <si>
    <t>73485632534</t>
  </si>
  <si>
    <t>1155751074</t>
  </si>
  <si>
    <t>73485632535</t>
  </si>
  <si>
    <t>1834915682</t>
  </si>
  <si>
    <t>7348563253553</t>
  </si>
  <si>
    <t xml:space="preserve">Osazení stoupačkových regulačních armatur - set RDT+SA, KVK:
zahrnuje: DMTZ stávajících, MTZ nových armatur, potrubí cca 1-1,5 mb vč. nátěrů, izolace celé přípojky stoup - vata + AL tl 25-35, přechodové šroubení armatur, nastavení regulace, aretace </t>
  </si>
  <si>
    <t>1781681013</t>
  </si>
  <si>
    <t>7348563253555</t>
  </si>
  <si>
    <t>DN 20</t>
  </si>
  <si>
    <t>-1849898948</t>
  </si>
  <si>
    <t>7348563253556</t>
  </si>
  <si>
    <t>DN 25</t>
  </si>
  <si>
    <t>-2138877238</t>
  </si>
  <si>
    <t>7348563253557</t>
  </si>
  <si>
    <t>DN 32</t>
  </si>
  <si>
    <t>1645484066</t>
  </si>
  <si>
    <t>7348563253558</t>
  </si>
  <si>
    <t>DN 40</t>
  </si>
  <si>
    <t>1872370003</t>
  </si>
  <si>
    <t>1745491857</t>
  </si>
  <si>
    <t>1650811262</t>
  </si>
  <si>
    <t>73566653321</t>
  </si>
  <si>
    <t xml:space="preserve">demontáž VZT jednotky podokenní včetně zapravení parapetu </t>
  </si>
  <si>
    <t>-1306612936</t>
  </si>
  <si>
    <t>735111350</t>
  </si>
  <si>
    <t>Otopné těleso litinové článkové 500/160 mm 0,255 m2/kus se základním nátěrem 2 x 10 článků</t>
  </si>
  <si>
    <t>-746997095</t>
  </si>
  <si>
    <t>998735201</t>
  </si>
  <si>
    <t>Přesun hmot procentní pro otopná tělesa v objektech v do 6 m</t>
  </si>
  <si>
    <t>-480566854</t>
  </si>
  <si>
    <t>998735293</t>
  </si>
  <si>
    <t>Příplatek k přesunu hmot procentní 735 za zvětšený přesun do 500 m</t>
  </si>
  <si>
    <t>-1032423532</t>
  </si>
  <si>
    <t>783614551</t>
  </si>
  <si>
    <t>Základní jednonásobný syntetický nátěr potrubí DN do 50 mm</t>
  </si>
  <si>
    <t>1537435342</t>
  </si>
  <si>
    <t>783614551.1</t>
  </si>
  <si>
    <t>Základní jednonásobný syntetický nátěr potrubí DN do 80 mm vč. očištění  - stávající rozvody</t>
  </si>
  <si>
    <t>1923142096</t>
  </si>
  <si>
    <t>783617127</t>
  </si>
  <si>
    <t>Krycí dvojnásobný syntetický nátěr deskových otopných těles</t>
  </si>
  <si>
    <t>-1975586884</t>
  </si>
  <si>
    <t>7311125241</t>
  </si>
  <si>
    <t xml:space="preserve">Elektrokotel byt - 3-12kW, PN6, 
včetně: elektronického čerpadla, EN18L, třístykačové provedení řady 12 - 24 kW, spínání 3+3+3+3kW, PV 5bar, tiché spínaní výkonovými relé , s přípravou pro ohřev teplé vody </t>
  </si>
  <si>
    <t>-1912373231</t>
  </si>
  <si>
    <t>7315205214</t>
  </si>
  <si>
    <t>Montáž elektrokotle</t>
  </si>
  <si>
    <t>-1794205726</t>
  </si>
  <si>
    <t>731520521454</t>
  </si>
  <si>
    <t xml:space="preserve">revize kotle </t>
  </si>
  <si>
    <t>-1155523166</t>
  </si>
  <si>
    <t>733222105</t>
  </si>
  <si>
    <t>Potrubí měděné polotvrdé spojované měkkým pájením D 28x1,5</t>
  </si>
  <si>
    <t>-1146806606</t>
  </si>
  <si>
    <t>733224225</t>
  </si>
  <si>
    <t>Příplatek k potrubí měděnému za zhotovení přípojky z trubek měděných D 28x1,5</t>
  </si>
  <si>
    <t>-1610589995</t>
  </si>
  <si>
    <t>733291101</t>
  </si>
  <si>
    <t>Zkouška těsnosti potrubí měděné do D 35x1,5</t>
  </si>
  <si>
    <t>1166405969</t>
  </si>
  <si>
    <t>71356322121</t>
  </si>
  <si>
    <t>Izolace potrubí návleková pr 28  tl. 13</t>
  </si>
  <si>
    <t>-2071650600</t>
  </si>
  <si>
    <t>-2115405011</t>
  </si>
  <si>
    <t>2067541406</t>
  </si>
  <si>
    <t>-2000347018</t>
  </si>
  <si>
    <t>-1599434474</t>
  </si>
  <si>
    <t>926623729</t>
  </si>
  <si>
    <t>73466652525</t>
  </si>
  <si>
    <t>Filtr 25</t>
  </si>
  <si>
    <t>1321157683</t>
  </si>
  <si>
    <t>I00400660</t>
  </si>
  <si>
    <t xml:space="preserve">Automatický odvzdušňovací ventil - 1/2"     </t>
  </si>
  <si>
    <t>1562785608</t>
  </si>
  <si>
    <t>73466652526</t>
  </si>
  <si>
    <t>Zpětná klapka 25</t>
  </si>
  <si>
    <t>-1266772799</t>
  </si>
  <si>
    <t>Kulový uzávěr voda - 1"</t>
  </si>
  <si>
    <t>422644267</t>
  </si>
  <si>
    <t>734411102</t>
  </si>
  <si>
    <t xml:space="preserve">Teploměr technický s pevným stonkem a jímkou zadní připojení průměr 63 mm </t>
  </si>
  <si>
    <t>-662111171</t>
  </si>
  <si>
    <t>7982154214</t>
  </si>
  <si>
    <t>stavební výpomoc (prostupy, zapraven výmalbaí, atd)</t>
  </si>
  <si>
    <t>1045571740</t>
  </si>
  <si>
    <t>78366532541</t>
  </si>
  <si>
    <t>demontáž a zpětná montáž stávajících SDK podhledů se zapravením a doplněním revizních dvířek 400x400 (5ks)</t>
  </si>
  <si>
    <t>1050866262</t>
  </si>
  <si>
    <t>78366532545</t>
  </si>
  <si>
    <t xml:space="preserve">demontáž a zpětná montáž zákrytů a podhledů </t>
  </si>
  <si>
    <t>-108534176</t>
  </si>
  <si>
    <t>-522365690</t>
  </si>
  <si>
    <t>-1464858992</t>
  </si>
  <si>
    <t>Napuštění, vypuštění systému</t>
  </si>
  <si>
    <t>1631800496</t>
  </si>
  <si>
    <t>79965323221</t>
  </si>
  <si>
    <t>HZS - přesun inventáře (nábytek, atd)</t>
  </si>
  <si>
    <t>-512633693</t>
  </si>
  <si>
    <t>79965324</t>
  </si>
  <si>
    <t>Dokumentace skutečného provedení</t>
  </si>
  <si>
    <t>-2130358567</t>
  </si>
  <si>
    <t>1391428022</t>
  </si>
  <si>
    <t>733111108</t>
  </si>
  <si>
    <t>Potrubí ocelové závitové bezešvé běžné nízkotlaké DN 50</t>
  </si>
  <si>
    <t>-1912420733</t>
  </si>
  <si>
    <t>733121122</t>
  </si>
  <si>
    <t>Potrubí ocelové hladké bezešvé běžné nízkotlaké D 76x3,2</t>
  </si>
  <si>
    <t>-456647464</t>
  </si>
  <si>
    <t>445970486</t>
  </si>
  <si>
    <t>7132653256</t>
  </si>
  <si>
    <t>1958768824</t>
  </si>
  <si>
    <t>7132653257</t>
  </si>
  <si>
    <t xml:space="preserve">Tepelná izolace potrubí z min. plsti s Al polepem   76/40 </t>
  </si>
  <si>
    <t>-119260391</t>
  </si>
  <si>
    <t>-1387914510</t>
  </si>
  <si>
    <t>1408368996</t>
  </si>
  <si>
    <t>159759528</t>
  </si>
  <si>
    <t>-994336068</t>
  </si>
  <si>
    <t>-874130893</t>
  </si>
  <si>
    <t>76755326521</t>
  </si>
  <si>
    <t>Upevnění, ocelové konstrukce, závěsy potrubí</t>
  </si>
  <si>
    <t>1915610022</t>
  </si>
  <si>
    <t>Demontáž potrubí ocelového hladkého do D 89 - vč. izolace</t>
  </si>
  <si>
    <t>-786001469</t>
  </si>
  <si>
    <t>7992365321</t>
  </si>
  <si>
    <t>nový SDK podhled 2 stranný 0,5x1 vč. finálního zapravení</t>
  </si>
  <si>
    <t>690020027</t>
  </si>
  <si>
    <t>03 - Rozvody vody TV, C</t>
  </si>
  <si>
    <t xml:space="preserve">    722 - Zdravotechnika - vnitřní vodovod</t>
  </si>
  <si>
    <t>72258889685632</t>
  </si>
  <si>
    <t>vypouštění a napouštění</t>
  </si>
  <si>
    <t>-1256372747</t>
  </si>
  <si>
    <t>722229101</t>
  </si>
  <si>
    <t>Montáž vodovodních armatur s jedním závitem G 1/2 ostatní typ</t>
  </si>
  <si>
    <t>-279191865</t>
  </si>
  <si>
    <t>722239104</t>
  </si>
  <si>
    <t>Montáž armatur vodovodních se dvěma závity G 5/4</t>
  </si>
  <si>
    <t>-1750854734</t>
  </si>
  <si>
    <t>-1681517406</t>
  </si>
  <si>
    <t>72255632520</t>
  </si>
  <si>
    <t xml:space="preserve">Automatický termický cirkulační regulační ventil kompletní z červeného bronzu bez mrtvého prostoru stálá teplota do 90°C nominální tlak PN16 s termostatickou regulační jednotkou 30-50°C </t>
  </si>
  <si>
    <t>1855644939</t>
  </si>
  <si>
    <t xml:space="preserve">pro automatickou termickou dezinfekci 
s jímkou pro teplotní čislo 
uzavírací funkce 
s jímkou pro teploměr nebo čidlo  
včetně izolačního pouzdra
</t>
  </si>
  <si>
    <t>72255632523</t>
  </si>
  <si>
    <t>DN 25 Kvs=0,41-2,93</t>
  </si>
  <si>
    <t>-1344234630</t>
  </si>
  <si>
    <t>72255632530</t>
  </si>
  <si>
    <t xml:space="preserve">Ruční cirkulační ventil kompletní z červeného bronzu bez mrtvého prostoru podle DIN 3546-1registrace DVGW  zkouška ochrany proti hluku podle DIN 4109  stálá teplota do 100°C </t>
  </si>
  <si>
    <t>-157836786</t>
  </si>
  <si>
    <t xml:space="preserve">nominální tlak PN16
s číslicovým ukazatelem nastavené hodnoty 
uzavírání beze změny přednastavené hodnoty
s jímkou pro teploměr nebo čislo  
včetně izolačního pouzdra 
</t>
  </si>
  <si>
    <t>72255632531</t>
  </si>
  <si>
    <t xml:space="preserve">DN 25  Kvs=0,4-11 </t>
  </si>
  <si>
    <t>-245127453</t>
  </si>
  <si>
    <t xml:space="preserve">
</t>
  </si>
  <si>
    <t>72255632532</t>
  </si>
  <si>
    <t>DN 32  Kvs=0,6-18</t>
  </si>
  <si>
    <t>-918563073</t>
  </si>
  <si>
    <t>150047580009300047</t>
  </si>
  <si>
    <t>Ruční regulační ventil vč. měř. ventilků DN 32, PN 16 - voda; Kv=1,14 - 14,2 m3/hod</t>
  </si>
  <si>
    <t>-68431534</t>
  </si>
  <si>
    <t>72256325214</t>
  </si>
  <si>
    <t>Teploměr s jímkou, příslušenství regulačních armatur</t>
  </si>
  <si>
    <t>40913939</t>
  </si>
  <si>
    <t>Teploměr technický s pevným stonkem a jímkou zadní připojení průměr 80 mm - ponorný</t>
  </si>
  <si>
    <t>1645416925</t>
  </si>
  <si>
    <t>-200207741</t>
  </si>
  <si>
    <t>7225633321</t>
  </si>
  <si>
    <t>Demontáž a zpětná montáž stávajícího PV</t>
  </si>
  <si>
    <t>-2079577433</t>
  </si>
  <si>
    <t>722588896521</t>
  </si>
  <si>
    <t>vodoměr DN20/Qn 4,0 + PULSNÍ VYSÍLAČ K10-10L/imp.; SV</t>
  </si>
  <si>
    <t>-1993669777</t>
  </si>
  <si>
    <t>72258889652121</t>
  </si>
  <si>
    <t>Montáž vodoměru</t>
  </si>
  <si>
    <t>1831459723</t>
  </si>
  <si>
    <t>71326535255624</t>
  </si>
  <si>
    <t>Tepelná izolace potrubí z min. plsti s Al polepem   60/20</t>
  </si>
  <si>
    <t>542838361</t>
  </si>
  <si>
    <t>722588896897521</t>
  </si>
  <si>
    <t xml:space="preserve">osazení regulační armatury, zahrnuje:  vsazení nové armatury do potrubí C , potrubí PN16 cca 1 mb vč. tepelné izolace  PE tl 25-35, přechodové šroubení armatur, nastavení regulace, aretace, popis    </t>
  </si>
  <si>
    <t>-1307402879</t>
  </si>
  <si>
    <t>998722201</t>
  </si>
  <si>
    <t>Přesun hmot procentní pro vnitřní vodovod v objektech v do 6 m</t>
  </si>
  <si>
    <t>-266641704</t>
  </si>
  <si>
    <t>998722292</t>
  </si>
  <si>
    <t>Příplatek k přesunu hmot procentní 722 za zvětšený přesun do 100 m</t>
  </si>
  <si>
    <t>-2110563743</t>
  </si>
  <si>
    <t>04 - MaR - viz projekt MaR</t>
  </si>
  <si>
    <t>PSV - PSV</t>
  </si>
  <si>
    <t xml:space="preserve">    700-01 - Měření a regulace</t>
  </si>
  <si>
    <t>70000231555</t>
  </si>
  <si>
    <t>Měření a regulace - specifikace viz samostatný projekt</t>
  </si>
  <si>
    <t>-1192693360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</si>
</sst>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16" xfId="0" applyNumberFormat="1" applyFont="1" applyBorder="1" applyAlignment="1" applyProtection="1">
      <alignment vertical="center"/>
    </xf>
    <xf numFmtId="4" fontId="20" fillId="0" borderId="17" xfId="0" applyNumberFormat="1" applyFont="1" applyBorder="1" applyAlignment="1" applyProtection="1">
      <alignment vertical="center"/>
    </xf>
    <xf numFmtId="166" fontId="20" fillId="0" borderId="17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5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0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6" borderId="8" xfId="0" applyFont="1" applyFill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4" borderId="25" xfId="0" applyNumberFormat="1" applyFont="1" applyFill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2" borderId="0" xfId="1" applyFont="1" applyFill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R2" s="205" t="s">
        <v>8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203" t="s">
        <v>12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4"/>
      <c r="AS4" s="18" t="s">
        <v>13</v>
      </c>
      <c r="BE4" s="25" t="s">
        <v>14</v>
      </c>
      <c r="BS4" s="19" t="s">
        <v>15</v>
      </c>
    </row>
    <row r="5" spans="1:73" ht="14.45" customHeight="1">
      <c r="B5" s="23"/>
      <c r="C5" s="26"/>
      <c r="D5" s="27" t="s">
        <v>16</v>
      </c>
      <c r="E5" s="26"/>
      <c r="F5" s="26"/>
      <c r="G5" s="26"/>
      <c r="H5" s="26"/>
      <c r="I5" s="26"/>
      <c r="J5" s="26"/>
      <c r="K5" s="207" t="s">
        <v>17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6"/>
      <c r="AQ5" s="24"/>
      <c r="BE5" s="191" t="s">
        <v>18</v>
      </c>
      <c r="BS5" s="19" t="s">
        <v>9</v>
      </c>
    </row>
    <row r="6" spans="1:73" ht="36.950000000000003" customHeight="1">
      <c r="B6" s="23"/>
      <c r="C6" s="26"/>
      <c r="D6" s="29" t="s">
        <v>19</v>
      </c>
      <c r="E6" s="26"/>
      <c r="F6" s="26"/>
      <c r="G6" s="26"/>
      <c r="H6" s="26"/>
      <c r="I6" s="26"/>
      <c r="J6" s="26"/>
      <c r="K6" s="213" t="s">
        <v>20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6"/>
      <c r="AQ6" s="24"/>
      <c r="BE6" s="192"/>
      <c r="BS6" s="19" t="s">
        <v>9</v>
      </c>
    </row>
    <row r="7" spans="1:73" ht="14.45" customHeight="1">
      <c r="B7" s="23"/>
      <c r="C7" s="26"/>
      <c r="D7" s="30" t="s">
        <v>21</v>
      </c>
      <c r="E7" s="26"/>
      <c r="F7" s="26"/>
      <c r="G7" s="26"/>
      <c r="H7" s="26"/>
      <c r="I7" s="26"/>
      <c r="J7" s="26"/>
      <c r="K7" s="28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23</v>
      </c>
      <c r="AL7" s="26"/>
      <c r="AM7" s="26"/>
      <c r="AN7" s="28" t="s">
        <v>24</v>
      </c>
      <c r="AO7" s="26"/>
      <c r="AP7" s="26"/>
      <c r="AQ7" s="24"/>
      <c r="BE7" s="192"/>
      <c r="BS7" s="19" t="s">
        <v>9</v>
      </c>
    </row>
    <row r="8" spans="1:73" ht="14.45" customHeight="1">
      <c r="B8" s="23"/>
      <c r="C8" s="26"/>
      <c r="D8" s="30" t="s">
        <v>25</v>
      </c>
      <c r="E8" s="26"/>
      <c r="F8" s="26"/>
      <c r="G8" s="26"/>
      <c r="H8" s="26"/>
      <c r="I8" s="26"/>
      <c r="J8" s="26"/>
      <c r="K8" s="28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27</v>
      </c>
      <c r="AL8" s="26"/>
      <c r="AM8" s="26"/>
      <c r="AN8" s="31" t="s">
        <v>28</v>
      </c>
      <c r="AO8" s="26"/>
      <c r="AP8" s="26"/>
      <c r="AQ8" s="24"/>
      <c r="BE8" s="192"/>
      <c r="BS8" s="19" t="s">
        <v>9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192"/>
      <c r="BS9" s="19" t="s">
        <v>9</v>
      </c>
    </row>
    <row r="10" spans="1:73" ht="14.45" customHeight="1">
      <c r="B10" s="23"/>
      <c r="C10" s="26"/>
      <c r="D10" s="30" t="s">
        <v>29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30</v>
      </c>
      <c r="AL10" s="26"/>
      <c r="AM10" s="26"/>
      <c r="AN10" s="28" t="s">
        <v>24</v>
      </c>
      <c r="AO10" s="26"/>
      <c r="AP10" s="26"/>
      <c r="AQ10" s="24"/>
      <c r="BE10" s="192"/>
      <c r="BS10" s="19" t="s">
        <v>9</v>
      </c>
    </row>
    <row r="11" spans="1:73" ht="18.399999999999999" customHeight="1">
      <c r="B11" s="23"/>
      <c r="C11" s="26"/>
      <c r="D11" s="26"/>
      <c r="E11" s="28" t="s">
        <v>22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31</v>
      </c>
      <c r="AL11" s="26"/>
      <c r="AM11" s="26"/>
      <c r="AN11" s="28" t="s">
        <v>24</v>
      </c>
      <c r="AO11" s="26"/>
      <c r="AP11" s="26"/>
      <c r="AQ11" s="24"/>
      <c r="BE11" s="192"/>
      <c r="BS11" s="19" t="s">
        <v>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192"/>
      <c r="BS12" s="19" t="s">
        <v>9</v>
      </c>
    </row>
    <row r="13" spans="1:73" ht="14.45" customHeight="1">
      <c r="B13" s="23"/>
      <c r="C13" s="26"/>
      <c r="D13" s="30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30</v>
      </c>
      <c r="AL13" s="26"/>
      <c r="AM13" s="26"/>
      <c r="AN13" s="32" t="s">
        <v>33</v>
      </c>
      <c r="AO13" s="26"/>
      <c r="AP13" s="26"/>
      <c r="AQ13" s="24"/>
      <c r="BE13" s="192"/>
      <c r="BS13" s="19" t="s">
        <v>9</v>
      </c>
    </row>
    <row r="14" spans="1:73">
      <c r="B14" s="23"/>
      <c r="C14" s="26"/>
      <c r="D14" s="26"/>
      <c r="E14" s="193" t="s">
        <v>33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30" t="s">
        <v>31</v>
      </c>
      <c r="AL14" s="26"/>
      <c r="AM14" s="26"/>
      <c r="AN14" s="32" t="s">
        <v>33</v>
      </c>
      <c r="AO14" s="26"/>
      <c r="AP14" s="26"/>
      <c r="AQ14" s="24"/>
      <c r="BE14" s="192"/>
      <c r="BS14" s="19" t="s">
        <v>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192"/>
      <c r="BS15" s="19" t="s">
        <v>6</v>
      </c>
    </row>
    <row r="16" spans="1:73" ht="14.45" customHeight="1">
      <c r="B16" s="23"/>
      <c r="C16" s="26"/>
      <c r="D16" s="30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30</v>
      </c>
      <c r="AL16" s="26"/>
      <c r="AM16" s="26"/>
      <c r="AN16" s="28" t="s">
        <v>24</v>
      </c>
      <c r="AO16" s="26"/>
      <c r="AP16" s="26"/>
      <c r="AQ16" s="24"/>
      <c r="BE16" s="192"/>
      <c r="BS16" s="19" t="s">
        <v>6</v>
      </c>
    </row>
    <row r="17" spans="2:71" ht="18.399999999999999" customHeight="1">
      <c r="B17" s="23"/>
      <c r="C17" s="26"/>
      <c r="D17" s="26"/>
      <c r="E17" s="28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31</v>
      </c>
      <c r="AL17" s="26"/>
      <c r="AM17" s="26"/>
      <c r="AN17" s="28" t="s">
        <v>24</v>
      </c>
      <c r="AO17" s="26"/>
      <c r="AP17" s="26"/>
      <c r="AQ17" s="24"/>
      <c r="BE17" s="192"/>
      <c r="BS17" s="19" t="s">
        <v>35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192"/>
      <c r="BS18" s="19" t="s">
        <v>9</v>
      </c>
    </row>
    <row r="19" spans="2:71" ht="14.45" customHeight="1">
      <c r="B19" s="23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30</v>
      </c>
      <c r="AL19" s="26"/>
      <c r="AM19" s="26"/>
      <c r="AN19" s="28" t="s">
        <v>24</v>
      </c>
      <c r="AO19" s="26"/>
      <c r="AP19" s="26"/>
      <c r="AQ19" s="24"/>
      <c r="BE19" s="192"/>
      <c r="BS19" s="19" t="s">
        <v>9</v>
      </c>
    </row>
    <row r="20" spans="2:71" ht="18.399999999999999" customHeight="1">
      <c r="B20" s="23"/>
      <c r="C20" s="26"/>
      <c r="D20" s="26"/>
      <c r="E20" s="28" t="s">
        <v>22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31</v>
      </c>
      <c r="AL20" s="26"/>
      <c r="AM20" s="26"/>
      <c r="AN20" s="28" t="s">
        <v>24</v>
      </c>
      <c r="AO20" s="26"/>
      <c r="AP20" s="26"/>
      <c r="AQ20" s="24"/>
      <c r="BE20" s="192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192"/>
    </row>
    <row r="22" spans="2:71">
      <c r="B22" s="23"/>
      <c r="C22" s="26"/>
      <c r="D22" s="30" t="s">
        <v>37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192"/>
    </row>
    <row r="23" spans="2:71" ht="16.5" customHeight="1">
      <c r="B23" s="23"/>
      <c r="C23" s="26"/>
      <c r="D23" s="26"/>
      <c r="E23" s="195" t="s">
        <v>38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6"/>
      <c r="AP23" s="26"/>
      <c r="AQ23" s="24"/>
      <c r="BE23" s="192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192"/>
    </row>
    <row r="25" spans="2:71" ht="6.95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192"/>
    </row>
    <row r="26" spans="2:71" ht="14.45" customHeight="1">
      <c r="B26" s="23"/>
      <c r="C26" s="26"/>
      <c r="D26" s="34" t="s">
        <v>39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6">
        <f>ROUND(AG87,2)</f>
        <v>0</v>
      </c>
      <c r="AL26" s="197"/>
      <c r="AM26" s="197"/>
      <c r="AN26" s="197"/>
      <c r="AO26" s="197"/>
      <c r="AP26" s="26"/>
      <c r="AQ26" s="24"/>
      <c r="BE26" s="192"/>
    </row>
    <row r="27" spans="2:71" ht="14.45" customHeight="1">
      <c r="B27" s="23"/>
      <c r="C27" s="26"/>
      <c r="D27" s="34" t="s">
        <v>40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6">
        <f>ROUND(AG94,2)</f>
        <v>0</v>
      </c>
      <c r="AL27" s="196"/>
      <c r="AM27" s="196"/>
      <c r="AN27" s="196"/>
      <c r="AO27" s="196"/>
      <c r="AP27" s="26"/>
      <c r="AQ27" s="24"/>
      <c r="BE27" s="192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92"/>
    </row>
    <row r="29" spans="2:71" s="1" customFormat="1" ht="25.9" customHeight="1">
      <c r="B29" s="35"/>
      <c r="C29" s="36"/>
      <c r="D29" s="38" t="s">
        <v>41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98">
        <f>ROUND(AK26+AK27,2)</f>
        <v>0</v>
      </c>
      <c r="AL29" s="199"/>
      <c r="AM29" s="199"/>
      <c r="AN29" s="199"/>
      <c r="AO29" s="199"/>
      <c r="AP29" s="36"/>
      <c r="AQ29" s="37"/>
      <c r="BE29" s="192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92"/>
    </row>
    <row r="31" spans="2:71" s="2" customFormat="1" ht="14.45" customHeight="1">
      <c r="B31" s="40"/>
      <c r="C31" s="41"/>
      <c r="D31" s="42" t="s">
        <v>42</v>
      </c>
      <c r="E31" s="41"/>
      <c r="F31" s="42" t="s">
        <v>43</v>
      </c>
      <c r="G31" s="41"/>
      <c r="H31" s="41"/>
      <c r="I31" s="41"/>
      <c r="J31" s="41"/>
      <c r="K31" s="41"/>
      <c r="L31" s="189">
        <v>0.21</v>
      </c>
      <c r="M31" s="190"/>
      <c r="N31" s="190"/>
      <c r="O31" s="190"/>
      <c r="P31" s="41"/>
      <c r="Q31" s="41"/>
      <c r="R31" s="41"/>
      <c r="S31" s="41"/>
      <c r="T31" s="44" t="s">
        <v>44</v>
      </c>
      <c r="U31" s="41"/>
      <c r="V31" s="41"/>
      <c r="W31" s="200">
        <f>ROUND(AZ87+SUM(CD95:CD99),2)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1"/>
      <c r="AG31" s="41"/>
      <c r="AH31" s="41"/>
      <c r="AI31" s="41"/>
      <c r="AJ31" s="41"/>
      <c r="AK31" s="200">
        <f>ROUND(AV87+SUM(BY95:BY99),2)</f>
        <v>0</v>
      </c>
      <c r="AL31" s="190"/>
      <c r="AM31" s="190"/>
      <c r="AN31" s="190"/>
      <c r="AO31" s="190"/>
      <c r="AP31" s="41"/>
      <c r="AQ31" s="45"/>
      <c r="BE31" s="192"/>
    </row>
    <row r="32" spans="2:71" s="2" customFormat="1" ht="14.45" customHeight="1">
      <c r="B32" s="40"/>
      <c r="C32" s="41"/>
      <c r="D32" s="41"/>
      <c r="E32" s="41"/>
      <c r="F32" s="42" t="s">
        <v>45</v>
      </c>
      <c r="G32" s="41"/>
      <c r="H32" s="41"/>
      <c r="I32" s="41"/>
      <c r="J32" s="41"/>
      <c r="K32" s="41"/>
      <c r="L32" s="189">
        <v>0.15</v>
      </c>
      <c r="M32" s="190"/>
      <c r="N32" s="190"/>
      <c r="O32" s="190"/>
      <c r="P32" s="41"/>
      <c r="Q32" s="41"/>
      <c r="R32" s="41"/>
      <c r="S32" s="41"/>
      <c r="T32" s="44" t="s">
        <v>44</v>
      </c>
      <c r="U32" s="41"/>
      <c r="V32" s="41"/>
      <c r="W32" s="200">
        <f>ROUND(BA87+SUM(CE95:CE99),2)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1"/>
      <c r="AG32" s="41"/>
      <c r="AH32" s="41"/>
      <c r="AI32" s="41"/>
      <c r="AJ32" s="41"/>
      <c r="AK32" s="200">
        <f>ROUND(AW87+SUM(BZ95:BZ99),2)</f>
        <v>0</v>
      </c>
      <c r="AL32" s="190"/>
      <c r="AM32" s="190"/>
      <c r="AN32" s="190"/>
      <c r="AO32" s="190"/>
      <c r="AP32" s="41"/>
      <c r="AQ32" s="45"/>
      <c r="BE32" s="192"/>
    </row>
    <row r="33" spans="2:57" s="2" customFormat="1" ht="14.45" hidden="1" customHeight="1">
      <c r="B33" s="40"/>
      <c r="C33" s="41"/>
      <c r="D33" s="41"/>
      <c r="E33" s="41"/>
      <c r="F33" s="42" t="s">
        <v>46</v>
      </c>
      <c r="G33" s="41"/>
      <c r="H33" s="41"/>
      <c r="I33" s="41"/>
      <c r="J33" s="41"/>
      <c r="K33" s="41"/>
      <c r="L33" s="189">
        <v>0.21</v>
      </c>
      <c r="M33" s="190"/>
      <c r="N33" s="190"/>
      <c r="O33" s="190"/>
      <c r="P33" s="41"/>
      <c r="Q33" s="41"/>
      <c r="R33" s="41"/>
      <c r="S33" s="41"/>
      <c r="T33" s="44" t="s">
        <v>44</v>
      </c>
      <c r="U33" s="41"/>
      <c r="V33" s="41"/>
      <c r="W33" s="200">
        <f>ROUND(BB87+SUM(CF95:CF99),2)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1"/>
      <c r="AG33" s="41"/>
      <c r="AH33" s="41"/>
      <c r="AI33" s="41"/>
      <c r="AJ33" s="41"/>
      <c r="AK33" s="200">
        <v>0</v>
      </c>
      <c r="AL33" s="190"/>
      <c r="AM33" s="190"/>
      <c r="AN33" s="190"/>
      <c r="AO33" s="190"/>
      <c r="AP33" s="41"/>
      <c r="AQ33" s="45"/>
      <c r="BE33" s="192"/>
    </row>
    <row r="34" spans="2:57" s="2" customFormat="1" ht="14.45" hidden="1" customHeight="1">
      <c r="B34" s="40"/>
      <c r="C34" s="41"/>
      <c r="D34" s="41"/>
      <c r="E34" s="41"/>
      <c r="F34" s="42" t="s">
        <v>47</v>
      </c>
      <c r="G34" s="41"/>
      <c r="H34" s="41"/>
      <c r="I34" s="41"/>
      <c r="J34" s="41"/>
      <c r="K34" s="41"/>
      <c r="L34" s="189">
        <v>0.15</v>
      </c>
      <c r="M34" s="190"/>
      <c r="N34" s="190"/>
      <c r="O34" s="190"/>
      <c r="P34" s="41"/>
      <c r="Q34" s="41"/>
      <c r="R34" s="41"/>
      <c r="S34" s="41"/>
      <c r="T34" s="44" t="s">
        <v>44</v>
      </c>
      <c r="U34" s="41"/>
      <c r="V34" s="41"/>
      <c r="W34" s="200">
        <f>ROUND(BC87+SUM(CG95:CG99),2)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1"/>
      <c r="AG34" s="41"/>
      <c r="AH34" s="41"/>
      <c r="AI34" s="41"/>
      <c r="AJ34" s="41"/>
      <c r="AK34" s="200">
        <v>0</v>
      </c>
      <c r="AL34" s="190"/>
      <c r="AM34" s="190"/>
      <c r="AN34" s="190"/>
      <c r="AO34" s="190"/>
      <c r="AP34" s="41"/>
      <c r="AQ34" s="45"/>
      <c r="BE34" s="192"/>
    </row>
    <row r="35" spans="2:57" s="2" customFormat="1" ht="14.45" hidden="1" customHeight="1">
      <c r="B35" s="40"/>
      <c r="C35" s="41"/>
      <c r="D35" s="41"/>
      <c r="E35" s="41"/>
      <c r="F35" s="42" t="s">
        <v>48</v>
      </c>
      <c r="G35" s="41"/>
      <c r="H35" s="41"/>
      <c r="I35" s="41"/>
      <c r="J35" s="41"/>
      <c r="K35" s="41"/>
      <c r="L35" s="189">
        <v>0</v>
      </c>
      <c r="M35" s="190"/>
      <c r="N35" s="190"/>
      <c r="O35" s="190"/>
      <c r="P35" s="41"/>
      <c r="Q35" s="41"/>
      <c r="R35" s="41"/>
      <c r="S35" s="41"/>
      <c r="T35" s="44" t="s">
        <v>44</v>
      </c>
      <c r="U35" s="41"/>
      <c r="V35" s="41"/>
      <c r="W35" s="200">
        <f>ROUND(BD87+SUM(CH95:CH99),2)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1"/>
      <c r="AG35" s="41"/>
      <c r="AH35" s="41"/>
      <c r="AI35" s="41"/>
      <c r="AJ35" s="41"/>
      <c r="AK35" s="200">
        <v>0</v>
      </c>
      <c r="AL35" s="190"/>
      <c r="AM35" s="190"/>
      <c r="AN35" s="190"/>
      <c r="AO35" s="190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50</v>
      </c>
      <c r="U37" s="48"/>
      <c r="V37" s="48"/>
      <c r="W37" s="48"/>
      <c r="X37" s="214" t="s">
        <v>51</v>
      </c>
      <c r="Y37" s="215"/>
      <c r="Z37" s="215"/>
      <c r="AA37" s="215"/>
      <c r="AB37" s="215"/>
      <c r="AC37" s="48"/>
      <c r="AD37" s="48"/>
      <c r="AE37" s="48"/>
      <c r="AF37" s="48"/>
      <c r="AG37" s="48"/>
      <c r="AH37" s="48"/>
      <c r="AI37" s="48"/>
      <c r="AJ37" s="48"/>
      <c r="AK37" s="216">
        <f>SUM(AK29:AK35)</f>
        <v>0</v>
      </c>
      <c r="AL37" s="215"/>
      <c r="AM37" s="215"/>
      <c r="AN37" s="215"/>
      <c r="AO37" s="217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3.5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 ht="13.5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>
      <c r="B49" s="35"/>
      <c r="C49" s="36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53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 ht="13.5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 ht="13.5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 ht="13.5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 ht="13.5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 ht="13.5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 ht="13.5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 ht="13.5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>
      <c r="B58" s="35"/>
      <c r="C58" s="36"/>
      <c r="D58" s="55" t="s">
        <v>54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55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54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55</v>
      </c>
      <c r="AN58" s="56"/>
      <c r="AO58" s="58"/>
      <c r="AP58" s="36"/>
      <c r="AQ58" s="37"/>
    </row>
    <row r="59" spans="2:43" ht="13.5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>
      <c r="B60" s="35"/>
      <c r="C60" s="36"/>
      <c r="D60" s="50" t="s">
        <v>56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57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 ht="13.5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 ht="13.5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 ht="13.5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 ht="13.5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 ht="13.5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 ht="13.5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 ht="13.5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>
      <c r="B69" s="35"/>
      <c r="C69" s="36"/>
      <c r="D69" s="55" t="s">
        <v>54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55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54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55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03" t="s">
        <v>58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4"/>
      <c r="AE76" s="204"/>
      <c r="AF76" s="204"/>
      <c r="AG76" s="204"/>
      <c r="AH76" s="204"/>
      <c r="AI76" s="204"/>
      <c r="AJ76" s="204"/>
      <c r="AK76" s="204"/>
      <c r="AL76" s="204"/>
      <c r="AM76" s="204"/>
      <c r="AN76" s="204"/>
      <c r="AO76" s="204"/>
      <c r="AP76" s="204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NP009-1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18" t="str">
        <f>K6</f>
        <v>Kotlářská 263/9</v>
      </c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  <c r="AF78" s="219"/>
      <c r="AG78" s="219"/>
      <c r="AH78" s="219"/>
      <c r="AI78" s="219"/>
      <c r="AJ78" s="219"/>
      <c r="AK78" s="219"/>
      <c r="AL78" s="219"/>
      <c r="AM78" s="219"/>
      <c r="AN78" s="219"/>
      <c r="AO78" s="219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0" t="s">
        <v>25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dokumentace pro výběr zhotovitele (DVZ)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27</v>
      </c>
      <c r="AJ80" s="36"/>
      <c r="AK80" s="36"/>
      <c r="AL80" s="36"/>
      <c r="AM80" s="73" t="str">
        <f>IF(AN8= "","",AN8)</f>
        <v>4. 12. 2018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>
      <c r="B82" s="35"/>
      <c r="C82" s="30" t="s">
        <v>29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 xml:space="preserve"> 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34</v>
      </c>
      <c r="AJ82" s="36"/>
      <c r="AK82" s="36"/>
      <c r="AL82" s="36"/>
      <c r="AM82" s="222" t="str">
        <f>IF(E17="","",E17)</f>
        <v xml:space="preserve"> </v>
      </c>
      <c r="AN82" s="222"/>
      <c r="AO82" s="222"/>
      <c r="AP82" s="222"/>
      <c r="AQ82" s="37"/>
      <c r="AS82" s="223" t="s">
        <v>59</v>
      </c>
      <c r="AT82" s="224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89" s="1" customFormat="1">
      <c r="B83" s="35"/>
      <c r="C83" s="30" t="s">
        <v>32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36</v>
      </c>
      <c r="AJ83" s="36"/>
      <c r="AK83" s="36"/>
      <c r="AL83" s="36"/>
      <c r="AM83" s="222" t="str">
        <f>IF(E20="","",E20)</f>
        <v xml:space="preserve"> </v>
      </c>
      <c r="AN83" s="222"/>
      <c r="AO83" s="222"/>
      <c r="AP83" s="222"/>
      <c r="AQ83" s="37"/>
      <c r="AS83" s="225"/>
      <c r="AT83" s="226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7"/>
      <c r="AT84" s="228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89" s="1" customFormat="1" ht="29.25" customHeight="1">
      <c r="B85" s="35"/>
      <c r="C85" s="236" t="s">
        <v>60</v>
      </c>
      <c r="D85" s="230"/>
      <c r="E85" s="230"/>
      <c r="F85" s="230"/>
      <c r="G85" s="230"/>
      <c r="H85" s="79"/>
      <c r="I85" s="229" t="s">
        <v>61</v>
      </c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29" t="s">
        <v>62</v>
      </c>
      <c r="AH85" s="230"/>
      <c r="AI85" s="230"/>
      <c r="AJ85" s="230"/>
      <c r="AK85" s="230"/>
      <c r="AL85" s="230"/>
      <c r="AM85" s="230"/>
      <c r="AN85" s="229" t="s">
        <v>63</v>
      </c>
      <c r="AO85" s="230"/>
      <c r="AP85" s="231"/>
      <c r="AQ85" s="37"/>
      <c r="AS85" s="80" t="s">
        <v>64</v>
      </c>
      <c r="AT85" s="81" t="s">
        <v>65</v>
      </c>
      <c r="AU85" s="81" t="s">
        <v>66</v>
      </c>
      <c r="AV85" s="81" t="s">
        <v>67</v>
      </c>
      <c r="AW85" s="81" t="s">
        <v>68</v>
      </c>
      <c r="AX85" s="81" t="s">
        <v>69</v>
      </c>
      <c r="AY85" s="81" t="s">
        <v>70</v>
      </c>
      <c r="AZ85" s="81" t="s">
        <v>71</v>
      </c>
      <c r="BA85" s="81" t="s">
        <v>72</v>
      </c>
      <c r="BB85" s="81" t="s">
        <v>73</v>
      </c>
      <c r="BC85" s="81" t="s">
        <v>74</v>
      </c>
      <c r="BD85" s="82" t="s">
        <v>75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4" t="s">
        <v>76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35">
        <f>ROUND(AG88,2)</f>
        <v>0</v>
      </c>
      <c r="AH87" s="235"/>
      <c r="AI87" s="235"/>
      <c r="AJ87" s="235"/>
      <c r="AK87" s="235"/>
      <c r="AL87" s="235"/>
      <c r="AM87" s="235"/>
      <c r="AN87" s="211">
        <f t="shared" ref="AN87:AN92" si="0">SUM(AG87,AT87)</f>
        <v>0</v>
      </c>
      <c r="AO87" s="211"/>
      <c r="AP87" s="211"/>
      <c r="AQ87" s="71"/>
      <c r="AS87" s="86">
        <f>ROUND(AS88,2)</f>
        <v>0</v>
      </c>
      <c r="AT87" s="87">
        <f t="shared" ref="AT87:AT92" si="1">ROUND(SUM(AV87:AW87),2)</f>
        <v>0</v>
      </c>
      <c r="AU87" s="88">
        <f>ROUND(AU88,5)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0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77</v>
      </c>
      <c r="BT87" s="90" t="s">
        <v>78</v>
      </c>
      <c r="BU87" s="91" t="s">
        <v>79</v>
      </c>
      <c r="BV87" s="90" t="s">
        <v>80</v>
      </c>
      <c r="BW87" s="90" t="s">
        <v>81</v>
      </c>
      <c r="BX87" s="90" t="s">
        <v>82</v>
      </c>
    </row>
    <row r="88" spans="1:89" s="5" customFormat="1" ht="16.5" customHeight="1">
      <c r="B88" s="92"/>
      <c r="C88" s="93"/>
      <c r="D88" s="237" t="s">
        <v>83</v>
      </c>
      <c r="E88" s="237"/>
      <c r="F88" s="237"/>
      <c r="G88" s="237"/>
      <c r="H88" s="237"/>
      <c r="I88" s="94"/>
      <c r="J88" s="237" t="s">
        <v>38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4">
        <f>ROUND(SUM(AG89:AG92),2)</f>
        <v>0</v>
      </c>
      <c r="AH88" s="233"/>
      <c r="AI88" s="233"/>
      <c r="AJ88" s="233"/>
      <c r="AK88" s="233"/>
      <c r="AL88" s="233"/>
      <c r="AM88" s="233"/>
      <c r="AN88" s="232">
        <f t="shared" si="0"/>
        <v>0</v>
      </c>
      <c r="AO88" s="233"/>
      <c r="AP88" s="233"/>
      <c r="AQ88" s="95"/>
      <c r="AS88" s="96">
        <f>ROUND(SUM(AS89:AS92),2)</f>
        <v>0</v>
      </c>
      <c r="AT88" s="97">
        <f t="shared" si="1"/>
        <v>0</v>
      </c>
      <c r="AU88" s="98">
        <f>ROUND(SUM(AU89:AU92),5)</f>
        <v>0</v>
      </c>
      <c r="AV88" s="97">
        <f>ROUND(AZ88*L31,2)</f>
        <v>0</v>
      </c>
      <c r="AW88" s="97">
        <f>ROUND(BA88*L32,2)</f>
        <v>0</v>
      </c>
      <c r="AX88" s="97">
        <f>ROUND(BB88*L31,2)</f>
        <v>0</v>
      </c>
      <c r="AY88" s="97">
        <f>ROUND(BC88*L32,2)</f>
        <v>0</v>
      </c>
      <c r="AZ88" s="97">
        <f>ROUND(SUM(AZ89:AZ92),2)</f>
        <v>0</v>
      </c>
      <c r="BA88" s="97">
        <f>ROUND(SUM(BA89:BA92),2)</f>
        <v>0</v>
      </c>
      <c r="BB88" s="97">
        <f>ROUND(SUM(BB89:BB92),2)</f>
        <v>0</v>
      </c>
      <c r="BC88" s="97">
        <f>ROUND(SUM(BC89:BC92),2)</f>
        <v>0</v>
      </c>
      <c r="BD88" s="99">
        <f>ROUND(SUM(BD89:BD92),2)</f>
        <v>0</v>
      </c>
      <c r="BS88" s="100" t="s">
        <v>77</v>
      </c>
      <c r="BT88" s="100" t="s">
        <v>84</v>
      </c>
      <c r="BU88" s="100" t="s">
        <v>79</v>
      </c>
      <c r="BV88" s="100" t="s">
        <v>80</v>
      </c>
      <c r="BW88" s="100" t="s">
        <v>85</v>
      </c>
      <c r="BX88" s="100" t="s">
        <v>81</v>
      </c>
    </row>
    <row r="89" spans="1:89" s="6" customFormat="1" ht="16.5" customHeight="1">
      <c r="A89" s="101" t="s">
        <v>86</v>
      </c>
      <c r="B89" s="102"/>
      <c r="C89" s="103"/>
      <c r="D89" s="103"/>
      <c r="E89" s="238" t="s">
        <v>83</v>
      </c>
      <c r="F89" s="238"/>
      <c r="G89" s="238"/>
      <c r="H89" s="238"/>
      <c r="I89" s="238"/>
      <c r="J89" s="103"/>
      <c r="K89" s="238" t="s">
        <v>87</v>
      </c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8"/>
      <c r="AF89" s="238"/>
      <c r="AG89" s="209">
        <f>'01 - Strojovny vytápění'!M31</f>
        <v>0</v>
      </c>
      <c r="AH89" s="210"/>
      <c r="AI89" s="210"/>
      <c r="AJ89" s="210"/>
      <c r="AK89" s="210"/>
      <c r="AL89" s="210"/>
      <c r="AM89" s="210"/>
      <c r="AN89" s="209">
        <f t="shared" si="0"/>
        <v>0</v>
      </c>
      <c r="AO89" s="210"/>
      <c r="AP89" s="210"/>
      <c r="AQ89" s="104"/>
      <c r="AS89" s="105">
        <f>'01 - Strojovny vytápění'!M29</f>
        <v>0</v>
      </c>
      <c r="AT89" s="106">
        <f t="shared" si="1"/>
        <v>0</v>
      </c>
      <c r="AU89" s="107">
        <f>'01 - Strojovny vytápění'!W127</f>
        <v>0</v>
      </c>
      <c r="AV89" s="106">
        <f>'01 - Strojovny vytápění'!M33</f>
        <v>0</v>
      </c>
      <c r="AW89" s="106">
        <f>'01 - Strojovny vytápění'!M34</f>
        <v>0</v>
      </c>
      <c r="AX89" s="106">
        <f>'01 - Strojovny vytápění'!M35</f>
        <v>0</v>
      </c>
      <c r="AY89" s="106">
        <f>'01 - Strojovny vytápění'!M36</f>
        <v>0</v>
      </c>
      <c r="AZ89" s="106">
        <f>'01 - Strojovny vytápění'!H33</f>
        <v>0</v>
      </c>
      <c r="BA89" s="106">
        <f>'01 - Strojovny vytápění'!H34</f>
        <v>0</v>
      </c>
      <c r="BB89" s="106">
        <f>'01 - Strojovny vytápění'!H35</f>
        <v>0</v>
      </c>
      <c r="BC89" s="106">
        <f>'01 - Strojovny vytápění'!H36</f>
        <v>0</v>
      </c>
      <c r="BD89" s="108">
        <f>'01 - Strojovny vytápění'!H37</f>
        <v>0</v>
      </c>
      <c r="BT89" s="109" t="s">
        <v>88</v>
      </c>
      <c r="BV89" s="109" t="s">
        <v>80</v>
      </c>
      <c r="BW89" s="109" t="s">
        <v>89</v>
      </c>
      <c r="BX89" s="109" t="s">
        <v>85</v>
      </c>
    </row>
    <row r="90" spans="1:89" s="6" customFormat="1" ht="16.5" customHeight="1">
      <c r="A90" s="101" t="s">
        <v>86</v>
      </c>
      <c r="B90" s="102"/>
      <c r="C90" s="103"/>
      <c r="D90" s="103"/>
      <c r="E90" s="238" t="s">
        <v>90</v>
      </c>
      <c r="F90" s="238"/>
      <c r="G90" s="238"/>
      <c r="H90" s="238"/>
      <c r="I90" s="238"/>
      <c r="J90" s="103"/>
      <c r="K90" s="238" t="s">
        <v>91</v>
      </c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8"/>
      <c r="AG90" s="209">
        <f>'02 - Vnitřní rozvodyvytápění'!M31</f>
        <v>0</v>
      </c>
      <c r="AH90" s="210"/>
      <c r="AI90" s="210"/>
      <c r="AJ90" s="210"/>
      <c r="AK90" s="210"/>
      <c r="AL90" s="210"/>
      <c r="AM90" s="210"/>
      <c r="AN90" s="209">
        <f t="shared" si="0"/>
        <v>0</v>
      </c>
      <c r="AO90" s="210"/>
      <c r="AP90" s="210"/>
      <c r="AQ90" s="104"/>
      <c r="AS90" s="105">
        <f>'02 - Vnitřní rozvodyvytápění'!M29</f>
        <v>0</v>
      </c>
      <c r="AT90" s="106">
        <f t="shared" si="1"/>
        <v>0</v>
      </c>
      <c r="AU90" s="107">
        <f>'02 - Vnitřní rozvodyvytápění'!W128</f>
        <v>0</v>
      </c>
      <c r="AV90" s="106">
        <f>'02 - Vnitřní rozvodyvytápění'!M33</f>
        <v>0</v>
      </c>
      <c r="AW90" s="106">
        <f>'02 - Vnitřní rozvodyvytápění'!M34</f>
        <v>0</v>
      </c>
      <c r="AX90" s="106">
        <f>'02 - Vnitřní rozvodyvytápění'!M35</f>
        <v>0</v>
      </c>
      <c r="AY90" s="106">
        <f>'02 - Vnitřní rozvodyvytápění'!M36</f>
        <v>0</v>
      </c>
      <c r="AZ90" s="106">
        <f>'02 - Vnitřní rozvodyvytápění'!H33</f>
        <v>0</v>
      </c>
      <c r="BA90" s="106">
        <f>'02 - Vnitřní rozvodyvytápění'!H34</f>
        <v>0</v>
      </c>
      <c r="BB90" s="106">
        <f>'02 - Vnitřní rozvodyvytápění'!H35</f>
        <v>0</v>
      </c>
      <c r="BC90" s="106">
        <f>'02 - Vnitřní rozvodyvytápění'!H36</f>
        <v>0</v>
      </c>
      <c r="BD90" s="108">
        <f>'02 - Vnitřní rozvodyvytápění'!H37</f>
        <v>0</v>
      </c>
      <c r="BT90" s="109" t="s">
        <v>88</v>
      </c>
      <c r="BV90" s="109" t="s">
        <v>80</v>
      </c>
      <c r="BW90" s="109" t="s">
        <v>92</v>
      </c>
      <c r="BX90" s="109" t="s">
        <v>85</v>
      </c>
    </row>
    <row r="91" spans="1:89" s="6" customFormat="1" ht="16.5" customHeight="1">
      <c r="A91" s="101" t="s">
        <v>86</v>
      </c>
      <c r="B91" s="102"/>
      <c r="C91" s="103"/>
      <c r="D91" s="103"/>
      <c r="E91" s="238" t="s">
        <v>93</v>
      </c>
      <c r="F91" s="238"/>
      <c r="G91" s="238"/>
      <c r="H91" s="238"/>
      <c r="I91" s="238"/>
      <c r="J91" s="103"/>
      <c r="K91" s="238" t="s">
        <v>94</v>
      </c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38"/>
      <c r="Z91" s="238"/>
      <c r="AA91" s="238"/>
      <c r="AB91" s="238"/>
      <c r="AC91" s="238"/>
      <c r="AD91" s="238"/>
      <c r="AE91" s="238"/>
      <c r="AF91" s="238"/>
      <c r="AG91" s="209">
        <f>'03 - Rozvody vody TV, C'!M31</f>
        <v>0</v>
      </c>
      <c r="AH91" s="210"/>
      <c r="AI91" s="210"/>
      <c r="AJ91" s="210"/>
      <c r="AK91" s="210"/>
      <c r="AL91" s="210"/>
      <c r="AM91" s="210"/>
      <c r="AN91" s="209">
        <f t="shared" si="0"/>
        <v>0</v>
      </c>
      <c r="AO91" s="210"/>
      <c r="AP91" s="210"/>
      <c r="AQ91" s="104"/>
      <c r="AS91" s="105">
        <f>'03 - Rozvody vody TV, C'!M29</f>
        <v>0</v>
      </c>
      <c r="AT91" s="106">
        <f t="shared" si="1"/>
        <v>0</v>
      </c>
      <c r="AU91" s="107">
        <f>'03 - Rozvody vody TV, C'!W120</f>
        <v>0</v>
      </c>
      <c r="AV91" s="106">
        <f>'03 - Rozvody vody TV, C'!M33</f>
        <v>0</v>
      </c>
      <c r="AW91" s="106">
        <f>'03 - Rozvody vody TV, C'!M34</f>
        <v>0</v>
      </c>
      <c r="AX91" s="106">
        <f>'03 - Rozvody vody TV, C'!M35</f>
        <v>0</v>
      </c>
      <c r="AY91" s="106">
        <f>'03 - Rozvody vody TV, C'!M36</f>
        <v>0</v>
      </c>
      <c r="AZ91" s="106">
        <f>'03 - Rozvody vody TV, C'!H33</f>
        <v>0</v>
      </c>
      <c r="BA91" s="106">
        <f>'03 - Rozvody vody TV, C'!H34</f>
        <v>0</v>
      </c>
      <c r="BB91" s="106">
        <f>'03 - Rozvody vody TV, C'!H35</f>
        <v>0</v>
      </c>
      <c r="BC91" s="106">
        <f>'03 - Rozvody vody TV, C'!H36</f>
        <v>0</v>
      </c>
      <c r="BD91" s="108">
        <f>'03 - Rozvody vody TV, C'!H37</f>
        <v>0</v>
      </c>
      <c r="BT91" s="109" t="s">
        <v>88</v>
      </c>
      <c r="BV91" s="109" t="s">
        <v>80</v>
      </c>
      <c r="BW91" s="109" t="s">
        <v>95</v>
      </c>
      <c r="BX91" s="109" t="s">
        <v>85</v>
      </c>
    </row>
    <row r="92" spans="1:89" s="6" customFormat="1" ht="16.5" customHeight="1">
      <c r="A92" s="101" t="s">
        <v>86</v>
      </c>
      <c r="B92" s="102"/>
      <c r="C92" s="103"/>
      <c r="D92" s="103"/>
      <c r="E92" s="238" t="s">
        <v>96</v>
      </c>
      <c r="F92" s="238"/>
      <c r="G92" s="238"/>
      <c r="H92" s="238"/>
      <c r="I92" s="238"/>
      <c r="J92" s="103"/>
      <c r="K92" s="238" t="s">
        <v>97</v>
      </c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09">
        <f>'04 - MaR - viz projekt MaR'!M31</f>
        <v>0</v>
      </c>
      <c r="AH92" s="210"/>
      <c r="AI92" s="210"/>
      <c r="AJ92" s="210"/>
      <c r="AK92" s="210"/>
      <c r="AL92" s="210"/>
      <c r="AM92" s="210"/>
      <c r="AN92" s="209">
        <f t="shared" si="0"/>
        <v>0</v>
      </c>
      <c r="AO92" s="210"/>
      <c r="AP92" s="210"/>
      <c r="AQ92" s="104"/>
      <c r="AS92" s="110">
        <f>'04 - MaR - viz projekt MaR'!M29</f>
        <v>0</v>
      </c>
      <c r="AT92" s="111">
        <f t="shared" si="1"/>
        <v>0</v>
      </c>
      <c r="AU92" s="112">
        <f>'04 - MaR - viz projekt MaR'!W120</f>
        <v>0</v>
      </c>
      <c r="AV92" s="111">
        <f>'04 - MaR - viz projekt MaR'!M33</f>
        <v>0</v>
      </c>
      <c r="AW92" s="111">
        <f>'04 - MaR - viz projekt MaR'!M34</f>
        <v>0</v>
      </c>
      <c r="AX92" s="111">
        <f>'04 - MaR - viz projekt MaR'!M35</f>
        <v>0</v>
      </c>
      <c r="AY92" s="111">
        <f>'04 - MaR - viz projekt MaR'!M36</f>
        <v>0</v>
      </c>
      <c r="AZ92" s="111">
        <f>'04 - MaR - viz projekt MaR'!H33</f>
        <v>0</v>
      </c>
      <c r="BA92" s="111">
        <f>'04 - MaR - viz projekt MaR'!H34</f>
        <v>0</v>
      </c>
      <c r="BB92" s="111">
        <f>'04 - MaR - viz projekt MaR'!H35</f>
        <v>0</v>
      </c>
      <c r="BC92" s="111">
        <f>'04 - MaR - viz projekt MaR'!H36</f>
        <v>0</v>
      </c>
      <c r="BD92" s="113">
        <f>'04 - MaR - viz projekt MaR'!H37</f>
        <v>0</v>
      </c>
      <c r="BT92" s="109" t="s">
        <v>88</v>
      </c>
      <c r="BV92" s="109" t="s">
        <v>80</v>
      </c>
      <c r="BW92" s="109" t="s">
        <v>98</v>
      </c>
      <c r="BX92" s="109" t="s">
        <v>85</v>
      </c>
    </row>
    <row r="93" spans="1:89" ht="13.5">
      <c r="B93" s="23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4"/>
    </row>
    <row r="94" spans="1:89" s="1" customFormat="1" ht="30" customHeight="1">
      <c r="B94" s="35"/>
      <c r="C94" s="84" t="s">
        <v>99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211">
        <f>ROUND(SUM(AG95:AG98),2)</f>
        <v>0</v>
      </c>
      <c r="AH94" s="211"/>
      <c r="AI94" s="211"/>
      <c r="AJ94" s="211"/>
      <c r="AK94" s="211"/>
      <c r="AL94" s="211"/>
      <c r="AM94" s="211"/>
      <c r="AN94" s="211">
        <f>ROUND(SUM(AN95:AN98),2)</f>
        <v>0</v>
      </c>
      <c r="AO94" s="211"/>
      <c r="AP94" s="211"/>
      <c r="AQ94" s="37"/>
      <c r="AS94" s="80" t="s">
        <v>100</v>
      </c>
      <c r="AT94" s="81" t="s">
        <v>101</v>
      </c>
      <c r="AU94" s="81" t="s">
        <v>42</v>
      </c>
      <c r="AV94" s="82" t="s">
        <v>65</v>
      </c>
    </row>
    <row r="95" spans="1:89" s="1" customFormat="1" ht="19.899999999999999" customHeight="1">
      <c r="B95" s="35"/>
      <c r="C95" s="36"/>
      <c r="D95" s="114" t="s">
        <v>102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208">
        <f>ROUND(AG87*AS95,2)</f>
        <v>0</v>
      </c>
      <c r="AH95" s="209"/>
      <c r="AI95" s="209"/>
      <c r="AJ95" s="209"/>
      <c r="AK95" s="209"/>
      <c r="AL95" s="209"/>
      <c r="AM95" s="209"/>
      <c r="AN95" s="209">
        <f>ROUND(AG95+AV95,2)</f>
        <v>0</v>
      </c>
      <c r="AO95" s="209"/>
      <c r="AP95" s="209"/>
      <c r="AQ95" s="37"/>
      <c r="AS95" s="115">
        <v>0</v>
      </c>
      <c r="AT95" s="116" t="s">
        <v>103</v>
      </c>
      <c r="AU95" s="116" t="s">
        <v>43</v>
      </c>
      <c r="AV95" s="117">
        <f>ROUND(IF(AU95="základní",AG95*L31,IF(AU95="snížená",AG95*L32,0)),2)</f>
        <v>0</v>
      </c>
      <c r="BV95" s="19" t="s">
        <v>104</v>
      </c>
      <c r="BY95" s="118">
        <f>IF(AU95="základní",AV95,0)</f>
        <v>0</v>
      </c>
      <c r="BZ95" s="118">
        <f>IF(AU95="snížená",AV95,0)</f>
        <v>0</v>
      </c>
      <c r="CA95" s="118">
        <v>0</v>
      </c>
      <c r="CB95" s="118">
        <v>0</v>
      </c>
      <c r="CC95" s="118">
        <v>0</v>
      </c>
      <c r="CD95" s="118">
        <f>IF(AU95="základní",AG95,0)</f>
        <v>0</v>
      </c>
      <c r="CE95" s="118">
        <f>IF(AU95="snížená",AG95,0)</f>
        <v>0</v>
      </c>
      <c r="CF95" s="118">
        <f>IF(AU95="zákl. přenesená",AG95,0)</f>
        <v>0</v>
      </c>
      <c r="CG95" s="118">
        <f>IF(AU95="sníž. přenesená",AG95,0)</f>
        <v>0</v>
      </c>
      <c r="CH95" s="118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>x</v>
      </c>
    </row>
    <row r="96" spans="1:89" s="1" customFormat="1" ht="19.899999999999999" customHeight="1">
      <c r="B96" s="35"/>
      <c r="C96" s="36"/>
      <c r="D96" s="220" t="s">
        <v>105</v>
      </c>
      <c r="E96" s="221"/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36"/>
      <c r="AD96" s="36"/>
      <c r="AE96" s="36"/>
      <c r="AF96" s="36"/>
      <c r="AG96" s="208">
        <f>AG87*AS96</f>
        <v>0</v>
      </c>
      <c r="AH96" s="209"/>
      <c r="AI96" s="209"/>
      <c r="AJ96" s="209"/>
      <c r="AK96" s="209"/>
      <c r="AL96" s="209"/>
      <c r="AM96" s="209"/>
      <c r="AN96" s="209">
        <f>AG96+AV96</f>
        <v>0</v>
      </c>
      <c r="AO96" s="209"/>
      <c r="AP96" s="209"/>
      <c r="AQ96" s="37"/>
      <c r="AS96" s="119">
        <v>0</v>
      </c>
      <c r="AT96" s="120" t="s">
        <v>103</v>
      </c>
      <c r="AU96" s="120" t="s">
        <v>43</v>
      </c>
      <c r="AV96" s="108">
        <f>ROUND(IF(AU96="nulová",0,IF(OR(AU96="základní",AU96="zákl. přenesená"),AG96*L31,AG96*L32)),2)</f>
        <v>0</v>
      </c>
      <c r="BV96" s="19" t="s">
        <v>106</v>
      </c>
      <c r="BY96" s="118">
        <f>IF(AU96="základní",AV96,0)</f>
        <v>0</v>
      </c>
      <c r="BZ96" s="118">
        <f>IF(AU96="snížená",AV96,0)</f>
        <v>0</v>
      </c>
      <c r="CA96" s="118">
        <f>IF(AU96="zákl. přenesená",AV96,0)</f>
        <v>0</v>
      </c>
      <c r="CB96" s="118">
        <f>IF(AU96="sníž. přenesená",AV96,0)</f>
        <v>0</v>
      </c>
      <c r="CC96" s="118">
        <f>IF(AU96="nulová",AV96,0)</f>
        <v>0</v>
      </c>
      <c r="CD96" s="118">
        <f>IF(AU96="základní",AG96,0)</f>
        <v>0</v>
      </c>
      <c r="CE96" s="118">
        <f>IF(AU96="snížená",AG96,0)</f>
        <v>0</v>
      </c>
      <c r="CF96" s="118">
        <f>IF(AU96="zákl. přenesená",AG96,0)</f>
        <v>0</v>
      </c>
      <c r="CG96" s="118">
        <f>IF(AU96="sníž. přenesená",AG96,0)</f>
        <v>0</v>
      </c>
      <c r="CH96" s="118">
        <f>IF(AU96="nulová",AG96,0)</f>
        <v>0</v>
      </c>
      <c r="CI96" s="19">
        <f>IF(AU96="základní",1,IF(AU96="snížená",2,IF(AU96="zákl. přenesená",4,IF(AU96="sníž. přenesená",5,3))))</f>
        <v>1</v>
      </c>
      <c r="CJ96" s="19">
        <f>IF(AT96="stavební čast",1,IF(8896="investiční čast",2,3))</f>
        <v>1</v>
      </c>
      <c r="CK96" s="19" t="str">
        <f>IF(D96="Vyplň vlastní","","x")</f>
        <v/>
      </c>
    </row>
    <row r="97" spans="2:89" s="1" customFormat="1" ht="19.899999999999999" customHeight="1">
      <c r="B97" s="35"/>
      <c r="C97" s="36"/>
      <c r="D97" s="220" t="s">
        <v>105</v>
      </c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36"/>
      <c r="AD97" s="36"/>
      <c r="AE97" s="36"/>
      <c r="AF97" s="36"/>
      <c r="AG97" s="208">
        <f>AG87*AS97</f>
        <v>0</v>
      </c>
      <c r="AH97" s="209"/>
      <c r="AI97" s="209"/>
      <c r="AJ97" s="209"/>
      <c r="AK97" s="209"/>
      <c r="AL97" s="209"/>
      <c r="AM97" s="209"/>
      <c r="AN97" s="209">
        <f>AG97+AV97</f>
        <v>0</v>
      </c>
      <c r="AO97" s="209"/>
      <c r="AP97" s="209"/>
      <c r="AQ97" s="37"/>
      <c r="AS97" s="119">
        <v>0</v>
      </c>
      <c r="AT97" s="120" t="s">
        <v>103</v>
      </c>
      <c r="AU97" s="120" t="s">
        <v>43</v>
      </c>
      <c r="AV97" s="108">
        <f>ROUND(IF(AU97="nulová",0,IF(OR(AU97="základní",AU97="zákl. přenesená"),AG97*L31,AG97*L32)),2)</f>
        <v>0</v>
      </c>
      <c r="BV97" s="19" t="s">
        <v>106</v>
      </c>
      <c r="BY97" s="118">
        <f>IF(AU97="základní",AV97,0)</f>
        <v>0</v>
      </c>
      <c r="BZ97" s="118">
        <f>IF(AU97="snížená",AV97,0)</f>
        <v>0</v>
      </c>
      <c r="CA97" s="118">
        <f>IF(AU97="zákl. přenesená",AV97,0)</f>
        <v>0</v>
      </c>
      <c r="CB97" s="118">
        <f>IF(AU97="sníž. přenesená",AV97,0)</f>
        <v>0</v>
      </c>
      <c r="CC97" s="118">
        <f>IF(AU97="nulová",AV97,0)</f>
        <v>0</v>
      </c>
      <c r="CD97" s="118">
        <f>IF(AU97="základní",AG97,0)</f>
        <v>0</v>
      </c>
      <c r="CE97" s="118">
        <f>IF(AU97="snížená",AG97,0)</f>
        <v>0</v>
      </c>
      <c r="CF97" s="118">
        <f>IF(AU97="zákl. přenesená",AG97,0)</f>
        <v>0</v>
      </c>
      <c r="CG97" s="118">
        <f>IF(AU97="sníž. přenesená",AG97,0)</f>
        <v>0</v>
      </c>
      <c r="CH97" s="118">
        <f>IF(AU97="nulová",AG97,0)</f>
        <v>0</v>
      </c>
      <c r="CI97" s="19">
        <f>IF(AU97="základní",1,IF(AU97="snížená",2,IF(AU97="zákl. přenesená",4,IF(AU97="sníž. přenesená",5,3))))</f>
        <v>1</v>
      </c>
      <c r="CJ97" s="19">
        <f>IF(AT97="stavební čast",1,IF(8897="investiční čast",2,3))</f>
        <v>1</v>
      </c>
      <c r="CK97" s="19" t="str">
        <f>IF(D97="Vyplň vlastní","","x")</f>
        <v/>
      </c>
    </row>
    <row r="98" spans="2:89" s="1" customFormat="1" ht="19.899999999999999" customHeight="1">
      <c r="B98" s="35"/>
      <c r="C98" s="36"/>
      <c r="D98" s="220" t="s">
        <v>105</v>
      </c>
      <c r="E98" s="221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36"/>
      <c r="AD98" s="36"/>
      <c r="AE98" s="36"/>
      <c r="AF98" s="36"/>
      <c r="AG98" s="208">
        <f>AG87*AS98</f>
        <v>0</v>
      </c>
      <c r="AH98" s="209"/>
      <c r="AI98" s="209"/>
      <c r="AJ98" s="209"/>
      <c r="AK98" s="209"/>
      <c r="AL98" s="209"/>
      <c r="AM98" s="209"/>
      <c r="AN98" s="209">
        <f>AG98+AV98</f>
        <v>0</v>
      </c>
      <c r="AO98" s="209"/>
      <c r="AP98" s="209"/>
      <c r="AQ98" s="37"/>
      <c r="AS98" s="121">
        <v>0</v>
      </c>
      <c r="AT98" s="122" t="s">
        <v>103</v>
      </c>
      <c r="AU98" s="122" t="s">
        <v>43</v>
      </c>
      <c r="AV98" s="113">
        <f>ROUND(IF(AU98="nulová",0,IF(OR(AU98="základní",AU98="zákl. přenesená"),AG98*L31,AG98*L32)),2)</f>
        <v>0</v>
      </c>
      <c r="BV98" s="19" t="s">
        <v>106</v>
      </c>
      <c r="BY98" s="118">
        <f>IF(AU98="základní",AV98,0)</f>
        <v>0</v>
      </c>
      <c r="BZ98" s="118">
        <f>IF(AU98="snížená",AV98,0)</f>
        <v>0</v>
      </c>
      <c r="CA98" s="118">
        <f>IF(AU98="zákl. přenesená",AV98,0)</f>
        <v>0</v>
      </c>
      <c r="CB98" s="118">
        <f>IF(AU98="sníž. přenesená",AV98,0)</f>
        <v>0</v>
      </c>
      <c r="CC98" s="118">
        <f>IF(AU98="nulová",AV98,0)</f>
        <v>0</v>
      </c>
      <c r="CD98" s="118">
        <f>IF(AU98="základní",AG98,0)</f>
        <v>0</v>
      </c>
      <c r="CE98" s="118">
        <f>IF(AU98="snížená",AG98,0)</f>
        <v>0</v>
      </c>
      <c r="CF98" s="118">
        <f>IF(AU98="zákl. přenesená",AG98,0)</f>
        <v>0</v>
      </c>
      <c r="CG98" s="118">
        <f>IF(AU98="sníž. přenesená",AG98,0)</f>
        <v>0</v>
      </c>
      <c r="CH98" s="118">
        <f>IF(AU98="nulová",AG98,0)</f>
        <v>0</v>
      </c>
      <c r="CI98" s="19">
        <f>IF(AU98="základní",1,IF(AU98="snížená",2,IF(AU98="zákl. přenesená",4,IF(AU98="sníž. přenesená",5,3))))</f>
        <v>1</v>
      </c>
      <c r="CJ98" s="19">
        <f>IF(AT98="stavební čast",1,IF(8898="investiční čast",2,3))</f>
        <v>1</v>
      </c>
      <c r="CK98" s="19" t="str">
        <f>IF(D98="Vyplň vlastní","","x")</f>
        <v/>
      </c>
    </row>
    <row r="99" spans="2:89" s="1" customFormat="1" ht="10.9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7"/>
    </row>
    <row r="100" spans="2:89" s="1" customFormat="1" ht="30" customHeight="1">
      <c r="B100" s="35"/>
      <c r="C100" s="123" t="s">
        <v>107</v>
      </c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212">
        <f>ROUND(AG87+AG94,2)</f>
        <v>0</v>
      </c>
      <c r="AH100" s="212"/>
      <c r="AI100" s="212"/>
      <c r="AJ100" s="212"/>
      <c r="AK100" s="212"/>
      <c r="AL100" s="212"/>
      <c r="AM100" s="212"/>
      <c r="AN100" s="212">
        <f>AN87+AN94</f>
        <v>0</v>
      </c>
      <c r="AO100" s="212"/>
      <c r="AP100" s="212"/>
      <c r="AQ100" s="37"/>
    </row>
    <row r="101" spans="2:89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1"/>
    </row>
  </sheetData>
  <sheetProtection algorithmName="SHA-512" hashValue="Op6GveQOahnPYEAai2e/tkR4Q9btTuCEhr04TLffkGw73LPBmtfxw5zuVbSdzcdmPVDUyBN8nE+4LxTBByafJA==" saltValue="s3WQ13PKi+kFN1m496Kpy6GmozRK2ftO5JTcvqhLIKuZ9EcsQ7U931O7G3gS0b4mW6+wKAh7WMjmpevzz9ZYDQ==" spinCount="10" sheet="1" objects="1" scenarios="1" formatColumns="0" formatRows="0"/>
  <mergeCells count="74">
    <mergeCell ref="E90:I90"/>
    <mergeCell ref="K90:AF90"/>
    <mergeCell ref="E91:I91"/>
    <mergeCell ref="K91:AF91"/>
    <mergeCell ref="E92:I92"/>
    <mergeCell ref="K92:AF92"/>
    <mergeCell ref="AS82:AT84"/>
    <mergeCell ref="AN89:AP89"/>
    <mergeCell ref="AM83:AP83"/>
    <mergeCell ref="AN85:AP85"/>
    <mergeCell ref="AN88:AP88"/>
    <mergeCell ref="AG88:AM88"/>
    <mergeCell ref="AG89:AM89"/>
    <mergeCell ref="AG87:AM87"/>
    <mergeCell ref="AN87:AP87"/>
    <mergeCell ref="AG85:AM85"/>
    <mergeCell ref="AN97:AP97"/>
    <mergeCell ref="D98:AB98"/>
    <mergeCell ref="AG98:AM98"/>
    <mergeCell ref="AN98:AP98"/>
    <mergeCell ref="AM82:AP82"/>
    <mergeCell ref="AN90:AP90"/>
    <mergeCell ref="AG90:AM90"/>
    <mergeCell ref="AN91:AP91"/>
    <mergeCell ref="AG91:AM91"/>
    <mergeCell ref="AN92:AP92"/>
    <mergeCell ref="C85:G85"/>
    <mergeCell ref="I85:AF85"/>
    <mergeCell ref="D88:H88"/>
    <mergeCell ref="J88:AF88"/>
    <mergeCell ref="E89:I89"/>
    <mergeCell ref="K89:AF89"/>
    <mergeCell ref="AG100:AM100"/>
    <mergeCell ref="AN100:AP100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7:AB97"/>
    <mergeCell ref="D96:AB96"/>
    <mergeCell ref="AG96:AM96"/>
    <mergeCell ref="AG97:AM97"/>
    <mergeCell ref="AG95:AM95"/>
    <mergeCell ref="AG92:AM92"/>
    <mergeCell ref="AN95:AP95"/>
    <mergeCell ref="AN96:AP96"/>
    <mergeCell ref="AG94:AM94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01 - Strojovny vytápění'!C2" display="/"/>
    <hyperlink ref="A90" location="'02 - Vnitřní rozvodyvytápění'!C2" display="/"/>
    <hyperlink ref="A91" location="'03 - Rozvody vody TV, C'!C2" display="/"/>
    <hyperlink ref="A92" location="'04 - MaR - viz projekt MaR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108</v>
      </c>
      <c r="G1" s="14"/>
      <c r="H1" s="259" t="s">
        <v>109</v>
      </c>
      <c r="I1" s="259"/>
      <c r="J1" s="259"/>
      <c r="K1" s="259"/>
      <c r="L1" s="14" t="s">
        <v>110</v>
      </c>
      <c r="M1" s="12"/>
      <c r="N1" s="12"/>
      <c r="O1" s="13" t="s">
        <v>111</v>
      </c>
      <c r="P1" s="12"/>
      <c r="Q1" s="12"/>
      <c r="R1" s="12"/>
      <c r="S1" s="14" t="s">
        <v>112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89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88</v>
      </c>
    </row>
    <row r="4" spans="1:66" ht="36.950000000000003" customHeight="1">
      <c r="B4" s="23"/>
      <c r="C4" s="203" t="s">
        <v>113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52" t="str">
        <f>'Rekapitulace stavby'!K6</f>
        <v>Kotlářská 263/9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114</v>
      </c>
      <c r="E7" s="26"/>
      <c r="F7" s="252" t="s">
        <v>115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116</v>
      </c>
      <c r="E8" s="36"/>
      <c r="F8" s="213" t="s">
        <v>117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5" customHeight="1">
      <c r="B9" s="35"/>
      <c r="C9" s="36"/>
      <c r="D9" s="30" t="s">
        <v>21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23</v>
      </c>
      <c r="N9" s="36"/>
      <c r="O9" s="28" t="s">
        <v>24</v>
      </c>
      <c r="P9" s="36"/>
      <c r="Q9" s="36"/>
      <c r="R9" s="37"/>
    </row>
    <row r="10" spans="1:66" s="1" customFormat="1" ht="14.45" customHeight="1">
      <c r="B10" s="35"/>
      <c r="C10" s="36"/>
      <c r="D10" s="30" t="s">
        <v>25</v>
      </c>
      <c r="E10" s="36"/>
      <c r="F10" s="28" t="s">
        <v>26</v>
      </c>
      <c r="G10" s="36"/>
      <c r="H10" s="36"/>
      <c r="I10" s="36"/>
      <c r="J10" s="36"/>
      <c r="K10" s="36"/>
      <c r="L10" s="36"/>
      <c r="M10" s="30" t="s">
        <v>27</v>
      </c>
      <c r="N10" s="36"/>
      <c r="O10" s="255" t="str">
        <f>'Rekapitulace stavby'!AN8</f>
        <v>4. 12. 2018</v>
      </c>
      <c r="P10" s="256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0" t="s">
        <v>29</v>
      </c>
      <c r="E12" s="36"/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07" t="str">
        <f>IF('Rekapitulace stavby'!AN10="","",'Rekapitulace stavby'!AN10)</f>
        <v/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tr">
        <f>IF('Rekapitulace stavby'!E11="","",'Rekapitulace stavby'!E11)</f>
        <v xml:space="preserve"> </v>
      </c>
      <c r="F13" s="36"/>
      <c r="G13" s="36"/>
      <c r="H13" s="36"/>
      <c r="I13" s="36"/>
      <c r="J13" s="36"/>
      <c r="K13" s="36"/>
      <c r="L13" s="36"/>
      <c r="M13" s="30" t="s">
        <v>31</v>
      </c>
      <c r="N13" s="36"/>
      <c r="O13" s="207" t="str">
        <f>IF('Rekapitulace stavby'!AN11="","",'Rekapitulace stavby'!AN11)</f>
        <v/>
      </c>
      <c r="P13" s="207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0" t="s">
        <v>32</v>
      </c>
      <c r="E15" s="36"/>
      <c r="F15" s="36"/>
      <c r="G15" s="36"/>
      <c r="H15" s="36"/>
      <c r="I15" s="36"/>
      <c r="J15" s="36"/>
      <c r="K15" s="36"/>
      <c r="L15" s="36"/>
      <c r="M15" s="30" t="s">
        <v>30</v>
      </c>
      <c r="N15" s="36"/>
      <c r="O15" s="257" t="str">
        <f>IF('Rekapitulace stavby'!AN13="","",'Rekapitulace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IF('Rekapitulace stavby'!E14="","",'Rekapitulace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31</v>
      </c>
      <c r="N16" s="36"/>
      <c r="O16" s="257" t="str">
        <f>IF('Rekapitulace stavby'!AN14="","",'Rekapitulace stavby'!AN14)</f>
        <v>Vyplň údaj</v>
      </c>
      <c r="P16" s="207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0" t="s">
        <v>34</v>
      </c>
      <c r="E18" s="36"/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07" t="str">
        <f>IF('Rekapitulace stavby'!AN16="","",'Rekapitulace stavby'!AN16)</f>
        <v/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tr">
        <f>IF('Rekapitulace stavby'!E17="","",'Rekapitulace stavby'!E17)</f>
        <v xml:space="preserve"> </v>
      </c>
      <c r="F19" s="36"/>
      <c r="G19" s="36"/>
      <c r="H19" s="36"/>
      <c r="I19" s="36"/>
      <c r="J19" s="36"/>
      <c r="K19" s="36"/>
      <c r="L19" s="36"/>
      <c r="M19" s="30" t="s">
        <v>31</v>
      </c>
      <c r="N19" s="36"/>
      <c r="O19" s="207" t="str">
        <f>IF('Rekapitulace stavby'!AN17="","",'Rekapitulace stavby'!AN17)</f>
        <v/>
      </c>
      <c r="P19" s="207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0" t="s">
        <v>36</v>
      </c>
      <c r="E21" s="36"/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07" t="str">
        <f>IF('Rekapitulace stavby'!AN19="","",'Rekapitulace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IF('Rekapitulace stavby'!E20="","",'Rekapitulace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31</v>
      </c>
      <c r="N22" s="36"/>
      <c r="O22" s="207" t="str">
        <f>IF('Rekapitulace stavby'!AN20="","",'Rekapitulace stavby'!AN20)</f>
        <v/>
      </c>
      <c r="P22" s="207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24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26" t="s">
        <v>118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5" customHeight="1">
      <c r="B29" s="35"/>
      <c r="C29" s="36"/>
      <c r="D29" s="34" t="s">
        <v>102</v>
      </c>
      <c r="E29" s="36"/>
      <c r="F29" s="36"/>
      <c r="G29" s="36"/>
      <c r="H29" s="36"/>
      <c r="I29" s="36"/>
      <c r="J29" s="36"/>
      <c r="K29" s="36"/>
      <c r="L29" s="36"/>
      <c r="M29" s="196">
        <f>N101</f>
        <v>0</v>
      </c>
      <c r="N29" s="196"/>
      <c r="O29" s="196"/>
      <c r="P29" s="196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41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42</v>
      </c>
      <c r="E33" s="42" t="s">
        <v>43</v>
      </c>
      <c r="F33" s="43">
        <v>0.21</v>
      </c>
      <c r="G33" s="128" t="s">
        <v>44</v>
      </c>
      <c r="H33" s="261">
        <f>ROUND((((SUM(BE101:BE108)+SUM(BE127:BE295))+SUM(BE297:BE301))),2)</f>
        <v>0</v>
      </c>
      <c r="I33" s="254"/>
      <c r="J33" s="254"/>
      <c r="K33" s="36"/>
      <c r="L33" s="36"/>
      <c r="M33" s="261">
        <f>ROUND(((ROUND((SUM(BE101:BE108)+SUM(BE127:BE295)), 2)*F33)+SUM(BE297:BE301)*F33),2)</f>
        <v>0</v>
      </c>
      <c r="N33" s="254"/>
      <c r="O33" s="254"/>
      <c r="P33" s="254"/>
      <c r="Q33" s="36"/>
      <c r="R33" s="37"/>
    </row>
    <row r="34" spans="2:18" s="1" customFormat="1" ht="14.45" customHeight="1">
      <c r="B34" s="35"/>
      <c r="C34" s="36"/>
      <c r="D34" s="36"/>
      <c r="E34" s="42" t="s">
        <v>45</v>
      </c>
      <c r="F34" s="43">
        <v>0.15</v>
      </c>
      <c r="G34" s="128" t="s">
        <v>44</v>
      </c>
      <c r="H34" s="261">
        <f>ROUND((((SUM(BF101:BF108)+SUM(BF127:BF295))+SUM(BF297:BF301))),2)</f>
        <v>0</v>
      </c>
      <c r="I34" s="254"/>
      <c r="J34" s="254"/>
      <c r="K34" s="36"/>
      <c r="L34" s="36"/>
      <c r="M34" s="261">
        <f>ROUND(((ROUND((SUM(BF101:BF108)+SUM(BF127:BF295)), 2)*F34)+SUM(BF297:BF301)*F34),2)</f>
        <v>0</v>
      </c>
      <c r="N34" s="254"/>
      <c r="O34" s="254"/>
      <c r="P34" s="254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0.21</v>
      </c>
      <c r="G35" s="128" t="s">
        <v>44</v>
      </c>
      <c r="H35" s="261">
        <f>ROUND((((SUM(BG101:BG108)+SUM(BG127:BG295))+SUM(BG297:BG301))),2)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0.15</v>
      </c>
      <c r="G36" s="128" t="s">
        <v>44</v>
      </c>
      <c r="H36" s="261">
        <f>ROUND((((SUM(BH101:BH108)+SUM(BH127:BH295))+SUM(BH297:BH301))),2)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48</v>
      </c>
      <c r="F37" s="43">
        <v>0</v>
      </c>
      <c r="G37" s="128" t="s">
        <v>44</v>
      </c>
      <c r="H37" s="261">
        <f>ROUND((((SUM(BI101:BI108)+SUM(BI127:BI295))+SUM(BI297:BI301))),2)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49</v>
      </c>
      <c r="E39" s="79"/>
      <c r="F39" s="79"/>
      <c r="G39" s="130" t="s">
        <v>50</v>
      </c>
      <c r="H39" s="131" t="s">
        <v>51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3.5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3.5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3.5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3.5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3.5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3.5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3.5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3.5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3.5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3.5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3.5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3.5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3.5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3.5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50000000000003" customHeight="1">
      <c r="B76" s="35"/>
      <c r="C76" s="203" t="s">
        <v>119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19</v>
      </c>
      <c r="D78" s="36"/>
      <c r="E78" s="36"/>
      <c r="F78" s="252" t="str">
        <f>F6</f>
        <v>Kotlářská 263/9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114</v>
      </c>
      <c r="D79" s="26"/>
      <c r="E79" s="26"/>
      <c r="F79" s="252" t="s">
        <v>115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50000000000003" customHeight="1">
      <c r="B80" s="35"/>
      <c r="C80" s="69" t="s">
        <v>116</v>
      </c>
      <c r="D80" s="36"/>
      <c r="E80" s="36"/>
      <c r="F80" s="218" t="str">
        <f>F8</f>
        <v>01 - Strojovny vytápění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25</v>
      </c>
      <c r="D82" s="36"/>
      <c r="E82" s="36"/>
      <c r="F82" s="28" t="str">
        <f>F10</f>
        <v>dokumentace pro výběr zhotovitele (DVZ)</v>
      </c>
      <c r="G82" s="36"/>
      <c r="H82" s="36"/>
      <c r="I82" s="36"/>
      <c r="J82" s="36"/>
      <c r="K82" s="30" t="s">
        <v>27</v>
      </c>
      <c r="L82" s="36"/>
      <c r="M82" s="256" t="str">
        <f>IF(O10="","",O10)</f>
        <v>4. 12. 2018</v>
      </c>
      <c r="N82" s="256"/>
      <c r="O82" s="256"/>
      <c r="P82" s="256"/>
      <c r="Q82" s="36"/>
      <c r="R82" s="37"/>
      <c r="T82" s="135"/>
      <c r="U82" s="135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>
      <c r="B84" s="35"/>
      <c r="C84" s="30" t="s">
        <v>29</v>
      </c>
      <c r="D84" s="36"/>
      <c r="E84" s="36"/>
      <c r="F84" s="28" t="str">
        <f>E13</f>
        <v xml:space="preserve"> </v>
      </c>
      <c r="G84" s="36"/>
      <c r="H84" s="36"/>
      <c r="I84" s="36"/>
      <c r="J84" s="36"/>
      <c r="K84" s="30" t="s">
        <v>34</v>
      </c>
      <c r="L84" s="36"/>
      <c r="M84" s="207" t="str">
        <f>E19</f>
        <v xml:space="preserve"> </v>
      </c>
      <c r="N84" s="207"/>
      <c r="O84" s="207"/>
      <c r="P84" s="207"/>
      <c r="Q84" s="207"/>
      <c r="R84" s="37"/>
      <c r="T84" s="135"/>
      <c r="U84" s="135"/>
    </row>
    <row r="85" spans="2:47" s="1" customFormat="1" ht="14.45" customHeight="1">
      <c r="B85" s="35"/>
      <c r="C85" s="30" t="s">
        <v>32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36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120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121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122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11">
        <f>N127</f>
        <v>0</v>
      </c>
      <c r="O89" s="266"/>
      <c r="P89" s="266"/>
      <c r="Q89" s="266"/>
      <c r="R89" s="37"/>
      <c r="T89" s="135"/>
      <c r="U89" s="135"/>
      <c r="AU89" s="19" t="s">
        <v>123</v>
      </c>
    </row>
    <row r="90" spans="2:47" s="7" customFormat="1" ht="24.95" customHeight="1">
      <c r="B90" s="138"/>
      <c r="C90" s="139"/>
      <c r="D90" s="140" t="s">
        <v>124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7">
        <f>N128</f>
        <v>0</v>
      </c>
      <c r="O90" s="268"/>
      <c r="P90" s="268"/>
      <c r="Q90" s="268"/>
      <c r="R90" s="141"/>
      <c r="T90" s="142"/>
      <c r="U90" s="142"/>
    </row>
    <row r="91" spans="2:47" s="8" customFormat="1" ht="19.899999999999999" customHeight="1">
      <c r="B91" s="143"/>
      <c r="C91" s="103"/>
      <c r="D91" s="114" t="s">
        <v>125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9">
        <f>N129</f>
        <v>0</v>
      </c>
      <c r="O91" s="210"/>
      <c r="P91" s="210"/>
      <c r="Q91" s="210"/>
      <c r="R91" s="144"/>
      <c r="T91" s="145"/>
      <c r="U91" s="145"/>
    </row>
    <row r="92" spans="2:47" s="8" customFormat="1" ht="19.899999999999999" customHeight="1">
      <c r="B92" s="143"/>
      <c r="C92" s="103"/>
      <c r="D92" s="114" t="s">
        <v>126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9">
        <f>N141</f>
        <v>0</v>
      </c>
      <c r="O92" s="210"/>
      <c r="P92" s="210"/>
      <c r="Q92" s="210"/>
      <c r="R92" s="144"/>
      <c r="T92" s="145"/>
      <c r="U92" s="145"/>
    </row>
    <row r="93" spans="2:47" s="8" customFormat="1" ht="19.899999999999999" customHeight="1">
      <c r="B93" s="143"/>
      <c r="C93" s="103"/>
      <c r="D93" s="114" t="s">
        <v>127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9">
        <f>N165</f>
        <v>0</v>
      </c>
      <c r="O93" s="210"/>
      <c r="P93" s="210"/>
      <c r="Q93" s="210"/>
      <c r="R93" s="144"/>
      <c r="T93" s="145"/>
      <c r="U93" s="145"/>
    </row>
    <row r="94" spans="2:47" s="8" customFormat="1" ht="19.899999999999999" customHeight="1">
      <c r="B94" s="143"/>
      <c r="C94" s="103"/>
      <c r="D94" s="114" t="s">
        <v>128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09">
        <f>N194</f>
        <v>0</v>
      </c>
      <c r="O94" s="210"/>
      <c r="P94" s="210"/>
      <c r="Q94" s="210"/>
      <c r="R94" s="144"/>
      <c r="T94" s="145"/>
      <c r="U94" s="145"/>
    </row>
    <row r="95" spans="2:47" s="8" customFormat="1" ht="19.899999999999999" customHeight="1">
      <c r="B95" s="143"/>
      <c r="C95" s="103"/>
      <c r="D95" s="114" t="s">
        <v>129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9">
        <f>N277</f>
        <v>0</v>
      </c>
      <c r="O95" s="210"/>
      <c r="P95" s="210"/>
      <c r="Q95" s="210"/>
      <c r="R95" s="144"/>
      <c r="T95" s="145"/>
      <c r="U95" s="145"/>
    </row>
    <row r="96" spans="2:47" s="8" customFormat="1" ht="19.899999999999999" customHeight="1">
      <c r="B96" s="143"/>
      <c r="C96" s="103"/>
      <c r="D96" s="114" t="s">
        <v>130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9">
        <f>N283</f>
        <v>0</v>
      </c>
      <c r="O96" s="210"/>
      <c r="P96" s="210"/>
      <c r="Q96" s="210"/>
      <c r="R96" s="144"/>
      <c r="T96" s="145"/>
      <c r="U96" s="145"/>
    </row>
    <row r="97" spans="2:65" s="8" customFormat="1" ht="19.899999999999999" customHeight="1">
      <c r="B97" s="143"/>
      <c r="C97" s="103"/>
      <c r="D97" s="114" t="s">
        <v>131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09">
        <f>N287</f>
        <v>0</v>
      </c>
      <c r="O97" s="210"/>
      <c r="P97" s="210"/>
      <c r="Q97" s="210"/>
      <c r="R97" s="144"/>
      <c r="T97" s="145"/>
      <c r="U97" s="145"/>
    </row>
    <row r="98" spans="2:65" s="8" customFormat="1" ht="19.899999999999999" customHeight="1">
      <c r="B98" s="143"/>
      <c r="C98" s="103"/>
      <c r="D98" s="114" t="s">
        <v>132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09">
        <f>N290</f>
        <v>0</v>
      </c>
      <c r="O98" s="210"/>
      <c r="P98" s="210"/>
      <c r="Q98" s="210"/>
      <c r="R98" s="144"/>
      <c r="T98" s="145"/>
      <c r="U98" s="145"/>
    </row>
    <row r="99" spans="2:65" s="7" customFormat="1" ht="21.75" customHeight="1">
      <c r="B99" s="138"/>
      <c r="C99" s="139"/>
      <c r="D99" s="140" t="s">
        <v>133</v>
      </c>
      <c r="E99" s="139"/>
      <c r="F99" s="139"/>
      <c r="G99" s="139"/>
      <c r="H99" s="139"/>
      <c r="I99" s="139"/>
      <c r="J99" s="139"/>
      <c r="K99" s="139"/>
      <c r="L99" s="139"/>
      <c r="M99" s="139"/>
      <c r="N99" s="269">
        <f>N296</f>
        <v>0</v>
      </c>
      <c r="O99" s="268"/>
      <c r="P99" s="268"/>
      <c r="Q99" s="268"/>
      <c r="R99" s="141"/>
      <c r="T99" s="142"/>
      <c r="U99" s="142"/>
    </row>
    <row r="100" spans="2:65" s="1" customFormat="1" ht="21.75" customHeigh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7"/>
      <c r="T100" s="135"/>
      <c r="U100" s="135"/>
    </row>
    <row r="101" spans="2:65" s="1" customFormat="1" ht="29.25" customHeight="1">
      <c r="B101" s="35"/>
      <c r="C101" s="137" t="s">
        <v>134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266">
        <f>ROUND(N102+N103+N104+N105+N106+N107,2)</f>
        <v>0</v>
      </c>
      <c r="O101" s="270"/>
      <c r="P101" s="270"/>
      <c r="Q101" s="270"/>
      <c r="R101" s="37"/>
      <c r="T101" s="146"/>
      <c r="U101" s="147" t="s">
        <v>42</v>
      </c>
    </row>
    <row r="102" spans="2:65" s="1" customFormat="1" ht="18" customHeight="1">
      <c r="B102" s="35"/>
      <c r="C102" s="36"/>
      <c r="D102" s="220" t="s">
        <v>135</v>
      </c>
      <c r="E102" s="221"/>
      <c r="F102" s="221"/>
      <c r="G102" s="221"/>
      <c r="H102" s="221"/>
      <c r="I102" s="36"/>
      <c r="J102" s="36"/>
      <c r="K102" s="36"/>
      <c r="L102" s="36"/>
      <c r="M102" s="36"/>
      <c r="N102" s="208">
        <f>ROUND(N89*T102,2)</f>
        <v>0</v>
      </c>
      <c r="O102" s="209"/>
      <c r="P102" s="209"/>
      <c r="Q102" s="209"/>
      <c r="R102" s="37"/>
      <c r="S102" s="148"/>
      <c r="T102" s="149"/>
      <c r="U102" s="150" t="s">
        <v>43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136</v>
      </c>
      <c r="AZ102" s="148"/>
      <c r="BA102" s="148"/>
      <c r="BB102" s="148"/>
      <c r="BC102" s="148"/>
      <c r="BD102" s="148"/>
      <c r="BE102" s="152">
        <f t="shared" ref="BE102:BE107" si="0">IF(U102="základní",N102,0)</f>
        <v>0</v>
      </c>
      <c r="BF102" s="152">
        <f t="shared" ref="BF102:BF107" si="1">IF(U102="snížená",N102,0)</f>
        <v>0</v>
      </c>
      <c r="BG102" s="152">
        <f t="shared" ref="BG102:BG107" si="2">IF(U102="zákl. přenesená",N102,0)</f>
        <v>0</v>
      </c>
      <c r="BH102" s="152">
        <f t="shared" ref="BH102:BH107" si="3">IF(U102="sníž. přenesená",N102,0)</f>
        <v>0</v>
      </c>
      <c r="BI102" s="152">
        <f t="shared" ref="BI102:BI107" si="4">IF(U102="nulová",N102,0)</f>
        <v>0</v>
      </c>
      <c r="BJ102" s="151" t="s">
        <v>84</v>
      </c>
      <c r="BK102" s="148"/>
      <c r="BL102" s="148"/>
      <c r="BM102" s="148"/>
    </row>
    <row r="103" spans="2:65" s="1" customFormat="1" ht="18" customHeight="1">
      <c r="B103" s="35"/>
      <c r="C103" s="36"/>
      <c r="D103" s="220" t="s">
        <v>137</v>
      </c>
      <c r="E103" s="221"/>
      <c r="F103" s="221"/>
      <c r="G103" s="221"/>
      <c r="H103" s="221"/>
      <c r="I103" s="36"/>
      <c r="J103" s="36"/>
      <c r="K103" s="36"/>
      <c r="L103" s="36"/>
      <c r="M103" s="36"/>
      <c r="N103" s="208">
        <f>ROUND(N89*T103,2)</f>
        <v>0</v>
      </c>
      <c r="O103" s="209"/>
      <c r="P103" s="209"/>
      <c r="Q103" s="209"/>
      <c r="R103" s="37"/>
      <c r="S103" s="148"/>
      <c r="T103" s="149"/>
      <c r="U103" s="150" t="s">
        <v>43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136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84</v>
      </c>
      <c r="BK103" s="148"/>
      <c r="BL103" s="148"/>
      <c r="BM103" s="148"/>
    </row>
    <row r="104" spans="2:65" s="1" customFormat="1" ht="18" customHeight="1">
      <c r="B104" s="35"/>
      <c r="C104" s="36"/>
      <c r="D104" s="220" t="s">
        <v>138</v>
      </c>
      <c r="E104" s="221"/>
      <c r="F104" s="221"/>
      <c r="G104" s="221"/>
      <c r="H104" s="221"/>
      <c r="I104" s="36"/>
      <c r="J104" s="36"/>
      <c r="K104" s="36"/>
      <c r="L104" s="36"/>
      <c r="M104" s="36"/>
      <c r="N104" s="208">
        <f>ROUND(N89*T104,2)</f>
        <v>0</v>
      </c>
      <c r="O104" s="209"/>
      <c r="P104" s="209"/>
      <c r="Q104" s="209"/>
      <c r="R104" s="37"/>
      <c r="S104" s="148"/>
      <c r="T104" s="149"/>
      <c r="U104" s="150" t="s">
        <v>43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136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84</v>
      </c>
      <c r="BK104" s="148"/>
      <c r="BL104" s="148"/>
      <c r="BM104" s="148"/>
    </row>
    <row r="105" spans="2:65" s="1" customFormat="1" ht="18" customHeight="1">
      <c r="B105" s="35"/>
      <c r="C105" s="36"/>
      <c r="D105" s="220" t="s">
        <v>139</v>
      </c>
      <c r="E105" s="221"/>
      <c r="F105" s="221"/>
      <c r="G105" s="221"/>
      <c r="H105" s="221"/>
      <c r="I105" s="36"/>
      <c r="J105" s="36"/>
      <c r="K105" s="36"/>
      <c r="L105" s="36"/>
      <c r="M105" s="36"/>
      <c r="N105" s="208">
        <f>ROUND(N89*T105,2)</f>
        <v>0</v>
      </c>
      <c r="O105" s="209"/>
      <c r="P105" s="209"/>
      <c r="Q105" s="209"/>
      <c r="R105" s="37"/>
      <c r="S105" s="148"/>
      <c r="T105" s="149"/>
      <c r="U105" s="150" t="s">
        <v>43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136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84</v>
      </c>
      <c r="BK105" s="148"/>
      <c r="BL105" s="148"/>
      <c r="BM105" s="148"/>
    </row>
    <row r="106" spans="2:65" s="1" customFormat="1" ht="18" customHeight="1">
      <c r="B106" s="35"/>
      <c r="C106" s="36"/>
      <c r="D106" s="220" t="s">
        <v>140</v>
      </c>
      <c r="E106" s="221"/>
      <c r="F106" s="221"/>
      <c r="G106" s="221"/>
      <c r="H106" s="221"/>
      <c r="I106" s="36"/>
      <c r="J106" s="36"/>
      <c r="K106" s="36"/>
      <c r="L106" s="36"/>
      <c r="M106" s="36"/>
      <c r="N106" s="208">
        <f>ROUND(N89*T106,2)</f>
        <v>0</v>
      </c>
      <c r="O106" s="209"/>
      <c r="P106" s="209"/>
      <c r="Q106" s="209"/>
      <c r="R106" s="37"/>
      <c r="S106" s="148"/>
      <c r="T106" s="149"/>
      <c r="U106" s="150" t="s">
        <v>43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51" t="s">
        <v>136</v>
      </c>
      <c r="AZ106" s="148"/>
      <c r="BA106" s="148"/>
      <c r="BB106" s="148"/>
      <c r="BC106" s="148"/>
      <c r="BD106" s="148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84</v>
      </c>
      <c r="BK106" s="148"/>
      <c r="BL106" s="148"/>
      <c r="BM106" s="148"/>
    </row>
    <row r="107" spans="2:65" s="1" customFormat="1" ht="18" customHeight="1">
      <c r="B107" s="35"/>
      <c r="C107" s="36"/>
      <c r="D107" s="114" t="s">
        <v>141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208">
        <f>ROUND(N89*T107,2)</f>
        <v>0</v>
      </c>
      <c r="O107" s="209"/>
      <c r="P107" s="209"/>
      <c r="Q107" s="209"/>
      <c r="R107" s="37"/>
      <c r="S107" s="148"/>
      <c r="T107" s="153"/>
      <c r="U107" s="154" t="s">
        <v>43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51" t="s">
        <v>142</v>
      </c>
      <c r="AZ107" s="148"/>
      <c r="BA107" s="148"/>
      <c r="BB107" s="148"/>
      <c r="BC107" s="148"/>
      <c r="BD107" s="148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84</v>
      </c>
      <c r="BK107" s="148"/>
      <c r="BL107" s="148"/>
      <c r="BM107" s="148"/>
    </row>
    <row r="108" spans="2:65" s="1" customFormat="1" ht="13.5"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7"/>
      <c r="T108" s="135"/>
      <c r="U108" s="135"/>
    </row>
    <row r="109" spans="2:65" s="1" customFormat="1" ht="29.25" customHeight="1">
      <c r="B109" s="35"/>
      <c r="C109" s="123" t="s">
        <v>107</v>
      </c>
      <c r="D109" s="124"/>
      <c r="E109" s="124"/>
      <c r="F109" s="124"/>
      <c r="G109" s="124"/>
      <c r="H109" s="124"/>
      <c r="I109" s="124"/>
      <c r="J109" s="124"/>
      <c r="K109" s="124"/>
      <c r="L109" s="212">
        <f>ROUND(SUM(N89+N101),2)</f>
        <v>0</v>
      </c>
      <c r="M109" s="212"/>
      <c r="N109" s="212"/>
      <c r="O109" s="212"/>
      <c r="P109" s="212"/>
      <c r="Q109" s="212"/>
      <c r="R109" s="37"/>
      <c r="T109" s="135"/>
      <c r="U109" s="135"/>
    </row>
    <row r="110" spans="2:65" s="1" customFormat="1" ht="6.95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  <c r="T110" s="135"/>
      <c r="U110" s="135"/>
    </row>
    <row r="114" spans="2:63" s="1" customFormat="1" ht="6.95" customHeight="1"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4"/>
    </row>
    <row r="115" spans="2:63" s="1" customFormat="1" ht="36.950000000000003" customHeight="1">
      <c r="B115" s="35"/>
      <c r="C115" s="203" t="s">
        <v>143</v>
      </c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37"/>
    </row>
    <row r="116" spans="2:63" s="1" customFormat="1" ht="6.9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3" s="1" customFormat="1" ht="30" customHeight="1">
      <c r="B117" s="35"/>
      <c r="C117" s="30" t="s">
        <v>19</v>
      </c>
      <c r="D117" s="36"/>
      <c r="E117" s="36"/>
      <c r="F117" s="252" t="str">
        <f>F6</f>
        <v>Kotlářská 263/9</v>
      </c>
      <c r="G117" s="253"/>
      <c r="H117" s="253"/>
      <c r="I117" s="253"/>
      <c r="J117" s="253"/>
      <c r="K117" s="253"/>
      <c r="L117" s="253"/>
      <c r="M117" s="253"/>
      <c r="N117" s="253"/>
      <c r="O117" s="253"/>
      <c r="P117" s="253"/>
      <c r="Q117" s="36"/>
      <c r="R117" s="37"/>
    </row>
    <row r="118" spans="2:63" ht="30" customHeight="1">
      <c r="B118" s="23"/>
      <c r="C118" s="30" t="s">
        <v>114</v>
      </c>
      <c r="D118" s="26"/>
      <c r="E118" s="26"/>
      <c r="F118" s="252" t="s">
        <v>115</v>
      </c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26"/>
      <c r="R118" s="24"/>
    </row>
    <row r="119" spans="2:63" s="1" customFormat="1" ht="36.950000000000003" customHeight="1">
      <c r="B119" s="35"/>
      <c r="C119" s="69" t="s">
        <v>116</v>
      </c>
      <c r="D119" s="36"/>
      <c r="E119" s="36"/>
      <c r="F119" s="218" t="str">
        <f>F8</f>
        <v>01 - Strojovny vytápění</v>
      </c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36"/>
      <c r="R119" s="37"/>
    </row>
    <row r="120" spans="2:63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3" s="1" customFormat="1" ht="18" customHeight="1">
      <c r="B121" s="35"/>
      <c r="C121" s="30" t="s">
        <v>25</v>
      </c>
      <c r="D121" s="36"/>
      <c r="E121" s="36"/>
      <c r="F121" s="28" t="str">
        <f>F10</f>
        <v>dokumentace pro výběr zhotovitele (DVZ)</v>
      </c>
      <c r="G121" s="36"/>
      <c r="H121" s="36"/>
      <c r="I121" s="36"/>
      <c r="J121" s="36"/>
      <c r="K121" s="30" t="s">
        <v>27</v>
      </c>
      <c r="L121" s="36"/>
      <c r="M121" s="256" t="str">
        <f>IF(O10="","",O10)</f>
        <v>4. 12. 2018</v>
      </c>
      <c r="N121" s="256"/>
      <c r="O121" s="256"/>
      <c r="P121" s="256"/>
      <c r="Q121" s="36"/>
      <c r="R121" s="37"/>
    </row>
    <row r="122" spans="2:63" s="1" customFormat="1" ht="6.9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3" s="1" customFormat="1">
      <c r="B123" s="35"/>
      <c r="C123" s="30" t="s">
        <v>29</v>
      </c>
      <c r="D123" s="36"/>
      <c r="E123" s="36"/>
      <c r="F123" s="28" t="str">
        <f>E13</f>
        <v xml:space="preserve"> </v>
      </c>
      <c r="G123" s="36"/>
      <c r="H123" s="36"/>
      <c r="I123" s="36"/>
      <c r="J123" s="36"/>
      <c r="K123" s="30" t="s">
        <v>34</v>
      </c>
      <c r="L123" s="36"/>
      <c r="M123" s="207" t="str">
        <f>E19</f>
        <v xml:space="preserve"> </v>
      </c>
      <c r="N123" s="207"/>
      <c r="O123" s="207"/>
      <c r="P123" s="207"/>
      <c r="Q123" s="207"/>
      <c r="R123" s="37"/>
    </row>
    <row r="124" spans="2:63" s="1" customFormat="1" ht="14.45" customHeight="1">
      <c r="B124" s="35"/>
      <c r="C124" s="30" t="s">
        <v>32</v>
      </c>
      <c r="D124" s="36"/>
      <c r="E124" s="36"/>
      <c r="F124" s="28" t="str">
        <f>IF(E16="","",E16)</f>
        <v>Vyplň údaj</v>
      </c>
      <c r="G124" s="36"/>
      <c r="H124" s="36"/>
      <c r="I124" s="36"/>
      <c r="J124" s="36"/>
      <c r="K124" s="30" t="s">
        <v>36</v>
      </c>
      <c r="L124" s="36"/>
      <c r="M124" s="207" t="str">
        <f>E22</f>
        <v xml:space="preserve"> </v>
      </c>
      <c r="N124" s="207"/>
      <c r="O124" s="207"/>
      <c r="P124" s="207"/>
      <c r="Q124" s="207"/>
      <c r="R124" s="37"/>
    </row>
    <row r="125" spans="2:63" s="1" customFormat="1" ht="10.3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  <row r="126" spans="2:63" s="9" customFormat="1" ht="29.25" customHeight="1">
      <c r="B126" s="155"/>
      <c r="C126" s="156" t="s">
        <v>144</v>
      </c>
      <c r="D126" s="157" t="s">
        <v>145</v>
      </c>
      <c r="E126" s="157" t="s">
        <v>60</v>
      </c>
      <c r="F126" s="271" t="s">
        <v>146</v>
      </c>
      <c r="G126" s="271"/>
      <c r="H126" s="271"/>
      <c r="I126" s="271"/>
      <c r="J126" s="157" t="s">
        <v>147</v>
      </c>
      <c r="K126" s="157" t="s">
        <v>148</v>
      </c>
      <c r="L126" s="271" t="s">
        <v>149</v>
      </c>
      <c r="M126" s="271"/>
      <c r="N126" s="271" t="s">
        <v>121</v>
      </c>
      <c r="O126" s="271"/>
      <c r="P126" s="271"/>
      <c r="Q126" s="272"/>
      <c r="R126" s="158"/>
      <c r="T126" s="80" t="s">
        <v>150</v>
      </c>
      <c r="U126" s="81" t="s">
        <v>42</v>
      </c>
      <c r="V126" s="81" t="s">
        <v>151</v>
      </c>
      <c r="W126" s="81" t="s">
        <v>152</v>
      </c>
      <c r="X126" s="81" t="s">
        <v>153</v>
      </c>
      <c r="Y126" s="81" t="s">
        <v>154</v>
      </c>
      <c r="Z126" s="81" t="s">
        <v>155</v>
      </c>
      <c r="AA126" s="82" t="s">
        <v>156</v>
      </c>
    </row>
    <row r="127" spans="2:63" s="1" customFormat="1" ht="29.25" customHeight="1">
      <c r="B127" s="35"/>
      <c r="C127" s="84" t="s">
        <v>118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273">
        <f>BK127</f>
        <v>0</v>
      </c>
      <c r="O127" s="274"/>
      <c r="P127" s="274"/>
      <c r="Q127" s="274"/>
      <c r="R127" s="37"/>
      <c r="T127" s="83"/>
      <c r="U127" s="51"/>
      <c r="V127" s="51"/>
      <c r="W127" s="159">
        <f>W128+W296</f>
        <v>0</v>
      </c>
      <c r="X127" s="51"/>
      <c r="Y127" s="159">
        <f>Y128+Y296</f>
        <v>0.82411000000000001</v>
      </c>
      <c r="Z127" s="51"/>
      <c r="AA127" s="160">
        <f>AA128+AA296</f>
        <v>0.5334000000000001</v>
      </c>
      <c r="AT127" s="19" t="s">
        <v>77</v>
      </c>
      <c r="AU127" s="19" t="s">
        <v>123</v>
      </c>
      <c r="BK127" s="161">
        <f>BK128+BK296</f>
        <v>0</v>
      </c>
    </row>
    <row r="128" spans="2:63" s="10" customFormat="1" ht="37.35" customHeight="1">
      <c r="B128" s="162"/>
      <c r="C128" s="163"/>
      <c r="D128" s="164" t="s">
        <v>124</v>
      </c>
      <c r="E128" s="164"/>
      <c r="F128" s="164"/>
      <c r="G128" s="164"/>
      <c r="H128" s="164"/>
      <c r="I128" s="164"/>
      <c r="J128" s="164"/>
      <c r="K128" s="164"/>
      <c r="L128" s="164"/>
      <c r="M128" s="164"/>
      <c r="N128" s="269">
        <f>BK128</f>
        <v>0</v>
      </c>
      <c r="O128" s="267"/>
      <c r="P128" s="267"/>
      <c r="Q128" s="267"/>
      <c r="R128" s="165"/>
      <c r="T128" s="166"/>
      <c r="U128" s="163"/>
      <c r="V128" s="163"/>
      <c r="W128" s="167">
        <f>W129+W141+W165+W194+W277+W283+W287+W290</f>
        <v>0</v>
      </c>
      <c r="X128" s="163"/>
      <c r="Y128" s="167">
        <f>Y129+Y141+Y165+Y194+Y277+Y283+Y287+Y290</f>
        <v>0.82411000000000001</v>
      </c>
      <c r="Z128" s="163"/>
      <c r="AA128" s="168">
        <f>AA129+AA141+AA165+AA194+AA277+AA283+AA287+AA290</f>
        <v>0.5334000000000001</v>
      </c>
      <c r="AR128" s="169" t="s">
        <v>88</v>
      </c>
      <c r="AT128" s="170" t="s">
        <v>77</v>
      </c>
      <c r="AU128" s="170" t="s">
        <v>78</v>
      </c>
      <c r="AY128" s="169" t="s">
        <v>157</v>
      </c>
      <c r="BK128" s="171">
        <f>BK129+BK141+BK165+BK194+BK277+BK283+BK287+BK290</f>
        <v>0</v>
      </c>
    </row>
    <row r="129" spans="2:65" s="10" customFormat="1" ht="19.899999999999999" customHeight="1">
      <c r="B129" s="162"/>
      <c r="C129" s="163"/>
      <c r="D129" s="172" t="s">
        <v>125</v>
      </c>
      <c r="E129" s="172"/>
      <c r="F129" s="172"/>
      <c r="G129" s="172"/>
      <c r="H129" s="172"/>
      <c r="I129" s="172"/>
      <c r="J129" s="172"/>
      <c r="K129" s="172"/>
      <c r="L129" s="172"/>
      <c r="M129" s="172"/>
      <c r="N129" s="275">
        <f>BK129</f>
        <v>0</v>
      </c>
      <c r="O129" s="276"/>
      <c r="P129" s="276"/>
      <c r="Q129" s="276"/>
      <c r="R129" s="165"/>
      <c r="T129" s="166"/>
      <c r="U129" s="163"/>
      <c r="V129" s="163"/>
      <c r="W129" s="167">
        <f>SUM(W130:W140)</f>
        <v>0</v>
      </c>
      <c r="X129" s="163"/>
      <c r="Y129" s="167">
        <f>SUM(Y130:Y140)</f>
        <v>0</v>
      </c>
      <c r="Z129" s="163"/>
      <c r="AA129" s="168">
        <f>SUM(AA130:AA140)</f>
        <v>0</v>
      </c>
      <c r="AR129" s="169" t="s">
        <v>88</v>
      </c>
      <c r="AT129" s="170" t="s">
        <v>77</v>
      </c>
      <c r="AU129" s="170" t="s">
        <v>84</v>
      </c>
      <c r="AY129" s="169" t="s">
        <v>157</v>
      </c>
      <c r="BK129" s="171">
        <f>SUM(BK130:BK140)</f>
        <v>0</v>
      </c>
    </row>
    <row r="130" spans="2:65" s="1" customFormat="1" ht="25.5" customHeight="1">
      <c r="B130" s="35"/>
      <c r="C130" s="173" t="s">
        <v>84</v>
      </c>
      <c r="D130" s="173" t="s">
        <v>158</v>
      </c>
      <c r="E130" s="174" t="s">
        <v>159</v>
      </c>
      <c r="F130" s="239" t="s">
        <v>160</v>
      </c>
      <c r="G130" s="239"/>
      <c r="H130" s="239"/>
      <c r="I130" s="239"/>
      <c r="J130" s="175" t="s">
        <v>161</v>
      </c>
      <c r="K130" s="176">
        <v>2</v>
      </c>
      <c r="L130" s="241">
        <v>0</v>
      </c>
      <c r="M130" s="248"/>
      <c r="N130" s="242">
        <f t="shared" ref="N130:N140" si="5">ROUND(L130*K130,2)</f>
        <v>0</v>
      </c>
      <c r="O130" s="242"/>
      <c r="P130" s="242"/>
      <c r="Q130" s="242"/>
      <c r="R130" s="37"/>
      <c r="T130" s="177" t="s">
        <v>24</v>
      </c>
      <c r="U130" s="44" t="s">
        <v>43</v>
      </c>
      <c r="V130" s="36"/>
      <c r="W130" s="178">
        <f t="shared" ref="W130:W140" si="6">V130*K130</f>
        <v>0</v>
      </c>
      <c r="X130" s="178">
        <v>0</v>
      </c>
      <c r="Y130" s="178">
        <f t="shared" ref="Y130:Y140" si="7">X130*K130</f>
        <v>0</v>
      </c>
      <c r="Z130" s="178">
        <v>0</v>
      </c>
      <c r="AA130" s="179">
        <f t="shared" ref="AA130:AA140" si="8">Z130*K130</f>
        <v>0</v>
      </c>
      <c r="AR130" s="19" t="s">
        <v>162</v>
      </c>
      <c r="AT130" s="19" t="s">
        <v>158</v>
      </c>
      <c r="AU130" s="19" t="s">
        <v>88</v>
      </c>
      <c r="AY130" s="19" t="s">
        <v>157</v>
      </c>
      <c r="BE130" s="118">
        <f t="shared" ref="BE130:BE140" si="9">IF(U130="základní",N130,0)</f>
        <v>0</v>
      </c>
      <c r="BF130" s="118">
        <f t="shared" ref="BF130:BF140" si="10">IF(U130="snížená",N130,0)</f>
        <v>0</v>
      </c>
      <c r="BG130" s="118">
        <f t="shared" ref="BG130:BG140" si="11">IF(U130="zákl. přenesená",N130,0)</f>
        <v>0</v>
      </c>
      <c r="BH130" s="118">
        <f t="shared" ref="BH130:BH140" si="12">IF(U130="sníž. přenesená",N130,0)</f>
        <v>0</v>
      </c>
      <c r="BI130" s="118">
        <f t="shared" ref="BI130:BI140" si="13">IF(U130="nulová",N130,0)</f>
        <v>0</v>
      </c>
      <c r="BJ130" s="19" t="s">
        <v>84</v>
      </c>
      <c r="BK130" s="118">
        <f t="shared" ref="BK130:BK140" si="14">ROUND(L130*K130,2)</f>
        <v>0</v>
      </c>
      <c r="BL130" s="19" t="s">
        <v>162</v>
      </c>
      <c r="BM130" s="19" t="s">
        <v>163</v>
      </c>
    </row>
    <row r="131" spans="2:65" s="1" customFormat="1" ht="25.5" customHeight="1">
      <c r="B131" s="35"/>
      <c r="C131" s="173" t="s">
        <v>88</v>
      </c>
      <c r="D131" s="173" t="s">
        <v>158</v>
      </c>
      <c r="E131" s="174" t="s">
        <v>164</v>
      </c>
      <c r="F131" s="239" t="s">
        <v>165</v>
      </c>
      <c r="G131" s="239"/>
      <c r="H131" s="239"/>
      <c r="I131" s="239"/>
      <c r="J131" s="175" t="s">
        <v>161</v>
      </c>
      <c r="K131" s="176">
        <v>2</v>
      </c>
      <c r="L131" s="241">
        <v>0</v>
      </c>
      <c r="M131" s="248"/>
      <c r="N131" s="242">
        <f t="shared" si="5"/>
        <v>0</v>
      </c>
      <c r="O131" s="242"/>
      <c r="P131" s="242"/>
      <c r="Q131" s="242"/>
      <c r="R131" s="37"/>
      <c r="T131" s="177" t="s">
        <v>24</v>
      </c>
      <c r="U131" s="44" t="s">
        <v>43</v>
      </c>
      <c r="V131" s="36"/>
      <c r="W131" s="178">
        <f t="shared" si="6"/>
        <v>0</v>
      </c>
      <c r="X131" s="178">
        <v>0</v>
      </c>
      <c r="Y131" s="178">
        <f t="shared" si="7"/>
        <v>0</v>
      </c>
      <c r="Z131" s="178">
        <v>0</v>
      </c>
      <c r="AA131" s="179">
        <f t="shared" si="8"/>
        <v>0</v>
      </c>
      <c r="AR131" s="19" t="s">
        <v>162</v>
      </c>
      <c r="AT131" s="19" t="s">
        <v>158</v>
      </c>
      <c r="AU131" s="19" t="s">
        <v>88</v>
      </c>
      <c r="AY131" s="19" t="s">
        <v>157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19" t="s">
        <v>84</v>
      </c>
      <c r="BK131" s="118">
        <f t="shared" si="14"/>
        <v>0</v>
      </c>
      <c r="BL131" s="19" t="s">
        <v>162</v>
      </c>
      <c r="BM131" s="19" t="s">
        <v>166</v>
      </c>
    </row>
    <row r="132" spans="2:65" s="1" customFormat="1" ht="25.5" customHeight="1">
      <c r="B132" s="35"/>
      <c r="C132" s="173" t="s">
        <v>167</v>
      </c>
      <c r="D132" s="173" t="s">
        <v>158</v>
      </c>
      <c r="E132" s="174" t="s">
        <v>168</v>
      </c>
      <c r="F132" s="239" t="s">
        <v>169</v>
      </c>
      <c r="G132" s="239"/>
      <c r="H132" s="239"/>
      <c r="I132" s="239"/>
      <c r="J132" s="175" t="s">
        <v>161</v>
      </c>
      <c r="K132" s="176">
        <v>22</v>
      </c>
      <c r="L132" s="241">
        <v>0</v>
      </c>
      <c r="M132" s="248"/>
      <c r="N132" s="242">
        <f t="shared" si="5"/>
        <v>0</v>
      </c>
      <c r="O132" s="242"/>
      <c r="P132" s="242"/>
      <c r="Q132" s="242"/>
      <c r="R132" s="37"/>
      <c r="T132" s="177" t="s">
        <v>24</v>
      </c>
      <c r="U132" s="44" t="s">
        <v>43</v>
      </c>
      <c r="V132" s="36"/>
      <c r="W132" s="178">
        <f t="shared" si="6"/>
        <v>0</v>
      </c>
      <c r="X132" s="178">
        <v>0</v>
      </c>
      <c r="Y132" s="178">
        <f t="shared" si="7"/>
        <v>0</v>
      </c>
      <c r="Z132" s="178">
        <v>0</v>
      </c>
      <c r="AA132" s="179">
        <f t="shared" si="8"/>
        <v>0</v>
      </c>
      <c r="AR132" s="19" t="s">
        <v>162</v>
      </c>
      <c r="AT132" s="19" t="s">
        <v>158</v>
      </c>
      <c r="AU132" s="19" t="s">
        <v>88</v>
      </c>
      <c r="AY132" s="19" t="s">
        <v>157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84</v>
      </c>
      <c r="BK132" s="118">
        <f t="shared" si="14"/>
        <v>0</v>
      </c>
      <c r="BL132" s="19" t="s">
        <v>162</v>
      </c>
      <c r="BM132" s="19" t="s">
        <v>170</v>
      </c>
    </row>
    <row r="133" spans="2:65" s="1" customFormat="1" ht="25.5" customHeight="1">
      <c r="B133" s="35"/>
      <c r="C133" s="173" t="s">
        <v>171</v>
      </c>
      <c r="D133" s="173" t="s">
        <v>158</v>
      </c>
      <c r="E133" s="174" t="s">
        <v>172</v>
      </c>
      <c r="F133" s="239" t="s">
        <v>173</v>
      </c>
      <c r="G133" s="239"/>
      <c r="H133" s="239"/>
      <c r="I133" s="239"/>
      <c r="J133" s="175" t="s">
        <v>161</v>
      </c>
      <c r="K133" s="176">
        <v>8</v>
      </c>
      <c r="L133" s="241">
        <v>0</v>
      </c>
      <c r="M133" s="248"/>
      <c r="N133" s="242">
        <f t="shared" si="5"/>
        <v>0</v>
      </c>
      <c r="O133" s="242"/>
      <c r="P133" s="242"/>
      <c r="Q133" s="242"/>
      <c r="R133" s="37"/>
      <c r="T133" s="177" t="s">
        <v>24</v>
      </c>
      <c r="U133" s="44" t="s">
        <v>43</v>
      </c>
      <c r="V133" s="36"/>
      <c r="W133" s="178">
        <f t="shared" si="6"/>
        <v>0</v>
      </c>
      <c r="X133" s="178">
        <v>0</v>
      </c>
      <c r="Y133" s="178">
        <f t="shared" si="7"/>
        <v>0</v>
      </c>
      <c r="Z133" s="178">
        <v>0</v>
      </c>
      <c r="AA133" s="179">
        <f t="shared" si="8"/>
        <v>0</v>
      </c>
      <c r="AR133" s="19" t="s">
        <v>162</v>
      </c>
      <c r="AT133" s="19" t="s">
        <v>158</v>
      </c>
      <c r="AU133" s="19" t="s">
        <v>88</v>
      </c>
      <c r="AY133" s="19" t="s">
        <v>157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84</v>
      </c>
      <c r="BK133" s="118">
        <f t="shared" si="14"/>
        <v>0</v>
      </c>
      <c r="BL133" s="19" t="s">
        <v>162</v>
      </c>
      <c r="BM133" s="19" t="s">
        <v>174</v>
      </c>
    </row>
    <row r="134" spans="2:65" s="1" customFormat="1" ht="25.5" customHeight="1">
      <c r="B134" s="35"/>
      <c r="C134" s="173" t="s">
        <v>175</v>
      </c>
      <c r="D134" s="173" t="s">
        <v>158</v>
      </c>
      <c r="E134" s="174" t="s">
        <v>176</v>
      </c>
      <c r="F134" s="239" t="s">
        <v>177</v>
      </c>
      <c r="G134" s="239"/>
      <c r="H134" s="239"/>
      <c r="I134" s="239"/>
      <c r="J134" s="175" t="s">
        <v>161</v>
      </c>
      <c r="K134" s="176">
        <v>14</v>
      </c>
      <c r="L134" s="241">
        <v>0</v>
      </c>
      <c r="M134" s="248"/>
      <c r="N134" s="242">
        <f t="shared" si="5"/>
        <v>0</v>
      </c>
      <c r="O134" s="242"/>
      <c r="P134" s="242"/>
      <c r="Q134" s="242"/>
      <c r="R134" s="37"/>
      <c r="T134" s="177" t="s">
        <v>24</v>
      </c>
      <c r="U134" s="44" t="s">
        <v>43</v>
      </c>
      <c r="V134" s="36"/>
      <c r="W134" s="178">
        <f t="shared" si="6"/>
        <v>0</v>
      </c>
      <c r="X134" s="178">
        <v>0</v>
      </c>
      <c r="Y134" s="178">
        <f t="shared" si="7"/>
        <v>0</v>
      </c>
      <c r="Z134" s="178">
        <v>0</v>
      </c>
      <c r="AA134" s="179">
        <f t="shared" si="8"/>
        <v>0</v>
      </c>
      <c r="AR134" s="19" t="s">
        <v>162</v>
      </c>
      <c r="AT134" s="19" t="s">
        <v>158</v>
      </c>
      <c r="AU134" s="19" t="s">
        <v>88</v>
      </c>
      <c r="AY134" s="19" t="s">
        <v>157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84</v>
      </c>
      <c r="BK134" s="118">
        <f t="shared" si="14"/>
        <v>0</v>
      </c>
      <c r="BL134" s="19" t="s">
        <v>162</v>
      </c>
      <c r="BM134" s="19" t="s">
        <v>178</v>
      </c>
    </row>
    <row r="135" spans="2:65" s="1" customFormat="1" ht="25.5" customHeight="1">
      <c r="B135" s="35"/>
      <c r="C135" s="173" t="s">
        <v>179</v>
      </c>
      <c r="D135" s="173" t="s">
        <v>158</v>
      </c>
      <c r="E135" s="174" t="s">
        <v>180</v>
      </c>
      <c r="F135" s="239" t="s">
        <v>181</v>
      </c>
      <c r="G135" s="239"/>
      <c r="H135" s="239"/>
      <c r="I135" s="239"/>
      <c r="J135" s="175" t="s">
        <v>161</v>
      </c>
      <c r="K135" s="176">
        <v>32</v>
      </c>
      <c r="L135" s="241">
        <v>0</v>
      </c>
      <c r="M135" s="248"/>
      <c r="N135" s="242">
        <f t="shared" si="5"/>
        <v>0</v>
      </c>
      <c r="O135" s="242"/>
      <c r="P135" s="242"/>
      <c r="Q135" s="242"/>
      <c r="R135" s="37"/>
      <c r="T135" s="177" t="s">
        <v>24</v>
      </c>
      <c r="U135" s="44" t="s">
        <v>43</v>
      </c>
      <c r="V135" s="36"/>
      <c r="W135" s="178">
        <f t="shared" si="6"/>
        <v>0</v>
      </c>
      <c r="X135" s="178">
        <v>0</v>
      </c>
      <c r="Y135" s="178">
        <f t="shared" si="7"/>
        <v>0</v>
      </c>
      <c r="Z135" s="178">
        <v>0</v>
      </c>
      <c r="AA135" s="179">
        <f t="shared" si="8"/>
        <v>0</v>
      </c>
      <c r="AR135" s="19" t="s">
        <v>162</v>
      </c>
      <c r="AT135" s="19" t="s">
        <v>158</v>
      </c>
      <c r="AU135" s="19" t="s">
        <v>88</v>
      </c>
      <c r="AY135" s="19" t="s">
        <v>157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84</v>
      </c>
      <c r="BK135" s="118">
        <f t="shared" si="14"/>
        <v>0</v>
      </c>
      <c r="BL135" s="19" t="s">
        <v>162</v>
      </c>
      <c r="BM135" s="19" t="s">
        <v>182</v>
      </c>
    </row>
    <row r="136" spans="2:65" s="1" customFormat="1" ht="25.5" customHeight="1">
      <c r="B136" s="35"/>
      <c r="C136" s="173" t="s">
        <v>183</v>
      </c>
      <c r="D136" s="173" t="s">
        <v>158</v>
      </c>
      <c r="E136" s="174" t="s">
        <v>184</v>
      </c>
      <c r="F136" s="239" t="s">
        <v>185</v>
      </c>
      <c r="G136" s="239"/>
      <c r="H136" s="239"/>
      <c r="I136" s="239"/>
      <c r="J136" s="175" t="s">
        <v>161</v>
      </c>
      <c r="K136" s="176">
        <v>7</v>
      </c>
      <c r="L136" s="241">
        <v>0</v>
      </c>
      <c r="M136" s="248"/>
      <c r="N136" s="242">
        <f t="shared" si="5"/>
        <v>0</v>
      </c>
      <c r="O136" s="242"/>
      <c r="P136" s="242"/>
      <c r="Q136" s="242"/>
      <c r="R136" s="37"/>
      <c r="T136" s="177" t="s">
        <v>24</v>
      </c>
      <c r="U136" s="44" t="s">
        <v>43</v>
      </c>
      <c r="V136" s="36"/>
      <c r="W136" s="178">
        <f t="shared" si="6"/>
        <v>0</v>
      </c>
      <c r="X136" s="178">
        <v>0</v>
      </c>
      <c r="Y136" s="178">
        <f t="shared" si="7"/>
        <v>0</v>
      </c>
      <c r="Z136" s="178">
        <v>0</v>
      </c>
      <c r="AA136" s="179">
        <f t="shared" si="8"/>
        <v>0</v>
      </c>
      <c r="AR136" s="19" t="s">
        <v>162</v>
      </c>
      <c r="AT136" s="19" t="s">
        <v>158</v>
      </c>
      <c r="AU136" s="19" t="s">
        <v>88</v>
      </c>
      <c r="AY136" s="19" t="s">
        <v>157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84</v>
      </c>
      <c r="BK136" s="118">
        <f t="shared" si="14"/>
        <v>0</v>
      </c>
      <c r="BL136" s="19" t="s">
        <v>162</v>
      </c>
      <c r="BM136" s="19" t="s">
        <v>186</v>
      </c>
    </row>
    <row r="137" spans="2:65" s="1" customFormat="1" ht="25.5" customHeight="1">
      <c r="B137" s="35"/>
      <c r="C137" s="173" t="s">
        <v>187</v>
      </c>
      <c r="D137" s="173" t="s">
        <v>158</v>
      </c>
      <c r="E137" s="174" t="s">
        <v>188</v>
      </c>
      <c r="F137" s="239" t="s">
        <v>189</v>
      </c>
      <c r="G137" s="239"/>
      <c r="H137" s="239"/>
      <c r="I137" s="239"/>
      <c r="J137" s="175" t="s">
        <v>161</v>
      </c>
      <c r="K137" s="176">
        <v>13</v>
      </c>
      <c r="L137" s="241">
        <v>0</v>
      </c>
      <c r="M137" s="248"/>
      <c r="N137" s="242">
        <f t="shared" si="5"/>
        <v>0</v>
      </c>
      <c r="O137" s="242"/>
      <c r="P137" s="242"/>
      <c r="Q137" s="242"/>
      <c r="R137" s="37"/>
      <c r="T137" s="177" t="s">
        <v>24</v>
      </c>
      <c r="U137" s="44" t="s">
        <v>43</v>
      </c>
      <c r="V137" s="36"/>
      <c r="W137" s="178">
        <f t="shared" si="6"/>
        <v>0</v>
      </c>
      <c r="X137" s="178">
        <v>0</v>
      </c>
      <c r="Y137" s="178">
        <f t="shared" si="7"/>
        <v>0</v>
      </c>
      <c r="Z137" s="178">
        <v>0</v>
      </c>
      <c r="AA137" s="179">
        <f t="shared" si="8"/>
        <v>0</v>
      </c>
      <c r="AR137" s="19" t="s">
        <v>162</v>
      </c>
      <c r="AT137" s="19" t="s">
        <v>158</v>
      </c>
      <c r="AU137" s="19" t="s">
        <v>88</v>
      </c>
      <c r="AY137" s="19" t="s">
        <v>157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84</v>
      </c>
      <c r="BK137" s="118">
        <f t="shared" si="14"/>
        <v>0</v>
      </c>
      <c r="BL137" s="19" t="s">
        <v>162</v>
      </c>
      <c r="BM137" s="19" t="s">
        <v>190</v>
      </c>
    </row>
    <row r="138" spans="2:65" s="1" customFormat="1" ht="25.5" customHeight="1">
      <c r="B138" s="35"/>
      <c r="C138" s="173" t="s">
        <v>191</v>
      </c>
      <c r="D138" s="173" t="s">
        <v>158</v>
      </c>
      <c r="E138" s="174" t="s">
        <v>192</v>
      </c>
      <c r="F138" s="239" t="s">
        <v>193</v>
      </c>
      <c r="G138" s="239"/>
      <c r="H138" s="239"/>
      <c r="I138" s="239"/>
      <c r="J138" s="175" t="s">
        <v>194</v>
      </c>
      <c r="K138" s="176">
        <v>12</v>
      </c>
      <c r="L138" s="241">
        <v>0</v>
      </c>
      <c r="M138" s="248"/>
      <c r="N138" s="242">
        <f t="shared" si="5"/>
        <v>0</v>
      </c>
      <c r="O138" s="242"/>
      <c r="P138" s="242"/>
      <c r="Q138" s="242"/>
      <c r="R138" s="37"/>
      <c r="T138" s="177" t="s">
        <v>24</v>
      </c>
      <c r="U138" s="44" t="s">
        <v>43</v>
      </c>
      <c r="V138" s="36"/>
      <c r="W138" s="178">
        <f t="shared" si="6"/>
        <v>0</v>
      </c>
      <c r="X138" s="178">
        <v>0</v>
      </c>
      <c r="Y138" s="178">
        <f t="shared" si="7"/>
        <v>0</v>
      </c>
      <c r="Z138" s="178">
        <v>0</v>
      </c>
      <c r="AA138" s="179">
        <f t="shared" si="8"/>
        <v>0</v>
      </c>
      <c r="AR138" s="19" t="s">
        <v>162</v>
      </c>
      <c r="AT138" s="19" t="s">
        <v>158</v>
      </c>
      <c r="AU138" s="19" t="s">
        <v>88</v>
      </c>
      <c r="AY138" s="19" t="s">
        <v>157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84</v>
      </c>
      <c r="BK138" s="118">
        <f t="shared" si="14"/>
        <v>0</v>
      </c>
      <c r="BL138" s="19" t="s">
        <v>162</v>
      </c>
      <c r="BM138" s="19" t="s">
        <v>195</v>
      </c>
    </row>
    <row r="139" spans="2:65" s="1" customFormat="1" ht="25.5" customHeight="1">
      <c r="B139" s="35"/>
      <c r="C139" s="173" t="s">
        <v>196</v>
      </c>
      <c r="D139" s="173" t="s">
        <v>158</v>
      </c>
      <c r="E139" s="174" t="s">
        <v>197</v>
      </c>
      <c r="F139" s="239" t="s">
        <v>198</v>
      </c>
      <c r="G139" s="239"/>
      <c r="H139" s="239"/>
      <c r="I139" s="239"/>
      <c r="J139" s="175" t="s">
        <v>199</v>
      </c>
      <c r="K139" s="180">
        <v>0</v>
      </c>
      <c r="L139" s="241">
        <v>0</v>
      </c>
      <c r="M139" s="248"/>
      <c r="N139" s="242">
        <f t="shared" si="5"/>
        <v>0</v>
      </c>
      <c r="O139" s="242"/>
      <c r="P139" s="242"/>
      <c r="Q139" s="242"/>
      <c r="R139" s="37"/>
      <c r="T139" s="177" t="s">
        <v>24</v>
      </c>
      <c r="U139" s="44" t="s">
        <v>43</v>
      </c>
      <c r="V139" s="36"/>
      <c r="W139" s="178">
        <f t="shared" si="6"/>
        <v>0</v>
      </c>
      <c r="X139" s="178">
        <v>0</v>
      </c>
      <c r="Y139" s="178">
        <f t="shared" si="7"/>
        <v>0</v>
      </c>
      <c r="Z139" s="178">
        <v>0</v>
      </c>
      <c r="AA139" s="179">
        <f t="shared" si="8"/>
        <v>0</v>
      </c>
      <c r="AR139" s="19" t="s">
        <v>162</v>
      </c>
      <c r="AT139" s="19" t="s">
        <v>158</v>
      </c>
      <c r="AU139" s="19" t="s">
        <v>88</v>
      </c>
      <c r="AY139" s="19" t="s">
        <v>157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84</v>
      </c>
      <c r="BK139" s="118">
        <f t="shared" si="14"/>
        <v>0</v>
      </c>
      <c r="BL139" s="19" t="s">
        <v>162</v>
      </c>
      <c r="BM139" s="19" t="s">
        <v>200</v>
      </c>
    </row>
    <row r="140" spans="2:65" s="1" customFormat="1" ht="25.5" customHeight="1">
      <c r="B140" s="35"/>
      <c r="C140" s="173" t="s">
        <v>201</v>
      </c>
      <c r="D140" s="173" t="s">
        <v>158</v>
      </c>
      <c r="E140" s="174" t="s">
        <v>202</v>
      </c>
      <c r="F140" s="239" t="s">
        <v>203</v>
      </c>
      <c r="G140" s="239"/>
      <c r="H140" s="239"/>
      <c r="I140" s="239"/>
      <c r="J140" s="175" t="s">
        <v>199</v>
      </c>
      <c r="K140" s="180">
        <v>0</v>
      </c>
      <c r="L140" s="241">
        <v>0</v>
      </c>
      <c r="M140" s="248"/>
      <c r="N140" s="242">
        <f t="shared" si="5"/>
        <v>0</v>
      </c>
      <c r="O140" s="242"/>
      <c r="P140" s="242"/>
      <c r="Q140" s="242"/>
      <c r="R140" s="37"/>
      <c r="T140" s="177" t="s">
        <v>24</v>
      </c>
      <c r="U140" s="44" t="s">
        <v>43</v>
      </c>
      <c r="V140" s="36"/>
      <c r="W140" s="178">
        <f t="shared" si="6"/>
        <v>0</v>
      </c>
      <c r="X140" s="178">
        <v>0</v>
      </c>
      <c r="Y140" s="178">
        <f t="shared" si="7"/>
        <v>0</v>
      </c>
      <c r="Z140" s="178">
        <v>0</v>
      </c>
      <c r="AA140" s="179">
        <f t="shared" si="8"/>
        <v>0</v>
      </c>
      <c r="AR140" s="19" t="s">
        <v>162</v>
      </c>
      <c r="AT140" s="19" t="s">
        <v>158</v>
      </c>
      <c r="AU140" s="19" t="s">
        <v>88</v>
      </c>
      <c r="AY140" s="19" t="s">
        <v>157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84</v>
      </c>
      <c r="BK140" s="118">
        <f t="shared" si="14"/>
        <v>0</v>
      </c>
      <c r="BL140" s="19" t="s">
        <v>162</v>
      </c>
      <c r="BM140" s="19" t="s">
        <v>204</v>
      </c>
    </row>
    <row r="141" spans="2:65" s="10" customFormat="1" ht="29.85" customHeight="1">
      <c r="B141" s="162"/>
      <c r="C141" s="163"/>
      <c r="D141" s="172" t="s">
        <v>126</v>
      </c>
      <c r="E141" s="172"/>
      <c r="F141" s="172"/>
      <c r="G141" s="172"/>
      <c r="H141" s="172"/>
      <c r="I141" s="172"/>
      <c r="J141" s="172"/>
      <c r="K141" s="172"/>
      <c r="L141" s="172"/>
      <c r="M141" s="172"/>
      <c r="N141" s="246">
        <f>BK141</f>
        <v>0</v>
      </c>
      <c r="O141" s="247"/>
      <c r="P141" s="247"/>
      <c r="Q141" s="247"/>
      <c r="R141" s="165"/>
      <c r="T141" s="166"/>
      <c r="U141" s="163"/>
      <c r="V141" s="163"/>
      <c r="W141" s="167">
        <f>SUM(W142:W164)</f>
        <v>0</v>
      </c>
      <c r="X141" s="163"/>
      <c r="Y141" s="167">
        <f>SUM(Y142:Y164)</f>
        <v>2.0070000000000001E-2</v>
      </c>
      <c r="Z141" s="163"/>
      <c r="AA141" s="168">
        <f>SUM(AA142:AA164)</f>
        <v>0</v>
      </c>
      <c r="AR141" s="169" t="s">
        <v>88</v>
      </c>
      <c r="AT141" s="170" t="s">
        <v>77</v>
      </c>
      <c r="AU141" s="170" t="s">
        <v>84</v>
      </c>
      <c r="AY141" s="169" t="s">
        <v>157</v>
      </c>
      <c r="BK141" s="171">
        <f>SUM(BK142:BK164)</f>
        <v>0</v>
      </c>
    </row>
    <row r="142" spans="2:65" s="1" customFormat="1" ht="25.5" customHeight="1">
      <c r="B142" s="35"/>
      <c r="C142" s="173" t="s">
        <v>205</v>
      </c>
      <c r="D142" s="173" t="s">
        <v>158</v>
      </c>
      <c r="E142" s="174" t="s">
        <v>206</v>
      </c>
      <c r="F142" s="239" t="s">
        <v>207</v>
      </c>
      <c r="G142" s="239"/>
      <c r="H142" s="239"/>
      <c r="I142" s="239"/>
      <c r="J142" s="175" t="s">
        <v>208</v>
      </c>
      <c r="K142" s="176">
        <v>5</v>
      </c>
      <c r="L142" s="241">
        <v>0</v>
      </c>
      <c r="M142" s="248"/>
      <c r="N142" s="242">
        <f t="shared" ref="N142:N164" si="15">ROUND(L142*K142,2)</f>
        <v>0</v>
      </c>
      <c r="O142" s="242"/>
      <c r="P142" s="242"/>
      <c r="Q142" s="242"/>
      <c r="R142" s="37"/>
      <c r="T142" s="177" t="s">
        <v>24</v>
      </c>
      <c r="U142" s="44" t="s">
        <v>43</v>
      </c>
      <c r="V142" s="36"/>
      <c r="W142" s="178">
        <f t="shared" ref="W142:W164" si="16">V142*K142</f>
        <v>0</v>
      </c>
      <c r="X142" s="178">
        <v>0</v>
      </c>
      <c r="Y142" s="178">
        <f t="shared" ref="Y142:Y164" si="17">X142*K142</f>
        <v>0</v>
      </c>
      <c r="Z142" s="178">
        <v>0</v>
      </c>
      <c r="AA142" s="179">
        <f t="shared" ref="AA142:AA164" si="18">Z142*K142</f>
        <v>0</v>
      </c>
      <c r="AR142" s="19" t="s">
        <v>162</v>
      </c>
      <c r="AT142" s="19" t="s">
        <v>158</v>
      </c>
      <c r="AU142" s="19" t="s">
        <v>88</v>
      </c>
      <c r="AY142" s="19" t="s">
        <v>157</v>
      </c>
      <c r="BE142" s="118">
        <f t="shared" ref="BE142:BE164" si="19">IF(U142="základní",N142,0)</f>
        <v>0</v>
      </c>
      <c r="BF142" s="118">
        <f t="shared" ref="BF142:BF164" si="20">IF(U142="snížená",N142,0)</f>
        <v>0</v>
      </c>
      <c r="BG142" s="118">
        <f t="shared" ref="BG142:BG164" si="21">IF(U142="zákl. přenesená",N142,0)</f>
        <v>0</v>
      </c>
      <c r="BH142" s="118">
        <f t="shared" ref="BH142:BH164" si="22">IF(U142="sníž. přenesená",N142,0)</f>
        <v>0</v>
      </c>
      <c r="BI142" s="118">
        <f t="shared" ref="BI142:BI164" si="23">IF(U142="nulová",N142,0)</f>
        <v>0</v>
      </c>
      <c r="BJ142" s="19" t="s">
        <v>84</v>
      </c>
      <c r="BK142" s="118">
        <f t="shared" ref="BK142:BK164" si="24">ROUND(L142*K142,2)</f>
        <v>0</v>
      </c>
      <c r="BL142" s="19" t="s">
        <v>162</v>
      </c>
      <c r="BM142" s="19" t="s">
        <v>209</v>
      </c>
    </row>
    <row r="143" spans="2:65" s="1" customFormat="1" ht="38.25" customHeight="1">
      <c r="B143" s="35"/>
      <c r="C143" s="173" t="s">
        <v>210</v>
      </c>
      <c r="D143" s="173" t="s">
        <v>158</v>
      </c>
      <c r="E143" s="174" t="s">
        <v>211</v>
      </c>
      <c r="F143" s="239" t="s">
        <v>212</v>
      </c>
      <c r="G143" s="239"/>
      <c r="H143" s="239"/>
      <c r="I143" s="239"/>
      <c r="J143" s="175" t="s">
        <v>208</v>
      </c>
      <c r="K143" s="176">
        <v>4</v>
      </c>
      <c r="L143" s="241">
        <v>0</v>
      </c>
      <c r="M143" s="248"/>
      <c r="N143" s="242">
        <f t="shared" si="15"/>
        <v>0</v>
      </c>
      <c r="O143" s="242"/>
      <c r="P143" s="242"/>
      <c r="Q143" s="242"/>
      <c r="R143" s="37"/>
      <c r="T143" s="177" t="s">
        <v>24</v>
      </c>
      <c r="U143" s="44" t="s">
        <v>43</v>
      </c>
      <c r="V143" s="36"/>
      <c r="W143" s="178">
        <f t="shared" si="16"/>
        <v>0</v>
      </c>
      <c r="X143" s="178">
        <v>0</v>
      </c>
      <c r="Y143" s="178">
        <f t="shared" si="17"/>
        <v>0</v>
      </c>
      <c r="Z143" s="178">
        <v>0</v>
      </c>
      <c r="AA143" s="179">
        <f t="shared" si="18"/>
        <v>0</v>
      </c>
      <c r="AR143" s="19" t="s">
        <v>162</v>
      </c>
      <c r="AT143" s="19" t="s">
        <v>158</v>
      </c>
      <c r="AU143" s="19" t="s">
        <v>88</v>
      </c>
      <c r="AY143" s="19" t="s">
        <v>157</v>
      </c>
      <c r="BE143" s="118">
        <f t="shared" si="19"/>
        <v>0</v>
      </c>
      <c r="BF143" s="118">
        <f t="shared" si="20"/>
        <v>0</v>
      </c>
      <c r="BG143" s="118">
        <f t="shared" si="21"/>
        <v>0</v>
      </c>
      <c r="BH143" s="118">
        <f t="shared" si="22"/>
        <v>0</v>
      </c>
      <c r="BI143" s="118">
        <f t="shared" si="23"/>
        <v>0</v>
      </c>
      <c r="BJ143" s="19" t="s">
        <v>84</v>
      </c>
      <c r="BK143" s="118">
        <f t="shared" si="24"/>
        <v>0</v>
      </c>
      <c r="BL143" s="19" t="s">
        <v>162</v>
      </c>
      <c r="BM143" s="19" t="s">
        <v>213</v>
      </c>
    </row>
    <row r="144" spans="2:65" s="1" customFormat="1" ht="25.5" customHeight="1">
      <c r="B144" s="35"/>
      <c r="C144" s="173" t="s">
        <v>214</v>
      </c>
      <c r="D144" s="173" t="s">
        <v>158</v>
      </c>
      <c r="E144" s="174" t="s">
        <v>215</v>
      </c>
      <c r="F144" s="239" t="s">
        <v>216</v>
      </c>
      <c r="G144" s="239"/>
      <c r="H144" s="239"/>
      <c r="I144" s="239"/>
      <c r="J144" s="175" t="s">
        <v>217</v>
      </c>
      <c r="K144" s="176">
        <v>5</v>
      </c>
      <c r="L144" s="241">
        <v>0</v>
      </c>
      <c r="M144" s="248"/>
      <c r="N144" s="242">
        <f t="shared" si="15"/>
        <v>0</v>
      </c>
      <c r="O144" s="242"/>
      <c r="P144" s="242"/>
      <c r="Q144" s="242"/>
      <c r="R144" s="37"/>
      <c r="T144" s="177" t="s">
        <v>24</v>
      </c>
      <c r="U144" s="44" t="s">
        <v>43</v>
      </c>
      <c r="V144" s="36"/>
      <c r="W144" s="178">
        <f t="shared" si="16"/>
        <v>0</v>
      </c>
      <c r="X144" s="178">
        <v>6.8000000000000005E-4</v>
      </c>
      <c r="Y144" s="178">
        <f t="shared" si="17"/>
        <v>3.4000000000000002E-3</v>
      </c>
      <c r="Z144" s="178">
        <v>0</v>
      </c>
      <c r="AA144" s="179">
        <f t="shared" si="18"/>
        <v>0</v>
      </c>
      <c r="AR144" s="19" t="s">
        <v>162</v>
      </c>
      <c r="AT144" s="19" t="s">
        <v>158</v>
      </c>
      <c r="AU144" s="19" t="s">
        <v>88</v>
      </c>
      <c r="AY144" s="19" t="s">
        <v>157</v>
      </c>
      <c r="BE144" s="118">
        <f t="shared" si="19"/>
        <v>0</v>
      </c>
      <c r="BF144" s="118">
        <f t="shared" si="20"/>
        <v>0</v>
      </c>
      <c r="BG144" s="118">
        <f t="shared" si="21"/>
        <v>0</v>
      </c>
      <c r="BH144" s="118">
        <f t="shared" si="22"/>
        <v>0</v>
      </c>
      <c r="BI144" s="118">
        <f t="shared" si="23"/>
        <v>0</v>
      </c>
      <c r="BJ144" s="19" t="s">
        <v>84</v>
      </c>
      <c r="BK144" s="118">
        <f t="shared" si="24"/>
        <v>0</v>
      </c>
      <c r="BL144" s="19" t="s">
        <v>162</v>
      </c>
      <c r="BM144" s="19" t="s">
        <v>218</v>
      </c>
    </row>
    <row r="145" spans="2:65" s="1" customFormat="1" ht="25.5" customHeight="1">
      <c r="B145" s="35"/>
      <c r="C145" s="173" t="s">
        <v>11</v>
      </c>
      <c r="D145" s="173" t="s">
        <v>158</v>
      </c>
      <c r="E145" s="174" t="s">
        <v>219</v>
      </c>
      <c r="F145" s="239" t="s">
        <v>220</v>
      </c>
      <c r="G145" s="239"/>
      <c r="H145" s="239"/>
      <c r="I145" s="239"/>
      <c r="J145" s="175" t="s">
        <v>217</v>
      </c>
      <c r="K145" s="176">
        <v>4</v>
      </c>
      <c r="L145" s="241">
        <v>0</v>
      </c>
      <c r="M145" s="248"/>
      <c r="N145" s="242">
        <f t="shared" si="15"/>
        <v>0</v>
      </c>
      <c r="O145" s="242"/>
      <c r="P145" s="242"/>
      <c r="Q145" s="242"/>
      <c r="R145" s="37"/>
      <c r="T145" s="177" t="s">
        <v>24</v>
      </c>
      <c r="U145" s="44" t="s">
        <v>43</v>
      </c>
      <c r="V145" s="36"/>
      <c r="W145" s="178">
        <f t="shared" si="16"/>
        <v>0</v>
      </c>
      <c r="X145" s="178">
        <v>1.1900000000000001E-3</v>
      </c>
      <c r="Y145" s="178">
        <f t="shared" si="17"/>
        <v>4.7600000000000003E-3</v>
      </c>
      <c r="Z145" s="178">
        <v>0</v>
      </c>
      <c r="AA145" s="179">
        <f t="shared" si="18"/>
        <v>0</v>
      </c>
      <c r="AR145" s="19" t="s">
        <v>162</v>
      </c>
      <c r="AT145" s="19" t="s">
        <v>158</v>
      </c>
      <c r="AU145" s="19" t="s">
        <v>88</v>
      </c>
      <c r="AY145" s="19" t="s">
        <v>157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19" t="s">
        <v>84</v>
      </c>
      <c r="BK145" s="118">
        <f t="shared" si="24"/>
        <v>0</v>
      </c>
      <c r="BL145" s="19" t="s">
        <v>162</v>
      </c>
      <c r="BM145" s="19" t="s">
        <v>221</v>
      </c>
    </row>
    <row r="146" spans="2:65" s="1" customFormat="1" ht="25.5" customHeight="1">
      <c r="B146" s="35"/>
      <c r="C146" s="173" t="s">
        <v>162</v>
      </c>
      <c r="D146" s="173" t="s">
        <v>158</v>
      </c>
      <c r="E146" s="174" t="s">
        <v>222</v>
      </c>
      <c r="F146" s="239" t="s">
        <v>223</v>
      </c>
      <c r="G146" s="239"/>
      <c r="H146" s="239"/>
      <c r="I146" s="239"/>
      <c r="J146" s="175" t="s">
        <v>217</v>
      </c>
      <c r="K146" s="176">
        <v>1</v>
      </c>
      <c r="L146" s="241">
        <v>0</v>
      </c>
      <c r="M146" s="248"/>
      <c r="N146" s="242">
        <f t="shared" si="15"/>
        <v>0</v>
      </c>
      <c r="O146" s="242"/>
      <c r="P146" s="242"/>
      <c r="Q146" s="242"/>
      <c r="R146" s="37"/>
      <c r="T146" s="177" t="s">
        <v>24</v>
      </c>
      <c r="U146" s="44" t="s">
        <v>43</v>
      </c>
      <c r="V146" s="36"/>
      <c r="W146" s="178">
        <f t="shared" si="16"/>
        <v>0</v>
      </c>
      <c r="X146" s="178">
        <v>3.48E-3</v>
      </c>
      <c r="Y146" s="178">
        <f t="shared" si="17"/>
        <v>3.48E-3</v>
      </c>
      <c r="Z146" s="178">
        <v>0</v>
      </c>
      <c r="AA146" s="179">
        <f t="shared" si="18"/>
        <v>0</v>
      </c>
      <c r="AR146" s="19" t="s">
        <v>162</v>
      </c>
      <c r="AT146" s="19" t="s">
        <v>158</v>
      </c>
      <c r="AU146" s="19" t="s">
        <v>88</v>
      </c>
      <c r="AY146" s="19" t="s">
        <v>157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19" t="s">
        <v>84</v>
      </c>
      <c r="BK146" s="118">
        <f t="shared" si="24"/>
        <v>0</v>
      </c>
      <c r="BL146" s="19" t="s">
        <v>162</v>
      </c>
      <c r="BM146" s="19" t="s">
        <v>224</v>
      </c>
    </row>
    <row r="147" spans="2:65" s="1" customFormat="1" ht="25.5" customHeight="1">
      <c r="B147" s="35"/>
      <c r="C147" s="173" t="s">
        <v>225</v>
      </c>
      <c r="D147" s="173" t="s">
        <v>158</v>
      </c>
      <c r="E147" s="174" t="s">
        <v>226</v>
      </c>
      <c r="F147" s="239" t="s">
        <v>227</v>
      </c>
      <c r="G147" s="239"/>
      <c r="H147" s="239"/>
      <c r="I147" s="239"/>
      <c r="J147" s="175" t="s">
        <v>217</v>
      </c>
      <c r="K147" s="176">
        <v>1</v>
      </c>
      <c r="L147" s="241">
        <v>0</v>
      </c>
      <c r="M147" s="248"/>
      <c r="N147" s="242">
        <f t="shared" si="15"/>
        <v>0</v>
      </c>
      <c r="O147" s="242"/>
      <c r="P147" s="242"/>
      <c r="Q147" s="242"/>
      <c r="R147" s="37"/>
      <c r="T147" s="177" t="s">
        <v>24</v>
      </c>
      <c r="U147" s="44" t="s">
        <v>43</v>
      </c>
      <c r="V147" s="36"/>
      <c r="W147" s="178">
        <f t="shared" si="16"/>
        <v>0</v>
      </c>
      <c r="X147" s="178">
        <v>3.5400000000000002E-3</v>
      </c>
      <c r="Y147" s="178">
        <f t="shared" si="17"/>
        <v>3.5400000000000002E-3</v>
      </c>
      <c r="Z147" s="178">
        <v>0</v>
      </c>
      <c r="AA147" s="179">
        <f t="shared" si="18"/>
        <v>0</v>
      </c>
      <c r="AR147" s="19" t="s">
        <v>162</v>
      </c>
      <c r="AT147" s="19" t="s">
        <v>158</v>
      </c>
      <c r="AU147" s="19" t="s">
        <v>88</v>
      </c>
      <c r="AY147" s="19" t="s">
        <v>157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19" t="s">
        <v>84</v>
      </c>
      <c r="BK147" s="118">
        <f t="shared" si="24"/>
        <v>0</v>
      </c>
      <c r="BL147" s="19" t="s">
        <v>162</v>
      </c>
      <c r="BM147" s="19" t="s">
        <v>228</v>
      </c>
    </row>
    <row r="148" spans="2:65" s="1" customFormat="1" ht="25.5" customHeight="1">
      <c r="B148" s="35"/>
      <c r="C148" s="173" t="s">
        <v>229</v>
      </c>
      <c r="D148" s="173" t="s">
        <v>158</v>
      </c>
      <c r="E148" s="174" t="s">
        <v>230</v>
      </c>
      <c r="F148" s="239" t="s">
        <v>231</v>
      </c>
      <c r="G148" s="239"/>
      <c r="H148" s="239"/>
      <c r="I148" s="239"/>
      <c r="J148" s="175" t="s">
        <v>217</v>
      </c>
      <c r="K148" s="176">
        <v>1</v>
      </c>
      <c r="L148" s="241">
        <v>0</v>
      </c>
      <c r="M148" s="248"/>
      <c r="N148" s="242">
        <f t="shared" si="15"/>
        <v>0</v>
      </c>
      <c r="O148" s="242"/>
      <c r="P148" s="242"/>
      <c r="Q148" s="242"/>
      <c r="R148" s="37"/>
      <c r="T148" s="177" t="s">
        <v>24</v>
      </c>
      <c r="U148" s="44" t="s">
        <v>43</v>
      </c>
      <c r="V148" s="36"/>
      <c r="W148" s="178">
        <f t="shared" si="16"/>
        <v>0</v>
      </c>
      <c r="X148" s="178">
        <v>4.8900000000000002E-3</v>
      </c>
      <c r="Y148" s="178">
        <f t="shared" si="17"/>
        <v>4.8900000000000002E-3</v>
      </c>
      <c r="Z148" s="178">
        <v>0</v>
      </c>
      <c r="AA148" s="179">
        <f t="shared" si="18"/>
        <v>0</v>
      </c>
      <c r="AR148" s="19" t="s">
        <v>162</v>
      </c>
      <c r="AT148" s="19" t="s">
        <v>158</v>
      </c>
      <c r="AU148" s="19" t="s">
        <v>88</v>
      </c>
      <c r="AY148" s="19" t="s">
        <v>157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19" t="s">
        <v>84</v>
      </c>
      <c r="BK148" s="118">
        <f t="shared" si="24"/>
        <v>0</v>
      </c>
      <c r="BL148" s="19" t="s">
        <v>162</v>
      </c>
      <c r="BM148" s="19" t="s">
        <v>232</v>
      </c>
    </row>
    <row r="149" spans="2:65" s="1" customFormat="1" ht="16.5" customHeight="1">
      <c r="B149" s="35"/>
      <c r="C149" s="181" t="s">
        <v>233</v>
      </c>
      <c r="D149" s="181" t="s">
        <v>234</v>
      </c>
      <c r="E149" s="182" t="s">
        <v>235</v>
      </c>
      <c r="F149" s="245" t="s">
        <v>236</v>
      </c>
      <c r="G149" s="245"/>
      <c r="H149" s="245"/>
      <c r="I149" s="245"/>
      <c r="J149" s="183" t="s">
        <v>161</v>
      </c>
      <c r="K149" s="184">
        <v>1.3</v>
      </c>
      <c r="L149" s="249">
        <v>0</v>
      </c>
      <c r="M149" s="250"/>
      <c r="N149" s="251">
        <f t="shared" si="15"/>
        <v>0</v>
      </c>
      <c r="O149" s="242"/>
      <c r="P149" s="242"/>
      <c r="Q149" s="242"/>
      <c r="R149" s="37"/>
      <c r="T149" s="177" t="s">
        <v>24</v>
      </c>
      <c r="U149" s="44" t="s">
        <v>43</v>
      </c>
      <c r="V149" s="36"/>
      <c r="W149" s="178">
        <f t="shared" si="16"/>
        <v>0</v>
      </c>
      <c r="X149" s="178">
        <v>0</v>
      </c>
      <c r="Y149" s="178">
        <f t="shared" si="17"/>
        <v>0</v>
      </c>
      <c r="Z149" s="178">
        <v>0</v>
      </c>
      <c r="AA149" s="179">
        <f t="shared" si="18"/>
        <v>0</v>
      </c>
      <c r="AR149" s="19" t="s">
        <v>237</v>
      </c>
      <c r="AT149" s="19" t="s">
        <v>234</v>
      </c>
      <c r="AU149" s="19" t="s">
        <v>88</v>
      </c>
      <c r="AY149" s="19" t="s">
        <v>157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19" t="s">
        <v>84</v>
      </c>
      <c r="BK149" s="118">
        <f t="shared" si="24"/>
        <v>0</v>
      </c>
      <c r="BL149" s="19" t="s">
        <v>162</v>
      </c>
      <c r="BM149" s="19" t="s">
        <v>238</v>
      </c>
    </row>
    <row r="150" spans="2:65" s="1" customFormat="1" ht="16.5" customHeight="1">
      <c r="B150" s="35"/>
      <c r="C150" s="181" t="s">
        <v>239</v>
      </c>
      <c r="D150" s="181" t="s">
        <v>234</v>
      </c>
      <c r="E150" s="182" t="s">
        <v>240</v>
      </c>
      <c r="F150" s="245" t="s">
        <v>241</v>
      </c>
      <c r="G150" s="245"/>
      <c r="H150" s="245"/>
      <c r="I150" s="245"/>
      <c r="J150" s="183" t="s">
        <v>161</v>
      </c>
      <c r="K150" s="184">
        <v>2.2999999999999998</v>
      </c>
      <c r="L150" s="249">
        <v>0</v>
      </c>
      <c r="M150" s="250"/>
      <c r="N150" s="251">
        <f t="shared" si="15"/>
        <v>0</v>
      </c>
      <c r="O150" s="242"/>
      <c r="P150" s="242"/>
      <c r="Q150" s="242"/>
      <c r="R150" s="37"/>
      <c r="T150" s="177" t="s">
        <v>24</v>
      </c>
      <c r="U150" s="44" t="s">
        <v>43</v>
      </c>
      <c r="V150" s="36"/>
      <c r="W150" s="178">
        <f t="shared" si="16"/>
        <v>0</v>
      </c>
      <c r="X150" s="178">
        <v>0</v>
      </c>
      <c r="Y150" s="178">
        <f t="shared" si="17"/>
        <v>0</v>
      </c>
      <c r="Z150" s="178">
        <v>0</v>
      </c>
      <c r="AA150" s="179">
        <f t="shared" si="18"/>
        <v>0</v>
      </c>
      <c r="AR150" s="19" t="s">
        <v>237</v>
      </c>
      <c r="AT150" s="19" t="s">
        <v>234</v>
      </c>
      <c r="AU150" s="19" t="s">
        <v>88</v>
      </c>
      <c r="AY150" s="19" t="s">
        <v>157</v>
      </c>
      <c r="BE150" s="118">
        <f t="shared" si="19"/>
        <v>0</v>
      </c>
      <c r="BF150" s="118">
        <f t="shared" si="20"/>
        <v>0</v>
      </c>
      <c r="BG150" s="118">
        <f t="shared" si="21"/>
        <v>0</v>
      </c>
      <c r="BH150" s="118">
        <f t="shared" si="22"/>
        <v>0</v>
      </c>
      <c r="BI150" s="118">
        <f t="shared" si="23"/>
        <v>0</v>
      </c>
      <c r="BJ150" s="19" t="s">
        <v>84</v>
      </c>
      <c r="BK150" s="118">
        <f t="shared" si="24"/>
        <v>0</v>
      </c>
      <c r="BL150" s="19" t="s">
        <v>162</v>
      </c>
      <c r="BM150" s="19" t="s">
        <v>242</v>
      </c>
    </row>
    <row r="151" spans="2:65" s="1" customFormat="1" ht="16.5" customHeight="1">
      <c r="B151" s="35"/>
      <c r="C151" s="181" t="s">
        <v>10</v>
      </c>
      <c r="D151" s="181" t="s">
        <v>234</v>
      </c>
      <c r="E151" s="182" t="s">
        <v>240</v>
      </c>
      <c r="F151" s="245" t="s">
        <v>241</v>
      </c>
      <c r="G151" s="245"/>
      <c r="H151" s="245"/>
      <c r="I151" s="245"/>
      <c r="J151" s="183" t="s">
        <v>161</v>
      </c>
      <c r="K151" s="184">
        <v>2.4</v>
      </c>
      <c r="L151" s="249">
        <v>0</v>
      </c>
      <c r="M151" s="250"/>
      <c r="N151" s="251">
        <f t="shared" si="15"/>
        <v>0</v>
      </c>
      <c r="O151" s="242"/>
      <c r="P151" s="242"/>
      <c r="Q151" s="242"/>
      <c r="R151" s="37"/>
      <c r="T151" s="177" t="s">
        <v>24</v>
      </c>
      <c r="U151" s="44" t="s">
        <v>43</v>
      </c>
      <c r="V151" s="36"/>
      <c r="W151" s="178">
        <f t="shared" si="16"/>
        <v>0</v>
      </c>
      <c r="X151" s="178">
        <v>0</v>
      </c>
      <c r="Y151" s="178">
        <f t="shared" si="17"/>
        <v>0</v>
      </c>
      <c r="Z151" s="178">
        <v>0</v>
      </c>
      <c r="AA151" s="179">
        <f t="shared" si="18"/>
        <v>0</v>
      </c>
      <c r="AR151" s="19" t="s">
        <v>237</v>
      </c>
      <c r="AT151" s="19" t="s">
        <v>234</v>
      </c>
      <c r="AU151" s="19" t="s">
        <v>88</v>
      </c>
      <c r="AY151" s="19" t="s">
        <v>157</v>
      </c>
      <c r="BE151" s="118">
        <f t="shared" si="19"/>
        <v>0</v>
      </c>
      <c r="BF151" s="118">
        <f t="shared" si="20"/>
        <v>0</v>
      </c>
      <c r="BG151" s="118">
        <f t="shared" si="21"/>
        <v>0</v>
      </c>
      <c r="BH151" s="118">
        <f t="shared" si="22"/>
        <v>0</v>
      </c>
      <c r="BI151" s="118">
        <f t="shared" si="23"/>
        <v>0</v>
      </c>
      <c r="BJ151" s="19" t="s">
        <v>84</v>
      </c>
      <c r="BK151" s="118">
        <f t="shared" si="24"/>
        <v>0</v>
      </c>
      <c r="BL151" s="19" t="s">
        <v>162</v>
      </c>
      <c r="BM151" s="19" t="s">
        <v>243</v>
      </c>
    </row>
    <row r="152" spans="2:65" s="1" customFormat="1" ht="25.5" customHeight="1">
      <c r="B152" s="35"/>
      <c r="C152" s="181" t="s">
        <v>244</v>
      </c>
      <c r="D152" s="181" t="s">
        <v>234</v>
      </c>
      <c r="E152" s="182" t="s">
        <v>245</v>
      </c>
      <c r="F152" s="245" t="s">
        <v>246</v>
      </c>
      <c r="G152" s="245"/>
      <c r="H152" s="245"/>
      <c r="I152" s="245"/>
      <c r="J152" s="183" t="s">
        <v>208</v>
      </c>
      <c r="K152" s="184">
        <v>6</v>
      </c>
      <c r="L152" s="249">
        <v>0</v>
      </c>
      <c r="M152" s="250"/>
      <c r="N152" s="251">
        <f t="shared" si="15"/>
        <v>0</v>
      </c>
      <c r="O152" s="242"/>
      <c r="P152" s="242"/>
      <c r="Q152" s="242"/>
      <c r="R152" s="37"/>
      <c r="T152" s="177" t="s">
        <v>24</v>
      </c>
      <c r="U152" s="44" t="s">
        <v>43</v>
      </c>
      <c r="V152" s="36"/>
      <c r="W152" s="178">
        <f t="shared" si="16"/>
        <v>0</v>
      </c>
      <c r="X152" s="178">
        <v>0</v>
      </c>
      <c r="Y152" s="178">
        <f t="shared" si="17"/>
        <v>0</v>
      </c>
      <c r="Z152" s="178">
        <v>0</v>
      </c>
      <c r="AA152" s="179">
        <f t="shared" si="18"/>
        <v>0</v>
      </c>
      <c r="AR152" s="19" t="s">
        <v>237</v>
      </c>
      <c r="AT152" s="19" t="s">
        <v>234</v>
      </c>
      <c r="AU152" s="19" t="s">
        <v>88</v>
      </c>
      <c r="AY152" s="19" t="s">
        <v>157</v>
      </c>
      <c r="BE152" s="118">
        <f t="shared" si="19"/>
        <v>0</v>
      </c>
      <c r="BF152" s="118">
        <f t="shared" si="20"/>
        <v>0</v>
      </c>
      <c r="BG152" s="118">
        <f t="shared" si="21"/>
        <v>0</v>
      </c>
      <c r="BH152" s="118">
        <f t="shared" si="22"/>
        <v>0</v>
      </c>
      <c r="BI152" s="118">
        <f t="shared" si="23"/>
        <v>0</v>
      </c>
      <c r="BJ152" s="19" t="s">
        <v>84</v>
      </c>
      <c r="BK152" s="118">
        <f t="shared" si="24"/>
        <v>0</v>
      </c>
      <c r="BL152" s="19" t="s">
        <v>162</v>
      </c>
      <c r="BM152" s="19" t="s">
        <v>247</v>
      </c>
    </row>
    <row r="153" spans="2:65" s="1" customFormat="1" ht="38.25" customHeight="1">
      <c r="B153" s="35"/>
      <c r="C153" s="181" t="s">
        <v>248</v>
      </c>
      <c r="D153" s="181" t="s">
        <v>234</v>
      </c>
      <c r="E153" s="182" t="s">
        <v>249</v>
      </c>
      <c r="F153" s="245" t="s">
        <v>250</v>
      </c>
      <c r="G153" s="245"/>
      <c r="H153" s="245"/>
      <c r="I153" s="245"/>
      <c r="J153" s="183" t="s">
        <v>251</v>
      </c>
      <c r="K153" s="184">
        <v>1</v>
      </c>
      <c r="L153" s="249">
        <v>0</v>
      </c>
      <c r="M153" s="250"/>
      <c r="N153" s="251">
        <f t="shared" si="15"/>
        <v>0</v>
      </c>
      <c r="O153" s="242"/>
      <c r="P153" s="242"/>
      <c r="Q153" s="242"/>
      <c r="R153" s="37"/>
      <c r="T153" s="177" t="s">
        <v>24</v>
      </c>
      <c r="U153" s="44" t="s">
        <v>43</v>
      </c>
      <c r="V153" s="36"/>
      <c r="W153" s="178">
        <f t="shared" si="16"/>
        <v>0</v>
      </c>
      <c r="X153" s="178">
        <v>0</v>
      </c>
      <c r="Y153" s="178">
        <f t="shared" si="17"/>
        <v>0</v>
      </c>
      <c r="Z153" s="178">
        <v>0</v>
      </c>
      <c r="AA153" s="179">
        <f t="shared" si="18"/>
        <v>0</v>
      </c>
      <c r="AR153" s="19" t="s">
        <v>237</v>
      </c>
      <c r="AT153" s="19" t="s">
        <v>234</v>
      </c>
      <c r="AU153" s="19" t="s">
        <v>88</v>
      </c>
      <c r="AY153" s="19" t="s">
        <v>157</v>
      </c>
      <c r="BE153" s="118">
        <f t="shared" si="19"/>
        <v>0</v>
      </c>
      <c r="BF153" s="118">
        <f t="shared" si="20"/>
        <v>0</v>
      </c>
      <c r="BG153" s="118">
        <f t="shared" si="21"/>
        <v>0</v>
      </c>
      <c r="BH153" s="118">
        <f t="shared" si="22"/>
        <v>0</v>
      </c>
      <c r="BI153" s="118">
        <f t="shared" si="23"/>
        <v>0</v>
      </c>
      <c r="BJ153" s="19" t="s">
        <v>84</v>
      </c>
      <c r="BK153" s="118">
        <f t="shared" si="24"/>
        <v>0</v>
      </c>
      <c r="BL153" s="19" t="s">
        <v>162</v>
      </c>
      <c r="BM153" s="19" t="s">
        <v>252</v>
      </c>
    </row>
    <row r="154" spans="2:65" s="1" customFormat="1" ht="38.25" customHeight="1">
      <c r="B154" s="35"/>
      <c r="C154" s="181" t="s">
        <v>253</v>
      </c>
      <c r="D154" s="181" t="s">
        <v>234</v>
      </c>
      <c r="E154" s="182" t="s">
        <v>254</v>
      </c>
      <c r="F154" s="245" t="s">
        <v>255</v>
      </c>
      <c r="G154" s="245"/>
      <c r="H154" s="245"/>
      <c r="I154" s="245"/>
      <c r="J154" s="183" t="s">
        <v>251</v>
      </c>
      <c r="K154" s="184">
        <v>2</v>
      </c>
      <c r="L154" s="249">
        <v>0</v>
      </c>
      <c r="M154" s="250"/>
      <c r="N154" s="251">
        <f t="shared" si="15"/>
        <v>0</v>
      </c>
      <c r="O154" s="242"/>
      <c r="P154" s="242"/>
      <c r="Q154" s="242"/>
      <c r="R154" s="37"/>
      <c r="T154" s="177" t="s">
        <v>24</v>
      </c>
      <c r="U154" s="44" t="s">
        <v>43</v>
      </c>
      <c r="V154" s="36"/>
      <c r="W154" s="178">
        <f t="shared" si="16"/>
        <v>0</v>
      </c>
      <c r="X154" s="178">
        <v>0</v>
      </c>
      <c r="Y154" s="178">
        <f t="shared" si="17"/>
        <v>0</v>
      </c>
      <c r="Z154" s="178">
        <v>0</v>
      </c>
      <c r="AA154" s="179">
        <f t="shared" si="18"/>
        <v>0</v>
      </c>
      <c r="AR154" s="19" t="s">
        <v>237</v>
      </c>
      <c r="AT154" s="19" t="s">
        <v>234</v>
      </c>
      <c r="AU154" s="19" t="s">
        <v>88</v>
      </c>
      <c r="AY154" s="19" t="s">
        <v>157</v>
      </c>
      <c r="BE154" s="118">
        <f t="shared" si="19"/>
        <v>0</v>
      </c>
      <c r="BF154" s="118">
        <f t="shared" si="20"/>
        <v>0</v>
      </c>
      <c r="BG154" s="118">
        <f t="shared" si="21"/>
        <v>0</v>
      </c>
      <c r="BH154" s="118">
        <f t="shared" si="22"/>
        <v>0</v>
      </c>
      <c r="BI154" s="118">
        <f t="shared" si="23"/>
        <v>0</v>
      </c>
      <c r="BJ154" s="19" t="s">
        <v>84</v>
      </c>
      <c r="BK154" s="118">
        <f t="shared" si="24"/>
        <v>0</v>
      </c>
      <c r="BL154" s="19" t="s">
        <v>162</v>
      </c>
      <c r="BM154" s="19" t="s">
        <v>256</v>
      </c>
    </row>
    <row r="155" spans="2:65" s="1" customFormat="1" ht="51" customHeight="1">
      <c r="B155" s="35"/>
      <c r="C155" s="181" t="s">
        <v>257</v>
      </c>
      <c r="D155" s="181" t="s">
        <v>234</v>
      </c>
      <c r="E155" s="182" t="s">
        <v>258</v>
      </c>
      <c r="F155" s="245" t="s">
        <v>259</v>
      </c>
      <c r="G155" s="245"/>
      <c r="H155" s="245"/>
      <c r="I155" s="245"/>
      <c r="J155" s="183" t="s">
        <v>251</v>
      </c>
      <c r="K155" s="184">
        <v>2</v>
      </c>
      <c r="L155" s="249">
        <v>0</v>
      </c>
      <c r="M155" s="250"/>
      <c r="N155" s="251">
        <f t="shared" si="15"/>
        <v>0</v>
      </c>
      <c r="O155" s="242"/>
      <c r="P155" s="242"/>
      <c r="Q155" s="242"/>
      <c r="R155" s="37"/>
      <c r="T155" s="177" t="s">
        <v>24</v>
      </c>
      <c r="U155" s="44" t="s">
        <v>43</v>
      </c>
      <c r="V155" s="36"/>
      <c r="W155" s="178">
        <f t="shared" si="16"/>
        <v>0</v>
      </c>
      <c r="X155" s="178">
        <v>0</v>
      </c>
      <c r="Y155" s="178">
        <f t="shared" si="17"/>
        <v>0</v>
      </c>
      <c r="Z155" s="178">
        <v>0</v>
      </c>
      <c r="AA155" s="179">
        <f t="shared" si="18"/>
        <v>0</v>
      </c>
      <c r="AR155" s="19" t="s">
        <v>237</v>
      </c>
      <c r="AT155" s="19" t="s">
        <v>234</v>
      </c>
      <c r="AU155" s="19" t="s">
        <v>88</v>
      </c>
      <c r="AY155" s="19" t="s">
        <v>157</v>
      </c>
      <c r="BE155" s="118">
        <f t="shared" si="19"/>
        <v>0</v>
      </c>
      <c r="BF155" s="118">
        <f t="shared" si="20"/>
        <v>0</v>
      </c>
      <c r="BG155" s="118">
        <f t="shared" si="21"/>
        <v>0</v>
      </c>
      <c r="BH155" s="118">
        <f t="shared" si="22"/>
        <v>0</v>
      </c>
      <c r="BI155" s="118">
        <f t="shared" si="23"/>
        <v>0</v>
      </c>
      <c r="BJ155" s="19" t="s">
        <v>84</v>
      </c>
      <c r="BK155" s="118">
        <f t="shared" si="24"/>
        <v>0</v>
      </c>
      <c r="BL155" s="19" t="s">
        <v>162</v>
      </c>
      <c r="BM155" s="19" t="s">
        <v>260</v>
      </c>
    </row>
    <row r="156" spans="2:65" s="1" customFormat="1" ht="38.25" customHeight="1">
      <c r="B156" s="35"/>
      <c r="C156" s="181" t="s">
        <v>261</v>
      </c>
      <c r="D156" s="181" t="s">
        <v>234</v>
      </c>
      <c r="E156" s="182" t="s">
        <v>262</v>
      </c>
      <c r="F156" s="245" t="s">
        <v>263</v>
      </c>
      <c r="G156" s="245"/>
      <c r="H156" s="245"/>
      <c r="I156" s="245"/>
      <c r="J156" s="183" t="s">
        <v>251</v>
      </c>
      <c r="K156" s="184">
        <v>1</v>
      </c>
      <c r="L156" s="249">
        <v>0</v>
      </c>
      <c r="M156" s="250"/>
      <c r="N156" s="251">
        <f t="shared" si="15"/>
        <v>0</v>
      </c>
      <c r="O156" s="242"/>
      <c r="P156" s="242"/>
      <c r="Q156" s="242"/>
      <c r="R156" s="37"/>
      <c r="T156" s="177" t="s">
        <v>24</v>
      </c>
      <c r="U156" s="44" t="s">
        <v>43</v>
      </c>
      <c r="V156" s="36"/>
      <c r="W156" s="178">
        <f t="shared" si="16"/>
        <v>0</v>
      </c>
      <c r="X156" s="178">
        <v>0</v>
      </c>
      <c r="Y156" s="178">
        <f t="shared" si="17"/>
        <v>0</v>
      </c>
      <c r="Z156" s="178">
        <v>0</v>
      </c>
      <c r="AA156" s="179">
        <f t="shared" si="18"/>
        <v>0</v>
      </c>
      <c r="AR156" s="19" t="s">
        <v>237</v>
      </c>
      <c r="AT156" s="19" t="s">
        <v>234</v>
      </c>
      <c r="AU156" s="19" t="s">
        <v>88</v>
      </c>
      <c r="AY156" s="19" t="s">
        <v>157</v>
      </c>
      <c r="BE156" s="118">
        <f t="shared" si="19"/>
        <v>0</v>
      </c>
      <c r="BF156" s="118">
        <f t="shared" si="20"/>
        <v>0</v>
      </c>
      <c r="BG156" s="118">
        <f t="shared" si="21"/>
        <v>0</v>
      </c>
      <c r="BH156" s="118">
        <f t="shared" si="22"/>
        <v>0</v>
      </c>
      <c r="BI156" s="118">
        <f t="shared" si="23"/>
        <v>0</v>
      </c>
      <c r="BJ156" s="19" t="s">
        <v>84</v>
      </c>
      <c r="BK156" s="118">
        <f t="shared" si="24"/>
        <v>0</v>
      </c>
      <c r="BL156" s="19" t="s">
        <v>162</v>
      </c>
      <c r="BM156" s="19" t="s">
        <v>264</v>
      </c>
    </row>
    <row r="157" spans="2:65" s="1" customFormat="1" ht="51" customHeight="1">
      <c r="B157" s="35"/>
      <c r="C157" s="181" t="s">
        <v>265</v>
      </c>
      <c r="D157" s="181" t="s">
        <v>234</v>
      </c>
      <c r="E157" s="182" t="s">
        <v>266</v>
      </c>
      <c r="F157" s="245" t="s">
        <v>267</v>
      </c>
      <c r="G157" s="245"/>
      <c r="H157" s="245"/>
      <c r="I157" s="245"/>
      <c r="J157" s="183" t="s">
        <v>251</v>
      </c>
      <c r="K157" s="184">
        <v>1</v>
      </c>
      <c r="L157" s="249">
        <v>0</v>
      </c>
      <c r="M157" s="250"/>
      <c r="N157" s="251">
        <f t="shared" si="15"/>
        <v>0</v>
      </c>
      <c r="O157" s="242"/>
      <c r="P157" s="242"/>
      <c r="Q157" s="242"/>
      <c r="R157" s="37"/>
      <c r="T157" s="177" t="s">
        <v>24</v>
      </c>
      <c r="U157" s="44" t="s">
        <v>43</v>
      </c>
      <c r="V157" s="36"/>
      <c r="W157" s="178">
        <f t="shared" si="16"/>
        <v>0</v>
      </c>
      <c r="X157" s="178">
        <v>0</v>
      </c>
      <c r="Y157" s="178">
        <f t="shared" si="17"/>
        <v>0</v>
      </c>
      <c r="Z157" s="178">
        <v>0</v>
      </c>
      <c r="AA157" s="179">
        <f t="shared" si="18"/>
        <v>0</v>
      </c>
      <c r="AR157" s="19" t="s">
        <v>237</v>
      </c>
      <c r="AT157" s="19" t="s">
        <v>234</v>
      </c>
      <c r="AU157" s="19" t="s">
        <v>88</v>
      </c>
      <c r="AY157" s="19" t="s">
        <v>157</v>
      </c>
      <c r="BE157" s="118">
        <f t="shared" si="19"/>
        <v>0</v>
      </c>
      <c r="BF157" s="118">
        <f t="shared" si="20"/>
        <v>0</v>
      </c>
      <c r="BG157" s="118">
        <f t="shared" si="21"/>
        <v>0</v>
      </c>
      <c r="BH157" s="118">
        <f t="shared" si="22"/>
        <v>0</v>
      </c>
      <c r="BI157" s="118">
        <f t="shared" si="23"/>
        <v>0</v>
      </c>
      <c r="BJ157" s="19" t="s">
        <v>84</v>
      </c>
      <c r="BK157" s="118">
        <f t="shared" si="24"/>
        <v>0</v>
      </c>
      <c r="BL157" s="19" t="s">
        <v>162</v>
      </c>
      <c r="BM157" s="19" t="s">
        <v>268</v>
      </c>
    </row>
    <row r="158" spans="2:65" s="1" customFormat="1" ht="38.25" customHeight="1">
      <c r="B158" s="35"/>
      <c r="C158" s="181" t="s">
        <v>269</v>
      </c>
      <c r="D158" s="181" t="s">
        <v>234</v>
      </c>
      <c r="E158" s="182" t="s">
        <v>270</v>
      </c>
      <c r="F158" s="245" t="s">
        <v>271</v>
      </c>
      <c r="G158" s="245"/>
      <c r="H158" s="245"/>
      <c r="I158" s="245"/>
      <c r="J158" s="183" t="s">
        <v>251</v>
      </c>
      <c r="K158" s="184">
        <v>1</v>
      </c>
      <c r="L158" s="249">
        <v>0</v>
      </c>
      <c r="M158" s="250"/>
      <c r="N158" s="251">
        <f t="shared" si="15"/>
        <v>0</v>
      </c>
      <c r="O158" s="242"/>
      <c r="P158" s="242"/>
      <c r="Q158" s="242"/>
      <c r="R158" s="37"/>
      <c r="T158" s="177" t="s">
        <v>24</v>
      </c>
      <c r="U158" s="44" t="s">
        <v>43</v>
      </c>
      <c r="V158" s="36"/>
      <c r="W158" s="178">
        <f t="shared" si="16"/>
        <v>0</v>
      </c>
      <c r="X158" s="178">
        <v>0</v>
      </c>
      <c r="Y158" s="178">
        <f t="shared" si="17"/>
        <v>0</v>
      </c>
      <c r="Z158" s="178">
        <v>0</v>
      </c>
      <c r="AA158" s="179">
        <f t="shared" si="18"/>
        <v>0</v>
      </c>
      <c r="AR158" s="19" t="s">
        <v>237</v>
      </c>
      <c r="AT158" s="19" t="s">
        <v>234</v>
      </c>
      <c r="AU158" s="19" t="s">
        <v>88</v>
      </c>
      <c r="AY158" s="19" t="s">
        <v>157</v>
      </c>
      <c r="BE158" s="118">
        <f t="shared" si="19"/>
        <v>0</v>
      </c>
      <c r="BF158" s="118">
        <f t="shared" si="20"/>
        <v>0</v>
      </c>
      <c r="BG158" s="118">
        <f t="shared" si="21"/>
        <v>0</v>
      </c>
      <c r="BH158" s="118">
        <f t="shared" si="22"/>
        <v>0</v>
      </c>
      <c r="BI158" s="118">
        <f t="shared" si="23"/>
        <v>0</v>
      </c>
      <c r="BJ158" s="19" t="s">
        <v>84</v>
      </c>
      <c r="BK158" s="118">
        <f t="shared" si="24"/>
        <v>0</v>
      </c>
      <c r="BL158" s="19" t="s">
        <v>162</v>
      </c>
      <c r="BM158" s="19" t="s">
        <v>272</v>
      </c>
    </row>
    <row r="159" spans="2:65" s="1" customFormat="1" ht="38.25" customHeight="1">
      <c r="B159" s="35"/>
      <c r="C159" s="181" t="s">
        <v>273</v>
      </c>
      <c r="D159" s="181" t="s">
        <v>234</v>
      </c>
      <c r="E159" s="182" t="s">
        <v>274</v>
      </c>
      <c r="F159" s="245" t="s">
        <v>275</v>
      </c>
      <c r="G159" s="245"/>
      <c r="H159" s="245"/>
      <c r="I159" s="245"/>
      <c r="J159" s="183" t="s">
        <v>251</v>
      </c>
      <c r="K159" s="184">
        <v>1</v>
      </c>
      <c r="L159" s="249">
        <v>0</v>
      </c>
      <c r="M159" s="250"/>
      <c r="N159" s="251">
        <f t="shared" si="15"/>
        <v>0</v>
      </c>
      <c r="O159" s="242"/>
      <c r="P159" s="242"/>
      <c r="Q159" s="242"/>
      <c r="R159" s="37"/>
      <c r="T159" s="177" t="s">
        <v>24</v>
      </c>
      <c r="U159" s="44" t="s">
        <v>43</v>
      </c>
      <c r="V159" s="36"/>
      <c r="W159" s="178">
        <f t="shared" si="16"/>
        <v>0</v>
      </c>
      <c r="X159" s="178">
        <v>0</v>
      </c>
      <c r="Y159" s="178">
        <f t="shared" si="17"/>
        <v>0</v>
      </c>
      <c r="Z159" s="178">
        <v>0</v>
      </c>
      <c r="AA159" s="179">
        <f t="shared" si="18"/>
        <v>0</v>
      </c>
      <c r="AR159" s="19" t="s">
        <v>237</v>
      </c>
      <c r="AT159" s="19" t="s">
        <v>234</v>
      </c>
      <c r="AU159" s="19" t="s">
        <v>88</v>
      </c>
      <c r="AY159" s="19" t="s">
        <v>157</v>
      </c>
      <c r="BE159" s="118">
        <f t="shared" si="19"/>
        <v>0</v>
      </c>
      <c r="BF159" s="118">
        <f t="shared" si="20"/>
        <v>0</v>
      </c>
      <c r="BG159" s="118">
        <f t="shared" si="21"/>
        <v>0</v>
      </c>
      <c r="BH159" s="118">
        <f t="shared" si="22"/>
        <v>0</v>
      </c>
      <c r="BI159" s="118">
        <f t="shared" si="23"/>
        <v>0</v>
      </c>
      <c r="BJ159" s="19" t="s">
        <v>84</v>
      </c>
      <c r="BK159" s="118">
        <f t="shared" si="24"/>
        <v>0</v>
      </c>
      <c r="BL159" s="19" t="s">
        <v>162</v>
      </c>
      <c r="BM159" s="19" t="s">
        <v>276</v>
      </c>
    </row>
    <row r="160" spans="2:65" s="1" customFormat="1" ht="38.25" customHeight="1">
      <c r="B160" s="35"/>
      <c r="C160" s="181" t="s">
        <v>277</v>
      </c>
      <c r="D160" s="181" t="s">
        <v>234</v>
      </c>
      <c r="E160" s="182" t="s">
        <v>278</v>
      </c>
      <c r="F160" s="245" t="s">
        <v>279</v>
      </c>
      <c r="G160" s="245"/>
      <c r="H160" s="245"/>
      <c r="I160" s="245"/>
      <c r="J160" s="183" t="s">
        <v>251</v>
      </c>
      <c r="K160" s="184">
        <v>3</v>
      </c>
      <c r="L160" s="249">
        <v>0</v>
      </c>
      <c r="M160" s="250"/>
      <c r="N160" s="251">
        <f t="shared" si="15"/>
        <v>0</v>
      </c>
      <c r="O160" s="242"/>
      <c r="P160" s="242"/>
      <c r="Q160" s="242"/>
      <c r="R160" s="37"/>
      <c r="T160" s="177" t="s">
        <v>24</v>
      </c>
      <c r="U160" s="44" t="s">
        <v>43</v>
      </c>
      <c r="V160" s="36"/>
      <c r="W160" s="178">
        <f t="shared" si="16"/>
        <v>0</v>
      </c>
      <c r="X160" s="178">
        <v>0</v>
      </c>
      <c r="Y160" s="178">
        <f t="shared" si="17"/>
        <v>0</v>
      </c>
      <c r="Z160" s="178">
        <v>0</v>
      </c>
      <c r="AA160" s="179">
        <f t="shared" si="18"/>
        <v>0</v>
      </c>
      <c r="AR160" s="19" t="s">
        <v>237</v>
      </c>
      <c r="AT160" s="19" t="s">
        <v>234</v>
      </c>
      <c r="AU160" s="19" t="s">
        <v>88</v>
      </c>
      <c r="AY160" s="19" t="s">
        <v>157</v>
      </c>
      <c r="BE160" s="118">
        <f t="shared" si="19"/>
        <v>0</v>
      </c>
      <c r="BF160" s="118">
        <f t="shared" si="20"/>
        <v>0</v>
      </c>
      <c r="BG160" s="118">
        <f t="shared" si="21"/>
        <v>0</v>
      </c>
      <c r="BH160" s="118">
        <f t="shared" si="22"/>
        <v>0</v>
      </c>
      <c r="BI160" s="118">
        <f t="shared" si="23"/>
        <v>0</v>
      </c>
      <c r="BJ160" s="19" t="s">
        <v>84</v>
      </c>
      <c r="BK160" s="118">
        <f t="shared" si="24"/>
        <v>0</v>
      </c>
      <c r="BL160" s="19" t="s">
        <v>162</v>
      </c>
      <c r="BM160" s="19" t="s">
        <v>280</v>
      </c>
    </row>
    <row r="161" spans="2:65" s="1" customFormat="1" ht="25.5" customHeight="1">
      <c r="B161" s="35"/>
      <c r="C161" s="173" t="s">
        <v>281</v>
      </c>
      <c r="D161" s="173" t="s">
        <v>158</v>
      </c>
      <c r="E161" s="174" t="s">
        <v>282</v>
      </c>
      <c r="F161" s="239" t="s">
        <v>283</v>
      </c>
      <c r="G161" s="239"/>
      <c r="H161" s="239"/>
      <c r="I161" s="239"/>
      <c r="J161" s="175" t="s">
        <v>208</v>
      </c>
      <c r="K161" s="176">
        <v>1</v>
      </c>
      <c r="L161" s="241">
        <v>0</v>
      </c>
      <c r="M161" s="248"/>
      <c r="N161" s="242">
        <f t="shared" si="15"/>
        <v>0</v>
      </c>
      <c r="O161" s="242"/>
      <c r="P161" s="242"/>
      <c r="Q161" s="242"/>
      <c r="R161" s="37"/>
      <c r="T161" s="177" t="s">
        <v>24</v>
      </c>
      <c r="U161" s="44" t="s">
        <v>43</v>
      </c>
      <c r="V161" s="36"/>
      <c r="W161" s="178">
        <f t="shared" si="16"/>
        <v>0</v>
      </c>
      <c r="X161" s="178">
        <v>0</v>
      </c>
      <c r="Y161" s="178">
        <f t="shared" si="17"/>
        <v>0</v>
      </c>
      <c r="Z161" s="178">
        <v>0</v>
      </c>
      <c r="AA161" s="179">
        <f t="shared" si="18"/>
        <v>0</v>
      </c>
      <c r="AR161" s="19" t="s">
        <v>162</v>
      </c>
      <c r="AT161" s="19" t="s">
        <v>158</v>
      </c>
      <c r="AU161" s="19" t="s">
        <v>88</v>
      </c>
      <c r="AY161" s="19" t="s">
        <v>157</v>
      </c>
      <c r="BE161" s="118">
        <f t="shared" si="19"/>
        <v>0</v>
      </c>
      <c r="BF161" s="118">
        <f t="shared" si="20"/>
        <v>0</v>
      </c>
      <c r="BG161" s="118">
        <f t="shared" si="21"/>
        <v>0</v>
      </c>
      <c r="BH161" s="118">
        <f t="shared" si="22"/>
        <v>0</v>
      </c>
      <c r="BI161" s="118">
        <f t="shared" si="23"/>
        <v>0</v>
      </c>
      <c r="BJ161" s="19" t="s">
        <v>84</v>
      </c>
      <c r="BK161" s="118">
        <f t="shared" si="24"/>
        <v>0</v>
      </c>
      <c r="BL161" s="19" t="s">
        <v>162</v>
      </c>
      <c r="BM161" s="19" t="s">
        <v>284</v>
      </c>
    </row>
    <row r="162" spans="2:65" s="1" customFormat="1" ht="25.5" customHeight="1">
      <c r="B162" s="35"/>
      <c r="C162" s="173" t="s">
        <v>237</v>
      </c>
      <c r="D162" s="173" t="s">
        <v>158</v>
      </c>
      <c r="E162" s="174" t="s">
        <v>285</v>
      </c>
      <c r="F162" s="239" t="s">
        <v>286</v>
      </c>
      <c r="G162" s="239"/>
      <c r="H162" s="239"/>
      <c r="I162" s="239"/>
      <c r="J162" s="175" t="s">
        <v>208</v>
      </c>
      <c r="K162" s="176">
        <v>2</v>
      </c>
      <c r="L162" s="241">
        <v>0</v>
      </c>
      <c r="M162" s="248"/>
      <c r="N162" s="242">
        <f t="shared" si="15"/>
        <v>0</v>
      </c>
      <c r="O162" s="242"/>
      <c r="P162" s="242"/>
      <c r="Q162" s="242"/>
      <c r="R162" s="37"/>
      <c r="T162" s="177" t="s">
        <v>24</v>
      </c>
      <c r="U162" s="44" t="s">
        <v>43</v>
      </c>
      <c r="V162" s="36"/>
      <c r="W162" s="178">
        <f t="shared" si="16"/>
        <v>0</v>
      </c>
      <c r="X162" s="178">
        <v>0</v>
      </c>
      <c r="Y162" s="178">
        <f t="shared" si="17"/>
        <v>0</v>
      </c>
      <c r="Z162" s="178">
        <v>0</v>
      </c>
      <c r="AA162" s="179">
        <f t="shared" si="18"/>
        <v>0</v>
      </c>
      <c r="AR162" s="19" t="s">
        <v>162</v>
      </c>
      <c r="AT162" s="19" t="s">
        <v>158</v>
      </c>
      <c r="AU162" s="19" t="s">
        <v>88</v>
      </c>
      <c r="AY162" s="19" t="s">
        <v>157</v>
      </c>
      <c r="BE162" s="118">
        <f t="shared" si="19"/>
        <v>0</v>
      </c>
      <c r="BF162" s="118">
        <f t="shared" si="20"/>
        <v>0</v>
      </c>
      <c r="BG162" s="118">
        <f t="shared" si="21"/>
        <v>0</v>
      </c>
      <c r="BH162" s="118">
        <f t="shared" si="22"/>
        <v>0</v>
      </c>
      <c r="BI162" s="118">
        <f t="shared" si="23"/>
        <v>0</v>
      </c>
      <c r="BJ162" s="19" t="s">
        <v>84</v>
      </c>
      <c r="BK162" s="118">
        <f t="shared" si="24"/>
        <v>0</v>
      </c>
      <c r="BL162" s="19" t="s">
        <v>162</v>
      </c>
      <c r="BM162" s="19" t="s">
        <v>287</v>
      </c>
    </row>
    <row r="163" spans="2:65" s="1" customFormat="1" ht="25.5" customHeight="1">
      <c r="B163" s="35"/>
      <c r="C163" s="173" t="s">
        <v>288</v>
      </c>
      <c r="D163" s="173" t="s">
        <v>158</v>
      </c>
      <c r="E163" s="174" t="s">
        <v>289</v>
      </c>
      <c r="F163" s="239" t="s">
        <v>290</v>
      </c>
      <c r="G163" s="239"/>
      <c r="H163" s="239"/>
      <c r="I163" s="239"/>
      <c r="J163" s="175" t="s">
        <v>199</v>
      </c>
      <c r="K163" s="180">
        <v>0</v>
      </c>
      <c r="L163" s="241">
        <v>0</v>
      </c>
      <c r="M163" s="248"/>
      <c r="N163" s="242">
        <f t="shared" si="15"/>
        <v>0</v>
      </c>
      <c r="O163" s="242"/>
      <c r="P163" s="242"/>
      <c r="Q163" s="242"/>
      <c r="R163" s="37"/>
      <c r="T163" s="177" t="s">
        <v>24</v>
      </c>
      <c r="U163" s="44" t="s">
        <v>43</v>
      </c>
      <c r="V163" s="36"/>
      <c r="W163" s="178">
        <f t="shared" si="16"/>
        <v>0</v>
      </c>
      <c r="X163" s="178">
        <v>0</v>
      </c>
      <c r="Y163" s="178">
        <f t="shared" si="17"/>
        <v>0</v>
      </c>
      <c r="Z163" s="178">
        <v>0</v>
      </c>
      <c r="AA163" s="179">
        <f t="shared" si="18"/>
        <v>0</v>
      </c>
      <c r="AR163" s="19" t="s">
        <v>162</v>
      </c>
      <c r="AT163" s="19" t="s">
        <v>158</v>
      </c>
      <c r="AU163" s="19" t="s">
        <v>88</v>
      </c>
      <c r="AY163" s="19" t="s">
        <v>157</v>
      </c>
      <c r="BE163" s="118">
        <f t="shared" si="19"/>
        <v>0</v>
      </c>
      <c r="BF163" s="118">
        <f t="shared" si="20"/>
        <v>0</v>
      </c>
      <c r="BG163" s="118">
        <f t="shared" si="21"/>
        <v>0</v>
      </c>
      <c r="BH163" s="118">
        <f t="shared" si="22"/>
        <v>0</v>
      </c>
      <c r="BI163" s="118">
        <f t="shared" si="23"/>
        <v>0</v>
      </c>
      <c r="BJ163" s="19" t="s">
        <v>84</v>
      </c>
      <c r="BK163" s="118">
        <f t="shared" si="24"/>
        <v>0</v>
      </c>
      <c r="BL163" s="19" t="s">
        <v>162</v>
      </c>
      <c r="BM163" s="19" t="s">
        <v>291</v>
      </c>
    </row>
    <row r="164" spans="2:65" s="1" customFormat="1" ht="25.5" customHeight="1">
      <c r="B164" s="35"/>
      <c r="C164" s="173" t="s">
        <v>292</v>
      </c>
      <c r="D164" s="173" t="s">
        <v>158</v>
      </c>
      <c r="E164" s="174" t="s">
        <v>293</v>
      </c>
      <c r="F164" s="239" t="s">
        <v>294</v>
      </c>
      <c r="G164" s="239"/>
      <c r="H164" s="239"/>
      <c r="I164" s="239"/>
      <c r="J164" s="175" t="s">
        <v>199</v>
      </c>
      <c r="K164" s="180">
        <v>0</v>
      </c>
      <c r="L164" s="241">
        <v>0</v>
      </c>
      <c r="M164" s="248"/>
      <c r="N164" s="242">
        <f t="shared" si="15"/>
        <v>0</v>
      </c>
      <c r="O164" s="242"/>
      <c r="P164" s="242"/>
      <c r="Q164" s="242"/>
      <c r="R164" s="37"/>
      <c r="T164" s="177" t="s">
        <v>24</v>
      </c>
      <c r="U164" s="44" t="s">
        <v>43</v>
      </c>
      <c r="V164" s="36"/>
      <c r="W164" s="178">
        <f t="shared" si="16"/>
        <v>0</v>
      </c>
      <c r="X164" s="178">
        <v>0</v>
      </c>
      <c r="Y164" s="178">
        <f t="shared" si="17"/>
        <v>0</v>
      </c>
      <c r="Z164" s="178">
        <v>0</v>
      </c>
      <c r="AA164" s="179">
        <f t="shared" si="18"/>
        <v>0</v>
      </c>
      <c r="AR164" s="19" t="s">
        <v>162</v>
      </c>
      <c r="AT164" s="19" t="s">
        <v>158</v>
      </c>
      <c r="AU164" s="19" t="s">
        <v>88</v>
      </c>
      <c r="AY164" s="19" t="s">
        <v>157</v>
      </c>
      <c r="BE164" s="118">
        <f t="shared" si="19"/>
        <v>0</v>
      </c>
      <c r="BF164" s="118">
        <f t="shared" si="20"/>
        <v>0</v>
      </c>
      <c r="BG164" s="118">
        <f t="shared" si="21"/>
        <v>0</v>
      </c>
      <c r="BH164" s="118">
        <f t="shared" si="22"/>
        <v>0</v>
      </c>
      <c r="BI164" s="118">
        <f t="shared" si="23"/>
        <v>0</v>
      </c>
      <c r="BJ164" s="19" t="s">
        <v>84</v>
      </c>
      <c r="BK164" s="118">
        <f t="shared" si="24"/>
        <v>0</v>
      </c>
      <c r="BL164" s="19" t="s">
        <v>162</v>
      </c>
      <c r="BM164" s="19" t="s">
        <v>295</v>
      </c>
    </row>
    <row r="165" spans="2:65" s="10" customFormat="1" ht="29.85" customHeight="1">
      <c r="B165" s="162"/>
      <c r="C165" s="163"/>
      <c r="D165" s="172" t="s">
        <v>127</v>
      </c>
      <c r="E165" s="172"/>
      <c r="F165" s="172"/>
      <c r="G165" s="172"/>
      <c r="H165" s="172"/>
      <c r="I165" s="172"/>
      <c r="J165" s="172"/>
      <c r="K165" s="172"/>
      <c r="L165" s="172"/>
      <c r="M165" s="172"/>
      <c r="N165" s="246">
        <f>BK165</f>
        <v>0</v>
      </c>
      <c r="O165" s="247"/>
      <c r="P165" s="247"/>
      <c r="Q165" s="247"/>
      <c r="R165" s="165"/>
      <c r="T165" s="166"/>
      <c r="U165" s="163"/>
      <c r="V165" s="163"/>
      <c r="W165" s="167">
        <f>SUM(W166:W193)</f>
        <v>0</v>
      </c>
      <c r="X165" s="163"/>
      <c r="Y165" s="167">
        <f>SUM(Y166:Y193)</f>
        <v>0.55979000000000001</v>
      </c>
      <c r="Z165" s="163"/>
      <c r="AA165" s="168">
        <f>SUM(AA166:AA193)</f>
        <v>0.33340000000000003</v>
      </c>
      <c r="AR165" s="169" t="s">
        <v>88</v>
      </c>
      <c r="AT165" s="170" t="s">
        <v>77</v>
      </c>
      <c r="AU165" s="170" t="s">
        <v>84</v>
      </c>
      <c r="AY165" s="169" t="s">
        <v>157</v>
      </c>
      <c r="BK165" s="171">
        <f>SUM(BK166:BK193)</f>
        <v>0</v>
      </c>
    </row>
    <row r="166" spans="2:65" s="1" customFormat="1" ht="25.5" customHeight="1">
      <c r="B166" s="35"/>
      <c r="C166" s="173" t="s">
        <v>296</v>
      </c>
      <c r="D166" s="173" t="s">
        <v>158</v>
      </c>
      <c r="E166" s="174" t="s">
        <v>297</v>
      </c>
      <c r="F166" s="239" t="s">
        <v>298</v>
      </c>
      <c r="G166" s="239"/>
      <c r="H166" s="239"/>
      <c r="I166" s="239"/>
      <c r="J166" s="175" t="s">
        <v>161</v>
      </c>
      <c r="K166" s="176">
        <v>35</v>
      </c>
      <c r="L166" s="241">
        <v>0</v>
      </c>
      <c r="M166" s="248"/>
      <c r="N166" s="242">
        <f t="shared" ref="N166:N193" si="25">ROUND(L166*K166,2)</f>
        <v>0</v>
      </c>
      <c r="O166" s="242"/>
      <c r="P166" s="242"/>
      <c r="Q166" s="242"/>
      <c r="R166" s="37"/>
      <c r="T166" s="177" t="s">
        <v>24</v>
      </c>
      <c r="U166" s="44" t="s">
        <v>43</v>
      </c>
      <c r="V166" s="36"/>
      <c r="W166" s="178">
        <f t="shared" ref="W166:W193" si="26">V166*K166</f>
        <v>0</v>
      </c>
      <c r="X166" s="178">
        <v>2.0000000000000002E-5</v>
      </c>
      <c r="Y166" s="178">
        <f t="shared" ref="Y166:Y193" si="27">X166*K166</f>
        <v>7.000000000000001E-4</v>
      </c>
      <c r="Z166" s="178">
        <v>3.2000000000000002E-3</v>
      </c>
      <c r="AA166" s="179">
        <f t="shared" ref="AA166:AA193" si="28">Z166*K166</f>
        <v>0.112</v>
      </c>
      <c r="AR166" s="19" t="s">
        <v>162</v>
      </c>
      <c r="AT166" s="19" t="s">
        <v>158</v>
      </c>
      <c r="AU166" s="19" t="s">
        <v>88</v>
      </c>
      <c r="AY166" s="19" t="s">
        <v>157</v>
      </c>
      <c r="BE166" s="118">
        <f t="shared" ref="BE166:BE193" si="29">IF(U166="základní",N166,0)</f>
        <v>0</v>
      </c>
      <c r="BF166" s="118">
        <f t="shared" ref="BF166:BF193" si="30">IF(U166="snížená",N166,0)</f>
        <v>0</v>
      </c>
      <c r="BG166" s="118">
        <f t="shared" ref="BG166:BG193" si="31">IF(U166="zákl. přenesená",N166,0)</f>
        <v>0</v>
      </c>
      <c r="BH166" s="118">
        <f t="shared" ref="BH166:BH193" si="32">IF(U166="sníž. přenesená",N166,0)</f>
        <v>0</v>
      </c>
      <c r="BI166" s="118">
        <f t="shared" ref="BI166:BI193" si="33">IF(U166="nulová",N166,0)</f>
        <v>0</v>
      </c>
      <c r="BJ166" s="19" t="s">
        <v>84</v>
      </c>
      <c r="BK166" s="118">
        <f t="shared" ref="BK166:BK193" si="34">ROUND(L166*K166,2)</f>
        <v>0</v>
      </c>
      <c r="BL166" s="19" t="s">
        <v>162</v>
      </c>
      <c r="BM166" s="19" t="s">
        <v>299</v>
      </c>
    </row>
    <row r="167" spans="2:65" s="1" customFormat="1" ht="25.5" customHeight="1">
      <c r="B167" s="35"/>
      <c r="C167" s="173" t="s">
        <v>300</v>
      </c>
      <c r="D167" s="173" t="s">
        <v>158</v>
      </c>
      <c r="E167" s="174" t="s">
        <v>301</v>
      </c>
      <c r="F167" s="239" t="s">
        <v>302</v>
      </c>
      <c r="G167" s="239"/>
      <c r="H167" s="239"/>
      <c r="I167" s="239"/>
      <c r="J167" s="175" t="s">
        <v>161</v>
      </c>
      <c r="K167" s="176">
        <v>10</v>
      </c>
      <c r="L167" s="241">
        <v>0</v>
      </c>
      <c r="M167" s="248"/>
      <c r="N167" s="242">
        <f t="shared" si="25"/>
        <v>0</v>
      </c>
      <c r="O167" s="242"/>
      <c r="P167" s="242"/>
      <c r="Q167" s="242"/>
      <c r="R167" s="37"/>
      <c r="T167" s="177" t="s">
        <v>24</v>
      </c>
      <c r="U167" s="44" t="s">
        <v>43</v>
      </c>
      <c r="V167" s="36"/>
      <c r="W167" s="178">
        <f t="shared" si="26"/>
        <v>0</v>
      </c>
      <c r="X167" s="178">
        <v>5.0000000000000002E-5</v>
      </c>
      <c r="Y167" s="178">
        <f t="shared" si="27"/>
        <v>5.0000000000000001E-4</v>
      </c>
      <c r="Z167" s="178">
        <v>5.3200000000000001E-3</v>
      </c>
      <c r="AA167" s="179">
        <f t="shared" si="28"/>
        <v>5.3199999999999997E-2</v>
      </c>
      <c r="AR167" s="19" t="s">
        <v>162</v>
      </c>
      <c r="AT167" s="19" t="s">
        <v>158</v>
      </c>
      <c r="AU167" s="19" t="s">
        <v>88</v>
      </c>
      <c r="AY167" s="19" t="s">
        <v>157</v>
      </c>
      <c r="BE167" s="118">
        <f t="shared" si="29"/>
        <v>0</v>
      </c>
      <c r="BF167" s="118">
        <f t="shared" si="30"/>
        <v>0</v>
      </c>
      <c r="BG167" s="118">
        <f t="shared" si="31"/>
        <v>0</v>
      </c>
      <c r="BH167" s="118">
        <f t="shared" si="32"/>
        <v>0</v>
      </c>
      <c r="BI167" s="118">
        <f t="shared" si="33"/>
        <v>0</v>
      </c>
      <c r="BJ167" s="19" t="s">
        <v>84</v>
      </c>
      <c r="BK167" s="118">
        <f t="shared" si="34"/>
        <v>0</v>
      </c>
      <c r="BL167" s="19" t="s">
        <v>162</v>
      </c>
      <c r="BM167" s="19" t="s">
        <v>303</v>
      </c>
    </row>
    <row r="168" spans="2:65" s="1" customFormat="1" ht="25.5" customHeight="1">
      <c r="B168" s="35"/>
      <c r="C168" s="173" t="s">
        <v>304</v>
      </c>
      <c r="D168" s="173" t="s">
        <v>158</v>
      </c>
      <c r="E168" s="174" t="s">
        <v>305</v>
      </c>
      <c r="F168" s="239" t="s">
        <v>306</v>
      </c>
      <c r="G168" s="239"/>
      <c r="H168" s="239"/>
      <c r="I168" s="239"/>
      <c r="J168" s="175" t="s">
        <v>161</v>
      </c>
      <c r="K168" s="176">
        <v>20</v>
      </c>
      <c r="L168" s="241">
        <v>0</v>
      </c>
      <c r="M168" s="248"/>
      <c r="N168" s="242">
        <f t="shared" si="25"/>
        <v>0</v>
      </c>
      <c r="O168" s="242"/>
      <c r="P168" s="242"/>
      <c r="Q168" s="242"/>
      <c r="R168" s="37"/>
      <c r="T168" s="177" t="s">
        <v>24</v>
      </c>
      <c r="U168" s="44" t="s">
        <v>43</v>
      </c>
      <c r="V168" s="36"/>
      <c r="W168" s="178">
        <f t="shared" si="26"/>
        <v>0</v>
      </c>
      <c r="X168" s="178">
        <v>6.0000000000000002E-5</v>
      </c>
      <c r="Y168" s="178">
        <f t="shared" si="27"/>
        <v>1.2000000000000001E-3</v>
      </c>
      <c r="Z168" s="178">
        <v>8.4100000000000008E-3</v>
      </c>
      <c r="AA168" s="179">
        <f t="shared" si="28"/>
        <v>0.16820000000000002</v>
      </c>
      <c r="AR168" s="19" t="s">
        <v>162</v>
      </c>
      <c r="AT168" s="19" t="s">
        <v>158</v>
      </c>
      <c r="AU168" s="19" t="s">
        <v>88</v>
      </c>
      <c r="AY168" s="19" t="s">
        <v>157</v>
      </c>
      <c r="BE168" s="118">
        <f t="shared" si="29"/>
        <v>0</v>
      </c>
      <c r="BF168" s="118">
        <f t="shared" si="30"/>
        <v>0</v>
      </c>
      <c r="BG168" s="118">
        <f t="shared" si="31"/>
        <v>0</v>
      </c>
      <c r="BH168" s="118">
        <f t="shared" si="32"/>
        <v>0</v>
      </c>
      <c r="BI168" s="118">
        <f t="shared" si="33"/>
        <v>0</v>
      </c>
      <c r="BJ168" s="19" t="s">
        <v>84</v>
      </c>
      <c r="BK168" s="118">
        <f t="shared" si="34"/>
        <v>0</v>
      </c>
      <c r="BL168" s="19" t="s">
        <v>162</v>
      </c>
      <c r="BM168" s="19" t="s">
        <v>307</v>
      </c>
    </row>
    <row r="169" spans="2:65" s="1" customFormat="1" ht="25.5" customHeight="1">
      <c r="B169" s="35"/>
      <c r="C169" s="173" t="s">
        <v>308</v>
      </c>
      <c r="D169" s="173" t="s">
        <v>158</v>
      </c>
      <c r="E169" s="174" t="s">
        <v>309</v>
      </c>
      <c r="F169" s="239" t="s">
        <v>310</v>
      </c>
      <c r="G169" s="239"/>
      <c r="H169" s="239"/>
      <c r="I169" s="239"/>
      <c r="J169" s="175" t="s">
        <v>161</v>
      </c>
      <c r="K169" s="176">
        <v>20</v>
      </c>
      <c r="L169" s="241">
        <v>0</v>
      </c>
      <c r="M169" s="248"/>
      <c r="N169" s="242">
        <f t="shared" si="25"/>
        <v>0</v>
      </c>
      <c r="O169" s="242"/>
      <c r="P169" s="242"/>
      <c r="Q169" s="242"/>
      <c r="R169" s="37"/>
      <c r="T169" s="177" t="s">
        <v>24</v>
      </c>
      <c r="U169" s="44" t="s">
        <v>43</v>
      </c>
      <c r="V169" s="36"/>
      <c r="W169" s="178">
        <f t="shared" si="26"/>
        <v>0</v>
      </c>
      <c r="X169" s="178">
        <v>1.17E-3</v>
      </c>
      <c r="Y169" s="178">
        <f t="shared" si="27"/>
        <v>2.3400000000000001E-2</v>
      </c>
      <c r="Z169" s="178">
        <v>0</v>
      </c>
      <c r="AA169" s="179">
        <f t="shared" si="28"/>
        <v>0</v>
      </c>
      <c r="AR169" s="19" t="s">
        <v>162</v>
      </c>
      <c r="AT169" s="19" t="s">
        <v>158</v>
      </c>
      <c r="AU169" s="19" t="s">
        <v>88</v>
      </c>
      <c r="AY169" s="19" t="s">
        <v>157</v>
      </c>
      <c r="BE169" s="118">
        <f t="shared" si="29"/>
        <v>0</v>
      </c>
      <c r="BF169" s="118">
        <f t="shared" si="30"/>
        <v>0</v>
      </c>
      <c r="BG169" s="118">
        <f t="shared" si="31"/>
        <v>0</v>
      </c>
      <c r="BH169" s="118">
        <f t="shared" si="32"/>
        <v>0</v>
      </c>
      <c r="BI169" s="118">
        <f t="shared" si="33"/>
        <v>0</v>
      </c>
      <c r="BJ169" s="19" t="s">
        <v>84</v>
      </c>
      <c r="BK169" s="118">
        <f t="shared" si="34"/>
        <v>0</v>
      </c>
      <c r="BL169" s="19" t="s">
        <v>162</v>
      </c>
      <c r="BM169" s="19" t="s">
        <v>311</v>
      </c>
    </row>
    <row r="170" spans="2:65" s="1" customFormat="1" ht="25.5" customHeight="1">
      <c r="B170" s="35"/>
      <c r="C170" s="173" t="s">
        <v>312</v>
      </c>
      <c r="D170" s="173" t="s">
        <v>158</v>
      </c>
      <c r="E170" s="174" t="s">
        <v>313</v>
      </c>
      <c r="F170" s="239" t="s">
        <v>314</v>
      </c>
      <c r="G170" s="239"/>
      <c r="H170" s="239"/>
      <c r="I170" s="239"/>
      <c r="J170" s="175" t="s">
        <v>161</v>
      </c>
      <c r="K170" s="176">
        <v>2</v>
      </c>
      <c r="L170" s="241">
        <v>0</v>
      </c>
      <c r="M170" s="248"/>
      <c r="N170" s="242">
        <f t="shared" si="25"/>
        <v>0</v>
      </c>
      <c r="O170" s="242"/>
      <c r="P170" s="242"/>
      <c r="Q170" s="242"/>
      <c r="R170" s="37"/>
      <c r="T170" s="177" t="s">
        <v>24</v>
      </c>
      <c r="U170" s="44" t="s">
        <v>43</v>
      </c>
      <c r="V170" s="36"/>
      <c r="W170" s="178">
        <f t="shared" si="26"/>
        <v>0</v>
      </c>
      <c r="X170" s="178">
        <v>1.58E-3</v>
      </c>
      <c r="Y170" s="178">
        <f t="shared" si="27"/>
        <v>3.16E-3</v>
      </c>
      <c r="Z170" s="178">
        <v>0</v>
      </c>
      <c r="AA170" s="179">
        <f t="shared" si="28"/>
        <v>0</v>
      </c>
      <c r="AR170" s="19" t="s">
        <v>162</v>
      </c>
      <c r="AT170" s="19" t="s">
        <v>158</v>
      </c>
      <c r="AU170" s="19" t="s">
        <v>88</v>
      </c>
      <c r="AY170" s="19" t="s">
        <v>157</v>
      </c>
      <c r="BE170" s="118">
        <f t="shared" si="29"/>
        <v>0</v>
      </c>
      <c r="BF170" s="118">
        <f t="shared" si="30"/>
        <v>0</v>
      </c>
      <c r="BG170" s="118">
        <f t="shared" si="31"/>
        <v>0</v>
      </c>
      <c r="BH170" s="118">
        <f t="shared" si="32"/>
        <v>0</v>
      </c>
      <c r="BI170" s="118">
        <f t="shared" si="33"/>
        <v>0</v>
      </c>
      <c r="BJ170" s="19" t="s">
        <v>84</v>
      </c>
      <c r="BK170" s="118">
        <f t="shared" si="34"/>
        <v>0</v>
      </c>
      <c r="BL170" s="19" t="s">
        <v>162</v>
      </c>
      <c r="BM170" s="19" t="s">
        <v>315</v>
      </c>
    </row>
    <row r="171" spans="2:65" s="1" customFormat="1" ht="25.5" customHeight="1">
      <c r="B171" s="35"/>
      <c r="C171" s="173" t="s">
        <v>316</v>
      </c>
      <c r="D171" s="173" t="s">
        <v>158</v>
      </c>
      <c r="E171" s="174" t="s">
        <v>317</v>
      </c>
      <c r="F171" s="239" t="s">
        <v>318</v>
      </c>
      <c r="G171" s="239"/>
      <c r="H171" s="239"/>
      <c r="I171" s="239"/>
      <c r="J171" s="175" t="s">
        <v>161</v>
      </c>
      <c r="K171" s="176">
        <v>2</v>
      </c>
      <c r="L171" s="241">
        <v>0</v>
      </c>
      <c r="M171" s="248"/>
      <c r="N171" s="242">
        <f t="shared" si="25"/>
        <v>0</v>
      </c>
      <c r="O171" s="242"/>
      <c r="P171" s="242"/>
      <c r="Q171" s="242"/>
      <c r="R171" s="37"/>
      <c r="T171" s="177" t="s">
        <v>24</v>
      </c>
      <c r="U171" s="44" t="s">
        <v>43</v>
      </c>
      <c r="V171" s="36"/>
      <c r="W171" s="178">
        <f t="shared" si="26"/>
        <v>0</v>
      </c>
      <c r="X171" s="178">
        <v>1.99E-3</v>
      </c>
      <c r="Y171" s="178">
        <f t="shared" si="27"/>
        <v>3.98E-3</v>
      </c>
      <c r="Z171" s="178">
        <v>0</v>
      </c>
      <c r="AA171" s="179">
        <f t="shared" si="28"/>
        <v>0</v>
      </c>
      <c r="AR171" s="19" t="s">
        <v>162</v>
      </c>
      <c r="AT171" s="19" t="s">
        <v>158</v>
      </c>
      <c r="AU171" s="19" t="s">
        <v>88</v>
      </c>
      <c r="AY171" s="19" t="s">
        <v>157</v>
      </c>
      <c r="BE171" s="118">
        <f t="shared" si="29"/>
        <v>0</v>
      </c>
      <c r="BF171" s="118">
        <f t="shared" si="30"/>
        <v>0</v>
      </c>
      <c r="BG171" s="118">
        <f t="shared" si="31"/>
        <v>0</v>
      </c>
      <c r="BH171" s="118">
        <f t="shared" si="32"/>
        <v>0</v>
      </c>
      <c r="BI171" s="118">
        <f t="shared" si="33"/>
        <v>0</v>
      </c>
      <c r="BJ171" s="19" t="s">
        <v>84</v>
      </c>
      <c r="BK171" s="118">
        <f t="shared" si="34"/>
        <v>0</v>
      </c>
      <c r="BL171" s="19" t="s">
        <v>162</v>
      </c>
      <c r="BM171" s="19" t="s">
        <v>319</v>
      </c>
    </row>
    <row r="172" spans="2:65" s="1" customFormat="1" ht="25.5" customHeight="1">
      <c r="B172" s="35"/>
      <c r="C172" s="173" t="s">
        <v>320</v>
      </c>
      <c r="D172" s="173" t="s">
        <v>158</v>
      </c>
      <c r="E172" s="174" t="s">
        <v>321</v>
      </c>
      <c r="F172" s="239" t="s">
        <v>322</v>
      </c>
      <c r="G172" s="239"/>
      <c r="H172" s="239"/>
      <c r="I172" s="239"/>
      <c r="J172" s="175" t="s">
        <v>161</v>
      </c>
      <c r="K172" s="176">
        <v>22</v>
      </c>
      <c r="L172" s="241">
        <v>0</v>
      </c>
      <c r="M172" s="248"/>
      <c r="N172" s="242">
        <f t="shared" si="25"/>
        <v>0</v>
      </c>
      <c r="O172" s="242"/>
      <c r="P172" s="242"/>
      <c r="Q172" s="242"/>
      <c r="R172" s="37"/>
      <c r="T172" s="177" t="s">
        <v>24</v>
      </c>
      <c r="U172" s="44" t="s">
        <v>43</v>
      </c>
      <c r="V172" s="36"/>
      <c r="W172" s="178">
        <f t="shared" si="26"/>
        <v>0</v>
      </c>
      <c r="X172" s="178">
        <v>2.96E-3</v>
      </c>
      <c r="Y172" s="178">
        <f t="shared" si="27"/>
        <v>6.5119999999999997E-2</v>
      </c>
      <c r="Z172" s="178">
        <v>0</v>
      </c>
      <c r="AA172" s="179">
        <f t="shared" si="28"/>
        <v>0</v>
      </c>
      <c r="AR172" s="19" t="s">
        <v>162</v>
      </c>
      <c r="AT172" s="19" t="s">
        <v>158</v>
      </c>
      <c r="AU172" s="19" t="s">
        <v>88</v>
      </c>
      <c r="AY172" s="19" t="s">
        <v>157</v>
      </c>
      <c r="BE172" s="118">
        <f t="shared" si="29"/>
        <v>0</v>
      </c>
      <c r="BF172" s="118">
        <f t="shared" si="30"/>
        <v>0</v>
      </c>
      <c r="BG172" s="118">
        <f t="shared" si="31"/>
        <v>0</v>
      </c>
      <c r="BH172" s="118">
        <f t="shared" si="32"/>
        <v>0</v>
      </c>
      <c r="BI172" s="118">
        <f t="shared" si="33"/>
        <v>0</v>
      </c>
      <c r="BJ172" s="19" t="s">
        <v>84</v>
      </c>
      <c r="BK172" s="118">
        <f t="shared" si="34"/>
        <v>0</v>
      </c>
      <c r="BL172" s="19" t="s">
        <v>162</v>
      </c>
      <c r="BM172" s="19" t="s">
        <v>323</v>
      </c>
    </row>
    <row r="173" spans="2:65" s="1" customFormat="1" ht="25.5" customHeight="1">
      <c r="B173" s="35"/>
      <c r="C173" s="173" t="s">
        <v>324</v>
      </c>
      <c r="D173" s="173" t="s">
        <v>158</v>
      </c>
      <c r="E173" s="174" t="s">
        <v>325</v>
      </c>
      <c r="F173" s="239" t="s">
        <v>326</v>
      </c>
      <c r="G173" s="239"/>
      <c r="H173" s="239"/>
      <c r="I173" s="239"/>
      <c r="J173" s="175" t="s">
        <v>161</v>
      </c>
      <c r="K173" s="176">
        <v>8</v>
      </c>
      <c r="L173" s="241">
        <v>0</v>
      </c>
      <c r="M173" s="248"/>
      <c r="N173" s="242">
        <f t="shared" si="25"/>
        <v>0</v>
      </c>
      <c r="O173" s="242"/>
      <c r="P173" s="242"/>
      <c r="Q173" s="242"/>
      <c r="R173" s="37"/>
      <c r="T173" s="177" t="s">
        <v>24</v>
      </c>
      <c r="U173" s="44" t="s">
        <v>43</v>
      </c>
      <c r="V173" s="36"/>
      <c r="W173" s="178">
        <f t="shared" si="26"/>
        <v>0</v>
      </c>
      <c r="X173" s="178">
        <v>3.7599999999999999E-3</v>
      </c>
      <c r="Y173" s="178">
        <f t="shared" si="27"/>
        <v>3.0079999999999999E-2</v>
      </c>
      <c r="Z173" s="178">
        <v>0</v>
      </c>
      <c r="AA173" s="179">
        <f t="shared" si="28"/>
        <v>0</v>
      </c>
      <c r="AR173" s="19" t="s">
        <v>162</v>
      </c>
      <c r="AT173" s="19" t="s">
        <v>158</v>
      </c>
      <c r="AU173" s="19" t="s">
        <v>88</v>
      </c>
      <c r="AY173" s="19" t="s">
        <v>157</v>
      </c>
      <c r="BE173" s="118">
        <f t="shared" si="29"/>
        <v>0</v>
      </c>
      <c r="BF173" s="118">
        <f t="shared" si="30"/>
        <v>0</v>
      </c>
      <c r="BG173" s="118">
        <f t="shared" si="31"/>
        <v>0</v>
      </c>
      <c r="BH173" s="118">
        <f t="shared" si="32"/>
        <v>0</v>
      </c>
      <c r="BI173" s="118">
        <f t="shared" si="33"/>
        <v>0</v>
      </c>
      <c r="BJ173" s="19" t="s">
        <v>84</v>
      </c>
      <c r="BK173" s="118">
        <f t="shared" si="34"/>
        <v>0</v>
      </c>
      <c r="BL173" s="19" t="s">
        <v>162</v>
      </c>
      <c r="BM173" s="19" t="s">
        <v>327</v>
      </c>
    </row>
    <row r="174" spans="2:65" s="1" customFormat="1" ht="25.5" customHeight="1">
      <c r="B174" s="35"/>
      <c r="C174" s="173" t="s">
        <v>328</v>
      </c>
      <c r="D174" s="173" t="s">
        <v>158</v>
      </c>
      <c r="E174" s="174" t="s">
        <v>329</v>
      </c>
      <c r="F174" s="239" t="s">
        <v>330</v>
      </c>
      <c r="G174" s="239"/>
      <c r="H174" s="239"/>
      <c r="I174" s="239"/>
      <c r="J174" s="175" t="s">
        <v>161</v>
      </c>
      <c r="K174" s="176">
        <v>14</v>
      </c>
      <c r="L174" s="241">
        <v>0</v>
      </c>
      <c r="M174" s="248"/>
      <c r="N174" s="242">
        <f t="shared" si="25"/>
        <v>0</v>
      </c>
      <c r="O174" s="242"/>
      <c r="P174" s="242"/>
      <c r="Q174" s="242"/>
      <c r="R174" s="37"/>
      <c r="T174" s="177" t="s">
        <v>24</v>
      </c>
      <c r="U174" s="44" t="s">
        <v>43</v>
      </c>
      <c r="V174" s="36"/>
      <c r="W174" s="178">
        <f t="shared" si="26"/>
        <v>0</v>
      </c>
      <c r="X174" s="178">
        <v>4.4000000000000003E-3</v>
      </c>
      <c r="Y174" s="178">
        <f t="shared" si="27"/>
        <v>6.1600000000000002E-2</v>
      </c>
      <c r="Z174" s="178">
        <v>0</v>
      </c>
      <c r="AA174" s="179">
        <f t="shared" si="28"/>
        <v>0</v>
      </c>
      <c r="AR174" s="19" t="s">
        <v>162</v>
      </c>
      <c r="AT174" s="19" t="s">
        <v>158</v>
      </c>
      <c r="AU174" s="19" t="s">
        <v>88</v>
      </c>
      <c r="AY174" s="19" t="s">
        <v>157</v>
      </c>
      <c r="BE174" s="118">
        <f t="shared" si="29"/>
        <v>0</v>
      </c>
      <c r="BF174" s="118">
        <f t="shared" si="30"/>
        <v>0</v>
      </c>
      <c r="BG174" s="118">
        <f t="shared" si="31"/>
        <v>0</v>
      </c>
      <c r="BH174" s="118">
        <f t="shared" si="32"/>
        <v>0</v>
      </c>
      <c r="BI174" s="118">
        <f t="shared" si="33"/>
        <v>0</v>
      </c>
      <c r="BJ174" s="19" t="s">
        <v>84</v>
      </c>
      <c r="BK174" s="118">
        <f t="shared" si="34"/>
        <v>0</v>
      </c>
      <c r="BL174" s="19" t="s">
        <v>162</v>
      </c>
      <c r="BM174" s="19" t="s">
        <v>331</v>
      </c>
    </row>
    <row r="175" spans="2:65" s="1" customFormat="1" ht="25.5" customHeight="1">
      <c r="B175" s="35"/>
      <c r="C175" s="173" t="s">
        <v>332</v>
      </c>
      <c r="D175" s="173" t="s">
        <v>158</v>
      </c>
      <c r="E175" s="174" t="s">
        <v>333</v>
      </c>
      <c r="F175" s="239" t="s">
        <v>334</v>
      </c>
      <c r="G175" s="239"/>
      <c r="H175" s="239"/>
      <c r="I175" s="239"/>
      <c r="J175" s="175" t="s">
        <v>161</v>
      </c>
      <c r="K175" s="176">
        <v>32</v>
      </c>
      <c r="L175" s="241">
        <v>0</v>
      </c>
      <c r="M175" s="248"/>
      <c r="N175" s="242">
        <f t="shared" si="25"/>
        <v>0</v>
      </c>
      <c r="O175" s="242"/>
      <c r="P175" s="242"/>
      <c r="Q175" s="242"/>
      <c r="R175" s="37"/>
      <c r="T175" s="177" t="s">
        <v>24</v>
      </c>
      <c r="U175" s="44" t="s">
        <v>43</v>
      </c>
      <c r="V175" s="36"/>
      <c r="W175" s="178">
        <f t="shared" si="26"/>
        <v>0</v>
      </c>
      <c r="X175" s="178">
        <v>6.2899999999999996E-3</v>
      </c>
      <c r="Y175" s="178">
        <f t="shared" si="27"/>
        <v>0.20127999999999999</v>
      </c>
      <c r="Z175" s="178">
        <v>0</v>
      </c>
      <c r="AA175" s="179">
        <f t="shared" si="28"/>
        <v>0</v>
      </c>
      <c r="AR175" s="19" t="s">
        <v>162</v>
      </c>
      <c r="AT175" s="19" t="s">
        <v>158</v>
      </c>
      <c r="AU175" s="19" t="s">
        <v>88</v>
      </c>
      <c r="AY175" s="19" t="s">
        <v>157</v>
      </c>
      <c r="BE175" s="118">
        <f t="shared" si="29"/>
        <v>0</v>
      </c>
      <c r="BF175" s="118">
        <f t="shared" si="30"/>
        <v>0</v>
      </c>
      <c r="BG175" s="118">
        <f t="shared" si="31"/>
        <v>0</v>
      </c>
      <c r="BH175" s="118">
        <f t="shared" si="32"/>
        <v>0</v>
      </c>
      <c r="BI175" s="118">
        <f t="shared" si="33"/>
        <v>0</v>
      </c>
      <c r="BJ175" s="19" t="s">
        <v>84</v>
      </c>
      <c r="BK175" s="118">
        <f t="shared" si="34"/>
        <v>0</v>
      </c>
      <c r="BL175" s="19" t="s">
        <v>162</v>
      </c>
      <c r="BM175" s="19" t="s">
        <v>335</v>
      </c>
    </row>
    <row r="176" spans="2:65" s="1" customFormat="1" ht="38.25" customHeight="1">
      <c r="B176" s="35"/>
      <c r="C176" s="173" t="s">
        <v>336</v>
      </c>
      <c r="D176" s="173" t="s">
        <v>158</v>
      </c>
      <c r="E176" s="174" t="s">
        <v>337</v>
      </c>
      <c r="F176" s="239" t="s">
        <v>338</v>
      </c>
      <c r="G176" s="239"/>
      <c r="H176" s="239"/>
      <c r="I176" s="239"/>
      <c r="J176" s="175" t="s">
        <v>208</v>
      </c>
      <c r="K176" s="176">
        <v>4</v>
      </c>
      <c r="L176" s="241">
        <v>0</v>
      </c>
      <c r="M176" s="248"/>
      <c r="N176" s="242">
        <f t="shared" si="25"/>
        <v>0</v>
      </c>
      <c r="O176" s="242"/>
      <c r="P176" s="242"/>
      <c r="Q176" s="242"/>
      <c r="R176" s="37"/>
      <c r="T176" s="177" t="s">
        <v>24</v>
      </c>
      <c r="U176" s="44" t="s">
        <v>43</v>
      </c>
      <c r="V176" s="36"/>
      <c r="W176" s="178">
        <f t="shared" si="26"/>
        <v>0</v>
      </c>
      <c r="X176" s="178">
        <v>0</v>
      </c>
      <c r="Y176" s="178">
        <f t="shared" si="27"/>
        <v>0</v>
      </c>
      <c r="Z176" s="178">
        <v>0</v>
      </c>
      <c r="AA176" s="179">
        <f t="shared" si="28"/>
        <v>0</v>
      </c>
      <c r="AR176" s="19" t="s">
        <v>162</v>
      </c>
      <c r="AT176" s="19" t="s">
        <v>158</v>
      </c>
      <c r="AU176" s="19" t="s">
        <v>88</v>
      </c>
      <c r="AY176" s="19" t="s">
        <v>157</v>
      </c>
      <c r="BE176" s="118">
        <f t="shared" si="29"/>
        <v>0</v>
      </c>
      <c r="BF176" s="118">
        <f t="shared" si="30"/>
        <v>0</v>
      </c>
      <c r="BG176" s="118">
        <f t="shared" si="31"/>
        <v>0</v>
      </c>
      <c r="BH176" s="118">
        <f t="shared" si="32"/>
        <v>0</v>
      </c>
      <c r="BI176" s="118">
        <f t="shared" si="33"/>
        <v>0</v>
      </c>
      <c r="BJ176" s="19" t="s">
        <v>84</v>
      </c>
      <c r="BK176" s="118">
        <f t="shared" si="34"/>
        <v>0</v>
      </c>
      <c r="BL176" s="19" t="s">
        <v>162</v>
      </c>
      <c r="BM176" s="19" t="s">
        <v>339</v>
      </c>
    </row>
    <row r="177" spans="2:65" s="1" customFormat="1" ht="38.25" customHeight="1">
      <c r="B177" s="35"/>
      <c r="C177" s="173" t="s">
        <v>340</v>
      </c>
      <c r="D177" s="173" t="s">
        <v>158</v>
      </c>
      <c r="E177" s="174" t="s">
        <v>341</v>
      </c>
      <c r="F177" s="239" t="s">
        <v>342</v>
      </c>
      <c r="G177" s="239"/>
      <c r="H177" s="239"/>
      <c r="I177" s="239"/>
      <c r="J177" s="175" t="s">
        <v>208</v>
      </c>
      <c r="K177" s="176">
        <v>2</v>
      </c>
      <c r="L177" s="241">
        <v>0</v>
      </c>
      <c r="M177" s="248"/>
      <c r="N177" s="242">
        <f t="shared" si="25"/>
        <v>0</v>
      </c>
      <c r="O177" s="242"/>
      <c r="P177" s="242"/>
      <c r="Q177" s="242"/>
      <c r="R177" s="37"/>
      <c r="T177" s="177" t="s">
        <v>24</v>
      </c>
      <c r="U177" s="44" t="s">
        <v>43</v>
      </c>
      <c r="V177" s="36"/>
      <c r="W177" s="178">
        <f t="shared" si="26"/>
        <v>0</v>
      </c>
      <c r="X177" s="178">
        <v>0</v>
      </c>
      <c r="Y177" s="178">
        <f t="shared" si="27"/>
        <v>0</v>
      </c>
      <c r="Z177" s="178">
        <v>0</v>
      </c>
      <c r="AA177" s="179">
        <f t="shared" si="28"/>
        <v>0</v>
      </c>
      <c r="AR177" s="19" t="s">
        <v>162</v>
      </c>
      <c r="AT177" s="19" t="s">
        <v>158</v>
      </c>
      <c r="AU177" s="19" t="s">
        <v>88</v>
      </c>
      <c r="AY177" s="19" t="s">
        <v>157</v>
      </c>
      <c r="BE177" s="118">
        <f t="shared" si="29"/>
        <v>0</v>
      </c>
      <c r="BF177" s="118">
        <f t="shared" si="30"/>
        <v>0</v>
      </c>
      <c r="BG177" s="118">
        <f t="shared" si="31"/>
        <v>0</v>
      </c>
      <c r="BH177" s="118">
        <f t="shared" si="32"/>
        <v>0</v>
      </c>
      <c r="BI177" s="118">
        <f t="shared" si="33"/>
        <v>0</v>
      </c>
      <c r="BJ177" s="19" t="s">
        <v>84</v>
      </c>
      <c r="BK177" s="118">
        <f t="shared" si="34"/>
        <v>0</v>
      </c>
      <c r="BL177" s="19" t="s">
        <v>162</v>
      </c>
      <c r="BM177" s="19" t="s">
        <v>343</v>
      </c>
    </row>
    <row r="178" spans="2:65" s="1" customFormat="1" ht="38.25" customHeight="1">
      <c r="B178" s="35"/>
      <c r="C178" s="173" t="s">
        <v>344</v>
      </c>
      <c r="D178" s="173" t="s">
        <v>158</v>
      </c>
      <c r="E178" s="174" t="s">
        <v>345</v>
      </c>
      <c r="F178" s="239" t="s">
        <v>346</v>
      </c>
      <c r="G178" s="239"/>
      <c r="H178" s="239"/>
      <c r="I178" s="239"/>
      <c r="J178" s="175" t="s">
        <v>208</v>
      </c>
      <c r="K178" s="176">
        <v>2</v>
      </c>
      <c r="L178" s="241">
        <v>0</v>
      </c>
      <c r="M178" s="248"/>
      <c r="N178" s="242">
        <f t="shared" si="25"/>
        <v>0</v>
      </c>
      <c r="O178" s="242"/>
      <c r="P178" s="242"/>
      <c r="Q178" s="242"/>
      <c r="R178" s="37"/>
      <c r="T178" s="177" t="s">
        <v>24</v>
      </c>
      <c r="U178" s="44" t="s">
        <v>43</v>
      </c>
      <c r="V178" s="36"/>
      <c r="W178" s="178">
        <f t="shared" si="26"/>
        <v>0</v>
      </c>
      <c r="X178" s="178">
        <v>0</v>
      </c>
      <c r="Y178" s="178">
        <f t="shared" si="27"/>
        <v>0</v>
      </c>
      <c r="Z178" s="178">
        <v>0</v>
      </c>
      <c r="AA178" s="179">
        <f t="shared" si="28"/>
        <v>0</v>
      </c>
      <c r="AR178" s="19" t="s">
        <v>162</v>
      </c>
      <c r="AT178" s="19" t="s">
        <v>158</v>
      </c>
      <c r="AU178" s="19" t="s">
        <v>88</v>
      </c>
      <c r="AY178" s="19" t="s">
        <v>157</v>
      </c>
      <c r="BE178" s="118">
        <f t="shared" si="29"/>
        <v>0</v>
      </c>
      <c r="BF178" s="118">
        <f t="shared" si="30"/>
        <v>0</v>
      </c>
      <c r="BG178" s="118">
        <f t="shared" si="31"/>
        <v>0</v>
      </c>
      <c r="BH178" s="118">
        <f t="shared" si="32"/>
        <v>0</v>
      </c>
      <c r="BI178" s="118">
        <f t="shared" si="33"/>
        <v>0</v>
      </c>
      <c r="BJ178" s="19" t="s">
        <v>84</v>
      </c>
      <c r="BK178" s="118">
        <f t="shared" si="34"/>
        <v>0</v>
      </c>
      <c r="BL178" s="19" t="s">
        <v>162</v>
      </c>
      <c r="BM178" s="19" t="s">
        <v>347</v>
      </c>
    </row>
    <row r="179" spans="2:65" s="1" customFormat="1" ht="38.25" customHeight="1">
      <c r="B179" s="35"/>
      <c r="C179" s="173" t="s">
        <v>348</v>
      </c>
      <c r="D179" s="173" t="s">
        <v>158</v>
      </c>
      <c r="E179" s="174" t="s">
        <v>349</v>
      </c>
      <c r="F179" s="239" t="s">
        <v>350</v>
      </c>
      <c r="G179" s="239"/>
      <c r="H179" s="239"/>
      <c r="I179" s="239"/>
      <c r="J179" s="175" t="s">
        <v>208</v>
      </c>
      <c r="K179" s="176">
        <v>6</v>
      </c>
      <c r="L179" s="241">
        <v>0</v>
      </c>
      <c r="M179" s="248"/>
      <c r="N179" s="242">
        <f t="shared" si="25"/>
        <v>0</v>
      </c>
      <c r="O179" s="242"/>
      <c r="P179" s="242"/>
      <c r="Q179" s="242"/>
      <c r="R179" s="37"/>
      <c r="T179" s="177" t="s">
        <v>24</v>
      </c>
      <c r="U179" s="44" t="s">
        <v>43</v>
      </c>
      <c r="V179" s="36"/>
      <c r="W179" s="178">
        <f t="shared" si="26"/>
        <v>0</v>
      </c>
      <c r="X179" s="178">
        <v>0</v>
      </c>
      <c r="Y179" s="178">
        <f t="shared" si="27"/>
        <v>0</v>
      </c>
      <c r="Z179" s="178">
        <v>0</v>
      </c>
      <c r="AA179" s="179">
        <f t="shared" si="28"/>
        <v>0</v>
      </c>
      <c r="AR179" s="19" t="s">
        <v>162</v>
      </c>
      <c r="AT179" s="19" t="s">
        <v>158</v>
      </c>
      <c r="AU179" s="19" t="s">
        <v>88</v>
      </c>
      <c r="AY179" s="19" t="s">
        <v>157</v>
      </c>
      <c r="BE179" s="118">
        <f t="shared" si="29"/>
        <v>0</v>
      </c>
      <c r="BF179" s="118">
        <f t="shared" si="30"/>
        <v>0</v>
      </c>
      <c r="BG179" s="118">
        <f t="shared" si="31"/>
        <v>0</v>
      </c>
      <c r="BH179" s="118">
        <f t="shared" si="32"/>
        <v>0</v>
      </c>
      <c r="BI179" s="118">
        <f t="shared" si="33"/>
        <v>0</v>
      </c>
      <c r="BJ179" s="19" t="s">
        <v>84</v>
      </c>
      <c r="BK179" s="118">
        <f t="shared" si="34"/>
        <v>0</v>
      </c>
      <c r="BL179" s="19" t="s">
        <v>162</v>
      </c>
      <c r="BM179" s="19" t="s">
        <v>351</v>
      </c>
    </row>
    <row r="180" spans="2:65" s="1" customFormat="1" ht="25.5" customHeight="1">
      <c r="B180" s="35"/>
      <c r="C180" s="173" t="s">
        <v>352</v>
      </c>
      <c r="D180" s="173" t="s">
        <v>158</v>
      </c>
      <c r="E180" s="174" t="s">
        <v>353</v>
      </c>
      <c r="F180" s="239" t="s">
        <v>354</v>
      </c>
      <c r="G180" s="239"/>
      <c r="H180" s="239"/>
      <c r="I180" s="239"/>
      <c r="J180" s="175" t="s">
        <v>161</v>
      </c>
      <c r="K180" s="176">
        <v>7</v>
      </c>
      <c r="L180" s="241">
        <v>0</v>
      </c>
      <c r="M180" s="248"/>
      <c r="N180" s="242">
        <f t="shared" si="25"/>
        <v>0</v>
      </c>
      <c r="O180" s="242"/>
      <c r="P180" s="242"/>
      <c r="Q180" s="242"/>
      <c r="R180" s="37"/>
      <c r="T180" s="177" t="s">
        <v>24</v>
      </c>
      <c r="U180" s="44" t="s">
        <v>43</v>
      </c>
      <c r="V180" s="36"/>
      <c r="W180" s="178">
        <f t="shared" si="26"/>
        <v>0</v>
      </c>
      <c r="X180" s="178">
        <v>6.6699999999999997E-3</v>
      </c>
      <c r="Y180" s="178">
        <f t="shared" si="27"/>
        <v>4.6689999999999995E-2</v>
      </c>
      <c r="Z180" s="178">
        <v>0</v>
      </c>
      <c r="AA180" s="179">
        <f t="shared" si="28"/>
        <v>0</v>
      </c>
      <c r="AR180" s="19" t="s">
        <v>162</v>
      </c>
      <c r="AT180" s="19" t="s">
        <v>158</v>
      </c>
      <c r="AU180" s="19" t="s">
        <v>88</v>
      </c>
      <c r="AY180" s="19" t="s">
        <v>157</v>
      </c>
      <c r="BE180" s="118">
        <f t="shared" si="29"/>
        <v>0</v>
      </c>
      <c r="BF180" s="118">
        <f t="shared" si="30"/>
        <v>0</v>
      </c>
      <c r="BG180" s="118">
        <f t="shared" si="31"/>
        <v>0</v>
      </c>
      <c r="BH180" s="118">
        <f t="shared" si="32"/>
        <v>0</v>
      </c>
      <c r="BI180" s="118">
        <f t="shared" si="33"/>
        <v>0</v>
      </c>
      <c r="BJ180" s="19" t="s">
        <v>84</v>
      </c>
      <c r="BK180" s="118">
        <f t="shared" si="34"/>
        <v>0</v>
      </c>
      <c r="BL180" s="19" t="s">
        <v>162</v>
      </c>
      <c r="BM180" s="19" t="s">
        <v>355</v>
      </c>
    </row>
    <row r="181" spans="2:65" s="1" customFormat="1" ht="25.5" customHeight="1">
      <c r="B181" s="35"/>
      <c r="C181" s="173" t="s">
        <v>356</v>
      </c>
      <c r="D181" s="173" t="s">
        <v>158</v>
      </c>
      <c r="E181" s="174" t="s">
        <v>357</v>
      </c>
      <c r="F181" s="239" t="s">
        <v>358</v>
      </c>
      <c r="G181" s="239"/>
      <c r="H181" s="239"/>
      <c r="I181" s="239"/>
      <c r="J181" s="175" t="s">
        <v>161</v>
      </c>
      <c r="K181" s="176">
        <v>13</v>
      </c>
      <c r="L181" s="241">
        <v>0</v>
      </c>
      <c r="M181" s="248"/>
      <c r="N181" s="242">
        <f t="shared" si="25"/>
        <v>0</v>
      </c>
      <c r="O181" s="242"/>
      <c r="P181" s="242"/>
      <c r="Q181" s="242"/>
      <c r="R181" s="37"/>
      <c r="T181" s="177" t="s">
        <v>24</v>
      </c>
      <c r="U181" s="44" t="s">
        <v>43</v>
      </c>
      <c r="V181" s="36"/>
      <c r="W181" s="178">
        <f t="shared" si="26"/>
        <v>0</v>
      </c>
      <c r="X181" s="178">
        <v>9.0799999999999995E-3</v>
      </c>
      <c r="Y181" s="178">
        <f t="shared" si="27"/>
        <v>0.11803999999999999</v>
      </c>
      <c r="Z181" s="178">
        <v>0</v>
      </c>
      <c r="AA181" s="179">
        <f t="shared" si="28"/>
        <v>0</v>
      </c>
      <c r="AR181" s="19" t="s">
        <v>162</v>
      </c>
      <c r="AT181" s="19" t="s">
        <v>158</v>
      </c>
      <c r="AU181" s="19" t="s">
        <v>88</v>
      </c>
      <c r="AY181" s="19" t="s">
        <v>157</v>
      </c>
      <c r="BE181" s="118">
        <f t="shared" si="29"/>
        <v>0</v>
      </c>
      <c r="BF181" s="118">
        <f t="shared" si="30"/>
        <v>0</v>
      </c>
      <c r="BG181" s="118">
        <f t="shared" si="31"/>
        <v>0</v>
      </c>
      <c r="BH181" s="118">
        <f t="shared" si="32"/>
        <v>0</v>
      </c>
      <c r="BI181" s="118">
        <f t="shared" si="33"/>
        <v>0</v>
      </c>
      <c r="BJ181" s="19" t="s">
        <v>84</v>
      </c>
      <c r="BK181" s="118">
        <f t="shared" si="34"/>
        <v>0</v>
      </c>
      <c r="BL181" s="19" t="s">
        <v>162</v>
      </c>
      <c r="BM181" s="19" t="s">
        <v>359</v>
      </c>
    </row>
    <row r="182" spans="2:65" s="1" customFormat="1" ht="38.25" customHeight="1">
      <c r="B182" s="35"/>
      <c r="C182" s="173" t="s">
        <v>360</v>
      </c>
      <c r="D182" s="173" t="s">
        <v>158</v>
      </c>
      <c r="E182" s="174" t="s">
        <v>361</v>
      </c>
      <c r="F182" s="239" t="s">
        <v>362</v>
      </c>
      <c r="G182" s="239"/>
      <c r="H182" s="239"/>
      <c r="I182" s="239"/>
      <c r="J182" s="175" t="s">
        <v>208</v>
      </c>
      <c r="K182" s="176">
        <v>10</v>
      </c>
      <c r="L182" s="241">
        <v>0</v>
      </c>
      <c r="M182" s="248"/>
      <c r="N182" s="242">
        <f t="shared" si="25"/>
        <v>0</v>
      </c>
      <c r="O182" s="242"/>
      <c r="P182" s="242"/>
      <c r="Q182" s="242"/>
      <c r="R182" s="37"/>
      <c r="T182" s="177" t="s">
        <v>24</v>
      </c>
      <c r="U182" s="44" t="s">
        <v>43</v>
      </c>
      <c r="V182" s="36"/>
      <c r="W182" s="178">
        <f t="shared" si="26"/>
        <v>0</v>
      </c>
      <c r="X182" s="178">
        <v>0</v>
      </c>
      <c r="Y182" s="178">
        <f t="shared" si="27"/>
        <v>0</v>
      </c>
      <c r="Z182" s="178">
        <v>0</v>
      </c>
      <c r="AA182" s="179">
        <f t="shared" si="28"/>
        <v>0</v>
      </c>
      <c r="AR182" s="19" t="s">
        <v>162</v>
      </c>
      <c r="AT182" s="19" t="s">
        <v>158</v>
      </c>
      <c r="AU182" s="19" t="s">
        <v>88</v>
      </c>
      <c r="AY182" s="19" t="s">
        <v>157</v>
      </c>
      <c r="BE182" s="118">
        <f t="shared" si="29"/>
        <v>0</v>
      </c>
      <c r="BF182" s="118">
        <f t="shared" si="30"/>
        <v>0</v>
      </c>
      <c r="BG182" s="118">
        <f t="shared" si="31"/>
        <v>0</v>
      </c>
      <c r="BH182" s="118">
        <f t="shared" si="32"/>
        <v>0</v>
      </c>
      <c r="BI182" s="118">
        <f t="shared" si="33"/>
        <v>0</v>
      </c>
      <c r="BJ182" s="19" t="s">
        <v>84</v>
      </c>
      <c r="BK182" s="118">
        <f t="shared" si="34"/>
        <v>0</v>
      </c>
      <c r="BL182" s="19" t="s">
        <v>162</v>
      </c>
      <c r="BM182" s="19" t="s">
        <v>363</v>
      </c>
    </row>
    <row r="183" spans="2:65" s="1" customFormat="1" ht="38.25" customHeight="1">
      <c r="B183" s="35"/>
      <c r="C183" s="173" t="s">
        <v>364</v>
      </c>
      <c r="D183" s="173" t="s">
        <v>158</v>
      </c>
      <c r="E183" s="174" t="s">
        <v>365</v>
      </c>
      <c r="F183" s="239" t="s">
        <v>366</v>
      </c>
      <c r="G183" s="239"/>
      <c r="H183" s="239"/>
      <c r="I183" s="239"/>
      <c r="J183" s="175" t="s">
        <v>208</v>
      </c>
      <c r="K183" s="176">
        <v>6</v>
      </c>
      <c r="L183" s="241">
        <v>0</v>
      </c>
      <c r="M183" s="248"/>
      <c r="N183" s="242">
        <f t="shared" si="25"/>
        <v>0</v>
      </c>
      <c r="O183" s="242"/>
      <c r="P183" s="242"/>
      <c r="Q183" s="242"/>
      <c r="R183" s="37"/>
      <c r="T183" s="177" t="s">
        <v>24</v>
      </c>
      <c r="U183" s="44" t="s">
        <v>43</v>
      </c>
      <c r="V183" s="36"/>
      <c r="W183" s="178">
        <f t="shared" si="26"/>
        <v>0</v>
      </c>
      <c r="X183" s="178">
        <v>0</v>
      </c>
      <c r="Y183" s="178">
        <f t="shared" si="27"/>
        <v>0</v>
      </c>
      <c r="Z183" s="178">
        <v>0</v>
      </c>
      <c r="AA183" s="179">
        <f t="shared" si="28"/>
        <v>0</v>
      </c>
      <c r="AR183" s="19" t="s">
        <v>162</v>
      </c>
      <c r="AT183" s="19" t="s">
        <v>158</v>
      </c>
      <c r="AU183" s="19" t="s">
        <v>88</v>
      </c>
      <c r="AY183" s="19" t="s">
        <v>157</v>
      </c>
      <c r="BE183" s="118">
        <f t="shared" si="29"/>
        <v>0</v>
      </c>
      <c r="BF183" s="118">
        <f t="shared" si="30"/>
        <v>0</v>
      </c>
      <c r="BG183" s="118">
        <f t="shared" si="31"/>
        <v>0</v>
      </c>
      <c r="BH183" s="118">
        <f t="shared" si="32"/>
        <v>0</v>
      </c>
      <c r="BI183" s="118">
        <f t="shared" si="33"/>
        <v>0</v>
      </c>
      <c r="BJ183" s="19" t="s">
        <v>84</v>
      </c>
      <c r="BK183" s="118">
        <f t="shared" si="34"/>
        <v>0</v>
      </c>
      <c r="BL183" s="19" t="s">
        <v>162</v>
      </c>
      <c r="BM183" s="19" t="s">
        <v>367</v>
      </c>
    </row>
    <row r="184" spans="2:65" s="1" customFormat="1" ht="38.25" customHeight="1">
      <c r="B184" s="35"/>
      <c r="C184" s="173" t="s">
        <v>368</v>
      </c>
      <c r="D184" s="173" t="s">
        <v>158</v>
      </c>
      <c r="E184" s="174" t="s">
        <v>369</v>
      </c>
      <c r="F184" s="239" t="s">
        <v>370</v>
      </c>
      <c r="G184" s="239"/>
      <c r="H184" s="239"/>
      <c r="I184" s="239"/>
      <c r="J184" s="175" t="s">
        <v>208</v>
      </c>
      <c r="K184" s="176">
        <v>2</v>
      </c>
      <c r="L184" s="241">
        <v>0</v>
      </c>
      <c r="M184" s="248"/>
      <c r="N184" s="242">
        <f t="shared" si="25"/>
        <v>0</v>
      </c>
      <c r="O184" s="242"/>
      <c r="P184" s="242"/>
      <c r="Q184" s="242"/>
      <c r="R184" s="37"/>
      <c r="T184" s="177" t="s">
        <v>24</v>
      </c>
      <c r="U184" s="44" t="s">
        <v>43</v>
      </c>
      <c r="V184" s="36"/>
      <c r="W184" s="178">
        <f t="shared" si="26"/>
        <v>0</v>
      </c>
      <c r="X184" s="178">
        <v>0</v>
      </c>
      <c r="Y184" s="178">
        <f t="shared" si="27"/>
        <v>0</v>
      </c>
      <c r="Z184" s="178">
        <v>0</v>
      </c>
      <c r="AA184" s="179">
        <f t="shared" si="28"/>
        <v>0</v>
      </c>
      <c r="AR184" s="19" t="s">
        <v>162</v>
      </c>
      <c r="AT184" s="19" t="s">
        <v>158</v>
      </c>
      <c r="AU184" s="19" t="s">
        <v>88</v>
      </c>
      <c r="AY184" s="19" t="s">
        <v>157</v>
      </c>
      <c r="BE184" s="118">
        <f t="shared" si="29"/>
        <v>0</v>
      </c>
      <c r="BF184" s="118">
        <f t="shared" si="30"/>
        <v>0</v>
      </c>
      <c r="BG184" s="118">
        <f t="shared" si="31"/>
        <v>0</v>
      </c>
      <c r="BH184" s="118">
        <f t="shared" si="32"/>
        <v>0</v>
      </c>
      <c r="BI184" s="118">
        <f t="shared" si="33"/>
        <v>0</v>
      </c>
      <c r="BJ184" s="19" t="s">
        <v>84</v>
      </c>
      <c r="BK184" s="118">
        <f t="shared" si="34"/>
        <v>0</v>
      </c>
      <c r="BL184" s="19" t="s">
        <v>162</v>
      </c>
      <c r="BM184" s="19" t="s">
        <v>371</v>
      </c>
    </row>
    <row r="185" spans="2:65" s="1" customFormat="1" ht="38.25" customHeight="1">
      <c r="B185" s="35"/>
      <c r="C185" s="173" t="s">
        <v>372</v>
      </c>
      <c r="D185" s="173" t="s">
        <v>158</v>
      </c>
      <c r="E185" s="174" t="s">
        <v>373</v>
      </c>
      <c r="F185" s="239" t="s">
        <v>374</v>
      </c>
      <c r="G185" s="239"/>
      <c r="H185" s="239"/>
      <c r="I185" s="239"/>
      <c r="J185" s="175" t="s">
        <v>208</v>
      </c>
      <c r="K185" s="176">
        <v>2</v>
      </c>
      <c r="L185" s="241">
        <v>0</v>
      </c>
      <c r="M185" s="248"/>
      <c r="N185" s="242">
        <f t="shared" si="25"/>
        <v>0</v>
      </c>
      <c r="O185" s="242"/>
      <c r="P185" s="242"/>
      <c r="Q185" s="242"/>
      <c r="R185" s="37"/>
      <c r="T185" s="177" t="s">
        <v>24</v>
      </c>
      <c r="U185" s="44" t="s">
        <v>43</v>
      </c>
      <c r="V185" s="36"/>
      <c r="W185" s="178">
        <f t="shared" si="26"/>
        <v>0</v>
      </c>
      <c r="X185" s="178">
        <v>1.14E-3</v>
      </c>
      <c r="Y185" s="178">
        <f t="shared" si="27"/>
        <v>2.2799999999999999E-3</v>
      </c>
      <c r="Z185" s="178">
        <v>0</v>
      </c>
      <c r="AA185" s="179">
        <f t="shared" si="28"/>
        <v>0</v>
      </c>
      <c r="AR185" s="19" t="s">
        <v>162</v>
      </c>
      <c r="AT185" s="19" t="s">
        <v>158</v>
      </c>
      <c r="AU185" s="19" t="s">
        <v>88</v>
      </c>
      <c r="AY185" s="19" t="s">
        <v>157</v>
      </c>
      <c r="BE185" s="118">
        <f t="shared" si="29"/>
        <v>0</v>
      </c>
      <c r="BF185" s="118">
        <f t="shared" si="30"/>
        <v>0</v>
      </c>
      <c r="BG185" s="118">
        <f t="shared" si="31"/>
        <v>0</v>
      </c>
      <c r="BH185" s="118">
        <f t="shared" si="32"/>
        <v>0</v>
      </c>
      <c r="BI185" s="118">
        <f t="shared" si="33"/>
        <v>0</v>
      </c>
      <c r="BJ185" s="19" t="s">
        <v>84</v>
      </c>
      <c r="BK185" s="118">
        <f t="shared" si="34"/>
        <v>0</v>
      </c>
      <c r="BL185" s="19" t="s">
        <v>162</v>
      </c>
      <c r="BM185" s="19" t="s">
        <v>375</v>
      </c>
    </row>
    <row r="186" spans="2:65" s="1" customFormat="1" ht="38.25" customHeight="1">
      <c r="B186" s="35"/>
      <c r="C186" s="173" t="s">
        <v>376</v>
      </c>
      <c r="D186" s="173" t="s">
        <v>158</v>
      </c>
      <c r="E186" s="174" t="s">
        <v>377</v>
      </c>
      <c r="F186" s="239" t="s">
        <v>378</v>
      </c>
      <c r="G186" s="239"/>
      <c r="H186" s="239"/>
      <c r="I186" s="239"/>
      <c r="J186" s="175" t="s">
        <v>208</v>
      </c>
      <c r="K186" s="176">
        <v>1</v>
      </c>
      <c r="L186" s="241">
        <v>0</v>
      </c>
      <c r="M186" s="248"/>
      <c r="N186" s="242">
        <f t="shared" si="25"/>
        <v>0</v>
      </c>
      <c r="O186" s="242"/>
      <c r="P186" s="242"/>
      <c r="Q186" s="242"/>
      <c r="R186" s="37"/>
      <c r="T186" s="177" t="s">
        <v>24</v>
      </c>
      <c r="U186" s="44" t="s">
        <v>43</v>
      </c>
      <c r="V186" s="36"/>
      <c r="W186" s="178">
        <f t="shared" si="26"/>
        <v>0</v>
      </c>
      <c r="X186" s="178">
        <v>1.7600000000000001E-3</v>
      </c>
      <c r="Y186" s="178">
        <f t="shared" si="27"/>
        <v>1.7600000000000001E-3</v>
      </c>
      <c r="Z186" s="178">
        <v>0</v>
      </c>
      <c r="AA186" s="179">
        <f t="shared" si="28"/>
        <v>0</v>
      </c>
      <c r="AR186" s="19" t="s">
        <v>162</v>
      </c>
      <c r="AT186" s="19" t="s">
        <v>158</v>
      </c>
      <c r="AU186" s="19" t="s">
        <v>88</v>
      </c>
      <c r="AY186" s="19" t="s">
        <v>157</v>
      </c>
      <c r="BE186" s="118">
        <f t="shared" si="29"/>
        <v>0</v>
      </c>
      <c r="BF186" s="118">
        <f t="shared" si="30"/>
        <v>0</v>
      </c>
      <c r="BG186" s="118">
        <f t="shared" si="31"/>
        <v>0</v>
      </c>
      <c r="BH186" s="118">
        <f t="shared" si="32"/>
        <v>0</v>
      </c>
      <c r="BI186" s="118">
        <f t="shared" si="33"/>
        <v>0</v>
      </c>
      <c r="BJ186" s="19" t="s">
        <v>84</v>
      </c>
      <c r="BK186" s="118">
        <f t="shared" si="34"/>
        <v>0</v>
      </c>
      <c r="BL186" s="19" t="s">
        <v>162</v>
      </c>
      <c r="BM186" s="19" t="s">
        <v>379</v>
      </c>
    </row>
    <row r="187" spans="2:65" s="1" customFormat="1" ht="25.5" customHeight="1">
      <c r="B187" s="35"/>
      <c r="C187" s="173" t="s">
        <v>380</v>
      </c>
      <c r="D187" s="173" t="s">
        <v>158</v>
      </c>
      <c r="E187" s="174" t="s">
        <v>381</v>
      </c>
      <c r="F187" s="239" t="s">
        <v>382</v>
      </c>
      <c r="G187" s="239"/>
      <c r="H187" s="239"/>
      <c r="I187" s="239"/>
      <c r="J187" s="175" t="s">
        <v>161</v>
      </c>
      <c r="K187" s="176">
        <v>68</v>
      </c>
      <c r="L187" s="241">
        <v>0</v>
      </c>
      <c r="M187" s="248"/>
      <c r="N187" s="242">
        <f t="shared" si="25"/>
        <v>0</v>
      </c>
      <c r="O187" s="242"/>
      <c r="P187" s="242"/>
      <c r="Q187" s="242"/>
      <c r="R187" s="37"/>
      <c r="T187" s="177" t="s">
        <v>24</v>
      </c>
      <c r="U187" s="44" t="s">
        <v>43</v>
      </c>
      <c r="V187" s="36"/>
      <c r="W187" s="178">
        <f t="shared" si="26"/>
        <v>0</v>
      </c>
      <c r="X187" s="178">
        <v>0</v>
      </c>
      <c r="Y187" s="178">
        <f t="shared" si="27"/>
        <v>0</v>
      </c>
      <c r="Z187" s="178">
        <v>0</v>
      </c>
      <c r="AA187" s="179">
        <f t="shared" si="28"/>
        <v>0</v>
      </c>
      <c r="AR187" s="19" t="s">
        <v>162</v>
      </c>
      <c r="AT187" s="19" t="s">
        <v>158</v>
      </c>
      <c r="AU187" s="19" t="s">
        <v>88</v>
      </c>
      <c r="AY187" s="19" t="s">
        <v>157</v>
      </c>
      <c r="BE187" s="118">
        <f t="shared" si="29"/>
        <v>0</v>
      </c>
      <c r="BF187" s="118">
        <f t="shared" si="30"/>
        <v>0</v>
      </c>
      <c r="BG187" s="118">
        <f t="shared" si="31"/>
        <v>0</v>
      </c>
      <c r="BH187" s="118">
        <f t="shared" si="32"/>
        <v>0</v>
      </c>
      <c r="BI187" s="118">
        <f t="shared" si="33"/>
        <v>0</v>
      </c>
      <c r="BJ187" s="19" t="s">
        <v>84</v>
      </c>
      <c r="BK187" s="118">
        <f t="shared" si="34"/>
        <v>0</v>
      </c>
      <c r="BL187" s="19" t="s">
        <v>162</v>
      </c>
      <c r="BM187" s="19" t="s">
        <v>383</v>
      </c>
    </row>
    <row r="188" spans="2:65" s="1" customFormat="1" ht="25.5" customHeight="1">
      <c r="B188" s="35"/>
      <c r="C188" s="173" t="s">
        <v>384</v>
      </c>
      <c r="D188" s="173" t="s">
        <v>158</v>
      </c>
      <c r="E188" s="174" t="s">
        <v>385</v>
      </c>
      <c r="F188" s="239" t="s">
        <v>386</v>
      </c>
      <c r="G188" s="239"/>
      <c r="H188" s="239"/>
      <c r="I188" s="239"/>
      <c r="J188" s="175" t="s">
        <v>161</v>
      </c>
      <c r="K188" s="176">
        <v>32</v>
      </c>
      <c r="L188" s="241">
        <v>0</v>
      </c>
      <c r="M188" s="248"/>
      <c r="N188" s="242">
        <f t="shared" si="25"/>
        <v>0</v>
      </c>
      <c r="O188" s="242"/>
      <c r="P188" s="242"/>
      <c r="Q188" s="242"/>
      <c r="R188" s="37"/>
      <c r="T188" s="177" t="s">
        <v>24</v>
      </c>
      <c r="U188" s="44" t="s">
        <v>43</v>
      </c>
      <c r="V188" s="36"/>
      <c r="W188" s="178">
        <f t="shared" si="26"/>
        <v>0</v>
      </c>
      <c r="X188" s="178">
        <v>0</v>
      </c>
      <c r="Y188" s="178">
        <f t="shared" si="27"/>
        <v>0</v>
      </c>
      <c r="Z188" s="178">
        <v>0</v>
      </c>
      <c r="AA188" s="179">
        <f t="shared" si="28"/>
        <v>0</v>
      </c>
      <c r="AR188" s="19" t="s">
        <v>162</v>
      </c>
      <c r="AT188" s="19" t="s">
        <v>158</v>
      </c>
      <c r="AU188" s="19" t="s">
        <v>88</v>
      </c>
      <c r="AY188" s="19" t="s">
        <v>157</v>
      </c>
      <c r="BE188" s="118">
        <f t="shared" si="29"/>
        <v>0</v>
      </c>
      <c r="BF188" s="118">
        <f t="shared" si="30"/>
        <v>0</v>
      </c>
      <c r="BG188" s="118">
        <f t="shared" si="31"/>
        <v>0</v>
      </c>
      <c r="BH188" s="118">
        <f t="shared" si="32"/>
        <v>0</v>
      </c>
      <c r="BI188" s="118">
        <f t="shared" si="33"/>
        <v>0</v>
      </c>
      <c r="BJ188" s="19" t="s">
        <v>84</v>
      </c>
      <c r="BK188" s="118">
        <f t="shared" si="34"/>
        <v>0</v>
      </c>
      <c r="BL188" s="19" t="s">
        <v>162</v>
      </c>
      <c r="BM188" s="19" t="s">
        <v>387</v>
      </c>
    </row>
    <row r="189" spans="2:65" s="1" customFormat="1" ht="25.5" customHeight="1">
      <c r="B189" s="35"/>
      <c r="C189" s="173" t="s">
        <v>388</v>
      </c>
      <c r="D189" s="173" t="s">
        <v>158</v>
      </c>
      <c r="E189" s="174" t="s">
        <v>389</v>
      </c>
      <c r="F189" s="239" t="s">
        <v>390</v>
      </c>
      <c r="G189" s="239"/>
      <c r="H189" s="239"/>
      <c r="I189" s="239"/>
      <c r="J189" s="175" t="s">
        <v>161</v>
      </c>
      <c r="K189" s="176">
        <v>20</v>
      </c>
      <c r="L189" s="241">
        <v>0</v>
      </c>
      <c r="M189" s="248"/>
      <c r="N189" s="242">
        <f t="shared" si="25"/>
        <v>0</v>
      </c>
      <c r="O189" s="242"/>
      <c r="P189" s="242"/>
      <c r="Q189" s="242"/>
      <c r="R189" s="37"/>
      <c r="T189" s="177" t="s">
        <v>24</v>
      </c>
      <c r="U189" s="44" t="s">
        <v>43</v>
      </c>
      <c r="V189" s="36"/>
      <c r="W189" s="178">
        <f t="shared" si="26"/>
        <v>0</v>
      </c>
      <c r="X189" s="178">
        <v>0</v>
      </c>
      <c r="Y189" s="178">
        <f t="shared" si="27"/>
        <v>0</v>
      </c>
      <c r="Z189" s="178">
        <v>0</v>
      </c>
      <c r="AA189" s="179">
        <f t="shared" si="28"/>
        <v>0</v>
      </c>
      <c r="AR189" s="19" t="s">
        <v>162</v>
      </c>
      <c r="AT189" s="19" t="s">
        <v>158</v>
      </c>
      <c r="AU189" s="19" t="s">
        <v>88</v>
      </c>
      <c r="AY189" s="19" t="s">
        <v>157</v>
      </c>
      <c r="BE189" s="118">
        <f t="shared" si="29"/>
        <v>0</v>
      </c>
      <c r="BF189" s="118">
        <f t="shared" si="30"/>
        <v>0</v>
      </c>
      <c r="BG189" s="118">
        <f t="shared" si="31"/>
        <v>0</v>
      </c>
      <c r="BH189" s="118">
        <f t="shared" si="32"/>
        <v>0</v>
      </c>
      <c r="BI189" s="118">
        <f t="shared" si="33"/>
        <v>0</v>
      </c>
      <c r="BJ189" s="19" t="s">
        <v>84</v>
      </c>
      <c r="BK189" s="118">
        <f t="shared" si="34"/>
        <v>0</v>
      </c>
      <c r="BL189" s="19" t="s">
        <v>162</v>
      </c>
      <c r="BM189" s="19" t="s">
        <v>391</v>
      </c>
    </row>
    <row r="190" spans="2:65" s="1" customFormat="1" ht="16.5" customHeight="1">
      <c r="B190" s="35"/>
      <c r="C190" s="173" t="s">
        <v>392</v>
      </c>
      <c r="D190" s="173" t="s">
        <v>158</v>
      </c>
      <c r="E190" s="174" t="s">
        <v>393</v>
      </c>
      <c r="F190" s="239" t="s">
        <v>394</v>
      </c>
      <c r="G190" s="239"/>
      <c r="H190" s="239"/>
      <c r="I190" s="239"/>
      <c r="J190" s="175" t="s">
        <v>208</v>
      </c>
      <c r="K190" s="176">
        <v>1</v>
      </c>
      <c r="L190" s="241">
        <v>0</v>
      </c>
      <c r="M190" s="248"/>
      <c r="N190" s="242">
        <f t="shared" si="25"/>
        <v>0</v>
      </c>
      <c r="O190" s="242"/>
      <c r="P190" s="242"/>
      <c r="Q190" s="242"/>
      <c r="R190" s="37"/>
      <c r="T190" s="177" t="s">
        <v>24</v>
      </c>
      <c r="U190" s="44" t="s">
        <v>43</v>
      </c>
      <c r="V190" s="36"/>
      <c r="W190" s="178">
        <f t="shared" si="26"/>
        <v>0</v>
      </c>
      <c r="X190" s="178">
        <v>0</v>
      </c>
      <c r="Y190" s="178">
        <f t="shared" si="27"/>
        <v>0</v>
      </c>
      <c r="Z190" s="178">
        <v>0</v>
      </c>
      <c r="AA190" s="179">
        <f t="shared" si="28"/>
        <v>0</v>
      </c>
      <c r="AR190" s="19" t="s">
        <v>162</v>
      </c>
      <c r="AT190" s="19" t="s">
        <v>158</v>
      </c>
      <c r="AU190" s="19" t="s">
        <v>88</v>
      </c>
      <c r="AY190" s="19" t="s">
        <v>157</v>
      </c>
      <c r="BE190" s="118">
        <f t="shared" si="29"/>
        <v>0</v>
      </c>
      <c r="BF190" s="118">
        <f t="shared" si="30"/>
        <v>0</v>
      </c>
      <c r="BG190" s="118">
        <f t="shared" si="31"/>
        <v>0</v>
      </c>
      <c r="BH190" s="118">
        <f t="shared" si="32"/>
        <v>0</v>
      </c>
      <c r="BI190" s="118">
        <f t="shared" si="33"/>
        <v>0</v>
      </c>
      <c r="BJ190" s="19" t="s">
        <v>84</v>
      </c>
      <c r="BK190" s="118">
        <f t="shared" si="34"/>
        <v>0</v>
      </c>
      <c r="BL190" s="19" t="s">
        <v>162</v>
      </c>
      <c r="BM190" s="19" t="s">
        <v>395</v>
      </c>
    </row>
    <row r="191" spans="2:65" s="1" customFormat="1" ht="38.25" customHeight="1">
      <c r="B191" s="35"/>
      <c r="C191" s="173" t="s">
        <v>396</v>
      </c>
      <c r="D191" s="173" t="s">
        <v>158</v>
      </c>
      <c r="E191" s="174" t="s">
        <v>397</v>
      </c>
      <c r="F191" s="239" t="s">
        <v>398</v>
      </c>
      <c r="G191" s="239"/>
      <c r="H191" s="239"/>
      <c r="I191" s="239"/>
      <c r="J191" s="175" t="s">
        <v>399</v>
      </c>
      <c r="K191" s="176">
        <v>1.5</v>
      </c>
      <c r="L191" s="241">
        <v>0</v>
      </c>
      <c r="M191" s="248"/>
      <c r="N191" s="242">
        <f t="shared" si="25"/>
        <v>0</v>
      </c>
      <c r="O191" s="242"/>
      <c r="P191" s="242"/>
      <c r="Q191" s="242"/>
      <c r="R191" s="37"/>
      <c r="T191" s="177" t="s">
        <v>24</v>
      </c>
      <c r="U191" s="44" t="s">
        <v>43</v>
      </c>
      <c r="V191" s="36"/>
      <c r="W191" s="178">
        <f t="shared" si="26"/>
        <v>0</v>
      </c>
      <c r="X191" s="178">
        <v>0</v>
      </c>
      <c r="Y191" s="178">
        <f t="shared" si="27"/>
        <v>0</v>
      </c>
      <c r="Z191" s="178">
        <v>0</v>
      </c>
      <c r="AA191" s="179">
        <f t="shared" si="28"/>
        <v>0</v>
      </c>
      <c r="AR191" s="19" t="s">
        <v>162</v>
      </c>
      <c r="AT191" s="19" t="s">
        <v>158</v>
      </c>
      <c r="AU191" s="19" t="s">
        <v>88</v>
      </c>
      <c r="AY191" s="19" t="s">
        <v>157</v>
      </c>
      <c r="BE191" s="118">
        <f t="shared" si="29"/>
        <v>0</v>
      </c>
      <c r="BF191" s="118">
        <f t="shared" si="30"/>
        <v>0</v>
      </c>
      <c r="BG191" s="118">
        <f t="shared" si="31"/>
        <v>0</v>
      </c>
      <c r="BH191" s="118">
        <f t="shared" si="32"/>
        <v>0</v>
      </c>
      <c r="BI191" s="118">
        <f t="shared" si="33"/>
        <v>0</v>
      </c>
      <c r="BJ191" s="19" t="s">
        <v>84</v>
      </c>
      <c r="BK191" s="118">
        <f t="shared" si="34"/>
        <v>0</v>
      </c>
      <c r="BL191" s="19" t="s">
        <v>162</v>
      </c>
      <c r="BM191" s="19" t="s">
        <v>400</v>
      </c>
    </row>
    <row r="192" spans="2:65" s="1" customFormat="1" ht="25.5" customHeight="1">
      <c r="B192" s="35"/>
      <c r="C192" s="173" t="s">
        <v>401</v>
      </c>
      <c r="D192" s="173" t="s">
        <v>158</v>
      </c>
      <c r="E192" s="174" t="s">
        <v>402</v>
      </c>
      <c r="F192" s="239" t="s">
        <v>403</v>
      </c>
      <c r="G192" s="239"/>
      <c r="H192" s="239"/>
      <c r="I192" s="239"/>
      <c r="J192" s="175" t="s">
        <v>199</v>
      </c>
      <c r="K192" s="180">
        <v>0</v>
      </c>
      <c r="L192" s="241">
        <v>0</v>
      </c>
      <c r="M192" s="248"/>
      <c r="N192" s="242">
        <f t="shared" si="25"/>
        <v>0</v>
      </c>
      <c r="O192" s="242"/>
      <c r="P192" s="242"/>
      <c r="Q192" s="242"/>
      <c r="R192" s="37"/>
      <c r="T192" s="177" t="s">
        <v>24</v>
      </c>
      <c r="U192" s="44" t="s">
        <v>43</v>
      </c>
      <c r="V192" s="36"/>
      <c r="W192" s="178">
        <f t="shared" si="26"/>
        <v>0</v>
      </c>
      <c r="X192" s="178">
        <v>0</v>
      </c>
      <c r="Y192" s="178">
        <f t="shared" si="27"/>
        <v>0</v>
      </c>
      <c r="Z192" s="178">
        <v>0</v>
      </c>
      <c r="AA192" s="179">
        <f t="shared" si="28"/>
        <v>0</v>
      </c>
      <c r="AR192" s="19" t="s">
        <v>162</v>
      </c>
      <c r="AT192" s="19" t="s">
        <v>158</v>
      </c>
      <c r="AU192" s="19" t="s">
        <v>88</v>
      </c>
      <c r="AY192" s="19" t="s">
        <v>157</v>
      </c>
      <c r="BE192" s="118">
        <f t="shared" si="29"/>
        <v>0</v>
      </c>
      <c r="BF192" s="118">
        <f t="shared" si="30"/>
        <v>0</v>
      </c>
      <c r="BG192" s="118">
        <f t="shared" si="31"/>
        <v>0</v>
      </c>
      <c r="BH192" s="118">
        <f t="shared" si="32"/>
        <v>0</v>
      </c>
      <c r="BI192" s="118">
        <f t="shared" si="33"/>
        <v>0</v>
      </c>
      <c r="BJ192" s="19" t="s">
        <v>84</v>
      </c>
      <c r="BK192" s="118">
        <f t="shared" si="34"/>
        <v>0</v>
      </c>
      <c r="BL192" s="19" t="s">
        <v>162</v>
      </c>
      <c r="BM192" s="19" t="s">
        <v>404</v>
      </c>
    </row>
    <row r="193" spans="2:65" s="1" customFormat="1" ht="25.5" customHeight="1">
      <c r="B193" s="35"/>
      <c r="C193" s="173" t="s">
        <v>405</v>
      </c>
      <c r="D193" s="173" t="s">
        <v>158</v>
      </c>
      <c r="E193" s="174" t="s">
        <v>406</v>
      </c>
      <c r="F193" s="239" t="s">
        <v>407</v>
      </c>
      <c r="G193" s="239"/>
      <c r="H193" s="239"/>
      <c r="I193" s="239"/>
      <c r="J193" s="175" t="s">
        <v>199</v>
      </c>
      <c r="K193" s="180">
        <v>0</v>
      </c>
      <c r="L193" s="241">
        <v>0</v>
      </c>
      <c r="M193" s="248"/>
      <c r="N193" s="242">
        <f t="shared" si="25"/>
        <v>0</v>
      </c>
      <c r="O193" s="242"/>
      <c r="P193" s="242"/>
      <c r="Q193" s="242"/>
      <c r="R193" s="37"/>
      <c r="T193" s="177" t="s">
        <v>24</v>
      </c>
      <c r="U193" s="44" t="s">
        <v>43</v>
      </c>
      <c r="V193" s="36"/>
      <c r="W193" s="178">
        <f t="shared" si="26"/>
        <v>0</v>
      </c>
      <c r="X193" s="178">
        <v>0</v>
      </c>
      <c r="Y193" s="178">
        <f t="shared" si="27"/>
        <v>0</v>
      </c>
      <c r="Z193" s="178">
        <v>0</v>
      </c>
      <c r="AA193" s="179">
        <f t="shared" si="28"/>
        <v>0</v>
      </c>
      <c r="AR193" s="19" t="s">
        <v>162</v>
      </c>
      <c r="AT193" s="19" t="s">
        <v>158</v>
      </c>
      <c r="AU193" s="19" t="s">
        <v>88</v>
      </c>
      <c r="AY193" s="19" t="s">
        <v>157</v>
      </c>
      <c r="BE193" s="118">
        <f t="shared" si="29"/>
        <v>0</v>
      </c>
      <c r="BF193" s="118">
        <f t="shared" si="30"/>
        <v>0</v>
      </c>
      <c r="BG193" s="118">
        <f t="shared" si="31"/>
        <v>0</v>
      </c>
      <c r="BH193" s="118">
        <f t="shared" si="32"/>
        <v>0</v>
      </c>
      <c r="BI193" s="118">
        <f t="shared" si="33"/>
        <v>0</v>
      </c>
      <c r="BJ193" s="19" t="s">
        <v>84</v>
      </c>
      <c r="BK193" s="118">
        <f t="shared" si="34"/>
        <v>0</v>
      </c>
      <c r="BL193" s="19" t="s">
        <v>162</v>
      </c>
      <c r="BM193" s="19" t="s">
        <v>408</v>
      </c>
    </row>
    <row r="194" spans="2:65" s="10" customFormat="1" ht="29.85" customHeight="1">
      <c r="B194" s="162"/>
      <c r="C194" s="163"/>
      <c r="D194" s="172" t="s">
        <v>128</v>
      </c>
      <c r="E194" s="172"/>
      <c r="F194" s="172"/>
      <c r="G194" s="172"/>
      <c r="H194" s="172"/>
      <c r="I194" s="172"/>
      <c r="J194" s="172"/>
      <c r="K194" s="172"/>
      <c r="L194" s="172"/>
      <c r="M194" s="172"/>
      <c r="N194" s="246">
        <f>BK194</f>
        <v>0</v>
      </c>
      <c r="O194" s="247"/>
      <c r="P194" s="247"/>
      <c r="Q194" s="247"/>
      <c r="R194" s="165"/>
      <c r="T194" s="166"/>
      <c r="U194" s="163"/>
      <c r="V194" s="163"/>
      <c r="W194" s="167">
        <f>SUM(W195:W276)</f>
        <v>0</v>
      </c>
      <c r="X194" s="163"/>
      <c r="Y194" s="167">
        <f>SUM(Y195:Y276)</f>
        <v>0.22895000000000001</v>
      </c>
      <c r="Z194" s="163"/>
      <c r="AA194" s="168">
        <f>SUM(AA195:AA276)</f>
        <v>0</v>
      </c>
      <c r="AR194" s="169" t="s">
        <v>88</v>
      </c>
      <c r="AT194" s="170" t="s">
        <v>77</v>
      </c>
      <c r="AU194" s="170" t="s">
        <v>84</v>
      </c>
      <c r="AY194" s="169" t="s">
        <v>157</v>
      </c>
      <c r="BK194" s="171">
        <f>SUM(BK195:BK276)</f>
        <v>0</v>
      </c>
    </row>
    <row r="195" spans="2:65" s="1" customFormat="1" ht="16.5" customHeight="1">
      <c r="B195" s="35"/>
      <c r="C195" s="181" t="s">
        <v>409</v>
      </c>
      <c r="D195" s="181" t="s">
        <v>234</v>
      </c>
      <c r="E195" s="182" t="s">
        <v>410</v>
      </c>
      <c r="F195" s="245" t="s">
        <v>411</v>
      </c>
      <c r="G195" s="245"/>
      <c r="H195" s="245"/>
      <c r="I195" s="245"/>
      <c r="J195" s="183" t="s">
        <v>208</v>
      </c>
      <c r="K195" s="184">
        <v>24</v>
      </c>
      <c r="L195" s="249">
        <v>0</v>
      </c>
      <c r="M195" s="250"/>
      <c r="N195" s="251">
        <f>ROUND(L195*K195,2)</f>
        <v>0</v>
      </c>
      <c r="O195" s="242"/>
      <c r="P195" s="242"/>
      <c r="Q195" s="242"/>
      <c r="R195" s="37"/>
      <c r="T195" s="177" t="s">
        <v>24</v>
      </c>
      <c r="U195" s="44" t="s">
        <v>43</v>
      </c>
      <c r="V195" s="36"/>
      <c r="W195" s="178">
        <f>V195*K195</f>
        <v>0</v>
      </c>
      <c r="X195" s="178">
        <v>0</v>
      </c>
      <c r="Y195" s="178">
        <f>X195*K195</f>
        <v>0</v>
      </c>
      <c r="Z195" s="178">
        <v>0</v>
      </c>
      <c r="AA195" s="179">
        <f>Z195*K195</f>
        <v>0</v>
      </c>
      <c r="AR195" s="19" t="s">
        <v>187</v>
      </c>
      <c r="AT195" s="19" t="s">
        <v>234</v>
      </c>
      <c r="AU195" s="19" t="s">
        <v>88</v>
      </c>
      <c r="AY195" s="19" t="s">
        <v>157</v>
      </c>
      <c r="BE195" s="118">
        <f>IF(U195="základní",N195,0)</f>
        <v>0</v>
      </c>
      <c r="BF195" s="118">
        <f>IF(U195="snížená",N195,0)</f>
        <v>0</v>
      </c>
      <c r="BG195" s="118">
        <f>IF(U195="zákl. přenesená",N195,0)</f>
        <v>0</v>
      </c>
      <c r="BH195" s="118">
        <f>IF(U195="sníž. přenesená",N195,0)</f>
        <v>0</v>
      </c>
      <c r="BI195" s="118">
        <f>IF(U195="nulová",N195,0)</f>
        <v>0</v>
      </c>
      <c r="BJ195" s="19" t="s">
        <v>84</v>
      </c>
      <c r="BK195" s="118">
        <f>ROUND(L195*K195,2)</f>
        <v>0</v>
      </c>
      <c r="BL195" s="19" t="s">
        <v>171</v>
      </c>
      <c r="BM195" s="19" t="s">
        <v>412</v>
      </c>
    </row>
    <row r="196" spans="2:65" s="1" customFormat="1" ht="16.5" customHeight="1">
      <c r="B196" s="35"/>
      <c r="C196" s="36"/>
      <c r="D196" s="36"/>
      <c r="E196" s="36"/>
      <c r="F196" s="277" t="s">
        <v>413</v>
      </c>
      <c r="G196" s="278"/>
      <c r="H196" s="278"/>
      <c r="I196" s="278"/>
      <c r="J196" s="36"/>
      <c r="K196" s="36"/>
      <c r="L196" s="36"/>
      <c r="M196" s="36"/>
      <c r="N196" s="36"/>
      <c r="O196" s="36"/>
      <c r="P196" s="36"/>
      <c r="Q196" s="36"/>
      <c r="R196" s="37"/>
      <c r="T196" s="149"/>
      <c r="U196" s="36"/>
      <c r="V196" s="36"/>
      <c r="W196" s="36"/>
      <c r="X196" s="36"/>
      <c r="Y196" s="36"/>
      <c r="Z196" s="36"/>
      <c r="AA196" s="78"/>
      <c r="AT196" s="19" t="s">
        <v>414</v>
      </c>
      <c r="AU196" s="19" t="s">
        <v>88</v>
      </c>
    </row>
    <row r="197" spans="2:65" s="1" customFormat="1" ht="16.5" customHeight="1">
      <c r="B197" s="35"/>
      <c r="C197" s="181" t="s">
        <v>415</v>
      </c>
      <c r="D197" s="181" t="s">
        <v>234</v>
      </c>
      <c r="E197" s="182" t="s">
        <v>416</v>
      </c>
      <c r="F197" s="245" t="s">
        <v>417</v>
      </c>
      <c r="G197" s="245"/>
      <c r="H197" s="245"/>
      <c r="I197" s="245"/>
      <c r="J197" s="183" t="s">
        <v>208</v>
      </c>
      <c r="K197" s="184">
        <v>6</v>
      </c>
      <c r="L197" s="249">
        <v>0</v>
      </c>
      <c r="M197" s="250"/>
      <c r="N197" s="251">
        <f>ROUND(L197*K197,2)</f>
        <v>0</v>
      </c>
      <c r="O197" s="242"/>
      <c r="P197" s="242"/>
      <c r="Q197" s="242"/>
      <c r="R197" s="37"/>
      <c r="T197" s="177" t="s">
        <v>24</v>
      </c>
      <c r="U197" s="44" t="s">
        <v>43</v>
      </c>
      <c r="V197" s="36"/>
      <c r="W197" s="178">
        <f>V197*K197</f>
        <v>0</v>
      </c>
      <c r="X197" s="178">
        <v>0</v>
      </c>
      <c r="Y197" s="178">
        <f>X197*K197</f>
        <v>0</v>
      </c>
      <c r="Z197" s="178">
        <v>0</v>
      </c>
      <c r="AA197" s="179">
        <f>Z197*K197</f>
        <v>0</v>
      </c>
      <c r="AR197" s="19" t="s">
        <v>187</v>
      </c>
      <c r="AT197" s="19" t="s">
        <v>234</v>
      </c>
      <c r="AU197" s="19" t="s">
        <v>88</v>
      </c>
      <c r="AY197" s="19" t="s">
        <v>157</v>
      </c>
      <c r="BE197" s="118">
        <f>IF(U197="základní",N197,0)</f>
        <v>0</v>
      </c>
      <c r="BF197" s="118">
        <f>IF(U197="snížená",N197,0)</f>
        <v>0</v>
      </c>
      <c r="BG197" s="118">
        <f>IF(U197="zákl. přenesená",N197,0)</f>
        <v>0</v>
      </c>
      <c r="BH197" s="118">
        <f>IF(U197="sníž. přenesená",N197,0)</f>
        <v>0</v>
      </c>
      <c r="BI197" s="118">
        <f>IF(U197="nulová",N197,0)</f>
        <v>0</v>
      </c>
      <c r="BJ197" s="19" t="s">
        <v>84</v>
      </c>
      <c r="BK197" s="118">
        <f>ROUND(L197*K197,2)</f>
        <v>0</v>
      </c>
      <c r="BL197" s="19" t="s">
        <v>171</v>
      </c>
      <c r="BM197" s="19" t="s">
        <v>418</v>
      </c>
    </row>
    <row r="198" spans="2:65" s="1" customFormat="1" ht="16.5" customHeight="1">
      <c r="B198" s="35"/>
      <c r="C198" s="36"/>
      <c r="D198" s="36"/>
      <c r="E198" s="36"/>
      <c r="F198" s="277" t="s">
        <v>413</v>
      </c>
      <c r="G198" s="278"/>
      <c r="H198" s="278"/>
      <c r="I198" s="278"/>
      <c r="J198" s="36"/>
      <c r="K198" s="36"/>
      <c r="L198" s="36"/>
      <c r="M198" s="36"/>
      <c r="N198" s="36"/>
      <c r="O198" s="36"/>
      <c r="P198" s="36"/>
      <c r="Q198" s="36"/>
      <c r="R198" s="37"/>
      <c r="T198" s="149"/>
      <c r="U198" s="36"/>
      <c r="V198" s="36"/>
      <c r="W198" s="36"/>
      <c r="X198" s="36"/>
      <c r="Y198" s="36"/>
      <c r="Z198" s="36"/>
      <c r="AA198" s="78"/>
      <c r="AT198" s="19" t="s">
        <v>414</v>
      </c>
      <c r="AU198" s="19" t="s">
        <v>88</v>
      </c>
    </row>
    <row r="199" spans="2:65" s="1" customFormat="1" ht="16.5" customHeight="1">
      <c r="B199" s="35"/>
      <c r="C199" s="181" t="s">
        <v>419</v>
      </c>
      <c r="D199" s="181" t="s">
        <v>234</v>
      </c>
      <c r="E199" s="182" t="s">
        <v>420</v>
      </c>
      <c r="F199" s="245" t="s">
        <v>421</v>
      </c>
      <c r="G199" s="245"/>
      <c r="H199" s="245"/>
      <c r="I199" s="245"/>
      <c r="J199" s="183" t="s">
        <v>208</v>
      </c>
      <c r="K199" s="184">
        <v>12</v>
      </c>
      <c r="L199" s="249">
        <v>0</v>
      </c>
      <c r="M199" s="250"/>
      <c r="N199" s="251">
        <f>ROUND(L199*K199,2)</f>
        <v>0</v>
      </c>
      <c r="O199" s="242"/>
      <c r="P199" s="242"/>
      <c r="Q199" s="242"/>
      <c r="R199" s="37"/>
      <c r="T199" s="177" t="s">
        <v>24</v>
      </c>
      <c r="U199" s="44" t="s">
        <v>43</v>
      </c>
      <c r="V199" s="36"/>
      <c r="W199" s="178">
        <f>V199*K199</f>
        <v>0</v>
      </c>
      <c r="X199" s="178">
        <v>0</v>
      </c>
      <c r="Y199" s="178">
        <f>X199*K199</f>
        <v>0</v>
      </c>
      <c r="Z199" s="178">
        <v>0</v>
      </c>
      <c r="AA199" s="179">
        <f>Z199*K199</f>
        <v>0</v>
      </c>
      <c r="AR199" s="19" t="s">
        <v>187</v>
      </c>
      <c r="AT199" s="19" t="s">
        <v>234</v>
      </c>
      <c r="AU199" s="19" t="s">
        <v>88</v>
      </c>
      <c r="AY199" s="19" t="s">
        <v>157</v>
      </c>
      <c r="BE199" s="118">
        <f>IF(U199="základní",N199,0)</f>
        <v>0</v>
      </c>
      <c r="BF199" s="118">
        <f>IF(U199="snížená",N199,0)</f>
        <v>0</v>
      </c>
      <c r="BG199" s="118">
        <f>IF(U199="zákl. přenesená",N199,0)</f>
        <v>0</v>
      </c>
      <c r="BH199" s="118">
        <f>IF(U199="sníž. přenesená",N199,0)</f>
        <v>0</v>
      </c>
      <c r="BI199" s="118">
        <f>IF(U199="nulová",N199,0)</f>
        <v>0</v>
      </c>
      <c r="BJ199" s="19" t="s">
        <v>84</v>
      </c>
      <c r="BK199" s="118">
        <f>ROUND(L199*K199,2)</f>
        <v>0</v>
      </c>
      <c r="BL199" s="19" t="s">
        <v>171</v>
      </c>
      <c r="BM199" s="19" t="s">
        <v>422</v>
      </c>
    </row>
    <row r="200" spans="2:65" s="1" customFormat="1" ht="16.5" customHeight="1">
      <c r="B200" s="35"/>
      <c r="C200" s="36"/>
      <c r="D200" s="36"/>
      <c r="E200" s="36"/>
      <c r="F200" s="277" t="s">
        <v>413</v>
      </c>
      <c r="G200" s="278"/>
      <c r="H200" s="278"/>
      <c r="I200" s="278"/>
      <c r="J200" s="36"/>
      <c r="K200" s="36"/>
      <c r="L200" s="36"/>
      <c r="M200" s="36"/>
      <c r="N200" s="36"/>
      <c r="O200" s="36"/>
      <c r="P200" s="36"/>
      <c r="Q200" s="36"/>
      <c r="R200" s="37"/>
      <c r="T200" s="149"/>
      <c r="U200" s="36"/>
      <c r="V200" s="36"/>
      <c r="W200" s="36"/>
      <c r="X200" s="36"/>
      <c r="Y200" s="36"/>
      <c r="Z200" s="36"/>
      <c r="AA200" s="78"/>
      <c r="AT200" s="19" t="s">
        <v>414</v>
      </c>
      <c r="AU200" s="19" t="s">
        <v>88</v>
      </c>
    </row>
    <row r="201" spans="2:65" s="1" customFormat="1" ht="16.5" customHeight="1">
      <c r="B201" s="35"/>
      <c r="C201" s="181" t="s">
        <v>423</v>
      </c>
      <c r="D201" s="181" t="s">
        <v>234</v>
      </c>
      <c r="E201" s="182" t="s">
        <v>424</v>
      </c>
      <c r="F201" s="245" t="s">
        <v>425</v>
      </c>
      <c r="G201" s="245"/>
      <c r="H201" s="245"/>
      <c r="I201" s="245"/>
      <c r="J201" s="183" t="s">
        <v>208</v>
      </c>
      <c r="K201" s="184">
        <v>6</v>
      </c>
      <c r="L201" s="249">
        <v>0</v>
      </c>
      <c r="M201" s="250"/>
      <c r="N201" s="251">
        <f>ROUND(L201*K201,2)</f>
        <v>0</v>
      </c>
      <c r="O201" s="242"/>
      <c r="P201" s="242"/>
      <c r="Q201" s="242"/>
      <c r="R201" s="37"/>
      <c r="T201" s="177" t="s">
        <v>24</v>
      </c>
      <c r="U201" s="44" t="s">
        <v>43</v>
      </c>
      <c r="V201" s="36"/>
      <c r="W201" s="178">
        <f>V201*K201</f>
        <v>0</v>
      </c>
      <c r="X201" s="178">
        <v>0</v>
      </c>
      <c r="Y201" s="178">
        <f>X201*K201</f>
        <v>0</v>
      </c>
      <c r="Z201" s="178">
        <v>0</v>
      </c>
      <c r="AA201" s="179">
        <f>Z201*K201</f>
        <v>0</v>
      </c>
      <c r="AR201" s="19" t="s">
        <v>187</v>
      </c>
      <c r="AT201" s="19" t="s">
        <v>234</v>
      </c>
      <c r="AU201" s="19" t="s">
        <v>88</v>
      </c>
      <c r="AY201" s="19" t="s">
        <v>157</v>
      </c>
      <c r="BE201" s="118">
        <f>IF(U201="základní",N201,0)</f>
        <v>0</v>
      </c>
      <c r="BF201" s="118">
        <f>IF(U201="snížená",N201,0)</f>
        <v>0</v>
      </c>
      <c r="BG201" s="118">
        <f>IF(U201="zákl. přenesená",N201,0)</f>
        <v>0</v>
      </c>
      <c r="BH201" s="118">
        <f>IF(U201="sníž. přenesená",N201,0)</f>
        <v>0</v>
      </c>
      <c r="BI201" s="118">
        <f>IF(U201="nulová",N201,0)</f>
        <v>0</v>
      </c>
      <c r="BJ201" s="19" t="s">
        <v>84</v>
      </c>
      <c r="BK201" s="118">
        <f>ROUND(L201*K201,2)</f>
        <v>0</v>
      </c>
      <c r="BL201" s="19" t="s">
        <v>171</v>
      </c>
      <c r="BM201" s="19" t="s">
        <v>426</v>
      </c>
    </row>
    <row r="202" spans="2:65" s="1" customFormat="1" ht="16.5" customHeight="1">
      <c r="B202" s="35"/>
      <c r="C202" s="36"/>
      <c r="D202" s="36"/>
      <c r="E202" s="36"/>
      <c r="F202" s="277" t="s">
        <v>413</v>
      </c>
      <c r="G202" s="278"/>
      <c r="H202" s="278"/>
      <c r="I202" s="278"/>
      <c r="J202" s="36"/>
      <c r="K202" s="36"/>
      <c r="L202" s="36"/>
      <c r="M202" s="36"/>
      <c r="N202" s="36"/>
      <c r="O202" s="36"/>
      <c r="P202" s="36"/>
      <c r="Q202" s="36"/>
      <c r="R202" s="37"/>
      <c r="T202" s="149"/>
      <c r="U202" s="36"/>
      <c r="V202" s="36"/>
      <c r="W202" s="36"/>
      <c r="X202" s="36"/>
      <c r="Y202" s="36"/>
      <c r="Z202" s="36"/>
      <c r="AA202" s="78"/>
      <c r="AT202" s="19" t="s">
        <v>414</v>
      </c>
      <c r="AU202" s="19" t="s">
        <v>88</v>
      </c>
    </row>
    <row r="203" spans="2:65" s="1" customFormat="1" ht="16.5" customHeight="1">
      <c r="B203" s="35"/>
      <c r="C203" s="181" t="s">
        <v>427</v>
      </c>
      <c r="D203" s="181" t="s">
        <v>234</v>
      </c>
      <c r="E203" s="182" t="s">
        <v>428</v>
      </c>
      <c r="F203" s="245" t="s">
        <v>429</v>
      </c>
      <c r="G203" s="245"/>
      <c r="H203" s="245"/>
      <c r="I203" s="245"/>
      <c r="J203" s="183" t="s">
        <v>208</v>
      </c>
      <c r="K203" s="184">
        <v>3</v>
      </c>
      <c r="L203" s="249">
        <v>0</v>
      </c>
      <c r="M203" s="250"/>
      <c r="N203" s="251">
        <f>ROUND(L203*K203,2)</f>
        <v>0</v>
      </c>
      <c r="O203" s="242"/>
      <c r="P203" s="242"/>
      <c r="Q203" s="242"/>
      <c r="R203" s="37"/>
      <c r="T203" s="177" t="s">
        <v>24</v>
      </c>
      <c r="U203" s="44" t="s">
        <v>43</v>
      </c>
      <c r="V203" s="36"/>
      <c r="W203" s="178">
        <f>V203*K203</f>
        <v>0</v>
      </c>
      <c r="X203" s="178">
        <v>0</v>
      </c>
      <c r="Y203" s="178">
        <f>X203*K203</f>
        <v>0</v>
      </c>
      <c r="Z203" s="178">
        <v>0</v>
      </c>
      <c r="AA203" s="179">
        <f>Z203*K203</f>
        <v>0</v>
      </c>
      <c r="AR203" s="19" t="s">
        <v>187</v>
      </c>
      <c r="AT203" s="19" t="s">
        <v>234</v>
      </c>
      <c r="AU203" s="19" t="s">
        <v>88</v>
      </c>
      <c r="AY203" s="19" t="s">
        <v>157</v>
      </c>
      <c r="BE203" s="118">
        <f>IF(U203="základní",N203,0)</f>
        <v>0</v>
      </c>
      <c r="BF203" s="118">
        <f>IF(U203="snížená",N203,0)</f>
        <v>0</v>
      </c>
      <c r="BG203" s="118">
        <f>IF(U203="zákl. přenesená",N203,0)</f>
        <v>0</v>
      </c>
      <c r="BH203" s="118">
        <f>IF(U203="sníž. přenesená",N203,0)</f>
        <v>0</v>
      </c>
      <c r="BI203" s="118">
        <f>IF(U203="nulová",N203,0)</f>
        <v>0</v>
      </c>
      <c r="BJ203" s="19" t="s">
        <v>84</v>
      </c>
      <c r="BK203" s="118">
        <f>ROUND(L203*K203,2)</f>
        <v>0</v>
      </c>
      <c r="BL203" s="19" t="s">
        <v>171</v>
      </c>
      <c r="BM203" s="19" t="s">
        <v>430</v>
      </c>
    </row>
    <row r="204" spans="2:65" s="1" customFormat="1" ht="16.5" customHeight="1">
      <c r="B204" s="35"/>
      <c r="C204" s="36"/>
      <c r="D204" s="36"/>
      <c r="E204" s="36"/>
      <c r="F204" s="277" t="s">
        <v>413</v>
      </c>
      <c r="G204" s="278"/>
      <c r="H204" s="278"/>
      <c r="I204" s="278"/>
      <c r="J204" s="36"/>
      <c r="K204" s="36"/>
      <c r="L204" s="36"/>
      <c r="M204" s="36"/>
      <c r="N204" s="36"/>
      <c r="O204" s="36"/>
      <c r="P204" s="36"/>
      <c r="Q204" s="36"/>
      <c r="R204" s="37"/>
      <c r="T204" s="149"/>
      <c r="U204" s="36"/>
      <c r="V204" s="36"/>
      <c r="W204" s="36"/>
      <c r="X204" s="36"/>
      <c r="Y204" s="36"/>
      <c r="Z204" s="36"/>
      <c r="AA204" s="78"/>
      <c r="AT204" s="19" t="s">
        <v>414</v>
      </c>
      <c r="AU204" s="19" t="s">
        <v>88</v>
      </c>
    </row>
    <row r="205" spans="2:65" s="1" customFormat="1" ht="16.5" customHeight="1">
      <c r="B205" s="35"/>
      <c r="C205" s="181" t="s">
        <v>431</v>
      </c>
      <c r="D205" s="181" t="s">
        <v>234</v>
      </c>
      <c r="E205" s="182" t="s">
        <v>432</v>
      </c>
      <c r="F205" s="245" t="s">
        <v>433</v>
      </c>
      <c r="G205" s="245"/>
      <c r="H205" s="245"/>
      <c r="I205" s="245"/>
      <c r="J205" s="183" t="s">
        <v>208</v>
      </c>
      <c r="K205" s="184">
        <v>8</v>
      </c>
      <c r="L205" s="249">
        <v>0</v>
      </c>
      <c r="M205" s="250"/>
      <c r="N205" s="251">
        <f>ROUND(L205*K205,2)</f>
        <v>0</v>
      </c>
      <c r="O205" s="242"/>
      <c r="P205" s="242"/>
      <c r="Q205" s="242"/>
      <c r="R205" s="37"/>
      <c r="T205" s="177" t="s">
        <v>24</v>
      </c>
      <c r="U205" s="44" t="s">
        <v>43</v>
      </c>
      <c r="V205" s="36"/>
      <c r="W205" s="178">
        <f>V205*K205</f>
        <v>0</v>
      </c>
      <c r="X205" s="178">
        <v>0</v>
      </c>
      <c r="Y205" s="178">
        <f>X205*K205</f>
        <v>0</v>
      </c>
      <c r="Z205" s="178">
        <v>0</v>
      </c>
      <c r="AA205" s="179">
        <f>Z205*K205</f>
        <v>0</v>
      </c>
      <c r="AR205" s="19" t="s">
        <v>187</v>
      </c>
      <c r="AT205" s="19" t="s">
        <v>234</v>
      </c>
      <c r="AU205" s="19" t="s">
        <v>88</v>
      </c>
      <c r="AY205" s="19" t="s">
        <v>157</v>
      </c>
      <c r="BE205" s="118">
        <f>IF(U205="základní",N205,0)</f>
        <v>0</v>
      </c>
      <c r="BF205" s="118">
        <f>IF(U205="snížená",N205,0)</f>
        <v>0</v>
      </c>
      <c r="BG205" s="118">
        <f>IF(U205="zákl. přenesená",N205,0)</f>
        <v>0</v>
      </c>
      <c r="BH205" s="118">
        <f>IF(U205="sníž. přenesená",N205,0)</f>
        <v>0</v>
      </c>
      <c r="BI205" s="118">
        <f>IF(U205="nulová",N205,0)</f>
        <v>0</v>
      </c>
      <c r="BJ205" s="19" t="s">
        <v>84</v>
      </c>
      <c r="BK205" s="118">
        <f>ROUND(L205*K205,2)</f>
        <v>0</v>
      </c>
      <c r="BL205" s="19" t="s">
        <v>171</v>
      </c>
      <c r="BM205" s="19" t="s">
        <v>434</v>
      </c>
    </row>
    <row r="206" spans="2:65" s="1" customFormat="1" ht="16.5" customHeight="1">
      <c r="B206" s="35"/>
      <c r="C206" s="36"/>
      <c r="D206" s="36"/>
      <c r="E206" s="36"/>
      <c r="F206" s="277" t="s">
        <v>413</v>
      </c>
      <c r="G206" s="278"/>
      <c r="H206" s="278"/>
      <c r="I206" s="278"/>
      <c r="J206" s="36"/>
      <c r="K206" s="36"/>
      <c r="L206" s="36"/>
      <c r="M206" s="36"/>
      <c r="N206" s="36"/>
      <c r="O206" s="36"/>
      <c r="P206" s="36"/>
      <c r="Q206" s="36"/>
      <c r="R206" s="37"/>
      <c r="T206" s="149"/>
      <c r="U206" s="36"/>
      <c r="V206" s="36"/>
      <c r="W206" s="36"/>
      <c r="X206" s="36"/>
      <c r="Y206" s="36"/>
      <c r="Z206" s="36"/>
      <c r="AA206" s="78"/>
      <c r="AT206" s="19" t="s">
        <v>414</v>
      </c>
      <c r="AU206" s="19" t="s">
        <v>88</v>
      </c>
    </row>
    <row r="207" spans="2:65" s="1" customFormat="1" ht="16.5" customHeight="1">
      <c r="B207" s="35"/>
      <c r="C207" s="181" t="s">
        <v>435</v>
      </c>
      <c r="D207" s="181" t="s">
        <v>234</v>
      </c>
      <c r="E207" s="182" t="s">
        <v>436</v>
      </c>
      <c r="F207" s="245" t="s">
        <v>437</v>
      </c>
      <c r="G207" s="245"/>
      <c r="H207" s="245"/>
      <c r="I207" s="245"/>
      <c r="J207" s="183" t="s">
        <v>208</v>
      </c>
      <c r="K207" s="184">
        <v>1</v>
      </c>
      <c r="L207" s="249">
        <v>0</v>
      </c>
      <c r="M207" s="250"/>
      <c r="N207" s="251">
        <f>ROUND(L207*K207,2)</f>
        <v>0</v>
      </c>
      <c r="O207" s="242"/>
      <c r="P207" s="242"/>
      <c r="Q207" s="242"/>
      <c r="R207" s="37"/>
      <c r="T207" s="177" t="s">
        <v>24</v>
      </c>
      <c r="U207" s="44" t="s">
        <v>43</v>
      </c>
      <c r="V207" s="36"/>
      <c r="W207" s="178">
        <f>V207*K207</f>
        <v>0</v>
      </c>
      <c r="X207" s="178">
        <v>0</v>
      </c>
      <c r="Y207" s="178">
        <f>X207*K207</f>
        <v>0</v>
      </c>
      <c r="Z207" s="178">
        <v>0</v>
      </c>
      <c r="AA207" s="179">
        <f>Z207*K207</f>
        <v>0</v>
      </c>
      <c r="AR207" s="19" t="s">
        <v>187</v>
      </c>
      <c r="AT207" s="19" t="s">
        <v>234</v>
      </c>
      <c r="AU207" s="19" t="s">
        <v>88</v>
      </c>
      <c r="AY207" s="19" t="s">
        <v>157</v>
      </c>
      <c r="BE207" s="118">
        <f>IF(U207="základní",N207,0)</f>
        <v>0</v>
      </c>
      <c r="BF207" s="118">
        <f>IF(U207="snížená",N207,0)</f>
        <v>0</v>
      </c>
      <c r="BG207" s="118">
        <f>IF(U207="zákl. přenesená",N207,0)</f>
        <v>0</v>
      </c>
      <c r="BH207" s="118">
        <f>IF(U207="sníž. přenesená",N207,0)</f>
        <v>0</v>
      </c>
      <c r="BI207" s="118">
        <f>IF(U207="nulová",N207,0)</f>
        <v>0</v>
      </c>
      <c r="BJ207" s="19" t="s">
        <v>84</v>
      </c>
      <c r="BK207" s="118">
        <f>ROUND(L207*K207,2)</f>
        <v>0</v>
      </c>
      <c r="BL207" s="19" t="s">
        <v>171</v>
      </c>
      <c r="BM207" s="19" t="s">
        <v>438</v>
      </c>
    </row>
    <row r="208" spans="2:65" s="1" customFormat="1" ht="16.5" customHeight="1">
      <c r="B208" s="35"/>
      <c r="C208" s="36"/>
      <c r="D208" s="36"/>
      <c r="E208" s="36"/>
      <c r="F208" s="277" t="s">
        <v>439</v>
      </c>
      <c r="G208" s="278"/>
      <c r="H208" s="278"/>
      <c r="I208" s="278"/>
      <c r="J208" s="36"/>
      <c r="K208" s="36"/>
      <c r="L208" s="36"/>
      <c r="M208" s="36"/>
      <c r="N208" s="36"/>
      <c r="O208" s="36"/>
      <c r="P208" s="36"/>
      <c r="Q208" s="36"/>
      <c r="R208" s="37"/>
      <c r="T208" s="149"/>
      <c r="U208" s="36"/>
      <c r="V208" s="36"/>
      <c r="W208" s="36"/>
      <c r="X208" s="36"/>
      <c r="Y208" s="36"/>
      <c r="Z208" s="36"/>
      <c r="AA208" s="78"/>
      <c r="AT208" s="19" t="s">
        <v>414</v>
      </c>
      <c r="AU208" s="19" t="s">
        <v>88</v>
      </c>
    </row>
    <row r="209" spans="2:65" s="1" customFormat="1" ht="16.5" customHeight="1">
      <c r="B209" s="35"/>
      <c r="C209" s="181" t="s">
        <v>440</v>
      </c>
      <c r="D209" s="181" t="s">
        <v>234</v>
      </c>
      <c r="E209" s="182" t="s">
        <v>441</v>
      </c>
      <c r="F209" s="245" t="s">
        <v>442</v>
      </c>
      <c r="G209" s="245"/>
      <c r="H209" s="245"/>
      <c r="I209" s="245"/>
      <c r="J209" s="183" t="s">
        <v>208</v>
      </c>
      <c r="K209" s="184">
        <v>4</v>
      </c>
      <c r="L209" s="249">
        <v>0</v>
      </c>
      <c r="M209" s="250"/>
      <c r="N209" s="251">
        <f>ROUND(L209*K209,2)</f>
        <v>0</v>
      </c>
      <c r="O209" s="242"/>
      <c r="P209" s="242"/>
      <c r="Q209" s="242"/>
      <c r="R209" s="37"/>
      <c r="T209" s="177" t="s">
        <v>24</v>
      </c>
      <c r="U209" s="44" t="s">
        <v>43</v>
      </c>
      <c r="V209" s="36"/>
      <c r="W209" s="178">
        <f>V209*K209</f>
        <v>0</v>
      </c>
      <c r="X209" s="178">
        <v>0</v>
      </c>
      <c r="Y209" s="178">
        <f>X209*K209</f>
        <v>0</v>
      </c>
      <c r="Z209" s="178">
        <v>0</v>
      </c>
      <c r="AA209" s="179">
        <f>Z209*K209</f>
        <v>0</v>
      </c>
      <c r="AR209" s="19" t="s">
        <v>187</v>
      </c>
      <c r="AT209" s="19" t="s">
        <v>234</v>
      </c>
      <c r="AU209" s="19" t="s">
        <v>88</v>
      </c>
      <c r="AY209" s="19" t="s">
        <v>157</v>
      </c>
      <c r="BE209" s="118">
        <f>IF(U209="základní",N209,0)</f>
        <v>0</v>
      </c>
      <c r="BF209" s="118">
        <f>IF(U209="snížená",N209,0)</f>
        <v>0</v>
      </c>
      <c r="BG209" s="118">
        <f>IF(U209="zákl. přenesená",N209,0)</f>
        <v>0</v>
      </c>
      <c r="BH209" s="118">
        <f>IF(U209="sníž. přenesená",N209,0)</f>
        <v>0</v>
      </c>
      <c r="BI209" s="118">
        <f>IF(U209="nulová",N209,0)</f>
        <v>0</v>
      </c>
      <c r="BJ209" s="19" t="s">
        <v>84</v>
      </c>
      <c r="BK209" s="118">
        <f>ROUND(L209*K209,2)</f>
        <v>0</v>
      </c>
      <c r="BL209" s="19" t="s">
        <v>171</v>
      </c>
      <c r="BM209" s="19" t="s">
        <v>443</v>
      </c>
    </row>
    <row r="210" spans="2:65" s="1" customFormat="1" ht="16.5" customHeight="1">
      <c r="B210" s="35"/>
      <c r="C210" s="36"/>
      <c r="D210" s="36"/>
      <c r="E210" s="36"/>
      <c r="F210" s="277" t="s">
        <v>439</v>
      </c>
      <c r="G210" s="278"/>
      <c r="H210" s="278"/>
      <c r="I210" s="278"/>
      <c r="J210" s="36"/>
      <c r="K210" s="36"/>
      <c r="L210" s="36"/>
      <c r="M210" s="36"/>
      <c r="N210" s="36"/>
      <c r="O210" s="36"/>
      <c r="P210" s="36"/>
      <c r="Q210" s="36"/>
      <c r="R210" s="37"/>
      <c r="T210" s="149"/>
      <c r="U210" s="36"/>
      <c r="V210" s="36"/>
      <c r="W210" s="36"/>
      <c r="X210" s="36"/>
      <c r="Y210" s="36"/>
      <c r="Z210" s="36"/>
      <c r="AA210" s="78"/>
      <c r="AT210" s="19" t="s">
        <v>414</v>
      </c>
      <c r="AU210" s="19" t="s">
        <v>88</v>
      </c>
    </row>
    <row r="211" spans="2:65" s="1" customFormat="1" ht="25.5" customHeight="1">
      <c r="B211" s="35"/>
      <c r="C211" s="181" t="s">
        <v>444</v>
      </c>
      <c r="D211" s="181" t="s">
        <v>234</v>
      </c>
      <c r="E211" s="182" t="s">
        <v>445</v>
      </c>
      <c r="F211" s="245" t="s">
        <v>446</v>
      </c>
      <c r="G211" s="245"/>
      <c r="H211" s="245"/>
      <c r="I211" s="245"/>
      <c r="J211" s="183" t="s">
        <v>208</v>
      </c>
      <c r="K211" s="184">
        <v>2</v>
      </c>
      <c r="L211" s="249">
        <v>0</v>
      </c>
      <c r="M211" s="250"/>
      <c r="N211" s="251">
        <f>ROUND(L211*K211,2)</f>
        <v>0</v>
      </c>
      <c r="O211" s="242"/>
      <c r="P211" s="242"/>
      <c r="Q211" s="242"/>
      <c r="R211" s="37"/>
      <c r="T211" s="177" t="s">
        <v>24</v>
      </c>
      <c r="U211" s="44" t="s">
        <v>43</v>
      </c>
      <c r="V211" s="36"/>
      <c r="W211" s="178">
        <f>V211*K211</f>
        <v>0</v>
      </c>
      <c r="X211" s="178">
        <v>0</v>
      </c>
      <c r="Y211" s="178">
        <f>X211*K211</f>
        <v>0</v>
      </c>
      <c r="Z211" s="178">
        <v>0</v>
      </c>
      <c r="AA211" s="179">
        <f>Z211*K211</f>
        <v>0</v>
      </c>
      <c r="AR211" s="19" t="s">
        <v>187</v>
      </c>
      <c r="AT211" s="19" t="s">
        <v>234</v>
      </c>
      <c r="AU211" s="19" t="s">
        <v>88</v>
      </c>
      <c r="AY211" s="19" t="s">
        <v>157</v>
      </c>
      <c r="BE211" s="118">
        <f>IF(U211="základní",N211,0)</f>
        <v>0</v>
      </c>
      <c r="BF211" s="118">
        <f>IF(U211="snížená",N211,0)</f>
        <v>0</v>
      </c>
      <c r="BG211" s="118">
        <f>IF(U211="zákl. přenesená",N211,0)</f>
        <v>0</v>
      </c>
      <c r="BH211" s="118">
        <f>IF(U211="sníž. přenesená",N211,0)</f>
        <v>0</v>
      </c>
      <c r="BI211" s="118">
        <f>IF(U211="nulová",N211,0)</f>
        <v>0</v>
      </c>
      <c r="BJ211" s="19" t="s">
        <v>84</v>
      </c>
      <c r="BK211" s="118">
        <f>ROUND(L211*K211,2)</f>
        <v>0</v>
      </c>
      <c r="BL211" s="19" t="s">
        <v>171</v>
      </c>
      <c r="BM211" s="19" t="s">
        <v>447</v>
      </c>
    </row>
    <row r="212" spans="2:65" s="1" customFormat="1" ht="16.5" customHeight="1">
      <c r="B212" s="35"/>
      <c r="C212" s="36"/>
      <c r="D212" s="36"/>
      <c r="E212" s="36"/>
      <c r="F212" s="277" t="s">
        <v>439</v>
      </c>
      <c r="G212" s="278"/>
      <c r="H212" s="278"/>
      <c r="I212" s="278"/>
      <c r="J212" s="36"/>
      <c r="K212" s="36"/>
      <c r="L212" s="36"/>
      <c r="M212" s="36"/>
      <c r="N212" s="36"/>
      <c r="O212" s="36"/>
      <c r="P212" s="36"/>
      <c r="Q212" s="36"/>
      <c r="R212" s="37"/>
      <c r="T212" s="149"/>
      <c r="U212" s="36"/>
      <c r="V212" s="36"/>
      <c r="W212" s="36"/>
      <c r="X212" s="36"/>
      <c r="Y212" s="36"/>
      <c r="Z212" s="36"/>
      <c r="AA212" s="78"/>
      <c r="AT212" s="19" t="s">
        <v>414</v>
      </c>
      <c r="AU212" s="19" t="s">
        <v>88</v>
      </c>
    </row>
    <row r="213" spans="2:65" s="1" customFormat="1" ht="16.5" customHeight="1">
      <c r="B213" s="35"/>
      <c r="C213" s="181" t="s">
        <v>448</v>
      </c>
      <c r="D213" s="181" t="s">
        <v>234</v>
      </c>
      <c r="E213" s="182" t="s">
        <v>449</v>
      </c>
      <c r="F213" s="245" t="s">
        <v>450</v>
      </c>
      <c r="G213" s="245"/>
      <c r="H213" s="245"/>
      <c r="I213" s="245"/>
      <c r="J213" s="183" t="s">
        <v>208</v>
      </c>
      <c r="K213" s="184">
        <v>2</v>
      </c>
      <c r="L213" s="249">
        <v>0</v>
      </c>
      <c r="M213" s="250"/>
      <c r="N213" s="251">
        <f>ROUND(L213*K213,2)</f>
        <v>0</v>
      </c>
      <c r="O213" s="242"/>
      <c r="P213" s="242"/>
      <c r="Q213" s="242"/>
      <c r="R213" s="37"/>
      <c r="T213" s="177" t="s">
        <v>24</v>
      </c>
      <c r="U213" s="44" t="s">
        <v>43</v>
      </c>
      <c r="V213" s="36"/>
      <c r="W213" s="178">
        <f>V213*K213</f>
        <v>0</v>
      </c>
      <c r="X213" s="178">
        <v>0</v>
      </c>
      <c r="Y213" s="178">
        <f>X213*K213</f>
        <v>0</v>
      </c>
      <c r="Z213" s="178">
        <v>0</v>
      </c>
      <c r="AA213" s="179">
        <f>Z213*K213</f>
        <v>0</v>
      </c>
      <c r="AR213" s="19" t="s">
        <v>187</v>
      </c>
      <c r="AT213" s="19" t="s">
        <v>234</v>
      </c>
      <c r="AU213" s="19" t="s">
        <v>88</v>
      </c>
      <c r="AY213" s="19" t="s">
        <v>157</v>
      </c>
      <c r="BE213" s="118">
        <f>IF(U213="základní",N213,0)</f>
        <v>0</v>
      </c>
      <c r="BF213" s="118">
        <f>IF(U213="snížená",N213,0)</f>
        <v>0</v>
      </c>
      <c r="BG213" s="118">
        <f>IF(U213="zákl. přenesená",N213,0)</f>
        <v>0</v>
      </c>
      <c r="BH213" s="118">
        <f>IF(U213="sníž. přenesená",N213,0)</f>
        <v>0</v>
      </c>
      <c r="BI213" s="118">
        <f>IF(U213="nulová",N213,0)</f>
        <v>0</v>
      </c>
      <c r="BJ213" s="19" t="s">
        <v>84</v>
      </c>
      <c r="BK213" s="118">
        <f>ROUND(L213*K213,2)</f>
        <v>0</v>
      </c>
      <c r="BL213" s="19" t="s">
        <v>171</v>
      </c>
      <c r="BM213" s="19" t="s">
        <v>451</v>
      </c>
    </row>
    <row r="214" spans="2:65" s="1" customFormat="1" ht="16.5" customHeight="1">
      <c r="B214" s="35"/>
      <c r="C214" s="36"/>
      <c r="D214" s="36"/>
      <c r="E214" s="36"/>
      <c r="F214" s="277" t="s">
        <v>439</v>
      </c>
      <c r="G214" s="278"/>
      <c r="H214" s="278"/>
      <c r="I214" s="278"/>
      <c r="J214" s="36"/>
      <c r="K214" s="36"/>
      <c r="L214" s="36"/>
      <c r="M214" s="36"/>
      <c r="N214" s="36"/>
      <c r="O214" s="36"/>
      <c r="P214" s="36"/>
      <c r="Q214" s="36"/>
      <c r="R214" s="37"/>
      <c r="T214" s="149"/>
      <c r="U214" s="36"/>
      <c r="V214" s="36"/>
      <c r="W214" s="36"/>
      <c r="X214" s="36"/>
      <c r="Y214" s="36"/>
      <c r="Z214" s="36"/>
      <c r="AA214" s="78"/>
      <c r="AT214" s="19" t="s">
        <v>414</v>
      </c>
      <c r="AU214" s="19" t="s">
        <v>88</v>
      </c>
    </row>
    <row r="215" spans="2:65" s="1" customFormat="1" ht="16.5" customHeight="1">
      <c r="B215" s="35"/>
      <c r="C215" s="181" t="s">
        <v>452</v>
      </c>
      <c r="D215" s="181" t="s">
        <v>234</v>
      </c>
      <c r="E215" s="182" t="s">
        <v>453</v>
      </c>
      <c r="F215" s="245" t="s">
        <v>454</v>
      </c>
      <c r="G215" s="245"/>
      <c r="H215" s="245"/>
      <c r="I215" s="245"/>
      <c r="J215" s="183" t="s">
        <v>208</v>
      </c>
      <c r="K215" s="184">
        <v>1</v>
      </c>
      <c r="L215" s="249">
        <v>0</v>
      </c>
      <c r="M215" s="250"/>
      <c r="N215" s="251">
        <f>ROUND(L215*K215,2)</f>
        <v>0</v>
      </c>
      <c r="O215" s="242"/>
      <c r="P215" s="242"/>
      <c r="Q215" s="242"/>
      <c r="R215" s="37"/>
      <c r="T215" s="177" t="s">
        <v>24</v>
      </c>
      <c r="U215" s="44" t="s">
        <v>43</v>
      </c>
      <c r="V215" s="36"/>
      <c r="W215" s="178">
        <f>V215*K215</f>
        <v>0</v>
      </c>
      <c r="X215" s="178">
        <v>0</v>
      </c>
      <c r="Y215" s="178">
        <f>X215*K215</f>
        <v>0</v>
      </c>
      <c r="Z215" s="178">
        <v>0</v>
      </c>
      <c r="AA215" s="179">
        <f>Z215*K215</f>
        <v>0</v>
      </c>
      <c r="AR215" s="19" t="s">
        <v>187</v>
      </c>
      <c r="AT215" s="19" t="s">
        <v>234</v>
      </c>
      <c r="AU215" s="19" t="s">
        <v>88</v>
      </c>
      <c r="AY215" s="19" t="s">
        <v>157</v>
      </c>
      <c r="BE215" s="118">
        <f>IF(U215="základní",N215,0)</f>
        <v>0</v>
      </c>
      <c r="BF215" s="118">
        <f>IF(U215="snížená",N215,0)</f>
        <v>0</v>
      </c>
      <c r="BG215" s="118">
        <f>IF(U215="zákl. přenesená",N215,0)</f>
        <v>0</v>
      </c>
      <c r="BH215" s="118">
        <f>IF(U215="sníž. přenesená",N215,0)</f>
        <v>0</v>
      </c>
      <c r="BI215" s="118">
        <f>IF(U215="nulová",N215,0)</f>
        <v>0</v>
      </c>
      <c r="BJ215" s="19" t="s">
        <v>84</v>
      </c>
      <c r="BK215" s="118">
        <f>ROUND(L215*K215,2)</f>
        <v>0</v>
      </c>
      <c r="BL215" s="19" t="s">
        <v>171</v>
      </c>
      <c r="BM215" s="19" t="s">
        <v>455</v>
      </c>
    </row>
    <row r="216" spans="2:65" s="1" customFormat="1" ht="24" customHeight="1">
      <c r="B216" s="35"/>
      <c r="C216" s="36"/>
      <c r="D216" s="36"/>
      <c r="E216" s="36"/>
      <c r="F216" s="277" t="s">
        <v>456</v>
      </c>
      <c r="G216" s="278"/>
      <c r="H216" s="278"/>
      <c r="I216" s="278"/>
      <c r="J216" s="36"/>
      <c r="K216" s="36"/>
      <c r="L216" s="36"/>
      <c r="M216" s="36"/>
      <c r="N216" s="36"/>
      <c r="O216" s="36"/>
      <c r="P216" s="36"/>
      <c r="Q216" s="36"/>
      <c r="R216" s="37"/>
      <c r="T216" s="149"/>
      <c r="U216" s="36"/>
      <c r="V216" s="36"/>
      <c r="W216" s="36"/>
      <c r="X216" s="36"/>
      <c r="Y216" s="36"/>
      <c r="Z216" s="36"/>
      <c r="AA216" s="78"/>
      <c r="AT216" s="19" t="s">
        <v>414</v>
      </c>
      <c r="AU216" s="19" t="s">
        <v>88</v>
      </c>
    </row>
    <row r="217" spans="2:65" s="1" customFormat="1" ht="16.5" customHeight="1">
      <c r="B217" s="35"/>
      <c r="C217" s="181" t="s">
        <v>457</v>
      </c>
      <c r="D217" s="181" t="s">
        <v>234</v>
      </c>
      <c r="E217" s="182" t="s">
        <v>458</v>
      </c>
      <c r="F217" s="245" t="s">
        <v>459</v>
      </c>
      <c r="G217" s="245"/>
      <c r="H217" s="245"/>
      <c r="I217" s="245"/>
      <c r="J217" s="183" t="s">
        <v>208</v>
      </c>
      <c r="K217" s="184">
        <v>1</v>
      </c>
      <c r="L217" s="249">
        <v>0</v>
      </c>
      <c r="M217" s="250"/>
      <c r="N217" s="251">
        <f>ROUND(L217*K217,2)</f>
        <v>0</v>
      </c>
      <c r="O217" s="242"/>
      <c r="P217" s="242"/>
      <c r="Q217" s="242"/>
      <c r="R217" s="37"/>
      <c r="T217" s="177" t="s">
        <v>24</v>
      </c>
      <c r="U217" s="44" t="s">
        <v>43</v>
      </c>
      <c r="V217" s="36"/>
      <c r="W217" s="178">
        <f>V217*K217</f>
        <v>0</v>
      </c>
      <c r="X217" s="178">
        <v>0</v>
      </c>
      <c r="Y217" s="178">
        <f>X217*K217</f>
        <v>0</v>
      </c>
      <c r="Z217" s="178">
        <v>0</v>
      </c>
      <c r="AA217" s="179">
        <f>Z217*K217</f>
        <v>0</v>
      </c>
      <c r="AR217" s="19" t="s">
        <v>187</v>
      </c>
      <c r="AT217" s="19" t="s">
        <v>234</v>
      </c>
      <c r="AU217" s="19" t="s">
        <v>88</v>
      </c>
      <c r="AY217" s="19" t="s">
        <v>157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19" t="s">
        <v>84</v>
      </c>
      <c r="BK217" s="118">
        <f>ROUND(L217*K217,2)</f>
        <v>0</v>
      </c>
      <c r="BL217" s="19" t="s">
        <v>171</v>
      </c>
      <c r="BM217" s="19" t="s">
        <v>460</v>
      </c>
    </row>
    <row r="218" spans="2:65" s="1" customFormat="1" ht="24" customHeight="1">
      <c r="B218" s="35"/>
      <c r="C218" s="36"/>
      <c r="D218" s="36"/>
      <c r="E218" s="36"/>
      <c r="F218" s="277" t="s">
        <v>456</v>
      </c>
      <c r="G218" s="278"/>
      <c r="H218" s="278"/>
      <c r="I218" s="278"/>
      <c r="J218" s="36"/>
      <c r="K218" s="36"/>
      <c r="L218" s="36"/>
      <c r="M218" s="36"/>
      <c r="N218" s="36"/>
      <c r="O218" s="36"/>
      <c r="P218" s="36"/>
      <c r="Q218" s="36"/>
      <c r="R218" s="37"/>
      <c r="T218" s="149"/>
      <c r="U218" s="36"/>
      <c r="V218" s="36"/>
      <c r="W218" s="36"/>
      <c r="X218" s="36"/>
      <c r="Y218" s="36"/>
      <c r="Z218" s="36"/>
      <c r="AA218" s="78"/>
      <c r="AT218" s="19" t="s">
        <v>414</v>
      </c>
      <c r="AU218" s="19" t="s">
        <v>88</v>
      </c>
    </row>
    <row r="219" spans="2:65" s="1" customFormat="1" ht="25.5" customHeight="1">
      <c r="B219" s="35"/>
      <c r="C219" s="181" t="s">
        <v>461</v>
      </c>
      <c r="D219" s="181" t="s">
        <v>234</v>
      </c>
      <c r="E219" s="182" t="s">
        <v>462</v>
      </c>
      <c r="F219" s="245" t="s">
        <v>463</v>
      </c>
      <c r="G219" s="245"/>
      <c r="H219" s="245"/>
      <c r="I219" s="245"/>
      <c r="J219" s="183" t="s">
        <v>208</v>
      </c>
      <c r="K219" s="184">
        <v>2</v>
      </c>
      <c r="L219" s="249">
        <v>0</v>
      </c>
      <c r="M219" s="250"/>
      <c r="N219" s="251">
        <f>ROUND(L219*K219,2)</f>
        <v>0</v>
      </c>
      <c r="O219" s="242"/>
      <c r="P219" s="242"/>
      <c r="Q219" s="242"/>
      <c r="R219" s="37"/>
      <c r="T219" s="177" t="s">
        <v>24</v>
      </c>
      <c r="U219" s="44" t="s">
        <v>43</v>
      </c>
      <c r="V219" s="36"/>
      <c r="W219" s="178">
        <f>V219*K219</f>
        <v>0</v>
      </c>
      <c r="X219" s="178">
        <v>0</v>
      </c>
      <c r="Y219" s="178">
        <f>X219*K219</f>
        <v>0</v>
      </c>
      <c r="Z219" s="178">
        <v>0</v>
      </c>
      <c r="AA219" s="179">
        <f>Z219*K219</f>
        <v>0</v>
      </c>
      <c r="AR219" s="19" t="s">
        <v>187</v>
      </c>
      <c r="AT219" s="19" t="s">
        <v>234</v>
      </c>
      <c r="AU219" s="19" t="s">
        <v>88</v>
      </c>
      <c r="AY219" s="19" t="s">
        <v>157</v>
      </c>
      <c r="BE219" s="118">
        <f>IF(U219="základní",N219,0)</f>
        <v>0</v>
      </c>
      <c r="BF219" s="118">
        <f>IF(U219="snížená",N219,0)</f>
        <v>0</v>
      </c>
      <c r="BG219" s="118">
        <f>IF(U219="zákl. přenesená",N219,0)</f>
        <v>0</v>
      </c>
      <c r="BH219" s="118">
        <f>IF(U219="sníž. přenesená",N219,0)</f>
        <v>0</v>
      </c>
      <c r="BI219" s="118">
        <f>IF(U219="nulová",N219,0)</f>
        <v>0</v>
      </c>
      <c r="BJ219" s="19" t="s">
        <v>84</v>
      </c>
      <c r="BK219" s="118">
        <f>ROUND(L219*K219,2)</f>
        <v>0</v>
      </c>
      <c r="BL219" s="19" t="s">
        <v>171</v>
      </c>
      <c r="BM219" s="19" t="s">
        <v>464</v>
      </c>
    </row>
    <row r="220" spans="2:65" s="1" customFormat="1" ht="16.5" customHeight="1">
      <c r="B220" s="35"/>
      <c r="C220" s="36"/>
      <c r="D220" s="36"/>
      <c r="E220" s="36"/>
      <c r="F220" s="277" t="s">
        <v>465</v>
      </c>
      <c r="G220" s="278"/>
      <c r="H220" s="278"/>
      <c r="I220" s="278"/>
      <c r="J220" s="36"/>
      <c r="K220" s="36"/>
      <c r="L220" s="36"/>
      <c r="M220" s="36"/>
      <c r="N220" s="36"/>
      <c r="O220" s="36"/>
      <c r="P220" s="36"/>
      <c r="Q220" s="36"/>
      <c r="R220" s="37"/>
      <c r="T220" s="149"/>
      <c r="U220" s="36"/>
      <c r="V220" s="36"/>
      <c r="W220" s="36"/>
      <c r="X220" s="36"/>
      <c r="Y220" s="36"/>
      <c r="Z220" s="36"/>
      <c r="AA220" s="78"/>
      <c r="AT220" s="19" t="s">
        <v>414</v>
      </c>
      <c r="AU220" s="19" t="s">
        <v>88</v>
      </c>
    </row>
    <row r="221" spans="2:65" s="1" customFormat="1" ht="25.5" customHeight="1">
      <c r="B221" s="35"/>
      <c r="C221" s="181" t="s">
        <v>466</v>
      </c>
      <c r="D221" s="181" t="s">
        <v>234</v>
      </c>
      <c r="E221" s="182" t="s">
        <v>467</v>
      </c>
      <c r="F221" s="245" t="s">
        <v>468</v>
      </c>
      <c r="G221" s="245"/>
      <c r="H221" s="245"/>
      <c r="I221" s="245"/>
      <c r="J221" s="183" t="s">
        <v>208</v>
      </c>
      <c r="K221" s="184">
        <v>7</v>
      </c>
      <c r="L221" s="249">
        <v>0</v>
      </c>
      <c r="M221" s="250"/>
      <c r="N221" s="251">
        <f>ROUND(L221*K221,2)</f>
        <v>0</v>
      </c>
      <c r="O221" s="242"/>
      <c r="P221" s="242"/>
      <c r="Q221" s="242"/>
      <c r="R221" s="37"/>
      <c r="T221" s="177" t="s">
        <v>24</v>
      </c>
      <c r="U221" s="44" t="s">
        <v>43</v>
      </c>
      <c r="V221" s="36"/>
      <c r="W221" s="178">
        <f>V221*K221</f>
        <v>0</v>
      </c>
      <c r="X221" s="178">
        <v>0</v>
      </c>
      <c r="Y221" s="178">
        <f>X221*K221</f>
        <v>0</v>
      </c>
      <c r="Z221" s="178">
        <v>0</v>
      </c>
      <c r="AA221" s="179">
        <f>Z221*K221</f>
        <v>0</v>
      </c>
      <c r="AR221" s="19" t="s">
        <v>187</v>
      </c>
      <c r="AT221" s="19" t="s">
        <v>234</v>
      </c>
      <c r="AU221" s="19" t="s">
        <v>88</v>
      </c>
      <c r="AY221" s="19" t="s">
        <v>157</v>
      </c>
      <c r="BE221" s="118">
        <f>IF(U221="základní",N221,0)</f>
        <v>0</v>
      </c>
      <c r="BF221" s="118">
        <f>IF(U221="snížená",N221,0)</f>
        <v>0</v>
      </c>
      <c r="BG221" s="118">
        <f>IF(U221="zákl. přenesená",N221,0)</f>
        <v>0</v>
      </c>
      <c r="BH221" s="118">
        <f>IF(U221="sníž. přenesená",N221,0)</f>
        <v>0</v>
      </c>
      <c r="BI221" s="118">
        <f>IF(U221="nulová",N221,0)</f>
        <v>0</v>
      </c>
      <c r="BJ221" s="19" t="s">
        <v>84</v>
      </c>
      <c r="BK221" s="118">
        <f>ROUND(L221*K221,2)</f>
        <v>0</v>
      </c>
      <c r="BL221" s="19" t="s">
        <v>171</v>
      </c>
      <c r="BM221" s="19" t="s">
        <v>469</v>
      </c>
    </row>
    <row r="222" spans="2:65" s="1" customFormat="1" ht="16.5" customHeight="1">
      <c r="B222" s="35"/>
      <c r="C222" s="36"/>
      <c r="D222" s="36"/>
      <c r="E222" s="36"/>
      <c r="F222" s="277" t="s">
        <v>465</v>
      </c>
      <c r="G222" s="278"/>
      <c r="H222" s="278"/>
      <c r="I222" s="278"/>
      <c r="J222" s="36"/>
      <c r="K222" s="36"/>
      <c r="L222" s="36"/>
      <c r="M222" s="36"/>
      <c r="N222" s="36"/>
      <c r="O222" s="36"/>
      <c r="P222" s="36"/>
      <c r="Q222" s="36"/>
      <c r="R222" s="37"/>
      <c r="T222" s="149"/>
      <c r="U222" s="36"/>
      <c r="V222" s="36"/>
      <c r="W222" s="36"/>
      <c r="X222" s="36"/>
      <c r="Y222" s="36"/>
      <c r="Z222" s="36"/>
      <c r="AA222" s="78"/>
      <c r="AT222" s="19" t="s">
        <v>414</v>
      </c>
      <c r="AU222" s="19" t="s">
        <v>88</v>
      </c>
    </row>
    <row r="223" spans="2:65" s="1" customFormat="1" ht="25.5" customHeight="1">
      <c r="B223" s="35"/>
      <c r="C223" s="181" t="s">
        <v>470</v>
      </c>
      <c r="D223" s="181" t="s">
        <v>234</v>
      </c>
      <c r="E223" s="182" t="s">
        <v>471</v>
      </c>
      <c r="F223" s="245" t="s">
        <v>472</v>
      </c>
      <c r="G223" s="245"/>
      <c r="H223" s="245"/>
      <c r="I223" s="245"/>
      <c r="J223" s="183" t="s">
        <v>208</v>
      </c>
      <c r="K223" s="184">
        <v>6</v>
      </c>
      <c r="L223" s="249">
        <v>0</v>
      </c>
      <c r="M223" s="250"/>
      <c r="N223" s="251">
        <f>ROUND(L223*K223,2)</f>
        <v>0</v>
      </c>
      <c r="O223" s="242"/>
      <c r="P223" s="242"/>
      <c r="Q223" s="242"/>
      <c r="R223" s="37"/>
      <c r="T223" s="177" t="s">
        <v>24</v>
      </c>
      <c r="U223" s="44" t="s">
        <v>43</v>
      </c>
      <c r="V223" s="36"/>
      <c r="W223" s="178">
        <f>V223*K223</f>
        <v>0</v>
      </c>
      <c r="X223" s="178">
        <v>0</v>
      </c>
      <c r="Y223" s="178">
        <f>X223*K223</f>
        <v>0</v>
      </c>
      <c r="Z223" s="178">
        <v>0</v>
      </c>
      <c r="AA223" s="179">
        <f>Z223*K223</f>
        <v>0</v>
      </c>
      <c r="AR223" s="19" t="s">
        <v>187</v>
      </c>
      <c r="AT223" s="19" t="s">
        <v>234</v>
      </c>
      <c r="AU223" s="19" t="s">
        <v>88</v>
      </c>
      <c r="AY223" s="19" t="s">
        <v>157</v>
      </c>
      <c r="BE223" s="118">
        <f>IF(U223="základní",N223,0)</f>
        <v>0</v>
      </c>
      <c r="BF223" s="118">
        <f>IF(U223="snížená",N223,0)</f>
        <v>0</v>
      </c>
      <c r="BG223" s="118">
        <f>IF(U223="zákl. přenesená",N223,0)</f>
        <v>0</v>
      </c>
      <c r="BH223" s="118">
        <f>IF(U223="sníž. přenesená",N223,0)</f>
        <v>0</v>
      </c>
      <c r="BI223" s="118">
        <f>IF(U223="nulová",N223,0)</f>
        <v>0</v>
      </c>
      <c r="BJ223" s="19" t="s">
        <v>84</v>
      </c>
      <c r="BK223" s="118">
        <f>ROUND(L223*K223,2)</f>
        <v>0</v>
      </c>
      <c r="BL223" s="19" t="s">
        <v>171</v>
      </c>
      <c r="BM223" s="19" t="s">
        <v>473</v>
      </c>
    </row>
    <row r="224" spans="2:65" s="1" customFormat="1" ht="16.5" customHeight="1">
      <c r="B224" s="35"/>
      <c r="C224" s="36"/>
      <c r="D224" s="36"/>
      <c r="E224" s="36"/>
      <c r="F224" s="277" t="s">
        <v>465</v>
      </c>
      <c r="G224" s="278"/>
      <c r="H224" s="278"/>
      <c r="I224" s="278"/>
      <c r="J224" s="36"/>
      <c r="K224" s="36"/>
      <c r="L224" s="36"/>
      <c r="M224" s="36"/>
      <c r="N224" s="36"/>
      <c r="O224" s="36"/>
      <c r="P224" s="36"/>
      <c r="Q224" s="36"/>
      <c r="R224" s="37"/>
      <c r="T224" s="149"/>
      <c r="U224" s="36"/>
      <c r="V224" s="36"/>
      <c r="W224" s="36"/>
      <c r="X224" s="36"/>
      <c r="Y224" s="36"/>
      <c r="Z224" s="36"/>
      <c r="AA224" s="78"/>
      <c r="AT224" s="19" t="s">
        <v>414</v>
      </c>
      <c r="AU224" s="19" t="s">
        <v>88</v>
      </c>
    </row>
    <row r="225" spans="2:65" s="1" customFormat="1" ht="16.5" customHeight="1">
      <c r="B225" s="35"/>
      <c r="C225" s="181" t="s">
        <v>474</v>
      </c>
      <c r="D225" s="181" t="s">
        <v>234</v>
      </c>
      <c r="E225" s="182" t="s">
        <v>475</v>
      </c>
      <c r="F225" s="245" t="s">
        <v>476</v>
      </c>
      <c r="G225" s="245"/>
      <c r="H225" s="245"/>
      <c r="I225" s="245"/>
      <c r="J225" s="183" t="s">
        <v>208</v>
      </c>
      <c r="K225" s="184">
        <v>1</v>
      </c>
      <c r="L225" s="249">
        <v>0</v>
      </c>
      <c r="M225" s="250"/>
      <c r="N225" s="251">
        <f>ROUND(L225*K225,2)</f>
        <v>0</v>
      </c>
      <c r="O225" s="242"/>
      <c r="P225" s="242"/>
      <c r="Q225" s="242"/>
      <c r="R225" s="37"/>
      <c r="T225" s="177" t="s">
        <v>24</v>
      </c>
      <c r="U225" s="44" t="s">
        <v>43</v>
      </c>
      <c r="V225" s="36"/>
      <c r="W225" s="178">
        <f>V225*K225</f>
        <v>0</v>
      </c>
      <c r="X225" s="178">
        <v>0</v>
      </c>
      <c r="Y225" s="178">
        <f>X225*K225</f>
        <v>0</v>
      </c>
      <c r="Z225" s="178">
        <v>0</v>
      </c>
      <c r="AA225" s="179">
        <f>Z225*K225</f>
        <v>0</v>
      </c>
      <c r="AR225" s="19" t="s">
        <v>187</v>
      </c>
      <c r="AT225" s="19" t="s">
        <v>234</v>
      </c>
      <c r="AU225" s="19" t="s">
        <v>88</v>
      </c>
      <c r="AY225" s="19" t="s">
        <v>157</v>
      </c>
      <c r="BE225" s="118">
        <f>IF(U225="základní",N225,0)</f>
        <v>0</v>
      </c>
      <c r="BF225" s="118">
        <f>IF(U225="snížená",N225,0)</f>
        <v>0</v>
      </c>
      <c r="BG225" s="118">
        <f>IF(U225="zákl. přenesená",N225,0)</f>
        <v>0</v>
      </c>
      <c r="BH225" s="118">
        <f>IF(U225="sníž. přenesená",N225,0)</f>
        <v>0</v>
      </c>
      <c r="BI225" s="118">
        <f>IF(U225="nulová",N225,0)</f>
        <v>0</v>
      </c>
      <c r="BJ225" s="19" t="s">
        <v>84</v>
      </c>
      <c r="BK225" s="118">
        <f>ROUND(L225*K225,2)</f>
        <v>0</v>
      </c>
      <c r="BL225" s="19" t="s">
        <v>171</v>
      </c>
      <c r="BM225" s="19" t="s">
        <v>477</v>
      </c>
    </row>
    <row r="226" spans="2:65" s="1" customFormat="1" ht="16.5" customHeight="1">
      <c r="B226" s="35"/>
      <c r="C226" s="36"/>
      <c r="D226" s="36"/>
      <c r="E226" s="36"/>
      <c r="F226" s="277" t="s">
        <v>439</v>
      </c>
      <c r="G226" s="278"/>
      <c r="H226" s="278"/>
      <c r="I226" s="278"/>
      <c r="J226" s="36"/>
      <c r="K226" s="36"/>
      <c r="L226" s="36"/>
      <c r="M226" s="36"/>
      <c r="N226" s="36"/>
      <c r="O226" s="36"/>
      <c r="P226" s="36"/>
      <c r="Q226" s="36"/>
      <c r="R226" s="37"/>
      <c r="T226" s="149"/>
      <c r="U226" s="36"/>
      <c r="V226" s="36"/>
      <c r="W226" s="36"/>
      <c r="X226" s="36"/>
      <c r="Y226" s="36"/>
      <c r="Z226" s="36"/>
      <c r="AA226" s="78"/>
      <c r="AT226" s="19" t="s">
        <v>414</v>
      </c>
      <c r="AU226" s="19" t="s">
        <v>88</v>
      </c>
    </row>
    <row r="227" spans="2:65" s="1" customFormat="1" ht="16.5" customHeight="1">
      <c r="B227" s="35"/>
      <c r="C227" s="181" t="s">
        <v>478</v>
      </c>
      <c r="D227" s="181" t="s">
        <v>234</v>
      </c>
      <c r="E227" s="182" t="s">
        <v>479</v>
      </c>
      <c r="F227" s="245" t="s">
        <v>480</v>
      </c>
      <c r="G227" s="245"/>
      <c r="H227" s="245"/>
      <c r="I227" s="245"/>
      <c r="J227" s="183" t="s">
        <v>208</v>
      </c>
      <c r="K227" s="184">
        <v>4</v>
      </c>
      <c r="L227" s="249">
        <v>0</v>
      </c>
      <c r="M227" s="250"/>
      <c r="N227" s="251">
        <f>ROUND(L227*K227,2)</f>
        <v>0</v>
      </c>
      <c r="O227" s="242"/>
      <c r="P227" s="242"/>
      <c r="Q227" s="242"/>
      <c r="R227" s="37"/>
      <c r="T227" s="177" t="s">
        <v>24</v>
      </c>
      <c r="U227" s="44" t="s">
        <v>43</v>
      </c>
      <c r="V227" s="36"/>
      <c r="W227" s="178">
        <f>V227*K227</f>
        <v>0</v>
      </c>
      <c r="X227" s="178">
        <v>0</v>
      </c>
      <c r="Y227" s="178">
        <f>X227*K227</f>
        <v>0</v>
      </c>
      <c r="Z227" s="178">
        <v>0</v>
      </c>
      <c r="AA227" s="179">
        <f>Z227*K227</f>
        <v>0</v>
      </c>
      <c r="AR227" s="19" t="s">
        <v>187</v>
      </c>
      <c r="AT227" s="19" t="s">
        <v>234</v>
      </c>
      <c r="AU227" s="19" t="s">
        <v>88</v>
      </c>
      <c r="AY227" s="19" t="s">
        <v>157</v>
      </c>
      <c r="BE227" s="118">
        <f>IF(U227="základní",N227,0)</f>
        <v>0</v>
      </c>
      <c r="BF227" s="118">
        <f>IF(U227="snížená",N227,0)</f>
        <v>0</v>
      </c>
      <c r="BG227" s="118">
        <f>IF(U227="zákl. přenesená",N227,0)</f>
        <v>0</v>
      </c>
      <c r="BH227" s="118">
        <f>IF(U227="sníž. přenesená",N227,0)</f>
        <v>0</v>
      </c>
      <c r="BI227" s="118">
        <f>IF(U227="nulová",N227,0)</f>
        <v>0</v>
      </c>
      <c r="BJ227" s="19" t="s">
        <v>84</v>
      </c>
      <c r="BK227" s="118">
        <f>ROUND(L227*K227,2)</f>
        <v>0</v>
      </c>
      <c r="BL227" s="19" t="s">
        <v>171</v>
      </c>
      <c r="BM227" s="19" t="s">
        <v>481</v>
      </c>
    </row>
    <row r="228" spans="2:65" s="1" customFormat="1" ht="16.5" customHeight="1">
      <c r="B228" s="35"/>
      <c r="C228" s="36"/>
      <c r="D228" s="36"/>
      <c r="E228" s="36"/>
      <c r="F228" s="277" t="s">
        <v>439</v>
      </c>
      <c r="G228" s="278"/>
      <c r="H228" s="278"/>
      <c r="I228" s="278"/>
      <c r="J228" s="36"/>
      <c r="K228" s="36"/>
      <c r="L228" s="36"/>
      <c r="M228" s="36"/>
      <c r="N228" s="36"/>
      <c r="O228" s="36"/>
      <c r="P228" s="36"/>
      <c r="Q228" s="36"/>
      <c r="R228" s="37"/>
      <c r="T228" s="149"/>
      <c r="U228" s="36"/>
      <c r="V228" s="36"/>
      <c r="W228" s="36"/>
      <c r="X228" s="36"/>
      <c r="Y228" s="36"/>
      <c r="Z228" s="36"/>
      <c r="AA228" s="78"/>
      <c r="AT228" s="19" t="s">
        <v>414</v>
      </c>
      <c r="AU228" s="19" t="s">
        <v>88</v>
      </c>
    </row>
    <row r="229" spans="2:65" s="1" customFormat="1" ht="16.5" customHeight="1">
      <c r="B229" s="35"/>
      <c r="C229" s="181" t="s">
        <v>482</v>
      </c>
      <c r="D229" s="181" t="s">
        <v>234</v>
      </c>
      <c r="E229" s="182" t="s">
        <v>483</v>
      </c>
      <c r="F229" s="245" t="s">
        <v>484</v>
      </c>
      <c r="G229" s="245"/>
      <c r="H229" s="245"/>
      <c r="I229" s="245"/>
      <c r="J229" s="183" t="s">
        <v>208</v>
      </c>
      <c r="K229" s="184">
        <v>2</v>
      </c>
      <c r="L229" s="249">
        <v>0</v>
      </c>
      <c r="M229" s="250"/>
      <c r="N229" s="251">
        <f>ROUND(L229*K229,2)</f>
        <v>0</v>
      </c>
      <c r="O229" s="242"/>
      <c r="P229" s="242"/>
      <c r="Q229" s="242"/>
      <c r="R229" s="37"/>
      <c r="T229" s="177" t="s">
        <v>24</v>
      </c>
      <c r="U229" s="44" t="s">
        <v>43</v>
      </c>
      <c r="V229" s="36"/>
      <c r="W229" s="178">
        <f>V229*K229</f>
        <v>0</v>
      </c>
      <c r="X229" s="178">
        <v>0</v>
      </c>
      <c r="Y229" s="178">
        <f>X229*K229</f>
        <v>0</v>
      </c>
      <c r="Z229" s="178">
        <v>0</v>
      </c>
      <c r="AA229" s="179">
        <f>Z229*K229</f>
        <v>0</v>
      </c>
      <c r="AR229" s="19" t="s">
        <v>187</v>
      </c>
      <c r="AT229" s="19" t="s">
        <v>234</v>
      </c>
      <c r="AU229" s="19" t="s">
        <v>88</v>
      </c>
      <c r="AY229" s="19" t="s">
        <v>157</v>
      </c>
      <c r="BE229" s="118">
        <f>IF(U229="základní",N229,0)</f>
        <v>0</v>
      </c>
      <c r="BF229" s="118">
        <f>IF(U229="snížená",N229,0)</f>
        <v>0</v>
      </c>
      <c r="BG229" s="118">
        <f>IF(U229="zákl. přenesená",N229,0)</f>
        <v>0</v>
      </c>
      <c r="BH229" s="118">
        <f>IF(U229="sníž. přenesená",N229,0)</f>
        <v>0</v>
      </c>
      <c r="BI229" s="118">
        <f>IF(U229="nulová",N229,0)</f>
        <v>0</v>
      </c>
      <c r="BJ229" s="19" t="s">
        <v>84</v>
      </c>
      <c r="BK229" s="118">
        <f>ROUND(L229*K229,2)</f>
        <v>0</v>
      </c>
      <c r="BL229" s="19" t="s">
        <v>171</v>
      </c>
      <c r="BM229" s="19" t="s">
        <v>485</v>
      </c>
    </row>
    <row r="230" spans="2:65" s="1" customFormat="1" ht="16.5" customHeight="1">
      <c r="B230" s="35"/>
      <c r="C230" s="36"/>
      <c r="D230" s="36"/>
      <c r="E230" s="36"/>
      <c r="F230" s="277" t="s">
        <v>439</v>
      </c>
      <c r="G230" s="278"/>
      <c r="H230" s="278"/>
      <c r="I230" s="278"/>
      <c r="J230" s="36"/>
      <c r="K230" s="36"/>
      <c r="L230" s="36"/>
      <c r="M230" s="36"/>
      <c r="N230" s="36"/>
      <c r="O230" s="36"/>
      <c r="P230" s="36"/>
      <c r="Q230" s="36"/>
      <c r="R230" s="37"/>
      <c r="T230" s="149"/>
      <c r="U230" s="36"/>
      <c r="V230" s="36"/>
      <c r="W230" s="36"/>
      <c r="X230" s="36"/>
      <c r="Y230" s="36"/>
      <c r="Z230" s="36"/>
      <c r="AA230" s="78"/>
      <c r="AT230" s="19" t="s">
        <v>414</v>
      </c>
      <c r="AU230" s="19" t="s">
        <v>88</v>
      </c>
    </row>
    <row r="231" spans="2:65" s="1" customFormat="1" ht="16.5" customHeight="1">
      <c r="B231" s="35"/>
      <c r="C231" s="181" t="s">
        <v>486</v>
      </c>
      <c r="D231" s="181" t="s">
        <v>234</v>
      </c>
      <c r="E231" s="182" t="s">
        <v>487</v>
      </c>
      <c r="F231" s="245" t="s">
        <v>488</v>
      </c>
      <c r="G231" s="245"/>
      <c r="H231" s="245"/>
      <c r="I231" s="245"/>
      <c r="J231" s="183" t="s">
        <v>208</v>
      </c>
      <c r="K231" s="184">
        <v>2</v>
      </c>
      <c r="L231" s="249">
        <v>0</v>
      </c>
      <c r="M231" s="250"/>
      <c r="N231" s="251">
        <f>ROUND(L231*K231,2)</f>
        <v>0</v>
      </c>
      <c r="O231" s="242"/>
      <c r="P231" s="242"/>
      <c r="Q231" s="242"/>
      <c r="R231" s="37"/>
      <c r="T231" s="177" t="s">
        <v>24</v>
      </c>
      <c r="U231" s="44" t="s">
        <v>43</v>
      </c>
      <c r="V231" s="36"/>
      <c r="W231" s="178">
        <f>V231*K231</f>
        <v>0</v>
      </c>
      <c r="X231" s="178">
        <v>0</v>
      </c>
      <c r="Y231" s="178">
        <f>X231*K231</f>
        <v>0</v>
      </c>
      <c r="Z231" s="178">
        <v>0</v>
      </c>
      <c r="AA231" s="179">
        <f>Z231*K231</f>
        <v>0</v>
      </c>
      <c r="AR231" s="19" t="s">
        <v>187</v>
      </c>
      <c r="AT231" s="19" t="s">
        <v>234</v>
      </c>
      <c r="AU231" s="19" t="s">
        <v>88</v>
      </c>
      <c r="AY231" s="19" t="s">
        <v>157</v>
      </c>
      <c r="BE231" s="118">
        <f>IF(U231="základní",N231,0)</f>
        <v>0</v>
      </c>
      <c r="BF231" s="118">
        <f>IF(U231="snížená",N231,0)</f>
        <v>0</v>
      </c>
      <c r="BG231" s="118">
        <f>IF(U231="zákl. přenesená",N231,0)</f>
        <v>0</v>
      </c>
      <c r="BH231" s="118">
        <f>IF(U231="sníž. přenesená",N231,0)</f>
        <v>0</v>
      </c>
      <c r="BI231" s="118">
        <f>IF(U231="nulová",N231,0)</f>
        <v>0</v>
      </c>
      <c r="BJ231" s="19" t="s">
        <v>84</v>
      </c>
      <c r="BK231" s="118">
        <f>ROUND(L231*K231,2)</f>
        <v>0</v>
      </c>
      <c r="BL231" s="19" t="s">
        <v>171</v>
      </c>
      <c r="BM231" s="19" t="s">
        <v>489</v>
      </c>
    </row>
    <row r="232" spans="2:65" s="1" customFormat="1" ht="16.5" customHeight="1">
      <c r="B232" s="35"/>
      <c r="C232" s="36"/>
      <c r="D232" s="36"/>
      <c r="E232" s="36"/>
      <c r="F232" s="277" t="s">
        <v>439</v>
      </c>
      <c r="G232" s="278"/>
      <c r="H232" s="278"/>
      <c r="I232" s="278"/>
      <c r="J232" s="36"/>
      <c r="K232" s="36"/>
      <c r="L232" s="36"/>
      <c r="M232" s="36"/>
      <c r="N232" s="36"/>
      <c r="O232" s="36"/>
      <c r="P232" s="36"/>
      <c r="Q232" s="36"/>
      <c r="R232" s="37"/>
      <c r="T232" s="149"/>
      <c r="U232" s="36"/>
      <c r="V232" s="36"/>
      <c r="W232" s="36"/>
      <c r="X232" s="36"/>
      <c r="Y232" s="36"/>
      <c r="Z232" s="36"/>
      <c r="AA232" s="78"/>
      <c r="AT232" s="19" t="s">
        <v>414</v>
      </c>
      <c r="AU232" s="19" t="s">
        <v>88</v>
      </c>
    </row>
    <row r="233" spans="2:65" s="1" customFormat="1" ht="25.5" customHeight="1">
      <c r="B233" s="35"/>
      <c r="C233" s="181" t="s">
        <v>490</v>
      </c>
      <c r="D233" s="181" t="s">
        <v>234</v>
      </c>
      <c r="E233" s="182" t="s">
        <v>491</v>
      </c>
      <c r="F233" s="245" t="s">
        <v>492</v>
      </c>
      <c r="G233" s="245"/>
      <c r="H233" s="245"/>
      <c r="I233" s="245"/>
      <c r="J233" s="183" t="s">
        <v>208</v>
      </c>
      <c r="K233" s="184">
        <v>1</v>
      </c>
      <c r="L233" s="249">
        <v>0</v>
      </c>
      <c r="M233" s="250"/>
      <c r="N233" s="251">
        <f>ROUND(L233*K233,2)</f>
        <v>0</v>
      </c>
      <c r="O233" s="242"/>
      <c r="P233" s="242"/>
      <c r="Q233" s="242"/>
      <c r="R233" s="37"/>
      <c r="T233" s="177" t="s">
        <v>24</v>
      </c>
      <c r="U233" s="44" t="s">
        <v>43</v>
      </c>
      <c r="V233" s="36"/>
      <c r="W233" s="178">
        <f>V233*K233</f>
        <v>0</v>
      </c>
      <c r="X233" s="178">
        <v>0</v>
      </c>
      <c r="Y233" s="178">
        <f>X233*K233</f>
        <v>0</v>
      </c>
      <c r="Z233" s="178">
        <v>0</v>
      </c>
      <c r="AA233" s="179">
        <f>Z233*K233</f>
        <v>0</v>
      </c>
      <c r="AR233" s="19" t="s">
        <v>187</v>
      </c>
      <c r="AT233" s="19" t="s">
        <v>234</v>
      </c>
      <c r="AU233" s="19" t="s">
        <v>88</v>
      </c>
      <c r="AY233" s="19" t="s">
        <v>157</v>
      </c>
      <c r="BE233" s="118">
        <f>IF(U233="základní",N233,0)</f>
        <v>0</v>
      </c>
      <c r="BF233" s="118">
        <f>IF(U233="snížená",N233,0)</f>
        <v>0</v>
      </c>
      <c r="BG233" s="118">
        <f>IF(U233="zákl. přenesená",N233,0)</f>
        <v>0</v>
      </c>
      <c r="BH233" s="118">
        <f>IF(U233="sníž. přenesená",N233,0)</f>
        <v>0</v>
      </c>
      <c r="BI233" s="118">
        <f>IF(U233="nulová",N233,0)</f>
        <v>0</v>
      </c>
      <c r="BJ233" s="19" t="s">
        <v>84</v>
      </c>
      <c r="BK233" s="118">
        <f>ROUND(L233*K233,2)</f>
        <v>0</v>
      </c>
      <c r="BL233" s="19" t="s">
        <v>171</v>
      </c>
      <c r="BM233" s="19" t="s">
        <v>493</v>
      </c>
    </row>
    <row r="234" spans="2:65" s="1" customFormat="1" ht="24" customHeight="1">
      <c r="B234" s="35"/>
      <c r="C234" s="36"/>
      <c r="D234" s="36"/>
      <c r="E234" s="36"/>
      <c r="F234" s="277" t="s">
        <v>494</v>
      </c>
      <c r="G234" s="278"/>
      <c r="H234" s="278"/>
      <c r="I234" s="278"/>
      <c r="J234" s="36"/>
      <c r="K234" s="36"/>
      <c r="L234" s="36"/>
      <c r="M234" s="36"/>
      <c r="N234" s="36"/>
      <c r="O234" s="36"/>
      <c r="P234" s="36"/>
      <c r="Q234" s="36"/>
      <c r="R234" s="37"/>
      <c r="T234" s="149"/>
      <c r="U234" s="36"/>
      <c r="V234" s="36"/>
      <c r="W234" s="36"/>
      <c r="X234" s="36"/>
      <c r="Y234" s="36"/>
      <c r="Z234" s="36"/>
      <c r="AA234" s="78"/>
      <c r="AT234" s="19" t="s">
        <v>414</v>
      </c>
      <c r="AU234" s="19" t="s">
        <v>88</v>
      </c>
    </row>
    <row r="235" spans="2:65" s="1" customFormat="1" ht="63.75" customHeight="1">
      <c r="B235" s="35"/>
      <c r="C235" s="181" t="s">
        <v>495</v>
      </c>
      <c r="D235" s="181" t="s">
        <v>234</v>
      </c>
      <c r="E235" s="182" t="s">
        <v>496</v>
      </c>
      <c r="F235" s="245" t="s">
        <v>497</v>
      </c>
      <c r="G235" s="245"/>
      <c r="H235" s="245"/>
      <c r="I235" s="245"/>
      <c r="J235" s="183" t="s">
        <v>24</v>
      </c>
      <c r="K235" s="184">
        <v>0</v>
      </c>
      <c r="L235" s="249">
        <v>0</v>
      </c>
      <c r="M235" s="250"/>
      <c r="N235" s="251">
        <f>ROUND(L235*K235,2)</f>
        <v>0</v>
      </c>
      <c r="O235" s="242"/>
      <c r="P235" s="242"/>
      <c r="Q235" s="242"/>
      <c r="R235" s="37"/>
      <c r="T235" s="177" t="s">
        <v>24</v>
      </c>
      <c r="U235" s="44" t="s">
        <v>43</v>
      </c>
      <c r="V235" s="36"/>
      <c r="W235" s="178">
        <f>V235*K235</f>
        <v>0</v>
      </c>
      <c r="X235" s="178">
        <v>0</v>
      </c>
      <c r="Y235" s="178">
        <f>X235*K235</f>
        <v>0</v>
      </c>
      <c r="Z235" s="178">
        <v>0</v>
      </c>
      <c r="AA235" s="179">
        <f>Z235*K235</f>
        <v>0</v>
      </c>
      <c r="AR235" s="19" t="s">
        <v>187</v>
      </c>
      <c r="AT235" s="19" t="s">
        <v>234</v>
      </c>
      <c r="AU235" s="19" t="s">
        <v>88</v>
      </c>
      <c r="AY235" s="19" t="s">
        <v>157</v>
      </c>
      <c r="BE235" s="118">
        <f>IF(U235="základní",N235,0)</f>
        <v>0</v>
      </c>
      <c r="BF235" s="118">
        <f>IF(U235="snížená",N235,0)</f>
        <v>0</v>
      </c>
      <c r="BG235" s="118">
        <f>IF(U235="zákl. přenesená",N235,0)</f>
        <v>0</v>
      </c>
      <c r="BH235" s="118">
        <f>IF(U235="sníž. přenesená",N235,0)</f>
        <v>0</v>
      </c>
      <c r="BI235" s="118">
        <f>IF(U235="nulová",N235,0)</f>
        <v>0</v>
      </c>
      <c r="BJ235" s="19" t="s">
        <v>84</v>
      </c>
      <c r="BK235" s="118">
        <f>ROUND(L235*K235,2)</f>
        <v>0</v>
      </c>
      <c r="BL235" s="19" t="s">
        <v>171</v>
      </c>
      <c r="BM235" s="19" t="s">
        <v>498</v>
      </c>
    </row>
    <row r="236" spans="2:65" s="1" customFormat="1" ht="48" customHeight="1">
      <c r="B236" s="35"/>
      <c r="C236" s="36"/>
      <c r="D236" s="36"/>
      <c r="E236" s="36"/>
      <c r="F236" s="277" t="s">
        <v>499</v>
      </c>
      <c r="G236" s="278"/>
      <c r="H236" s="278"/>
      <c r="I236" s="278"/>
      <c r="J236" s="36"/>
      <c r="K236" s="36"/>
      <c r="L236" s="36"/>
      <c r="M236" s="36"/>
      <c r="N236" s="36"/>
      <c r="O236" s="36"/>
      <c r="P236" s="36"/>
      <c r="Q236" s="36"/>
      <c r="R236" s="37"/>
      <c r="T236" s="149"/>
      <c r="U236" s="36"/>
      <c r="V236" s="36"/>
      <c r="W236" s="36"/>
      <c r="X236" s="36"/>
      <c r="Y236" s="36"/>
      <c r="Z236" s="36"/>
      <c r="AA236" s="78"/>
      <c r="AT236" s="19" t="s">
        <v>414</v>
      </c>
      <c r="AU236" s="19" t="s">
        <v>88</v>
      </c>
    </row>
    <row r="237" spans="2:65" s="1" customFormat="1" ht="16.5" customHeight="1">
      <c r="B237" s="35"/>
      <c r="C237" s="181" t="s">
        <v>500</v>
      </c>
      <c r="D237" s="181" t="s">
        <v>234</v>
      </c>
      <c r="E237" s="182" t="s">
        <v>501</v>
      </c>
      <c r="F237" s="245" t="s">
        <v>502</v>
      </c>
      <c r="G237" s="245"/>
      <c r="H237" s="245"/>
      <c r="I237" s="245"/>
      <c r="J237" s="183" t="s">
        <v>251</v>
      </c>
      <c r="K237" s="184">
        <v>2</v>
      </c>
      <c r="L237" s="249">
        <v>0</v>
      </c>
      <c r="M237" s="250"/>
      <c r="N237" s="251">
        <f t="shared" ref="N237:N242" si="35">ROUND(L237*K237,2)</f>
        <v>0</v>
      </c>
      <c r="O237" s="242"/>
      <c r="P237" s="242"/>
      <c r="Q237" s="242"/>
      <c r="R237" s="37"/>
      <c r="T237" s="177" t="s">
        <v>24</v>
      </c>
      <c r="U237" s="44" t="s">
        <v>43</v>
      </c>
      <c r="V237" s="36"/>
      <c r="W237" s="178">
        <f t="shared" ref="W237:W242" si="36">V237*K237</f>
        <v>0</v>
      </c>
      <c r="X237" s="178">
        <v>0</v>
      </c>
      <c r="Y237" s="178">
        <f t="shared" ref="Y237:Y242" si="37">X237*K237</f>
        <v>0</v>
      </c>
      <c r="Z237" s="178">
        <v>0</v>
      </c>
      <c r="AA237" s="179">
        <f t="shared" ref="AA237:AA242" si="38">Z237*K237</f>
        <v>0</v>
      </c>
      <c r="AR237" s="19" t="s">
        <v>187</v>
      </c>
      <c r="AT237" s="19" t="s">
        <v>234</v>
      </c>
      <c r="AU237" s="19" t="s">
        <v>88</v>
      </c>
      <c r="AY237" s="19" t="s">
        <v>157</v>
      </c>
      <c r="BE237" s="118">
        <f t="shared" ref="BE237:BE242" si="39">IF(U237="základní",N237,0)</f>
        <v>0</v>
      </c>
      <c r="BF237" s="118">
        <f t="shared" ref="BF237:BF242" si="40">IF(U237="snížená",N237,0)</f>
        <v>0</v>
      </c>
      <c r="BG237" s="118">
        <f t="shared" ref="BG237:BG242" si="41">IF(U237="zákl. přenesená",N237,0)</f>
        <v>0</v>
      </c>
      <c r="BH237" s="118">
        <f t="shared" ref="BH237:BH242" si="42">IF(U237="sníž. přenesená",N237,0)</f>
        <v>0</v>
      </c>
      <c r="BI237" s="118">
        <f t="shared" ref="BI237:BI242" si="43">IF(U237="nulová",N237,0)</f>
        <v>0</v>
      </c>
      <c r="BJ237" s="19" t="s">
        <v>84</v>
      </c>
      <c r="BK237" s="118">
        <f t="shared" ref="BK237:BK242" si="44">ROUND(L237*K237,2)</f>
        <v>0</v>
      </c>
      <c r="BL237" s="19" t="s">
        <v>171</v>
      </c>
      <c r="BM237" s="19" t="s">
        <v>503</v>
      </c>
    </row>
    <row r="238" spans="2:65" s="1" customFormat="1" ht="16.5" customHeight="1">
      <c r="B238" s="35"/>
      <c r="C238" s="181" t="s">
        <v>504</v>
      </c>
      <c r="D238" s="181" t="s">
        <v>234</v>
      </c>
      <c r="E238" s="182" t="s">
        <v>505</v>
      </c>
      <c r="F238" s="245" t="s">
        <v>506</v>
      </c>
      <c r="G238" s="245"/>
      <c r="H238" s="245"/>
      <c r="I238" s="245"/>
      <c r="J238" s="183" t="s">
        <v>251</v>
      </c>
      <c r="K238" s="184">
        <v>8</v>
      </c>
      <c r="L238" s="249">
        <v>0</v>
      </c>
      <c r="M238" s="250"/>
      <c r="N238" s="251">
        <f t="shared" si="35"/>
        <v>0</v>
      </c>
      <c r="O238" s="242"/>
      <c r="P238" s="242"/>
      <c r="Q238" s="242"/>
      <c r="R238" s="37"/>
      <c r="T238" s="177" t="s">
        <v>24</v>
      </c>
      <c r="U238" s="44" t="s">
        <v>43</v>
      </c>
      <c r="V238" s="36"/>
      <c r="W238" s="178">
        <f t="shared" si="36"/>
        <v>0</v>
      </c>
      <c r="X238" s="178">
        <v>0</v>
      </c>
      <c r="Y238" s="178">
        <f t="shared" si="37"/>
        <v>0</v>
      </c>
      <c r="Z238" s="178">
        <v>0</v>
      </c>
      <c r="AA238" s="179">
        <f t="shared" si="38"/>
        <v>0</v>
      </c>
      <c r="AR238" s="19" t="s">
        <v>187</v>
      </c>
      <c r="AT238" s="19" t="s">
        <v>234</v>
      </c>
      <c r="AU238" s="19" t="s">
        <v>88</v>
      </c>
      <c r="AY238" s="19" t="s">
        <v>157</v>
      </c>
      <c r="BE238" s="118">
        <f t="shared" si="39"/>
        <v>0</v>
      </c>
      <c r="BF238" s="118">
        <f t="shared" si="40"/>
        <v>0</v>
      </c>
      <c r="BG238" s="118">
        <f t="shared" si="41"/>
        <v>0</v>
      </c>
      <c r="BH238" s="118">
        <f t="shared" si="42"/>
        <v>0</v>
      </c>
      <c r="BI238" s="118">
        <f t="shared" si="43"/>
        <v>0</v>
      </c>
      <c r="BJ238" s="19" t="s">
        <v>84</v>
      </c>
      <c r="BK238" s="118">
        <f t="shared" si="44"/>
        <v>0</v>
      </c>
      <c r="BL238" s="19" t="s">
        <v>171</v>
      </c>
      <c r="BM238" s="19" t="s">
        <v>507</v>
      </c>
    </row>
    <row r="239" spans="2:65" s="1" customFormat="1" ht="16.5" customHeight="1">
      <c r="B239" s="35"/>
      <c r="C239" s="181" t="s">
        <v>508</v>
      </c>
      <c r="D239" s="181" t="s">
        <v>234</v>
      </c>
      <c r="E239" s="182" t="s">
        <v>509</v>
      </c>
      <c r="F239" s="245" t="s">
        <v>510</v>
      </c>
      <c r="G239" s="245"/>
      <c r="H239" s="245"/>
      <c r="I239" s="245"/>
      <c r="J239" s="183" t="s">
        <v>251</v>
      </c>
      <c r="K239" s="184">
        <v>4</v>
      </c>
      <c r="L239" s="249">
        <v>0</v>
      </c>
      <c r="M239" s="250"/>
      <c r="N239" s="251">
        <f t="shared" si="35"/>
        <v>0</v>
      </c>
      <c r="O239" s="242"/>
      <c r="P239" s="242"/>
      <c r="Q239" s="242"/>
      <c r="R239" s="37"/>
      <c r="T239" s="177" t="s">
        <v>24</v>
      </c>
      <c r="U239" s="44" t="s">
        <v>43</v>
      </c>
      <c r="V239" s="36"/>
      <c r="W239" s="178">
        <f t="shared" si="36"/>
        <v>0</v>
      </c>
      <c r="X239" s="178">
        <v>0</v>
      </c>
      <c r="Y239" s="178">
        <f t="shared" si="37"/>
        <v>0</v>
      </c>
      <c r="Z239" s="178">
        <v>0</v>
      </c>
      <c r="AA239" s="179">
        <f t="shared" si="38"/>
        <v>0</v>
      </c>
      <c r="AR239" s="19" t="s">
        <v>187</v>
      </c>
      <c r="AT239" s="19" t="s">
        <v>234</v>
      </c>
      <c r="AU239" s="19" t="s">
        <v>88</v>
      </c>
      <c r="AY239" s="19" t="s">
        <v>157</v>
      </c>
      <c r="BE239" s="118">
        <f t="shared" si="39"/>
        <v>0</v>
      </c>
      <c r="BF239" s="118">
        <f t="shared" si="40"/>
        <v>0</v>
      </c>
      <c r="BG239" s="118">
        <f t="shared" si="41"/>
        <v>0</v>
      </c>
      <c r="BH239" s="118">
        <f t="shared" si="42"/>
        <v>0</v>
      </c>
      <c r="BI239" s="118">
        <f t="shared" si="43"/>
        <v>0</v>
      </c>
      <c r="BJ239" s="19" t="s">
        <v>84</v>
      </c>
      <c r="BK239" s="118">
        <f t="shared" si="44"/>
        <v>0</v>
      </c>
      <c r="BL239" s="19" t="s">
        <v>171</v>
      </c>
      <c r="BM239" s="19" t="s">
        <v>511</v>
      </c>
    </row>
    <row r="240" spans="2:65" s="1" customFormat="1" ht="16.5" customHeight="1">
      <c r="B240" s="35"/>
      <c r="C240" s="181" t="s">
        <v>512</v>
      </c>
      <c r="D240" s="181" t="s">
        <v>234</v>
      </c>
      <c r="E240" s="182" t="s">
        <v>513</v>
      </c>
      <c r="F240" s="245" t="s">
        <v>514</v>
      </c>
      <c r="G240" s="245"/>
      <c r="H240" s="245"/>
      <c r="I240" s="245"/>
      <c r="J240" s="183" t="s">
        <v>251</v>
      </c>
      <c r="K240" s="184">
        <v>4</v>
      </c>
      <c r="L240" s="249">
        <v>0</v>
      </c>
      <c r="M240" s="250"/>
      <c r="N240" s="251">
        <f t="shared" si="35"/>
        <v>0</v>
      </c>
      <c r="O240" s="242"/>
      <c r="P240" s="242"/>
      <c r="Q240" s="242"/>
      <c r="R240" s="37"/>
      <c r="T240" s="177" t="s">
        <v>24</v>
      </c>
      <c r="U240" s="44" t="s">
        <v>43</v>
      </c>
      <c r="V240" s="36"/>
      <c r="W240" s="178">
        <f t="shared" si="36"/>
        <v>0</v>
      </c>
      <c r="X240" s="178">
        <v>0</v>
      </c>
      <c r="Y240" s="178">
        <f t="shared" si="37"/>
        <v>0</v>
      </c>
      <c r="Z240" s="178">
        <v>0</v>
      </c>
      <c r="AA240" s="179">
        <f t="shared" si="38"/>
        <v>0</v>
      </c>
      <c r="AR240" s="19" t="s">
        <v>187</v>
      </c>
      <c r="AT240" s="19" t="s">
        <v>234</v>
      </c>
      <c r="AU240" s="19" t="s">
        <v>88</v>
      </c>
      <c r="AY240" s="19" t="s">
        <v>157</v>
      </c>
      <c r="BE240" s="118">
        <f t="shared" si="39"/>
        <v>0</v>
      </c>
      <c r="BF240" s="118">
        <f t="shared" si="40"/>
        <v>0</v>
      </c>
      <c r="BG240" s="118">
        <f t="shared" si="41"/>
        <v>0</v>
      </c>
      <c r="BH240" s="118">
        <f t="shared" si="42"/>
        <v>0</v>
      </c>
      <c r="BI240" s="118">
        <f t="shared" si="43"/>
        <v>0</v>
      </c>
      <c r="BJ240" s="19" t="s">
        <v>84</v>
      </c>
      <c r="BK240" s="118">
        <f t="shared" si="44"/>
        <v>0</v>
      </c>
      <c r="BL240" s="19" t="s">
        <v>171</v>
      </c>
      <c r="BM240" s="19" t="s">
        <v>515</v>
      </c>
    </row>
    <row r="241" spans="2:65" s="1" customFormat="1" ht="16.5" customHeight="1">
      <c r="B241" s="35"/>
      <c r="C241" s="181" t="s">
        <v>516</v>
      </c>
      <c r="D241" s="181" t="s">
        <v>234</v>
      </c>
      <c r="E241" s="182" t="s">
        <v>517</v>
      </c>
      <c r="F241" s="245" t="s">
        <v>518</v>
      </c>
      <c r="G241" s="245"/>
      <c r="H241" s="245"/>
      <c r="I241" s="245"/>
      <c r="J241" s="183" t="s">
        <v>251</v>
      </c>
      <c r="K241" s="184">
        <v>3</v>
      </c>
      <c r="L241" s="249">
        <v>0</v>
      </c>
      <c r="M241" s="250"/>
      <c r="N241" s="251">
        <f t="shared" si="35"/>
        <v>0</v>
      </c>
      <c r="O241" s="242"/>
      <c r="P241" s="242"/>
      <c r="Q241" s="242"/>
      <c r="R241" s="37"/>
      <c r="T241" s="177" t="s">
        <v>24</v>
      </c>
      <c r="U241" s="44" t="s">
        <v>43</v>
      </c>
      <c r="V241" s="36"/>
      <c r="W241" s="178">
        <f t="shared" si="36"/>
        <v>0</v>
      </c>
      <c r="X241" s="178">
        <v>0</v>
      </c>
      <c r="Y241" s="178">
        <f t="shared" si="37"/>
        <v>0</v>
      </c>
      <c r="Z241" s="178">
        <v>0</v>
      </c>
      <c r="AA241" s="179">
        <f t="shared" si="38"/>
        <v>0</v>
      </c>
      <c r="AR241" s="19" t="s">
        <v>187</v>
      </c>
      <c r="AT241" s="19" t="s">
        <v>234</v>
      </c>
      <c r="AU241" s="19" t="s">
        <v>88</v>
      </c>
      <c r="AY241" s="19" t="s">
        <v>157</v>
      </c>
      <c r="BE241" s="118">
        <f t="shared" si="39"/>
        <v>0</v>
      </c>
      <c r="BF241" s="118">
        <f t="shared" si="40"/>
        <v>0</v>
      </c>
      <c r="BG241" s="118">
        <f t="shared" si="41"/>
        <v>0</v>
      </c>
      <c r="BH241" s="118">
        <f t="shared" si="42"/>
        <v>0</v>
      </c>
      <c r="BI241" s="118">
        <f t="shared" si="43"/>
        <v>0</v>
      </c>
      <c r="BJ241" s="19" t="s">
        <v>84</v>
      </c>
      <c r="BK241" s="118">
        <f t="shared" si="44"/>
        <v>0</v>
      </c>
      <c r="BL241" s="19" t="s">
        <v>171</v>
      </c>
      <c r="BM241" s="19" t="s">
        <v>519</v>
      </c>
    </row>
    <row r="242" spans="2:65" s="1" customFormat="1" ht="51" customHeight="1">
      <c r="B242" s="35"/>
      <c r="C242" s="181" t="s">
        <v>520</v>
      </c>
      <c r="D242" s="181" t="s">
        <v>234</v>
      </c>
      <c r="E242" s="182" t="s">
        <v>521</v>
      </c>
      <c r="F242" s="245" t="s">
        <v>522</v>
      </c>
      <c r="G242" s="245"/>
      <c r="H242" s="245"/>
      <c r="I242" s="245"/>
      <c r="J242" s="183" t="s">
        <v>24</v>
      </c>
      <c r="K242" s="184">
        <v>0</v>
      </c>
      <c r="L242" s="249">
        <v>0</v>
      </c>
      <c r="M242" s="250"/>
      <c r="N242" s="251">
        <f t="shared" si="35"/>
        <v>0</v>
      </c>
      <c r="O242" s="242"/>
      <c r="P242" s="242"/>
      <c r="Q242" s="242"/>
      <c r="R242" s="37"/>
      <c r="T242" s="177" t="s">
        <v>24</v>
      </c>
      <c r="U242" s="44" t="s">
        <v>43</v>
      </c>
      <c r="V242" s="36"/>
      <c r="W242" s="178">
        <f t="shared" si="36"/>
        <v>0</v>
      </c>
      <c r="X242" s="178">
        <v>0</v>
      </c>
      <c r="Y242" s="178">
        <f t="shared" si="37"/>
        <v>0</v>
      </c>
      <c r="Z242" s="178">
        <v>0</v>
      </c>
      <c r="AA242" s="179">
        <f t="shared" si="38"/>
        <v>0</v>
      </c>
      <c r="AR242" s="19" t="s">
        <v>187</v>
      </c>
      <c r="AT242" s="19" t="s">
        <v>234</v>
      </c>
      <c r="AU242" s="19" t="s">
        <v>88</v>
      </c>
      <c r="AY242" s="19" t="s">
        <v>157</v>
      </c>
      <c r="BE242" s="118">
        <f t="shared" si="39"/>
        <v>0</v>
      </c>
      <c r="BF242" s="118">
        <f t="shared" si="40"/>
        <v>0</v>
      </c>
      <c r="BG242" s="118">
        <f t="shared" si="41"/>
        <v>0</v>
      </c>
      <c r="BH242" s="118">
        <f t="shared" si="42"/>
        <v>0</v>
      </c>
      <c r="BI242" s="118">
        <f t="shared" si="43"/>
        <v>0</v>
      </c>
      <c r="BJ242" s="19" t="s">
        <v>84</v>
      </c>
      <c r="BK242" s="118">
        <f t="shared" si="44"/>
        <v>0</v>
      </c>
      <c r="BL242" s="19" t="s">
        <v>171</v>
      </c>
      <c r="BM242" s="19" t="s">
        <v>523</v>
      </c>
    </row>
    <row r="243" spans="2:65" s="1" customFormat="1" ht="72" customHeight="1">
      <c r="B243" s="35"/>
      <c r="C243" s="36"/>
      <c r="D243" s="36"/>
      <c r="E243" s="36"/>
      <c r="F243" s="277" t="s">
        <v>524</v>
      </c>
      <c r="G243" s="278"/>
      <c r="H243" s="278"/>
      <c r="I243" s="278"/>
      <c r="J243" s="36"/>
      <c r="K243" s="36"/>
      <c r="L243" s="36"/>
      <c r="M243" s="36"/>
      <c r="N243" s="36"/>
      <c r="O243" s="36"/>
      <c r="P243" s="36"/>
      <c r="Q243" s="36"/>
      <c r="R243" s="37"/>
      <c r="T243" s="149"/>
      <c r="U243" s="36"/>
      <c r="V243" s="36"/>
      <c r="W243" s="36"/>
      <c r="X243" s="36"/>
      <c r="Y243" s="36"/>
      <c r="Z243" s="36"/>
      <c r="AA243" s="78"/>
      <c r="AT243" s="19" t="s">
        <v>414</v>
      </c>
      <c r="AU243" s="19" t="s">
        <v>88</v>
      </c>
    </row>
    <row r="244" spans="2:65" s="1" customFormat="1" ht="16.5" customHeight="1">
      <c r="B244" s="35"/>
      <c r="C244" s="181" t="s">
        <v>525</v>
      </c>
      <c r="D244" s="181" t="s">
        <v>234</v>
      </c>
      <c r="E244" s="182" t="s">
        <v>526</v>
      </c>
      <c r="F244" s="245" t="s">
        <v>527</v>
      </c>
      <c r="G244" s="245"/>
      <c r="H244" s="245"/>
      <c r="I244" s="245"/>
      <c r="J244" s="183" t="s">
        <v>251</v>
      </c>
      <c r="K244" s="184">
        <v>1</v>
      </c>
      <c r="L244" s="249">
        <v>0</v>
      </c>
      <c r="M244" s="250"/>
      <c r="N244" s="251">
        <f>ROUND(L244*K244,2)</f>
        <v>0</v>
      </c>
      <c r="O244" s="242"/>
      <c r="P244" s="242"/>
      <c r="Q244" s="242"/>
      <c r="R244" s="37"/>
      <c r="T244" s="177" t="s">
        <v>24</v>
      </c>
      <c r="U244" s="44" t="s">
        <v>43</v>
      </c>
      <c r="V244" s="36"/>
      <c r="W244" s="178">
        <f>V244*K244</f>
        <v>0</v>
      </c>
      <c r="X244" s="178">
        <v>0</v>
      </c>
      <c r="Y244" s="178">
        <f>X244*K244</f>
        <v>0</v>
      </c>
      <c r="Z244" s="178">
        <v>0</v>
      </c>
      <c r="AA244" s="179">
        <f>Z244*K244</f>
        <v>0</v>
      </c>
      <c r="AR244" s="19" t="s">
        <v>187</v>
      </c>
      <c r="AT244" s="19" t="s">
        <v>234</v>
      </c>
      <c r="AU244" s="19" t="s">
        <v>88</v>
      </c>
      <c r="AY244" s="19" t="s">
        <v>157</v>
      </c>
      <c r="BE244" s="118">
        <f>IF(U244="základní",N244,0)</f>
        <v>0</v>
      </c>
      <c r="BF244" s="118">
        <f>IF(U244="snížená",N244,0)</f>
        <v>0</v>
      </c>
      <c r="BG244" s="118">
        <f>IF(U244="zákl. přenesená",N244,0)</f>
        <v>0</v>
      </c>
      <c r="BH244" s="118">
        <f>IF(U244="sníž. přenesená",N244,0)</f>
        <v>0</v>
      </c>
      <c r="BI244" s="118">
        <f>IF(U244="nulová",N244,0)</f>
        <v>0</v>
      </c>
      <c r="BJ244" s="19" t="s">
        <v>84</v>
      </c>
      <c r="BK244" s="118">
        <f>ROUND(L244*K244,2)</f>
        <v>0</v>
      </c>
      <c r="BL244" s="19" t="s">
        <v>171</v>
      </c>
      <c r="BM244" s="19" t="s">
        <v>528</v>
      </c>
    </row>
    <row r="245" spans="2:65" s="1" customFormat="1" ht="16.5" customHeight="1">
      <c r="B245" s="35"/>
      <c r="C245" s="181" t="s">
        <v>529</v>
      </c>
      <c r="D245" s="181" t="s">
        <v>234</v>
      </c>
      <c r="E245" s="182" t="s">
        <v>530</v>
      </c>
      <c r="F245" s="245" t="s">
        <v>531</v>
      </c>
      <c r="G245" s="245"/>
      <c r="H245" s="245"/>
      <c r="I245" s="245"/>
      <c r="J245" s="183" t="s">
        <v>251</v>
      </c>
      <c r="K245" s="184">
        <v>4</v>
      </c>
      <c r="L245" s="249">
        <v>0</v>
      </c>
      <c r="M245" s="250"/>
      <c r="N245" s="251">
        <f>ROUND(L245*K245,2)</f>
        <v>0</v>
      </c>
      <c r="O245" s="242"/>
      <c r="P245" s="242"/>
      <c r="Q245" s="242"/>
      <c r="R245" s="37"/>
      <c r="T245" s="177" t="s">
        <v>24</v>
      </c>
      <c r="U245" s="44" t="s">
        <v>43</v>
      </c>
      <c r="V245" s="36"/>
      <c r="W245" s="178">
        <f>V245*K245</f>
        <v>0</v>
      </c>
      <c r="X245" s="178">
        <v>0</v>
      </c>
      <c r="Y245" s="178">
        <f>X245*K245</f>
        <v>0</v>
      </c>
      <c r="Z245" s="178">
        <v>0</v>
      </c>
      <c r="AA245" s="179">
        <f>Z245*K245</f>
        <v>0</v>
      </c>
      <c r="AR245" s="19" t="s">
        <v>187</v>
      </c>
      <c r="AT245" s="19" t="s">
        <v>234</v>
      </c>
      <c r="AU245" s="19" t="s">
        <v>88</v>
      </c>
      <c r="AY245" s="19" t="s">
        <v>157</v>
      </c>
      <c r="BE245" s="118">
        <f>IF(U245="základní",N245,0)</f>
        <v>0</v>
      </c>
      <c r="BF245" s="118">
        <f>IF(U245="snížená",N245,0)</f>
        <v>0</v>
      </c>
      <c r="BG245" s="118">
        <f>IF(U245="zákl. přenesená",N245,0)</f>
        <v>0</v>
      </c>
      <c r="BH245" s="118">
        <f>IF(U245="sníž. přenesená",N245,0)</f>
        <v>0</v>
      </c>
      <c r="BI245" s="118">
        <f>IF(U245="nulová",N245,0)</f>
        <v>0</v>
      </c>
      <c r="BJ245" s="19" t="s">
        <v>84</v>
      </c>
      <c r="BK245" s="118">
        <f>ROUND(L245*K245,2)</f>
        <v>0</v>
      </c>
      <c r="BL245" s="19" t="s">
        <v>171</v>
      </c>
      <c r="BM245" s="19" t="s">
        <v>532</v>
      </c>
    </row>
    <row r="246" spans="2:65" s="1" customFormat="1" ht="16.5" customHeight="1">
      <c r="B246" s="35"/>
      <c r="C246" s="181" t="s">
        <v>533</v>
      </c>
      <c r="D246" s="181" t="s">
        <v>234</v>
      </c>
      <c r="E246" s="182" t="s">
        <v>534</v>
      </c>
      <c r="F246" s="245" t="s">
        <v>535</v>
      </c>
      <c r="G246" s="245"/>
      <c r="H246" s="245"/>
      <c r="I246" s="245"/>
      <c r="J246" s="183" t="s">
        <v>251</v>
      </c>
      <c r="K246" s="184">
        <v>2</v>
      </c>
      <c r="L246" s="249">
        <v>0</v>
      </c>
      <c r="M246" s="250"/>
      <c r="N246" s="251">
        <f>ROUND(L246*K246,2)</f>
        <v>0</v>
      </c>
      <c r="O246" s="242"/>
      <c r="P246" s="242"/>
      <c r="Q246" s="242"/>
      <c r="R246" s="37"/>
      <c r="T246" s="177" t="s">
        <v>24</v>
      </c>
      <c r="U246" s="44" t="s">
        <v>43</v>
      </c>
      <c r="V246" s="36"/>
      <c r="W246" s="178">
        <f>V246*K246</f>
        <v>0</v>
      </c>
      <c r="X246" s="178">
        <v>0</v>
      </c>
      <c r="Y246" s="178">
        <f>X246*K246</f>
        <v>0</v>
      </c>
      <c r="Z246" s="178">
        <v>0</v>
      </c>
      <c r="AA246" s="179">
        <f>Z246*K246</f>
        <v>0</v>
      </c>
      <c r="AR246" s="19" t="s">
        <v>187</v>
      </c>
      <c r="AT246" s="19" t="s">
        <v>234</v>
      </c>
      <c r="AU246" s="19" t="s">
        <v>88</v>
      </c>
      <c r="AY246" s="19" t="s">
        <v>157</v>
      </c>
      <c r="BE246" s="118">
        <f>IF(U246="základní",N246,0)</f>
        <v>0</v>
      </c>
      <c r="BF246" s="118">
        <f>IF(U246="snížená",N246,0)</f>
        <v>0</v>
      </c>
      <c r="BG246" s="118">
        <f>IF(U246="zákl. přenesená",N246,0)</f>
        <v>0</v>
      </c>
      <c r="BH246" s="118">
        <f>IF(U246="sníž. přenesená",N246,0)</f>
        <v>0</v>
      </c>
      <c r="BI246" s="118">
        <f>IF(U246="nulová",N246,0)</f>
        <v>0</v>
      </c>
      <c r="BJ246" s="19" t="s">
        <v>84</v>
      </c>
      <c r="BK246" s="118">
        <f>ROUND(L246*K246,2)</f>
        <v>0</v>
      </c>
      <c r="BL246" s="19" t="s">
        <v>171</v>
      </c>
      <c r="BM246" s="19" t="s">
        <v>536</v>
      </c>
    </row>
    <row r="247" spans="2:65" s="1" customFormat="1" ht="25.5" customHeight="1">
      <c r="B247" s="35"/>
      <c r="C247" s="181" t="s">
        <v>537</v>
      </c>
      <c r="D247" s="181" t="s">
        <v>234</v>
      </c>
      <c r="E247" s="182" t="s">
        <v>538</v>
      </c>
      <c r="F247" s="245" t="s">
        <v>539</v>
      </c>
      <c r="G247" s="245"/>
      <c r="H247" s="245"/>
      <c r="I247" s="245"/>
      <c r="J247" s="183" t="s">
        <v>208</v>
      </c>
      <c r="K247" s="184">
        <v>40</v>
      </c>
      <c r="L247" s="249">
        <v>0</v>
      </c>
      <c r="M247" s="250"/>
      <c r="N247" s="251">
        <f>ROUND(L247*K247,2)</f>
        <v>0</v>
      </c>
      <c r="O247" s="242"/>
      <c r="P247" s="242"/>
      <c r="Q247" s="242"/>
      <c r="R247" s="37"/>
      <c r="T247" s="177" t="s">
        <v>24</v>
      </c>
      <c r="U247" s="44" t="s">
        <v>43</v>
      </c>
      <c r="V247" s="36"/>
      <c r="W247" s="178">
        <f>V247*K247</f>
        <v>0</v>
      </c>
      <c r="X247" s="178">
        <v>0</v>
      </c>
      <c r="Y247" s="178">
        <f>X247*K247</f>
        <v>0</v>
      </c>
      <c r="Z247" s="178">
        <v>0</v>
      </c>
      <c r="AA247" s="179">
        <f>Z247*K247</f>
        <v>0</v>
      </c>
      <c r="AR247" s="19" t="s">
        <v>187</v>
      </c>
      <c r="AT247" s="19" t="s">
        <v>234</v>
      </c>
      <c r="AU247" s="19" t="s">
        <v>88</v>
      </c>
      <c r="AY247" s="19" t="s">
        <v>157</v>
      </c>
      <c r="BE247" s="118">
        <f>IF(U247="základní",N247,0)</f>
        <v>0</v>
      </c>
      <c r="BF247" s="118">
        <f>IF(U247="snížená",N247,0)</f>
        <v>0</v>
      </c>
      <c r="BG247" s="118">
        <f>IF(U247="zákl. přenesená",N247,0)</f>
        <v>0</v>
      </c>
      <c r="BH247" s="118">
        <f>IF(U247="sníž. přenesená",N247,0)</f>
        <v>0</v>
      </c>
      <c r="BI247" s="118">
        <f>IF(U247="nulová",N247,0)</f>
        <v>0</v>
      </c>
      <c r="BJ247" s="19" t="s">
        <v>84</v>
      </c>
      <c r="BK247" s="118">
        <f>ROUND(L247*K247,2)</f>
        <v>0</v>
      </c>
      <c r="BL247" s="19" t="s">
        <v>171</v>
      </c>
      <c r="BM247" s="19" t="s">
        <v>540</v>
      </c>
    </row>
    <row r="248" spans="2:65" s="1" customFormat="1" ht="16.5" customHeight="1">
      <c r="B248" s="35"/>
      <c r="C248" s="36"/>
      <c r="D248" s="36"/>
      <c r="E248" s="36"/>
      <c r="F248" s="277" t="s">
        <v>439</v>
      </c>
      <c r="G248" s="278"/>
      <c r="H248" s="278"/>
      <c r="I248" s="278"/>
      <c r="J248" s="36"/>
      <c r="K248" s="36"/>
      <c r="L248" s="36"/>
      <c r="M248" s="36"/>
      <c r="N248" s="36"/>
      <c r="O248" s="36"/>
      <c r="P248" s="36"/>
      <c r="Q248" s="36"/>
      <c r="R248" s="37"/>
      <c r="T248" s="149"/>
      <c r="U248" s="36"/>
      <c r="V248" s="36"/>
      <c r="W248" s="36"/>
      <c r="X248" s="36"/>
      <c r="Y248" s="36"/>
      <c r="Z248" s="36"/>
      <c r="AA248" s="78"/>
      <c r="AT248" s="19" t="s">
        <v>414</v>
      </c>
      <c r="AU248" s="19" t="s">
        <v>88</v>
      </c>
    </row>
    <row r="249" spans="2:65" s="1" customFormat="1" ht="25.5" customHeight="1">
      <c r="B249" s="35"/>
      <c r="C249" s="181" t="s">
        <v>541</v>
      </c>
      <c r="D249" s="181" t="s">
        <v>234</v>
      </c>
      <c r="E249" s="182" t="s">
        <v>542</v>
      </c>
      <c r="F249" s="245" t="s">
        <v>543</v>
      </c>
      <c r="G249" s="245"/>
      <c r="H249" s="245"/>
      <c r="I249" s="245"/>
      <c r="J249" s="183" t="s">
        <v>208</v>
      </c>
      <c r="K249" s="184">
        <v>10</v>
      </c>
      <c r="L249" s="249">
        <v>0</v>
      </c>
      <c r="M249" s="250"/>
      <c r="N249" s="251">
        <f t="shared" ref="N249:N276" si="45">ROUND(L249*K249,2)</f>
        <v>0</v>
      </c>
      <c r="O249" s="242"/>
      <c r="P249" s="242"/>
      <c r="Q249" s="242"/>
      <c r="R249" s="37"/>
      <c r="T249" s="177" t="s">
        <v>24</v>
      </c>
      <c r="U249" s="44" t="s">
        <v>43</v>
      </c>
      <c r="V249" s="36"/>
      <c r="W249" s="178">
        <f t="shared" ref="W249:W276" si="46">V249*K249</f>
        <v>0</v>
      </c>
      <c r="X249" s="178">
        <v>0</v>
      </c>
      <c r="Y249" s="178">
        <f t="shared" ref="Y249:Y276" si="47">X249*K249</f>
        <v>0</v>
      </c>
      <c r="Z249" s="178">
        <v>0</v>
      </c>
      <c r="AA249" s="179">
        <f t="shared" ref="AA249:AA276" si="48">Z249*K249</f>
        <v>0</v>
      </c>
      <c r="AR249" s="19" t="s">
        <v>187</v>
      </c>
      <c r="AT249" s="19" t="s">
        <v>234</v>
      </c>
      <c r="AU249" s="19" t="s">
        <v>88</v>
      </c>
      <c r="AY249" s="19" t="s">
        <v>157</v>
      </c>
      <c r="BE249" s="118">
        <f t="shared" ref="BE249:BE276" si="49">IF(U249="základní",N249,0)</f>
        <v>0</v>
      </c>
      <c r="BF249" s="118">
        <f t="shared" ref="BF249:BF276" si="50">IF(U249="snížená",N249,0)</f>
        <v>0</v>
      </c>
      <c r="BG249" s="118">
        <f t="shared" ref="BG249:BG276" si="51">IF(U249="zákl. přenesená",N249,0)</f>
        <v>0</v>
      </c>
      <c r="BH249" s="118">
        <f t="shared" ref="BH249:BH276" si="52">IF(U249="sníž. přenesená",N249,0)</f>
        <v>0</v>
      </c>
      <c r="BI249" s="118">
        <f t="shared" ref="BI249:BI276" si="53">IF(U249="nulová",N249,0)</f>
        <v>0</v>
      </c>
      <c r="BJ249" s="19" t="s">
        <v>84</v>
      </c>
      <c r="BK249" s="118">
        <f t="shared" ref="BK249:BK276" si="54">ROUND(L249*K249,2)</f>
        <v>0</v>
      </c>
      <c r="BL249" s="19" t="s">
        <v>171</v>
      </c>
      <c r="BM249" s="19" t="s">
        <v>544</v>
      </c>
    </row>
    <row r="250" spans="2:65" s="1" customFormat="1" ht="16.5" customHeight="1">
      <c r="B250" s="35"/>
      <c r="C250" s="181" t="s">
        <v>545</v>
      </c>
      <c r="D250" s="181" t="s">
        <v>234</v>
      </c>
      <c r="E250" s="182" t="s">
        <v>546</v>
      </c>
      <c r="F250" s="245" t="s">
        <v>547</v>
      </c>
      <c r="G250" s="245"/>
      <c r="H250" s="245"/>
      <c r="I250" s="245"/>
      <c r="J250" s="183" t="s">
        <v>24</v>
      </c>
      <c r="K250" s="184">
        <v>0</v>
      </c>
      <c r="L250" s="249">
        <v>0</v>
      </c>
      <c r="M250" s="250"/>
      <c r="N250" s="251">
        <f t="shared" si="45"/>
        <v>0</v>
      </c>
      <c r="O250" s="242"/>
      <c r="P250" s="242"/>
      <c r="Q250" s="242"/>
      <c r="R250" s="37"/>
      <c r="T250" s="177" t="s">
        <v>24</v>
      </c>
      <c r="U250" s="44" t="s">
        <v>43</v>
      </c>
      <c r="V250" s="36"/>
      <c r="W250" s="178">
        <f t="shared" si="46"/>
        <v>0</v>
      </c>
      <c r="X250" s="178">
        <v>0</v>
      </c>
      <c r="Y250" s="178">
        <f t="shared" si="47"/>
        <v>0</v>
      </c>
      <c r="Z250" s="178">
        <v>0</v>
      </c>
      <c r="AA250" s="179">
        <f t="shared" si="48"/>
        <v>0</v>
      </c>
      <c r="AR250" s="19" t="s">
        <v>237</v>
      </c>
      <c r="AT250" s="19" t="s">
        <v>234</v>
      </c>
      <c r="AU250" s="19" t="s">
        <v>88</v>
      </c>
      <c r="AY250" s="19" t="s">
        <v>157</v>
      </c>
      <c r="BE250" s="118">
        <f t="shared" si="49"/>
        <v>0</v>
      </c>
      <c r="BF250" s="118">
        <f t="shared" si="50"/>
        <v>0</v>
      </c>
      <c r="BG250" s="118">
        <f t="shared" si="51"/>
        <v>0</v>
      </c>
      <c r="BH250" s="118">
        <f t="shared" si="52"/>
        <v>0</v>
      </c>
      <c r="BI250" s="118">
        <f t="shared" si="53"/>
        <v>0</v>
      </c>
      <c r="BJ250" s="19" t="s">
        <v>84</v>
      </c>
      <c r="BK250" s="118">
        <f t="shared" si="54"/>
        <v>0</v>
      </c>
      <c r="BL250" s="19" t="s">
        <v>162</v>
      </c>
      <c r="BM250" s="19" t="s">
        <v>548</v>
      </c>
    </row>
    <row r="251" spans="2:65" s="1" customFormat="1" ht="16.5" customHeight="1">
      <c r="B251" s="35"/>
      <c r="C251" s="181" t="s">
        <v>549</v>
      </c>
      <c r="D251" s="181" t="s">
        <v>234</v>
      </c>
      <c r="E251" s="182" t="s">
        <v>550</v>
      </c>
      <c r="F251" s="245" t="s">
        <v>551</v>
      </c>
      <c r="G251" s="245"/>
      <c r="H251" s="245"/>
      <c r="I251" s="245"/>
      <c r="J251" s="183" t="s">
        <v>251</v>
      </c>
      <c r="K251" s="184">
        <v>1</v>
      </c>
      <c r="L251" s="249">
        <v>0</v>
      </c>
      <c r="M251" s="250"/>
      <c r="N251" s="251">
        <f t="shared" si="45"/>
        <v>0</v>
      </c>
      <c r="O251" s="242"/>
      <c r="P251" s="242"/>
      <c r="Q251" s="242"/>
      <c r="R251" s="37"/>
      <c r="T251" s="177" t="s">
        <v>24</v>
      </c>
      <c r="U251" s="44" t="s">
        <v>43</v>
      </c>
      <c r="V251" s="36"/>
      <c r="W251" s="178">
        <f t="shared" si="46"/>
        <v>0</v>
      </c>
      <c r="X251" s="178">
        <v>0</v>
      </c>
      <c r="Y251" s="178">
        <f t="shared" si="47"/>
        <v>0</v>
      </c>
      <c r="Z251" s="178">
        <v>0</v>
      </c>
      <c r="AA251" s="179">
        <f t="shared" si="48"/>
        <v>0</v>
      </c>
      <c r="AR251" s="19" t="s">
        <v>237</v>
      </c>
      <c r="AT251" s="19" t="s">
        <v>234</v>
      </c>
      <c r="AU251" s="19" t="s">
        <v>88</v>
      </c>
      <c r="AY251" s="19" t="s">
        <v>157</v>
      </c>
      <c r="BE251" s="118">
        <f t="shared" si="49"/>
        <v>0</v>
      </c>
      <c r="BF251" s="118">
        <f t="shared" si="50"/>
        <v>0</v>
      </c>
      <c r="BG251" s="118">
        <f t="shared" si="51"/>
        <v>0</v>
      </c>
      <c r="BH251" s="118">
        <f t="shared" si="52"/>
        <v>0</v>
      </c>
      <c r="BI251" s="118">
        <f t="shared" si="53"/>
        <v>0</v>
      </c>
      <c r="BJ251" s="19" t="s">
        <v>84</v>
      </c>
      <c r="BK251" s="118">
        <f t="shared" si="54"/>
        <v>0</v>
      </c>
      <c r="BL251" s="19" t="s">
        <v>162</v>
      </c>
      <c r="BM251" s="19" t="s">
        <v>552</v>
      </c>
    </row>
    <row r="252" spans="2:65" s="1" customFormat="1" ht="25.5" customHeight="1">
      <c r="B252" s="35"/>
      <c r="C252" s="181" t="s">
        <v>553</v>
      </c>
      <c r="D252" s="181" t="s">
        <v>234</v>
      </c>
      <c r="E252" s="182" t="s">
        <v>554</v>
      </c>
      <c r="F252" s="245" t="s">
        <v>555</v>
      </c>
      <c r="G252" s="245"/>
      <c r="H252" s="245"/>
      <c r="I252" s="245"/>
      <c r="J252" s="183" t="s">
        <v>208</v>
      </c>
      <c r="K252" s="184">
        <v>1</v>
      </c>
      <c r="L252" s="249">
        <v>0</v>
      </c>
      <c r="M252" s="250"/>
      <c r="N252" s="251">
        <f t="shared" si="45"/>
        <v>0</v>
      </c>
      <c r="O252" s="242"/>
      <c r="P252" s="242"/>
      <c r="Q252" s="242"/>
      <c r="R252" s="37"/>
      <c r="T252" s="177" t="s">
        <v>24</v>
      </c>
      <c r="U252" s="44" t="s">
        <v>43</v>
      </c>
      <c r="V252" s="36"/>
      <c r="W252" s="178">
        <f t="shared" si="46"/>
        <v>0</v>
      </c>
      <c r="X252" s="178">
        <v>0</v>
      </c>
      <c r="Y252" s="178">
        <f t="shared" si="47"/>
        <v>0</v>
      </c>
      <c r="Z252" s="178">
        <v>0</v>
      </c>
      <c r="AA252" s="179">
        <f t="shared" si="48"/>
        <v>0</v>
      </c>
      <c r="AR252" s="19" t="s">
        <v>237</v>
      </c>
      <c r="AT252" s="19" t="s">
        <v>234</v>
      </c>
      <c r="AU252" s="19" t="s">
        <v>88</v>
      </c>
      <c r="AY252" s="19" t="s">
        <v>157</v>
      </c>
      <c r="BE252" s="118">
        <f t="shared" si="49"/>
        <v>0</v>
      </c>
      <c r="BF252" s="118">
        <f t="shared" si="50"/>
        <v>0</v>
      </c>
      <c r="BG252" s="118">
        <f t="shared" si="51"/>
        <v>0</v>
      </c>
      <c r="BH252" s="118">
        <f t="shared" si="52"/>
        <v>0</v>
      </c>
      <c r="BI252" s="118">
        <f t="shared" si="53"/>
        <v>0</v>
      </c>
      <c r="BJ252" s="19" t="s">
        <v>84</v>
      </c>
      <c r="BK252" s="118">
        <f t="shared" si="54"/>
        <v>0</v>
      </c>
      <c r="BL252" s="19" t="s">
        <v>162</v>
      </c>
      <c r="BM252" s="19" t="s">
        <v>556</v>
      </c>
    </row>
    <row r="253" spans="2:65" s="1" customFormat="1" ht="16.5" customHeight="1">
      <c r="B253" s="35"/>
      <c r="C253" s="173" t="s">
        <v>557</v>
      </c>
      <c r="D253" s="173" t="s">
        <v>158</v>
      </c>
      <c r="E253" s="174" t="s">
        <v>558</v>
      </c>
      <c r="F253" s="239" t="s">
        <v>559</v>
      </c>
      <c r="G253" s="239"/>
      <c r="H253" s="239"/>
      <c r="I253" s="239"/>
      <c r="J253" s="175" t="s">
        <v>208</v>
      </c>
      <c r="K253" s="176">
        <v>1</v>
      </c>
      <c r="L253" s="241">
        <v>0</v>
      </c>
      <c r="M253" s="248"/>
      <c r="N253" s="242">
        <f t="shared" si="45"/>
        <v>0</v>
      </c>
      <c r="O253" s="242"/>
      <c r="P253" s="242"/>
      <c r="Q253" s="242"/>
      <c r="R253" s="37"/>
      <c r="T253" s="177" t="s">
        <v>24</v>
      </c>
      <c r="U253" s="44" t="s">
        <v>43</v>
      </c>
      <c r="V253" s="36"/>
      <c r="W253" s="178">
        <f t="shared" si="46"/>
        <v>0</v>
      </c>
      <c r="X253" s="178">
        <v>0</v>
      </c>
      <c r="Y253" s="178">
        <f t="shared" si="47"/>
        <v>0</v>
      </c>
      <c r="Z253" s="178">
        <v>0</v>
      </c>
      <c r="AA253" s="179">
        <f t="shared" si="48"/>
        <v>0</v>
      </c>
      <c r="AR253" s="19" t="s">
        <v>162</v>
      </c>
      <c r="AT253" s="19" t="s">
        <v>158</v>
      </c>
      <c r="AU253" s="19" t="s">
        <v>88</v>
      </c>
      <c r="AY253" s="19" t="s">
        <v>157</v>
      </c>
      <c r="BE253" s="118">
        <f t="shared" si="49"/>
        <v>0</v>
      </c>
      <c r="BF253" s="118">
        <f t="shared" si="50"/>
        <v>0</v>
      </c>
      <c r="BG253" s="118">
        <f t="shared" si="51"/>
        <v>0</v>
      </c>
      <c r="BH253" s="118">
        <f t="shared" si="52"/>
        <v>0</v>
      </c>
      <c r="BI253" s="118">
        <f t="shared" si="53"/>
        <v>0</v>
      </c>
      <c r="BJ253" s="19" t="s">
        <v>84</v>
      </c>
      <c r="BK253" s="118">
        <f t="shared" si="54"/>
        <v>0</v>
      </c>
      <c r="BL253" s="19" t="s">
        <v>162</v>
      </c>
      <c r="BM253" s="19" t="s">
        <v>560</v>
      </c>
    </row>
    <row r="254" spans="2:65" s="1" customFormat="1" ht="25.5" customHeight="1">
      <c r="B254" s="35"/>
      <c r="C254" s="173" t="s">
        <v>561</v>
      </c>
      <c r="D254" s="173" t="s">
        <v>158</v>
      </c>
      <c r="E254" s="174" t="s">
        <v>562</v>
      </c>
      <c r="F254" s="239" t="s">
        <v>563</v>
      </c>
      <c r="G254" s="239"/>
      <c r="H254" s="239"/>
      <c r="I254" s="239"/>
      <c r="J254" s="175" t="s">
        <v>217</v>
      </c>
      <c r="K254" s="176">
        <v>2</v>
      </c>
      <c r="L254" s="241">
        <v>0</v>
      </c>
      <c r="M254" s="248"/>
      <c r="N254" s="242">
        <f t="shared" si="45"/>
        <v>0</v>
      </c>
      <c r="O254" s="242"/>
      <c r="P254" s="242"/>
      <c r="Q254" s="242"/>
      <c r="R254" s="37"/>
      <c r="T254" s="177" t="s">
        <v>24</v>
      </c>
      <c r="U254" s="44" t="s">
        <v>43</v>
      </c>
      <c r="V254" s="36"/>
      <c r="W254" s="178">
        <f t="shared" si="46"/>
        <v>0</v>
      </c>
      <c r="X254" s="178">
        <v>7.0400000000000003E-3</v>
      </c>
      <c r="Y254" s="178">
        <f t="shared" si="47"/>
        <v>1.4080000000000001E-2</v>
      </c>
      <c r="Z254" s="178">
        <v>0</v>
      </c>
      <c r="AA254" s="179">
        <f t="shared" si="48"/>
        <v>0</v>
      </c>
      <c r="AR254" s="19" t="s">
        <v>162</v>
      </c>
      <c r="AT254" s="19" t="s">
        <v>158</v>
      </c>
      <c r="AU254" s="19" t="s">
        <v>88</v>
      </c>
      <c r="AY254" s="19" t="s">
        <v>157</v>
      </c>
      <c r="BE254" s="118">
        <f t="shared" si="49"/>
        <v>0</v>
      </c>
      <c r="BF254" s="118">
        <f t="shared" si="50"/>
        <v>0</v>
      </c>
      <c r="BG254" s="118">
        <f t="shared" si="51"/>
        <v>0</v>
      </c>
      <c r="BH254" s="118">
        <f t="shared" si="52"/>
        <v>0</v>
      </c>
      <c r="BI254" s="118">
        <f t="shared" si="53"/>
        <v>0</v>
      </c>
      <c r="BJ254" s="19" t="s">
        <v>84</v>
      </c>
      <c r="BK254" s="118">
        <f t="shared" si="54"/>
        <v>0</v>
      </c>
      <c r="BL254" s="19" t="s">
        <v>162</v>
      </c>
      <c r="BM254" s="19" t="s">
        <v>564</v>
      </c>
    </row>
    <row r="255" spans="2:65" s="1" customFormat="1" ht="25.5" customHeight="1">
      <c r="B255" s="35"/>
      <c r="C255" s="173" t="s">
        <v>565</v>
      </c>
      <c r="D255" s="173" t="s">
        <v>158</v>
      </c>
      <c r="E255" s="174" t="s">
        <v>566</v>
      </c>
      <c r="F255" s="239" t="s">
        <v>567</v>
      </c>
      <c r="G255" s="239"/>
      <c r="H255" s="239"/>
      <c r="I255" s="239"/>
      <c r="J255" s="175" t="s">
        <v>217</v>
      </c>
      <c r="K255" s="176">
        <v>8</v>
      </c>
      <c r="L255" s="241">
        <v>0</v>
      </c>
      <c r="M255" s="248"/>
      <c r="N255" s="242">
        <f t="shared" si="45"/>
        <v>0</v>
      </c>
      <c r="O255" s="242"/>
      <c r="P255" s="242"/>
      <c r="Q255" s="242"/>
      <c r="R255" s="37"/>
      <c r="T255" s="177" t="s">
        <v>24</v>
      </c>
      <c r="U255" s="44" t="s">
        <v>43</v>
      </c>
      <c r="V255" s="36"/>
      <c r="W255" s="178">
        <f t="shared" si="46"/>
        <v>0</v>
      </c>
      <c r="X255" s="178">
        <v>9.3900000000000008E-3</v>
      </c>
      <c r="Y255" s="178">
        <f t="shared" si="47"/>
        <v>7.5120000000000006E-2</v>
      </c>
      <c r="Z255" s="178">
        <v>0</v>
      </c>
      <c r="AA255" s="179">
        <f t="shared" si="48"/>
        <v>0</v>
      </c>
      <c r="AR255" s="19" t="s">
        <v>162</v>
      </c>
      <c r="AT255" s="19" t="s">
        <v>158</v>
      </c>
      <c r="AU255" s="19" t="s">
        <v>88</v>
      </c>
      <c r="AY255" s="19" t="s">
        <v>157</v>
      </c>
      <c r="BE255" s="118">
        <f t="shared" si="49"/>
        <v>0</v>
      </c>
      <c r="BF255" s="118">
        <f t="shared" si="50"/>
        <v>0</v>
      </c>
      <c r="BG255" s="118">
        <f t="shared" si="51"/>
        <v>0</v>
      </c>
      <c r="BH255" s="118">
        <f t="shared" si="52"/>
        <v>0</v>
      </c>
      <c r="BI255" s="118">
        <f t="shared" si="53"/>
        <v>0</v>
      </c>
      <c r="BJ255" s="19" t="s">
        <v>84</v>
      </c>
      <c r="BK255" s="118">
        <f t="shared" si="54"/>
        <v>0</v>
      </c>
      <c r="BL255" s="19" t="s">
        <v>162</v>
      </c>
      <c r="BM255" s="19" t="s">
        <v>568</v>
      </c>
    </row>
    <row r="256" spans="2:65" s="1" customFormat="1" ht="25.5" customHeight="1">
      <c r="B256" s="35"/>
      <c r="C256" s="173" t="s">
        <v>569</v>
      </c>
      <c r="D256" s="173" t="s">
        <v>158</v>
      </c>
      <c r="E256" s="174" t="s">
        <v>570</v>
      </c>
      <c r="F256" s="239" t="s">
        <v>571</v>
      </c>
      <c r="G256" s="239"/>
      <c r="H256" s="239"/>
      <c r="I256" s="239"/>
      <c r="J256" s="175" t="s">
        <v>217</v>
      </c>
      <c r="K256" s="176">
        <v>7</v>
      </c>
      <c r="L256" s="241">
        <v>0</v>
      </c>
      <c r="M256" s="248"/>
      <c r="N256" s="242">
        <f t="shared" si="45"/>
        <v>0</v>
      </c>
      <c r="O256" s="242"/>
      <c r="P256" s="242"/>
      <c r="Q256" s="242"/>
      <c r="R256" s="37"/>
      <c r="T256" s="177" t="s">
        <v>24</v>
      </c>
      <c r="U256" s="44" t="s">
        <v>43</v>
      </c>
      <c r="V256" s="36"/>
      <c r="W256" s="178">
        <f t="shared" si="46"/>
        <v>0</v>
      </c>
      <c r="X256" s="178">
        <v>1.149E-2</v>
      </c>
      <c r="Y256" s="178">
        <f t="shared" si="47"/>
        <v>8.0430000000000001E-2</v>
      </c>
      <c r="Z256" s="178">
        <v>0</v>
      </c>
      <c r="AA256" s="179">
        <f t="shared" si="48"/>
        <v>0</v>
      </c>
      <c r="AR256" s="19" t="s">
        <v>162</v>
      </c>
      <c r="AT256" s="19" t="s">
        <v>158</v>
      </c>
      <c r="AU256" s="19" t="s">
        <v>88</v>
      </c>
      <c r="AY256" s="19" t="s">
        <v>157</v>
      </c>
      <c r="BE256" s="118">
        <f t="shared" si="49"/>
        <v>0</v>
      </c>
      <c r="BF256" s="118">
        <f t="shared" si="50"/>
        <v>0</v>
      </c>
      <c r="BG256" s="118">
        <f t="shared" si="51"/>
        <v>0</v>
      </c>
      <c r="BH256" s="118">
        <f t="shared" si="52"/>
        <v>0</v>
      </c>
      <c r="BI256" s="118">
        <f t="shared" si="53"/>
        <v>0</v>
      </c>
      <c r="BJ256" s="19" t="s">
        <v>84</v>
      </c>
      <c r="BK256" s="118">
        <f t="shared" si="54"/>
        <v>0</v>
      </c>
      <c r="BL256" s="19" t="s">
        <v>162</v>
      </c>
      <c r="BM256" s="19" t="s">
        <v>572</v>
      </c>
    </row>
    <row r="257" spans="2:65" s="1" customFormat="1" ht="16.5" customHeight="1">
      <c r="B257" s="35"/>
      <c r="C257" s="173" t="s">
        <v>573</v>
      </c>
      <c r="D257" s="173" t="s">
        <v>158</v>
      </c>
      <c r="E257" s="174" t="s">
        <v>574</v>
      </c>
      <c r="F257" s="239" t="s">
        <v>575</v>
      </c>
      <c r="G257" s="239"/>
      <c r="H257" s="239"/>
      <c r="I257" s="239"/>
      <c r="J257" s="175" t="s">
        <v>217</v>
      </c>
      <c r="K257" s="176">
        <v>2</v>
      </c>
      <c r="L257" s="241">
        <v>0</v>
      </c>
      <c r="M257" s="248"/>
      <c r="N257" s="242">
        <f t="shared" si="45"/>
        <v>0</v>
      </c>
      <c r="O257" s="242"/>
      <c r="P257" s="242"/>
      <c r="Q257" s="242"/>
      <c r="R257" s="37"/>
      <c r="T257" s="177" t="s">
        <v>24</v>
      </c>
      <c r="U257" s="44" t="s">
        <v>43</v>
      </c>
      <c r="V257" s="36"/>
      <c r="W257" s="178">
        <f t="shared" si="46"/>
        <v>0</v>
      </c>
      <c r="X257" s="178">
        <v>3.47E-3</v>
      </c>
      <c r="Y257" s="178">
        <f t="shared" si="47"/>
        <v>6.94E-3</v>
      </c>
      <c r="Z257" s="178">
        <v>0</v>
      </c>
      <c r="AA257" s="179">
        <f t="shared" si="48"/>
        <v>0</v>
      </c>
      <c r="AR257" s="19" t="s">
        <v>162</v>
      </c>
      <c r="AT257" s="19" t="s">
        <v>158</v>
      </c>
      <c r="AU257" s="19" t="s">
        <v>88</v>
      </c>
      <c r="AY257" s="19" t="s">
        <v>157</v>
      </c>
      <c r="BE257" s="118">
        <f t="shared" si="49"/>
        <v>0</v>
      </c>
      <c r="BF257" s="118">
        <f t="shared" si="50"/>
        <v>0</v>
      </c>
      <c r="BG257" s="118">
        <f t="shared" si="51"/>
        <v>0</v>
      </c>
      <c r="BH257" s="118">
        <f t="shared" si="52"/>
        <v>0</v>
      </c>
      <c r="BI257" s="118">
        <f t="shared" si="53"/>
        <v>0</v>
      </c>
      <c r="BJ257" s="19" t="s">
        <v>84</v>
      </c>
      <c r="BK257" s="118">
        <f t="shared" si="54"/>
        <v>0</v>
      </c>
      <c r="BL257" s="19" t="s">
        <v>162</v>
      </c>
      <c r="BM257" s="19" t="s">
        <v>576</v>
      </c>
    </row>
    <row r="258" spans="2:65" s="1" customFormat="1" ht="16.5" customHeight="1">
      <c r="B258" s="35"/>
      <c r="C258" s="173" t="s">
        <v>577</v>
      </c>
      <c r="D258" s="173" t="s">
        <v>158</v>
      </c>
      <c r="E258" s="174" t="s">
        <v>578</v>
      </c>
      <c r="F258" s="239" t="s">
        <v>579</v>
      </c>
      <c r="G258" s="239"/>
      <c r="H258" s="239"/>
      <c r="I258" s="239"/>
      <c r="J258" s="175" t="s">
        <v>217</v>
      </c>
      <c r="K258" s="176">
        <v>2</v>
      </c>
      <c r="L258" s="241">
        <v>0</v>
      </c>
      <c r="M258" s="248"/>
      <c r="N258" s="242">
        <f t="shared" si="45"/>
        <v>0</v>
      </c>
      <c r="O258" s="242"/>
      <c r="P258" s="242"/>
      <c r="Q258" s="242"/>
      <c r="R258" s="37"/>
      <c r="T258" s="177" t="s">
        <v>24</v>
      </c>
      <c r="U258" s="44" t="s">
        <v>43</v>
      </c>
      <c r="V258" s="36"/>
      <c r="W258" s="178">
        <f t="shared" si="46"/>
        <v>0</v>
      </c>
      <c r="X258" s="178">
        <v>6.8999999999999999E-3</v>
      </c>
      <c r="Y258" s="178">
        <f t="shared" si="47"/>
        <v>1.38E-2</v>
      </c>
      <c r="Z258" s="178">
        <v>0</v>
      </c>
      <c r="AA258" s="179">
        <f t="shared" si="48"/>
        <v>0</v>
      </c>
      <c r="AR258" s="19" t="s">
        <v>162</v>
      </c>
      <c r="AT258" s="19" t="s">
        <v>158</v>
      </c>
      <c r="AU258" s="19" t="s">
        <v>88</v>
      </c>
      <c r="AY258" s="19" t="s">
        <v>157</v>
      </c>
      <c r="BE258" s="118">
        <f t="shared" si="49"/>
        <v>0</v>
      </c>
      <c r="BF258" s="118">
        <f t="shared" si="50"/>
        <v>0</v>
      </c>
      <c r="BG258" s="118">
        <f t="shared" si="51"/>
        <v>0</v>
      </c>
      <c r="BH258" s="118">
        <f t="shared" si="52"/>
        <v>0</v>
      </c>
      <c r="BI258" s="118">
        <f t="shared" si="53"/>
        <v>0</v>
      </c>
      <c r="BJ258" s="19" t="s">
        <v>84</v>
      </c>
      <c r="BK258" s="118">
        <f t="shared" si="54"/>
        <v>0</v>
      </c>
      <c r="BL258" s="19" t="s">
        <v>162</v>
      </c>
      <c r="BM258" s="19" t="s">
        <v>580</v>
      </c>
    </row>
    <row r="259" spans="2:65" s="1" customFormat="1" ht="25.5" customHeight="1">
      <c r="B259" s="35"/>
      <c r="C259" s="173" t="s">
        <v>581</v>
      </c>
      <c r="D259" s="173" t="s">
        <v>158</v>
      </c>
      <c r="E259" s="174" t="s">
        <v>582</v>
      </c>
      <c r="F259" s="239" t="s">
        <v>583</v>
      </c>
      <c r="G259" s="239"/>
      <c r="H259" s="239"/>
      <c r="I259" s="239"/>
      <c r="J259" s="175" t="s">
        <v>208</v>
      </c>
      <c r="K259" s="176">
        <v>40</v>
      </c>
      <c r="L259" s="241">
        <v>0</v>
      </c>
      <c r="M259" s="248"/>
      <c r="N259" s="242">
        <f t="shared" si="45"/>
        <v>0</v>
      </c>
      <c r="O259" s="242"/>
      <c r="P259" s="242"/>
      <c r="Q259" s="242"/>
      <c r="R259" s="37"/>
      <c r="T259" s="177" t="s">
        <v>24</v>
      </c>
      <c r="U259" s="44" t="s">
        <v>43</v>
      </c>
      <c r="V259" s="36"/>
      <c r="W259" s="178">
        <f t="shared" si="46"/>
        <v>0</v>
      </c>
      <c r="X259" s="178">
        <v>3.0000000000000001E-5</v>
      </c>
      <c r="Y259" s="178">
        <f t="shared" si="47"/>
        <v>1.2000000000000001E-3</v>
      </c>
      <c r="Z259" s="178">
        <v>0</v>
      </c>
      <c r="AA259" s="179">
        <f t="shared" si="48"/>
        <v>0</v>
      </c>
      <c r="AR259" s="19" t="s">
        <v>162</v>
      </c>
      <c r="AT259" s="19" t="s">
        <v>158</v>
      </c>
      <c r="AU259" s="19" t="s">
        <v>88</v>
      </c>
      <c r="AY259" s="19" t="s">
        <v>157</v>
      </c>
      <c r="BE259" s="118">
        <f t="shared" si="49"/>
        <v>0</v>
      </c>
      <c r="BF259" s="118">
        <f t="shared" si="50"/>
        <v>0</v>
      </c>
      <c r="BG259" s="118">
        <f t="shared" si="51"/>
        <v>0</v>
      </c>
      <c r="BH259" s="118">
        <f t="shared" si="52"/>
        <v>0</v>
      </c>
      <c r="BI259" s="118">
        <f t="shared" si="53"/>
        <v>0</v>
      </c>
      <c r="BJ259" s="19" t="s">
        <v>84</v>
      </c>
      <c r="BK259" s="118">
        <f t="shared" si="54"/>
        <v>0</v>
      </c>
      <c r="BL259" s="19" t="s">
        <v>162</v>
      </c>
      <c r="BM259" s="19" t="s">
        <v>584</v>
      </c>
    </row>
    <row r="260" spans="2:65" s="1" customFormat="1" ht="25.5" customHeight="1">
      <c r="B260" s="35"/>
      <c r="C260" s="173" t="s">
        <v>585</v>
      </c>
      <c r="D260" s="173" t="s">
        <v>158</v>
      </c>
      <c r="E260" s="174" t="s">
        <v>586</v>
      </c>
      <c r="F260" s="239" t="s">
        <v>587</v>
      </c>
      <c r="G260" s="239"/>
      <c r="H260" s="239"/>
      <c r="I260" s="239"/>
      <c r="J260" s="175" t="s">
        <v>208</v>
      </c>
      <c r="K260" s="176">
        <v>24</v>
      </c>
      <c r="L260" s="241">
        <v>0</v>
      </c>
      <c r="M260" s="248"/>
      <c r="N260" s="242">
        <f t="shared" si="45"/>
        <v>0</v>
      </c>
      <c r="O260" s="242"/>
      <c r="P260" s="242"/>
      <c r="Q260" s="242"/>
      <c r="R260" s="37"/>
      <c r="T260" s="177" t="s">
        <v>24</v>
      </c>
      <c r="U260" s="44" t="s">
        <v>43</v>
      </c>
      <c r="V260" s="36"/>
      <c r="W260" s="178">
        <f t="shared" si="46"/>
        <v>0</v>
      </c>
      <c r="X260" s="178">
        <v>6.0000000000000002E-5</v>
      </c>
      <c r="Y260" s="178">
        <f t="shared" si="47"/>
        <v>1.4400000000000001E-3</v>
      </c>
      <c r="Z260" s="178">
        <v>0</v>
      </c>
      <c r="AA260" s="179">
        <f t="shared" si="48"/>
        <v>0</v>
      </c>
      <c r="AR260" s="19" t="s">
        <v>162</v>
      </c>
      <c r="AT260" s="19" t="s">
        <v>158</v>
      </c>
      <c r="AU260" s="19" t="s">
        <v>88</v>
      </c>
      <c r="AY260" s="19" t="s">
        <v>157</v>
      </c>
      <c r="BE260" s="118">
        <f t="shared" si="49"/>
        <v>0</v>
      </c>
      <c r="BF260" s="118">
        <f t="shared" si="50"/>
        <v>0</v>
      </c>
      <c r="BG260" s="118">
        <f t="shared" si="51"/>
        <v>0</v>
      </c>
      <c r="BH260" s="118">
        <f t="shared" si="52"/>
        <v>0</v>
      </c>
      <c r="BI260" s="118">
        <f t="shared" si="53"/>
        <v>0</v>
      </c>
      <c r="BJ260" s="19" t="s">
        <v>84</v>
      </c>
      <c r="BK260" s="118">
        <f t="shared" si="54"/>
        <v>0</v>
      </c>
      <c r="BL260" s="19" t="s">
        <v>162</v>
      </c>
      <c r="BM260" s="19" t="s">
        <v>588</v>
      </c>
    </row>
    <row r="261" spans="2:65" s="1" customFormat="1" ht="25.5" customHeight="1">
      <c r="B261" s="35"/>
      <c r="C261" s="173" t="s">
        <v>589</v>
      </c>
      <c r="D261" s="173" t="s">
        <v>158</v>
      </c>
      <c r="E261" s="174" t="s">
        <v>590</v>
      </c>
      <c r="F261" s="239" t="s">
        <v>591</v>
      </c>
      <c r="G261" s="239"/>
      <c r="H261" s="239"/>
      <c r="I261" s="239"/>
      <c r="J261" s="175" t="s">
        <v>208</v>
      </c>
      <c r="K261" s="176">
        <v>1</v>
      </c>
      <c r="L261" s="241">
        <v>0</v>
      </c>
      <c r="M261" s="248"/>
      <c r="N261" s="242">
        <f t="shared" si="45"/>
        <v>0</v>
      </c>
      <c r="O261" s="242"/>
      <c r="P261" s="242"/>
      <c r="Q261" s="242"/>
      <c r="R261" s="37"/>
      <c r="T261" s="177" t="s">
        <v>24</v>
      </c>
      <c r="U261" s="44" t="s">
        <v>43</v>
      </c>
      <c r="V261" s="36"/>
      <c r="W261" s="178">
        <f t="shared" si="46"/>
        <v>0</v>
      </c>
      <c r="X261" s="178">
        <v>8.0000000000000007E-5</v>
      </c>
      <c r="Y261" s="178">
        <f t="shared" si="47"/>
        <v>8.0000000000000007E-5</v>
      </c>
      <c r="Z261" s="178">
        <v>0</v>
      </c>
      <c r="AA261" s="179">
        <f t="shared" si="48"/>
        <v>0</v>
      </c>
      <c r="AR261" s="19" t="s">
        <v>162</v>
      </c>
      <c r="AT261" s="19" t="s">
        <v>158</v>
      </c>
      <c r="AU261" s="19" t="s">
        <v>88</v>
      </c>
      <c r="AY261" s="19" t="s">
        <v>157</v>
      </c>
      <c r="BE261" s="118">
        <f t="shared" si="49"/>
        <v>0</v>
      </c>
      <c r="BF261" s="118">
        <f t="shared" si="50"/>
        <v>0</v>
      </c>
      <c r="BG261" s="118">
        <f t="shared" si="51"/>
        <v>0</v>
      </c>
      <c r="BH261" s="118">
        <f t="shared" si="52"/>
        <v>0</v>
      </c>
      <c r="BI261" s="118">
        <f t="shared" si="53"/>
        <v>0</v>
      </c>
      <c r="BJ261" s="19" t="s">
        <v>84</v>
      </c>
      <c r="BK261" s="118">
        <f t="shared" si="54"/>
        <v>0</v>
      </c>
      <c r="BL261" s="19" t="s">
        <v>162</v>
      </c>
      <c r="BM261" s="19" t="s">
        <v>592</v>
      </c>
    </row>
    <row r="262" spans="2:65" s="1" customFormat="1" ht="25.5" customHeight="1">
      <c r="B262" s="35"/>
      <c r="C262" s="173" t="s">
        <v>593</v>
      </c>
      <c r="D262" s="173" t="s">
        <v>158</v>
      </c>
      <c r="E262" s="174" t="s">
        <v>594</v>
      </c>
      <c r="F262" s="239" t="s">
        <v>595</v>
      </c>
      <c r="G262" s="239"/>
      <c r="H262" s="239"/>
      <c r="I262" s="239"/>
      <c r="J262" s="175" t="s">
        <v>208</v>
      </c>
      <c r="K262" s="176">
        <v>11</v>
      </c>
      <c r="L262" s="241">
        <v>0</v>
      </c>
      <c r="M262" s="248"/>
      <c r="N262" s="242">
        <f t="shared" si="45"/>
        <v>0</v>
      </c>
      <c r="O262" s="242"/>
      <c r="P262" s="242"/>
      <c r="Q262" s="242"/>
      <c r="R262" s="37"/>
      <c r="T262" s="177" t="s">
        <v>24</v>
      </c>
      <c r="U262" s="44" t="s">
        <v>43</v>
      </c>
      <c r="V262" s="36"/>
      <c r="W262" s="178">
        <f t="shared" si="46"/>
        <v>0</v>
      </c>
      <c r="X262" s="178">
        <v>1E-4</v>
      </c>
      <c r="Y262" s="178">
        <f t="shared" si="47"/>
        <v>1.1000000000000001E-3</v>
      </c>
      <c r="Z262" s="178">
        <v>0</v>
      </c>
      <c r="AA262" s="179">
        <f t="shared" si="48"/>
        <v>0</v>
      </c>
      <c r="AR262" s="19" t="s">
        <v>162</v>
      </c>
      <c r="AT262" s="19" t="s">
        <v>158</v>
      </c>
      <c r="AU262" s="19" t="s">
        <v>88</v>
      </c>
      <c r="AY262" s="19" t="s">
        <v>157</v>
      </c>
      <c r="BE262" s="118">
        <f t="shared" si="49"/>
        <v>0</v>
      </c>
      <c r="BF262" s="118">
        <f t="shared" si="50"/>
        <v>0</v>
      </c>
      <c r="BG262" s="118">
        <f t="shared" si="51"/>
        <v>0</v>
      </c>
      <c r="BH262" s="118">
        <f t="shared" si="52"/>
        <v>0</v>
      </c>
      <c r="BI262" s="118">
        <f t="shared" si="53"/>
        <v>0</v>
      </c>
      <c r="BJ262" s="19" t="s">
        <v>84</v>
      </c>
      <c r="BK262" s="118">
        <f t="shared" si="54"/>
        <v>0</v>
      </c>
      <c r="BL262" s="19" t="s">
        <v>162</v>
      </c>
      <c r="BM262" s="19" t="s">
        <v>596</v>
      </c>
    </row>
    <row r="263" spans="2:65" s="1" customFormat="1" ht="25.5" customHeight="1">
      <c r="B263" s="35"/>
      <c r="C263" s="173" t="s">
        <v>597</v>
      </c>
      <c r="D263" s="173" t="s">
        <v>158</v>
      </c>
      <c r="E263" s="174" t="s">
        <v>598</v>
      </c>
      <c r="F263" s="239" t="s">
        <v>599</v>
      </c>
      <c r="G263" s="239"/>
      <c r="H263" s="239"/>
      <c r="I263" s="239"/>
      <c r="J263" s="175" t="s">
        <v>208</v>
      </c>
      <c r="K263" s="176">
        <v>32</v>
      </c>
      <c r="L263" s="241">
        <v>0</v>
      </c>
      <c r="M263" s="248"/>
      <c r="N263" s="242">
        <f t="shared" si="45"/>
        <v>0</v>
      </c>
      <c r="O263" s="242"/>
      <c r="P263" s="242"/>
      <c r="Q263" s="242"/>
      <c r="R263" s="37"/>
      <c r="T263" s="177" t="s">
        <v>24</v>
      </c>
      <c r="U263" s="44" t="s">
        <v>43</v>
      </c>
      <c r="V263" s="36"/>
      <c r="W263" s="178">
        <f t="shared" si="46"/>
        <v>0</v>
      </c>
      <c r="X263" s="178">
        <v>1.3999999999999999E-4</v>
      </c>
      <c r="Y263" s="178">
        <f t="shared" si="47"/>
        <v>4.4799999999999996E-3</v>
      </c>
      <c r="Z263" s="178">
        <v>0</v>
      </c>
      <c r="AA263" s="179">
        <f t="shared" si="48"/>
        <v>0</v>
      </c>
      <c r="AR263" s="19" t="s">
        <v>162</v>
      </c>
      <c r="AT263" s="19" t="s">
        <v>158</v>
      </c>
      <c r="AU263" s="19" t="s">
        <v>88</v>
      </c>
      <c r="AY263" s="19" t="s">
        <v>157</v>
      </c>
      <c r="BE263" s="118">
        <f t="shared" si="49"/>
        <v>0</v>
      </c>
      <c r="BF263" s="118">
        <f t="shared" si="50"/>
        <v>0</v>
      </c>
      <c r="BG263" s="118">
        <f t="shared" si="51"/>
        <v>0</v>
      </c>
      <c r="BH263" s="118">
        <f t="shared" si="52"/>
        <v>0</v>
      </c>
      <c r="BI263" s="118">
        <f t="shared" si="53"/>
        <v>0</v>
      </c>
      <c r="BJ263" s="19" t="s">
        <v>84</v>
      </c>
      <c r="BK263" s="118">
        <f t="shared" si="54"/>
        <v>0</v>
      </c>
      <c r="BL263" s="19" t="s">
        <v>162</v>
      </c>
      <c r="BM263" s="19" t="s">
        <v>600</v>
      </c>
    </row>
    <row r="264" spans="2:65" s="1" customFormat="1" ht="25.5" customHeight="1">
      <c r="B264" s="35"/>
      <c r="C264" s="173" t="s">
        <v>601</v>
      </c>
      <c r="D264" s="173" t="s">
        <v>158</v>
      </c>
      <c r="E264" s="174" t="s">
        <v>602</v>
      </c>
      <c r="F264" s="239" t="s">
        <v>603</v>
      </c>
      <c r="G264" s="239"/>
      <c r="H264" s="239"/>
      <c r="I264" s="239"/>
      <c r="J264" s="175" t="s">
        <v>208</v>
      </c>
      <c r="K264" s="176">
        <v>6</v>
      </c>
      <c r="L264" s="241">
        <v>0</v>
      </c>
      <c r="M264" s="248"/>
      <c r="N264" s="242">
        <f t="shared" si="45"/>
        <v>0</v>
      </c>
      <c r="O264" s="242"/>
      <c r="P264" s="242"/>
      <c r="Q264" s="242"/>
      <c r="R264" s="37"/>
      <c r="T264" s="177" t="s">
        <v>24</v>
      </c>
      <c r="U264" s="44" t="s">
        <v>43</v>
      </c>
      <c r="V264" s="36"/>
      <c r="W264" s="178">
        <f t="shared" si="46"/>
        <v>0</v>
      </c>
      <c r="X264" s="178">
        <v>2.1000000000000001E-4</v>
      </c>
      <c r="Y264" s="178">
        <f t="shared" si="47"/>
        <v>1.2600000000000001E-3</v>
      </c>
      <c r="Z264" s="178">
        <v>0</v>
      </c>
      <c r="AA264" s="179">
        <f t="shared" si="48"/>
        <v>0</v>
      </c>
      <c r="AR264" s="19" t="s">
        <v>162</v>
      </c>
      <c r="AT264" s="19" t="s">
        <v>158</v>
      </c>
      <c r="AU264" s="19" t="s">
        <v>88</v>
      </c>
      <c r="AY264" s="19" t="s">
        <v>157</v>
      </c>
      <c r="BE264" s="118">
        <f t="shared" si="49"/>
        <v>0</v>
      </c>
      <c r="BF264" s="118">
        <f t="shared" si="50"/>
        <v>0</v>
      </c>
      <c r="BG264" s="118">
        <f t="shared" si="51"/>
        <v>0</v>
      </c>
      <c r="BH264" s="118">
        <f t="shared" si="52"/>
        <v>0</v>
      </c>
      <c r="BI264" s="118">
        <f t="shared" si="53"/>
        <v>0</v>
      </c>
      <c r="BJ264" s="19" t="s">
        <v>84</v>
      </c>
      <c r="BK264" s="118">
        <f t="shared" si="54"/>
        <v>0</v>
      </c>
      <c r="BL264" s="19" t="s">
        <v>162</v>
      </c>
      <c r="BM264" s="19" t="s">
        <v>604</v>
      </c>
    </row>
    <row r="265" spans="2:65" s="1" customFormat="1" ht="25.5" customHeight="1">
      <c r="B265" s="35"/>
      <c r="C265" s="173" t="s">
        <v>605</v>
      </c>
      <c r="D265" s="173" t="s">
        <v>158</v>
      </c>
      <c r="E265" s="174" t="s">
        <v>606</v>
      </c>
      <c r="F265" s="239" t="s">
        <v>607</v>
      </c>
      <c r="G265" s="239"/>
      <c r="H265" s="239"/>
      <c r="I265" s="239"/>
      <c r="J265" s="175" t="s">
        <v>208</v>
      </c>
      <c r="K265" s="176">
        <v>13</v>
      </c>
      <c r="L265" s="241">
        <v>0</v>
      </c>
      <c r="M265" s="248"/>
      <c r="N265" s="242">
        <f t="shared" si="45"/>
        <v>0</v>
      </c>
      <c r="O265" s="242"/>
      <c r="P265" s="242"/>
      <c r="Q265" s="242"/>
      <c r="R265" s="37"/>
      <c r="T265" s="177" t="s">
        <v>24</v>
      </c>
      <c r="U265" s="44" t="s">
        <v>43</v>
      </c>
      <c r="V265" s="36"/>
      <c r="W265" s="178">
        <f t="shared" si="46"/>
        <v>0</v>
      </c>
      <c r="X265" s="178">
        <v>2.4000000000000001E-4</v>
      </c>
      <c r="Y265" s="178">
        <f t="shared" si="47"/>
        <v>3.1199999999999999E-3</v>
      </c>
      <c r="Z265" s="178">
        <v>0</v>
      </c>
      <c r="AA265" s="179">
        <f t="shared" si="48"/>
        <v>0</v>
      </c>
      <c r="AR265" s="19" t="s">
        <v>162</v>
      </c>
      <c r="AT265" s="19" t="s">
        <v>158</v>
      </c>
      <c r="AU265" s="19" t="s">
        <v>88</v>
      </c>
      <c r="AY265" s="19" t="s">
        <v>157</v>
      </c>
      <c r="BE265" s="118">
        <f t="shared" si="49"/>
        <v>0</v>
      </c>
      <c r="BF265" s="118">
        <f t="shared" si="50"/>
        <v>0</v>
      </c>
      <c r="BG265" s="118">
        <f t="shared" si="51"/>
        <v>0</v>
      </c>
      <c r="BH265" s="118">
        <f t="shared" si="52"/>
        <v>0</v>
      </c>
      <c r="BI265" s="118">
        <f t="shared" si="53"/>
        <v>0</v>
      </c>
      <c r="BJ265" s="19" t="s">
        <v>84</v>
      </c>
      <c r="BK265" s="118">
        <f t="shared" si="54"/>
        <v>0</v>
      </c>
      <c r="BL265" s="19" t="s">
        <v>162</v>
      </c>
      <c r="BM265" s="19" t="s">
        <v>608</v>
      </c>
    </row>
    <row r="266" spans="2:65" s="1" customFormat="1" ht="25.5" customHeight="1">
      <c r="B266" s="35"/>
      <c r="C266" s="173" t="s">
        <v>609</v>
      </c>
      <c r="D266" s="173" t="s">
        <v>158</v>
      </c>
      <c r="E266" s="174" t="s">
        <v>610</v>
      </c>
      <c r="F266" s="239" t="s">
        <v>611</v>
      </c>
      <c r="G266" s="239"/>
      <c r="H266" s="239"/>
      <c r="I266" s="239"/>
      <c r="J266" s="175" t="s">
        <v>208</v>
      </c>
      <c r="K266" s="176">
        <v>16</v>
      </c>
      <c r="L266" s="241">
        <v>0</v>
      </c>
      <c r="M266" s="248"/>
      <c r="N266" s="242">
        <f t="shared" si="45"/>
        <v>0</v>
      </c>
      <c r="O266" s="242"/>
      <c r="P266" s="242"/>
      <c r="Q266" s="242"/>
      <c r="R266" s="37"/>
      <c r="T266" s="177" t="s">
        <v>24</v>
      </c>
      <c r="U266" s="44" t="s">
        <v>43</v>
      </c>
      <c r="V266" s="36"/>
      <c r="W266" s="178">
        <f t="shared" si="46"/>
        <v>0</v>
      </c>
      <c r="X266" s="178">
        <v>3.3E-4</v>
      </c>
      <c r="Y266" s="178">
        <f t="shared" si="47"/>
        <v>5.28E-3</v>
      </c>
      <c r="Z266" s="178">
        <v>0</v>
      </c>
      <c r="AA266" s="179">
        <f t="shared" si="48"/>
        <v>0</v>
      </c>
      <c r="AR266" s="19" t="s">
        <v>162</v>
      </c>
      <c r="AT266" s="19" t="s">
        <v>158</v>
      </c>
      <c r="AU266" s="19" t="s">
        <v>88</v>
      </c>
      <c r="AY266" s="19" t="s">
        <v>157</v>
      </c>
      <c r="BE266" s="118">
        <f t="shared" si="49"/>
        <v>0</v>
      </c>
      <c r="BF266" s="118">
        <f t="shared" si="50"/>
        <v>0</v>
      </c>
      <c r="BG266" s="118">
        <f t="shared" si="51"/>
        <v>0</v>
      </c>
      <c r="BH266" s="118">
        <f t="shared" si="52"/>
        <v>0</v>
      </c>
      <c r="BI266" s="118">
        <f t="shared" si="53"/>
        <v>0</v>
      </c>
      <c r="BJ266" s="19" t="s">
        <v>84</v>
      </c>
      <c r="BK266" s="118">
        <f t="shared" si="54"/>
        <v>0</v>
      </c>
      <c r="BL266" s="19" t="s">
        <v>162</v>
      </c>
      <c r="BM266" s="19" t="s">
        <v>612</v>
      </c>
    </row>
    <row r="267" spans="2:65" s="1" customFormat="1" ht="25.5" customHeight="1">
      <c r="B267" s="35"/>
      <c r="C267" s="173" t="s">
        <v>613</v>
      </c>
      <c r="D267" s="173" t="s">
        <v>158</v>
      </c>
      <c r="E267" s="174" t="s">
        <v>614</v>
      </c>
      <c r="F267" s="239" t="s">
        <v>615</v>
      </c>
      <c r="G267" s="239"/>
      <c r="H267" s="239"/>
      <c r="I267" s="239"/>
      <c r="J267" s="175" t="s">
        <v>208</v>
      </c>
      <c r="K267" s="176">
        <v>3</v>
      </c>
      <c r="L267" s="241">
        <v>0</v>
      </c>
      <c r="M267" s="248"/>
      <c r="N267" s="242">
        <f t="shared" si="45"/>
        <v>0</v>
      </c>
      <c r="O267" s="242"/>
      <c r="P267" s="242"/>
      <c r="Q267" s="242"/>
      <c r="R267" s="37"/>
      <c r="T267" s="177" t="s">
        <v>24</v>
      </c>
      <c r="U267" s="44" t="s">
        <v>43</v>
      </c>
      <c r="V267" s="36"/>
      <c r="W267" s="178">
        <f t="shared" si="46"/>
        <v>0</v>
      </c>
      <c r="X267" s="178">
        <v>4.6999999999999999E-4</v>
      </c>
      <c r="Y267" s="178">
        <f t="shared" si="47"/>
        <v>1.41E-3</v>
      </c>
      <c r="Z267" s="178">
        <v>0</v>
      </c>
      <c r="AA267" s="179">
        <f t="shared" si="48"/>
        <v>0</v>
      </c>
      <c r="AR267" s="19" t="s">
        <v>162</v>
      </c>
      <c r="AT267" s="19" t="s">
        <v>158</v>
      </c>
      <c r="AU267" s="19" t="s">
        <v>88</v>
      </c>
      <c r="AY267" s="19" t="s">
        <v>157</v>
      </c>
      <c r="BE267" s="118">
        <f t="shared" si="49"/>
        <v>0</v>
      </c>
      <c r="BF267" s="118">
        <f t="shared" si="50"/>
        <v>0</v>
      </c>
      <c r="BG267" s="118">
        <f t="shared" si="51"/>
        <v>0</v>
      </c>
      <c r="BH267" s="118">
        <f t="shared" si="52"/>
        <v>0</v>
      </c>
      <c r="BI267" s="118">
        <f t="shared" si="53"/>
        <v>0</v>
      </c>
      <c r="BJ267" s="19" t="s">
        <v>84</v>
      </c>
      <c r="BK267" s="118">
        <f t="shared" si="54"/>
        <v>0</v>
      </c>
      <c r="BL267" s="19" t="s">
        <v>162</v>
      </c>
      <c r="BM267" s="19" t="s">
        <v>616</v>
      </c>
    </row>
    <row r="268" spans="2:65" s="1" customFormat="1" ht="25.5" customHeight="1">
      <c r="B268" s="35"/>
      <c r="C268" s="173" t="s">
        <v>617</v>
      </c>
      <c r="D268" s="173" t="s">
        <v>158</v>
      </c>
      <c r="E268" s="174" t="s">
        <v>618</v>
      </c>
      <c r="F268" s="239" t="s">
        <v>619</v>
      </c>
      <c r="G268" s="239"/>
      <c r="H268" s="239"/>
      <c r="I268" s="239"/>
      <c r="J268" s="175" t="s">
        <v>208</v>
      </c>
      <c r="K268" s="176">
        <v>3</v>
      </c>
      <c r="L268" s="241">
        <v>0</v>
      </c>
      <c r="M268" s="248"/>
      <c r="N268" s="242">
        <f t="shared" si="45"/>
        <v>0</v>
      </c>
      <c r="O268" s="242"/>
      <c r="P268" s="242"/>
      <c r="Q268" s="242"/>
      <c r="R268" s="37"/>
      <c r="T268" s="177" t="s">
        <v>24</v>
      </c>
      <c r="U268" s="44" t="s">
        <v>43</v>
      </c>
      <c r="V268" s="36"/>
      <c r="W268" s="178">
        <f t="shared" si="46"/>
        <v>0</v>
      </c>
      <c r="X268" s="178">
        <v>1.4999999999999999E-4</v>
      </c>
      <c r="Y268" s="178">
        <f t="shared" si="47"/>
        <v>4.4999999999999999E-4</v>
      </c>
      <c r="Z268" s="178">
        <v>0</v>
      </c>
      <c r="AA268" s="179">
        <f t="shared" si="48"/>
        <v>0</v>
      </c>
      <c r="AR268" s="19" t="s">
        <v>162</v>
      </c>
      <c r="AT268" s="19" t="s">
        <v>158</v>
      </c>
      <c r="AU268" s="19" t="s">
        <v>88</v>
      </c>
      <c r="AY268" s="19" t="s">
        <v>157</v>
      </c>
      <c r="BE268" s="118">
        <f t="shared" si="49"/>
        <v>0</v>
      </c>
      <c r="BF268" s="118">
        <f t="shared" si="50"/>
        <v>0</v>
      </c>
      <c r="BG268" s="118">
        <f t="shared" si="51"/>
        <v>0</v>
      </c>
      <c r="BH268" s="118">
        <f t="shared" si="52"/>
        <v>0</v>
      </c>
      <c r="BI268" s="118">
        <f t="shared" si="53"/>
        <v>0</v>
      </c>
      <c r="BJ268" s="19" t="s">
        <v>84</v>
      </c>
      <c r="BK268" s="118">
        <f t="shared" si="54"/>
        <v>0</v>
      </c>
      <c r="BL268" s="19" t="s">
        <v>162</v>
      </c>
      <c r="BM268" s="19" t="s">
        <v>620</v>
      </c>
    </row>
    <row r="269" spans="2:65" s="1" customFormat="1" ht="25.5" customHeight="1">
      <c r="B269" s="35"/>
      <c r="C269" s="173" t="s">
        <v>621</v>
      </c>
      <c r="D269" s="173" t="s">
        <v>158</v>
      </c>
      <c r="E269" s="174" t="s">
        <v>622</v>
      </c>
      <c r="F269" s="239" t="s">
        <v>623</v>
      </c>
      <c r="G269" s="239"/>
      <c r="H269" s="239"/>
      <c r="I269" s="239"/>
      <c r="J269" s="175" t="s">
        <v>208</v>
      </c>
      <c r="K269" s="176">
        <v>3</v>
      </c>
      <c r="L269" s="241">
        <v>0</v>
      </c>
      <c r="M269" s="248"/>
      <c r="N269" s="242">
        <f t="shared" si="45"/>
        <v>0</v>
      </c>
      <c r="O269" s="242"/>
      <c r="P269" s="242"/>
      <c r="Q269" s="242"/>
      <c r="R269" s="37"/>
      <c r="T269" s="177" t="s">
        <v>24</v>
      </c>
      <c r="U269" s="44" t="s">
        <v>43</v>
      </c>
      <c r="V269" s="36"/>
      <c r="W269" s="178">
        <f t="shared" si="46"/>
        <v>0</v>
      </c>
      <c r="X269" s="178">
        <v>2.2000000000000001E-4</v>
      </c>
      <c r="Y269" s="178">
        <f t="shared" si="47"/>
        <v>6.6E-4</v>
      </c>
      <c r="Z269" s="178">
        <v>0</v>
      </c>
      <c r="AA269" s="179">
        <f t="shared" si="48"/>
        <v>0</v>
      </c>
      <c r="AR269" s="19" t="s">
        <v>162</v>
      </c>
      <c r="AT269" s="19" t="s">
        <v>158</v>
      </c>
      <c r="AU269" s="19" t="s">
        <v>88</v>
      </c>
      <c r="AY269" s="19" t="s">
        <v>157</v>
      </c>
      <c r="BE269" s="118">
        <f t="shared" si="49"/>
        <v>0</v>
      </c>
      <c r="BF269" s="118">
        <f t="shared" si="50"/>
        <v>0</v>
      </c>
      <c r="BG269" s="118">
        <f t="shared" si="51"/>
        <v>0</v>
      </c>
      <c r="BH269" s="118">
        <f t="shared" si="52"/>
        <v>0</v>
      </c>
      <c r="BI269" s="118">
        <f t="shared" si="53"/>
        <v>0</v>
      </c>
      <c r="BJ269" s="19" t="s">
        <v>84</v>
      </c>
      <c r="BK269" s="118">
        <f t="shared" si="54"/>
        <v>0</v>
      </c>
      <c r="BL269" s="19" t="s">
        <v>162</v>
      </c>
      <c r="BM269" s="19" t="s">
        <v>624</v>
      </c>
    </row>
    <row r="270" spans="2:65" s="1" customFormat="1" ht="25.5" customHeight="1">
      <c r="B270" s="35"/>
      <c r="C270" s="173" t="s">
        <v>625</v>
      </c>
      <c r="D270" s="173" t="s">
        <v>158</v>
      </c>
      <c r="E270" s="174" t="s">
        <v>626</v>
      </c>
      <c r="F270" s="239" t="s">
        <v>627</v>
      </c>
      <c r="G270" s="239"/>
      <c r="H270" s="239"/>
      <c r="I270" s="239"/>
      <c r="J270" s="175" t="s">
        <v>208</v>
      </c>
      <c r="K270" s="176">
        <v>3</v>
      </c>
      <c r="L270" s="241">
        <v>0</v>
      </c>
      <c r="M270" s="248"/>
      <c r="N270" s="242">
        <f t="shared" si="45"/>
        <v>0</v>
      </c>
      <c r="O270" s="242"/>
      <c r="P270" s="242"/>
      <c r="Q270" s="242"/>
      <c r="R270" s="37"/>
      <c r="T270" s="177" t="s">
        <v>24</v>
      </c>
      <c r="U270" s="44" t="s">
        <v>43</v>
      </c>
      <c r="V270" s="36"/>
      <c r="W270" s="178">
        <f t="shared" si="46"/>
        <v>0</v>
      </c>
      <c r="X270" s="178">
        <v>3.1E-4</v>
      </c>
      <c r="Y270" s="178">
        <f t="shared" si="47"/>
        <v>9.3000000000000005E-4</v>
      </c>
      <c r="Z270" s="178">
        <v>0</v>
      </c>
      <c r="AA270" s="179">
        <f t="shared" si="48"/>
        <v>0</v>
      </c>
      <c r="AR270" s="19" t="s">
        <v>162</v>
      </c>
      <c r="AT270" s="19" t="s">
        <v>158</v>
      </c>
      <c r="AU270" s="19" t="s">
        <v>88</v>
      </c>
      <c r="AY270" s="19" t="s">
        <v>157</v>
      </c>
      <c r="BE270" s="118">
        <f t="shared" si="49"/>
        <v>0</v>
      </c>
      <c r="BF270" s="118">
        <f t="shared" si="50"/>
        <v>0</v>
      </c>
      <c r="BG270" s="118">
        <f t="shared" si="51"/>
        <v>0</v>
      </c>
      <c r="BH270" s="118">
        <f t="shared" si="52"/>
        <v>0</v>
      </c>
      <c r="BI270" s="118">
        <f t="shared" si="53"/>
        <v>0</v>
      </c>
      <c r="BJ270" s="19" t="s">
        <v>84</v>
      </c>
      <c r="BK270" s="118">
        <f t="shared" si="54"/>
        <v>0</v>
      </c>
      <c r="BL270" s="19" t="s">
        <v>162</v>
      </c>
      <c r="BM270" s="19" t="s">
        <v>628</v>
      </c>
    </row>
    <row r="271" spans="2:65" s="1" customFormat="1" ht="25.5" customHeight="1">
      <c r="B271" s="35"/>
      <c r="C271" s="173" t="s">
        <v>629</v>
      </c>
      <c r="D271" s="173" t="s">
        <v>158</v>
      </c>
      <c r="E271" s="174" t="s">
        <v>630</v>
      </c>
      <c r="F271" s="239" t="s">
        <v>631</v>
      </c>
      <c r="G271" s="239"/>
      <c r="H271" s="239"/>
      <c r="I271" s="239"/>
      <c r="J271" s="175" t="s">
        <v>208</v>
      </c>
      <c r="K271" s="176">
        <v>1</v>
      </c>
      <c r="L271" s="241">
        <v>0</v>
      </c>
      <c r="M271" s="248"/>
      <c r="N271" s="242">
        <f t="shared" si="45"/>
        <v>0</v>
      </c>
      <c r="O271" s="242"/>
      <c r="P271" s="242"/>
      <c r="Q271" s="242"/>
      <c r="R271" s="37"/>
      <c r="T271" s="177" t="s">
        <v>24</v>
      </c>
      <c r="U271" s="44" t="s">
        <v>43</v>
      </c>
      <c r="V271" s="36"/>
      <c r="W271" s="178">
        <f t="shared" si="46"/>
        <v>0</v>
      </c>
      <c r="X271" s="178">
        <v>3.5E-4</v>
      </c>
      <c r="Y271" s="178">
        <f t="shared" si="47"/>
        <v>3.5E-4</v>
      </c>
      <c r="Z271" s="178">
        <v>0</v>
      </c>
      <c r="AA271" s="179">
        <f t="shared" si="48"/>
        <v>0</v>
      </c>
      <c r="AR271" s="19" t="s">
        <v>162</v>
      </c>
      <c r="AT271" s="19" t="s">
        <v>158</v>
      </c>
      <c r="AU271" s="19" t="s">
        <v>88</v>
      </c>
      <c r="AY271" s="19" t="s">
        <v>157</v>
      </c>
      <c r="BE271" s="118">
        <f t="shared" si="49"/>
        <v>0</v>
      </c>
      <c r="BF271" s="118">
        <f t="shared" si="50"/>
        <v>0</v>
      </c>
      <c r="BG271" s="118">
        <f t="shared" si="51"/>
        <v>0</v>
      </c>
      <c r="BH271" s="118">
        <f t="shared" si="52"/>
        <v>0</v>
      </c>
      <c r="BI271" s="118">
        <f t="shared" si="53"/>
        <v>0</v>
      </c>
      <c r="BJ271" s="19" t="s">
        <v>84</v>
      </c>
      <c r="BK271" s="118">
        <f t="shared" si="54"/>
        <v>0</v>
      </c>
      <c r="BL271" s="19" t="s">
        <v>162</v>
      </c>
      <c r="BM271" s="19" t="s">
        <v>632</v>
      </c>
    </row>
    <row r="272" spans="2:65" s="1" customFormat="1" ht="25.5" customHeight="1">
      <c r="B272" s="35"/>
      <c r="C272" s="173" t="s">
        <v>633</v>
      </c>
      <c r="D272" s="173" t="s">
        <v>158</v>
      </c>
      <c r="E272" s="174" t="s">
        <v>634</v>
      </c>
      <c r="F272" s="239" t="s">
        <v>635</v>
      </c>
      <c r="G272" s="239"/>
      <c r="H272" s="239"/>
      <c r="I272" s="239"/>
      <c r="J272" s="175" t="s">
        <v>208</v>
      </c>
      <c r="K272" s="176">
        <v>10</v>
      </c>
      <c r="L272" s="241">
        <v>0</v>
      </c>
      <c r="M272" s="248"/>
      <c r="N272" s="242">
        <f t="shared" si="45"/>
        <v>0</v>
      </c>
      <c r="O272" s="242"/>
      <c r="P272" s="242"/>
      <c r="Q272" s="242"/>
      <c r="R272" s="37"/>
      <c r="T272" s="177" t="s">
        <v>24</v>
      </c>
      <c r="U272" s="44" t="s">
        <v>43</v>
      </c>
      <c r="V272" s="36"/>
      <c r="W272" s="178">
        <f t="shared" si="46"/>
        <v>0</v>
      </c>
      <c r="X272" s="178">
        <v>5.2999999999999998E-4</v>
      </c>
      <c r="Y272" s="178">
        <f t="shared" si="47"/>
        <v>5.3E-3</v>
      </c>
      <c r="Z272" s="178">
        <v>0</v>
      </c>
      <c r="AA272" s="179">
        <f t="shared" si="48"/>
        <v>0</v>
      </c>
      <c r="AR272" s="19" t="s">
        <v>162</v>
      </c>
      <c r="AT272" s="19" t="s">
        <v>158</v>
      </c>
      <c r="AU272" s="19" t="s">
        <v>88</v>
      </c>
      <c r="AY272" s="19" t="s">
        <v>157</v>
      </c>
      <c r="BE272" s="118">
        <f t="shared" si="49"/>
        <v>0</v>
      </c>
      <c r="BF272" s="118">
        <f t="shared" si="50"/>
        <v>0</v>
      </c>
      <c r="BG272" s="118">
        <f t="shared" si="51"/>
        <v>0</v>
      </c>
      <c r="BH272" s="118">
        <f t="shared" si="52"/>
        <v>0</v>
      </c>
      <c r="BI272" s="118">
        <f t="shared" si="53"/>
        <v>0</v>
      </c>
      <c r="BJ272" s="19" t="s">
        <v>84</v>
      </c>
      <c r="BK272" s="118">
        <f t="shared" si="54"/>
        <v>0</v>
      </c>
      <c r="BL272" s="19" t="s">
        <v>162</v>
      </c>
      <c r="BM272" s="19" t="s">
        <v>636</v>
      </c>
    </row>
    <row r="273" spans="2:65" s="1" customFormat="1" ht="25.5" customHeight="1">
      <c r="B273" s="35"/>
      <c r="C273" s="173" t="s">
        <v>637</v>
      </c>
      <c r="D273" s="173" t="s">
        <v>158</v>
      </c>
      <c r="E273" s="174" t="s">
        <v>638</v>
      </c>
      <c r="F273" s="239" t="s">
        <v>639</v>
      </c>
      <c r="G273" s="239"/>
      <c r="H273" s="239"/>
      <c r="I273" s="239"/>
      <c r="J273" s="175" t="s">
        <v>208</v>
      </c>
      <c r="K273" s="176">
        <v>10</v>
      </c>
      <c r="L273" s="241">
        <v>0</v>
      </c>
      <c r="M273" s="248"/>
      <c r="N273" s="242">
        <f t="shared" si="45"/>
        <v>0</v>
      </c>
      <c r="O273" s="242"/>
      <c r="P273" s="242"/>
      <c r="Q273" s="242"/>
      <c r="R273" s="37"/>
      <c r="T273" s="177" t="s">
        <v>24</v>
      </c>
      <c r="U273" s="44" t="s">
        <v>43</v>
      </c>
      <c r="V273" s="36"/>
      <c r="W273" s="178">
        <f t="shared" si="46"/>
        <v>0</v>
      </c>
      <c r="X273" s="178">
        <v>2.7E-4</v>
      </c>
      <c r="Y273" s="178">
        <f t="shared" si="47"/>
        <v>2.7000000000000001E-3</v>
      </c>
      <c r="Z273" s="178">
        <v>0</v>
      </c>
      <c r="AA273" s="179">
        <f t="shared" si="48"/>
        <v>0</v>
      </c>
      <c r="AR273" s="19" t="s">
        <v>162</v>
      </c>
      <c r="AT273" s="19" t="s">
        <v>158</v>
      </c>
      <c r="AU273" s="19" t="s">
        <v>88</v>
      </c>
      <c r="AY273" s="19" t="s">
        <v>157</v>
      </c>
      <c r="BE273" s="118">
        <f t="shared" si="49"/>
        <v>0</v>
      </c>
      <c r="BF273" s="118">
        <f t="shared" si="50"/>
        <v>0</v>
      </c>
      <c r="BG273" s="118">
        <f t="shared" si="51"/>
        <v>0</v>
      </c>
      <c r="BH273" s="118">
        <f t="shared" si="52"/>
        <v>0</v>
      </c>
      <c r="BI273" s="118">
        <f t="shared" si="53"/>
        <v>0</v>
      </c>
      <c r="BJ273" s="19" t="s">
        <v>84</v>
      </c>
      <c r="BK273" s="118">
        <f t="shared" si="54"/>
        <v>0</v>
      </c>
      <c r="BL273" s="19" t="s">
        <v>162</v>
      </c>
      <c r="BM273" s="19" t="s">
        <v>640</v>
      </c>
    </row>
    <row r="274" spans="2:65" s="1" customFormat="1" ht="38.25" customHeight="1">
      <c r="B274" s="35"/>
      <c r="C274" s="173" t="s">
        <v>641</v>
      </c>
      <c r="D274" s="173" t="s">
        <v>158</v>
      </c>
      <c r="E274" s="174" t="s">
        <v>642</v>
      </c>
      <c r="F274" s="239" t="s">
        <v>643</v>
      </c>
      <c r="G274" s="239"/>
      <c r="H274" s="239"/>
      <c r="I274" s="239"/>
      <c r="J274" s="175" t="s">
        <v>208</v>
      </c>
      <c r="K274" s="176">
        <v>6</v>
      </c>
      <c r="L274" s="241">
        <v>0</v>
      </c>
      <c r="M274" s="248"/>
      <c r="N274" s="242">
        <f t="shared" si="45"/>
        <v>0</v>
      </c>
      <c r="O274" s="242"/>
      <c r="P274" s="242"/>
      <c r="Q274" s="242"/>
      <c r="R274" s="37"/>
      <c r="T274" s="177" t="s">
        <v>24</v>
      </c>
      <c r="U274" s="44" t="s">
        <v>43</v>
      </c>
      <c r="V274" s="36"/>
      <c r="W274" s="178">
        <f t="shared" si="46"/>
        <v>0</v>
      </c>
      <c r="X274" s="178">
        <v>1.47E-3</v>
      </c>
      <c r="Y274" s="178">
        <f t="shared" si="47"/>
        <v>8.8199999999999997E-3</v>
      </c>
      <c r="Z274" s="178">
        <v>0</v>
      </c>
      <c r="AA274" s="179">
        <f t="shared" si="48"/>
        <v>0</v>
      </c>
      <c r="AR274" s="19" t="s">
        <v>162</v>
      </c>
      <c r="AT274" s="19" t="s">
        <v>158</v>
      </c>
      <c r="AU274" s="19" t="s">
        <v>88</v>
      </c>
      <c r="AY274" s="19" t="s">
        <v>157</v>
      </c>
      <c r="BE274" s="118">
        <f t="shared" si="49"/>
        <v>0</v>
      </c>
      <c r="BF274" s="118">
        <f t="shared" si="50"/>
        <v>0</v>
      </c>
      <c r="BG274" s="118">
        <f t="shared" si="51"/>
        <v>0</v>
      </c>
      <c r="BH274" s="118">
        <f t="shared" si="52"/>
        <v>0</v>
      </c>
      <c r="BI274" s="118">
        <f t="shared" si="53"/>
        <v>0</v>
      </c>
      <c r="BJ274" s="19" t="s">
        <v>84</v>
      </c>
      <c r="BK274" s="118">
        <f t="shared" si="54"/>
        <v>0</v>
      </c>
      <c r="BL274" s="19" t="s">
        <v>162</v>
      </c>
      <c r="BM274" s="19" t="s">
        <v>644</v>
      </c>
    </row>
    <row r="275" spans="2:65" s="1" customFormat="1" ht="25.5" customHeight="1">
      <c r="B275" s="35"/>
      <c r="C275" s="173" t="s">
        <v>645</v>
      </c>
      <c r="D275" s="173" t="s">
        <v>158</v>
      </c>
      <c r="E275" s="174" t="s">
        <v>646</v>
      </c>
      <c r="F275" s="239" t="s">
        <v>647</v>
      </c>
      <c r="G275" s="239"/>
      <c r="H275" s="239"/>
      <c r="I275" s="239"/>
      <c r="J275" s="175" t="s">
        <v>199</v>
      </c>
      <c r="K275" s="180">
        <v>0</v>
      </c>
      <c r="L275" s="241">
        <v>0</v>
      </c>
      <c r="M275" s="248"/>
      <c r="N275" s="242">
        <f t="shared" si="45"/>
        <v>0</v>
      </c>
      <c r="O275" s="242"/>
      <c r="P275" s="242"/>
      <c r="Q275" s="242"/>
      <c r="R275" s="37"/>
      <c r="T275" s="177" t="s">
        <v>24</v>
      </c>
      <c r="U275" s="44" t="s">
        <v>43</v>
      </c>
      <c r="V275" s="36"/>
      <c r="W275" s="178">
        <f t="shared" si="46"/>
        <v>0</v>
      </c>
      <c r="X275" s="178">
        <v>0</v>
      </c>
      <c r="Y275" s="178">
        <f t="shared" si="47"/>
        <v>0</v>
      </c>
      <c r="Z275" s="178">
        <v>0</v>
      </c>
      <c r="AA275" s="179">
        <f t="shared" si="48"/>
        <v>0</v>
      </c>
      <c r="AR275" s="19" t="s">
        <v>162</v>
      </c>
      <c r="AT275" s="19" t="s">
        <v>158</v>
      </c>
      <c r="AU275" s="19" t="s">
        <v>88</v>
      </c>
      <c r="AY275" s="19" t="s">
        <v>157</v>
      </c>
      <c r="BE275" s="118">
        <f t="shared" si="49"/>
        <v>0</v>
      </c>
      <c r="BF275" s="118">
        <f t="shared" si="50"/>
        <v>0</v>
      </c>
      <c r="BG275" s="118">
        <f t="shared" si="51"/>
        <v>0</v>
      </c>
      <c r="BH275" s="118">
        <f t="shared" si="52"/>
        <v>0</v>
      </c>
      <c r="BI275" s="118">
        <f t="shared" si="53"/>
        <v>0</v>
      </c>
      <c r="BJ275" s="19" t="s">
        <v>84</v>
      </c>
      <c r="BK275" s="118">
        <f t="shared" si="54"/>
        <v>0</v>
      </c>
      <c r="BL275" s="19" t="s">
        <v>162</v>
      </c>
      <c r="BM275" s="19" t="s">
        <v>648</v>
      </c>
    </row>
    <row r="276" spans="2:65" s="1" customFormat="1" ht="25.5" customHeight="1">
      <c r="B276" s="35"/>
      <c r="C276" s="173" t="s">
        <v>649</v>
      </c>
      <c r="D276" s="173" t="s">
        <v>158</v>
      </c>
      <c r="E276" s="174" t="s">
        <v>650</v>
      </c>
      <c r="F276" s="239" t="s">
        <v>651</v>
      </c>
      <c r="G276" s="239"/>
      <c r="H276" s="239"/>
      <c r="I276" s="239"/>
      <c r="J276" s="175" t="s">
        <v>199</v>
      </c>
      <c r="K276" s="180">
        <v>0</v>
      </c>
      <c r="L276" s="241">
        <v>0</v>
      </c>
      <c r="M276" s="248"/>
      <c r="N276" s="242">
        <f t="shared" si="45"/>
        <v>0</v>
      </c>
      <c r="O276" s="242"/>
      <c r="P276" s="242"/>
      <c r="Q276" s="242"/>
      <c r="R276" s="37"/>
      <c r="T276" s="177" t="s">
        <v>24</v>
      </c>
      <c r="U276" s="44" t="s">
        <v>43</v>
      </c>
      <c r="V276" s="36"/>
      <c r="W276" s="178">
        <f t="shared" si="46"/>
        <v>0</v>
      </c>
      <c r="X276" s="178">
        <v>0</v>
      </c>
      <c r="Y276" s="178">
        <f t="shared" si="47"/>
        <v>0</v>
      </c>
      <c r="Z276" s="178">
        <v>0</v>
      </c>
      <c r="AA276" s="179">
        <f t="shared" si="48"/>
        <v>0</v>
      </c>
      <c r="AR276" s="19" t="s">
        <v>162</v>
      </c>
      <c r="AT276" s="19" t="s">
        <v>158</v>
      </c>
      <c r="AU276" s="19" t="s">
        <v>88</v>
      </c>
      <c r="AY276" s="19" t="s">
        <v>157</v>
      </c>
      <c r="BE276" s="118">
        <f t="shared" si="49"/>
        <v>0</v>
      </c>
      <c r="BF276" s="118">
        <f t="shared" si="50"/>
        <v>0</v>
      </c>
      <c r="BG276" s="118">
        <f t="shared" si="51"/>
        <v>0</v>
      </c>
      <c r="BH276" s="118">
        <f t="shared" si="52"/>
        <v>0</v>
      </c>
      <c r="BI276" s="118">
        <f t="shared" si="53"/>
        <v>0</v>
      </c>
      <c r="BJ276" s="19" t="s">
        <v>84</v>
      </c>
      <c r="BK276" s="118">
        <f t="shared" si="54"/>
        <v>0</v>
      </c>
      <c r="BL276" s="19" t="s">
        <v>162</v>
      </c>
      <c r="BM276" s="19" t="s">
        <v>652</v>
      </c>
    </row>
    <row r="277" spans="2:65" s="10" customFormat="1" ht="29.85" customHeight="1">
      <c r="B277" s="162"/>
      <c r="C277" s="163"/>
      <c r="D277" s="172" t="s">
        <v>129</v>
      </c>
      <c r="E277" s="172"/>
      <c r="F277" s="172"/>
      <c r="G277" s="172"/>
      <c r="H277" s="172"/>
      <c r="I277" s="172"/>
      <c r="J277" s="172"/>
      <c r="K277" s="172"/>
      <c r="L277" s="172"/>
      <c r="M277" s="172"/>
      <c r="N277" s="246">
        <f>BK277</f>
        <v>0</v>
      </c>
      <c r="O277" s="247"/>
      <c r="P277" s="247"/>
      <c r="Q277" s="247"/>
      <c r="R277" s="165"/>
      <c r="T277" s="166"/>
      <c r="U277" s="163"/>
      <c r="V277" s="163"/>
      <c r="W277" s="167">
        <f>SUM(W278:W282)</f>
        <v>0</v>
      </c>
      <c r="X277" s="163"/>
      <c r="Y277" s="167">
        <f>SUM(Y278:Y282)</f>
        <v>1.0499999999999999E-2</v>
      </c>
      <c r="Z277" s="163"/>
      <c r="AA277" s="168">
        <f>SUM(AA278:AA282)</f>
        <v>0.2</v>
      </c>
      <c r="AR277" s="169" t="s">
        <v>88</v>
      </c>
      <c r="AT277" s="170" t="s">
        <v>77</v>
      </c>
      <c r="AU277" s="170" t="s">
        <v>84</v>
      </c>
      <c r="AY277" s="169" t="s">
        <v>157</v>
      </c>
      <c r="BK277" s="171">
        <f>SUM(BK278:BK282)</f>
        <v>0</v>
      </c>
    </row>
    <row r="278" spans="2:65" s="1" customFormat="1" ht="25.5" customHeight="1">
      <c r="B278" s="35"/>
      <c r="C278" s="173" t="s">
        <v>653</v>
      </c>
      <c r="D278" s="173" t="s">
        <v>158</v>
      </c>
      <c r="E278" s="174" t="s">
        <v>654</v>
      </c>
      <c r="F278" s="239" t="s">
        <v>655</v>
      </c>
      <c r="G278" s="239"/>
      <c r="H278" s="239"/>
      <c r="I278" s="239"/>
      <c r="J278" s="175" t="s">
        <v>656</v>
      </c>
      <c r="K278" s="176">
        <v>150</v>
      </c>
      <c r="L278" s="241">
        <v>0</v>
      </c>
      <c r="M278" s="248"/>
      <c r="N278" s="242">
        <f>ROUND(L278*K278,2)</f>
        <v>0</v>
      </c>
      <c r="O278" s="242"/>
      <c r="P278" s="242"/>
      <c r="Q278" s="242"/>
      <c r="R278" s="37"/>
      <c r="T278" s="177" t="s">
        <v>24</v>
      </c>
      <c r="U278" s="44" t="s">
        <v>43</v>
      </c>
      <c r="V278" s="36"/>
      <c r="W278" s="178">
        <f>V278*K278</f>
        <v>0</v>
      </c>
      <c r="X278" s="178">
        <v>6.9999999999999994E-5</v>
      </c>
      <c r="Y278" s="178">
        <f>X278*K278</f>
        <v>1.0499999999999999E-2</v>
      </c>
      <c r="Z278" s="178">
        <v>0</v>
      </c>
      <c r="AA278" s="179">
        <f>Z278*K278</f>
        <v>0</v>
      </c>
      <c r="AR278" s="19" t="s">
        <v>162</v>
      </c>
      <c r="AT278" s="19" t="s">
        <v>158</v>
      </c>
      <c r="AU278" s="19" t="s">
        <v>88</v>
      </c>
      <c r="AY278" s="19" t="s">
        <v>157</v>
      </c>
      <c r="BE278" s="118">
        <f>IF(U278="základní",N278,0)</f>
        <v>0</v>
      </c>
      <c r="BF278" s="118">
        <f>IF(U278="snížená",N278,0)</f>
        <v>0</v>
      </c>
      <c r="BG278" s="118">
        <f>IF(U278="zákl. přenesená",N278,0)</f>
        <v>0</v>
      </c>
      <c r="BH278" s="118">
        <f>IF(U278="sníž. přenesená",N278,0)</f>
        <v>0</v>
      </c>
      <c r="BI278" s="118">
        <f>IF(U278="nulová",N278,0)</f>
        <v>0</v>
      </c>
      <c r="BJ278" s="19" t="s">
        <v>84</v>
      </c>
      <c r="BK278" s="118">
        <f>ROUND(L278*K278,2)</f>
        <v>0</v>
      </c>
      <c r="BL278" s="19" t="s">
        <v>162</v>
      </c>
      <c r="BM278" s="19" t="s">
        <v>657</v>
      </c>
    </row>
    <row r="279" spans="2:65" s="1" customFormat="1" ht="16.5" customHeight="1">
      <c r="B279" s="35"/>
      <c r="C279" s="181" t="s">
        <v>658</v>
      </c>
      <c r="D279" s="181" t="s">
        <v>234</v>
      </c>
      <c r="E279" s="182" t="s">
        <v>659</v>
      </c>
      <c r="F279" s="245" t="s">
        <v>660</v>
      </c>
      <c r="G279" s="245"/>
      <c r="H279" s="245"/>
      <c r="I279" s="245"/>
      <c r="J279" s="183" t="s">
        <v>656</v>
      </c>
      <c r="K279" s="184">
        <v>150</v>
      </c>
      <c r="L279" s="249">
        <v>0</v>
      </c>
      <c r="M279" s="250"/>
      <c r="N279" s="251">
        <f>ROUND(L279*K279,2)</f>
        <v>0</v>
      </c>
      <c r="O279" s="242"/>
      <c r="P279" s="242"/>
      <c r="Q279" s="242"/>
      <c r="R279" s="37"/>
      <c r="T279" s="177" t="s">
        <v>24</v>
      </c>
      <c r="U279" s="44" t="s">
        <v>43</v>
      </c>
      <c r="V279" s="36"/>
      <c r="W279" s="178">
        <f>V279*K279</f>
        <v>0</v>
      </c>
      <c r="X279" s="178">
        <v>0</v>
      </c>
      <c r="Y279" s="178">
        <f>X279*K279</f>
        <v>0</v>
      </c>
      <c r="Z279" s="178">
        <v>0</v>
      </c>
      <c r="AA279" s="179">
        <f>Z279*K279</f>
        <v>0</v>
      </c>
      <c r="AR279" s="19" t="s">
        <v>237</v>
      </c>
      <c r="AT279" s="19" t="s">
        <v>234</v>
      </c>
      <c r="AU279" s="19" t="s">
        <v>88</v>
      </c>
      <c r="AY279" s="19" t="s">
        <v>157</v>
      </c>
      <c r="BE279" s="118">
        <f>IF(U279="základní",N279,0)</f>
        <v>0</v>
      </c>
      <c r="BF279" s="118">
        <f>IF(U279="snížená",N279,0)</f>
        <v>0</v>
      </c>
      <c r="BG279" s="118">
        <f>IF(U279="zákl. přenesená",N279,0)</f>
        <v>0</v>
      </c>
      <c r="BH279" s="118">
        <f>IF(U279="sníž. přenesená",N279,0)</f>
        <v>0</v>
      </c>
      <c r="BI279" s="118">
        <f>IF(U279="nulová",N279,0)</f>
        <v>0</v>
      </c>
      <c r="BJ279" s="19" t="s">
        <v>84</v>
      </c>
      <c r="BK279" s="118">
        <f>ROUND(L279*K279,2)</f>
        <v>0</v>
      </c>
      <c r="BL279" s="19" t="s">
        <v>162</v>
      </c>
      <c r="BM279" s="19" t="s">
        <v>661</v>
      </c>
    </row>
    <row r="280" spans="2:65" s="1" customFormat="1" ht="38.25" customHeight="1">
      <c r="B280" s="35"/>
      <c r="C280" s="173" t="s">
        <v>662</v>
      </c>
      <c r="D280" s="173" t="s">
        <v>158</v>
      </c>
      <c r="E280" s="174" t="s">
        <v>663</v>
      </c>
      <c r="F280" s="239" t="s">
        <v>664</v>
      </c>
      <c r="G280" s="239"/>
      <c r="H280" s="239"/>
      <c r="I280" s="239"/>
      <c r="J280" s="175" t="s">
        <v>656</v>
      </c>
      <c r="K280" s="176">
        <v>200</v>
      </c>
      <c r="L280" s="241">
        <v>0</v>
      </c>
      <c r="M280" s="248"/>
      <c r="N280" s="242">
        <f>ROUND(L280*K280,2)</f>
        <v>0</v>
      </c>
      <c r="O280" s="242"/>
      <c r="P280" s="242"/>
      <c r="Q280" s="242"/>
      <c r="R280" s="37"/>
      <c r="T280" s="177" t="s">
        <v>24</v>
      </c>
      <c r="U280" s="44" t="s">
        <v>43</v>
      </c>
      <c r="V280" s="36"/>
      <c r="W280" s="178">
        <f>V280*K280</f>
        <v>0</v>
      </c>
      <c r="X280" s="178">
        <v>0</v>
      </c>
      <c r="Y280" s="178">
        <f>X280*K280</f>
        <v>0</v>
      </c>
      <c r="Z280" s="178">
        <v>1E-3</v>
      </c>
      <c r="AA280" s="179">
        <f>Z280*K280</f>
        <v>0.2</v>
      </c>
      <c r="AR280" s="19" t="s">
        <v>162</v>
      </c>
      <c r="AT280" s="19" t="s">
        <v>158</v>
      </c>
      <c r="AU280" s="19" t="s">
        <v>88</v>
      </c>
      <c r="AY280" s="19" t="s">
        <v>157</v>
      </c>
      <c r="BE280" s="118">
        <f>IF(U280="základní",N280,0)</f>
        <v>0</v>
      </c>
      <c r="BF280" s="118">
        <f>IF(U280="snížená",N280,0)</f>
        <v>0</v>
      </c>
      <c r="BG280" s="118">
        <f>IF(U280="zákl. přenesená",N280,0)</f>
        <v>0</v>
      </c>
      <c r="BH280" s="118">
        <f>IF(U280="sníž. přenesená",N280,0)</f>
        <v>0</v>
      </c>
      <c r="BI280" s="118">
        <f>IF(U280="nulová",N280,0)</f>
        <v>0</v>
      </c>
      <c r="BJ280" s="19" t="s">
        <v>84</v>
      </c>
      <c r="BK280" s="118">
        <f>ROUND(L280*K280,2)</f>
        <v>0</v>
      </c>
      <c r="BL280" s="19" t="s">
        <v>162</v>
      </c>
      <c r="BM280" s="19" t="s">
        <v>665</v>
      </c>
    </row>
    <row r="281" spans="2:65" s="1" customFormat="1" ht="25.5" customHeight="1">
      <c r="B281" s="35"/>
      <c r="C281" s="173" t="s">
        <v>666</v>
      </c>
      <c r="D281" s="173" t="s">
        <v>158</v>
      </c>
      <c r="E281" s="174" t="s">
        <v>667</v>
      </c>
      <c r="F281" s="239" t="s">
        <v>668</v>
      </c>
      <c r="G281" s="239"/>
      <c r="H281" s="239"/>
      <c r="I281" s="239"/>
      <c r="J281" s="175" t="s">
        <v>199</v>
      </c>
      <c r="K281" s="180">
        <v>0</v>
      </c>
      <c r="L281" s="241">
        <v>0</v>
      </c>
      <c r="M281" s="248"/>
      <c r="N281" s="242">
        <f>ROUND(L281*K281,2)</f>
        <v>0</v>
      </c>
      <c r="O281" s="242"/>
      <c r="P281" s="242"/>
      <c r="Q281" s="242"/>
      <c r="R281" s="37"/>
      <c r="T281" s="177" t="s">
        <v>24</v>
      </c>
      <c r="U281" s="44" t="s">
        <v>43</v>
      </c>
      <c r="V281" s="36"/>
      <c r="W281" s="178">
        <f>V281*K281</f>
        <v>0</v>
      </c>
      <c r="X281" s="178">
        <v>0</v>
      </c>
      <c r="Y281" s="178">
        <f>X281*K281</f>
        <v>0</v>
      </c>
      <c r="Z281" s="178">
        <v>0</v>
      </c>
      <c r="AA281" s="179">
        <f>Z281*K281</f>
        <v>0</v>
      </c>
      <c r="AR281" s="19" t="s">
        <v>162</v>
      </c>
      <c r="AT281" s="19" t="s">
        <v>158</v>
      </c>
      <c r="AU281" s="19" t="s">
        <v>88</v>
      </c>
      <c r="AY281" s="19" t="s">
        <v>157</v>
      </c>
      <c r="BE281" s="118">
        <f>IF(U281="základní",N281,0)</f>
        <v>0</v>
      </c>
      <c r="BF281" s="118">
        <f>IF(U281="snížená",N281,0)</f>
        <v>0</v>
      </c>
      <c r="BG281" s="118">
        <f>IF(U281="zákl. přenesená",N281,0)</f>
        <v>0</v>
      </c>
      <c r="BH281" s="118">
        <f>IF(U281="sníž. přenesená",N281,0)</f>
        <v>0</v>
      </c>
      <c r="BI281" s="118">
        <f>IF(U281="nulová",N281,0)</f>
        <v>0</v>
      </c>
      <c r="BJ281" s="19" t="s">
        <v>84</v>
      </c>
      <c r="BK281" s="118">
        <f>ROUND(L281*K281,2)</f>
        <v>0</v>
      </c>
      <c r="BL281" s="19" t="s">
        <v>162</v>
      </c>
      <c r="BM281" s="19" t="s">
        <v>669</v>
      </c>
    </row>
    <row r="282" spans="2:65" s="1" customFormat="1" ht="25.5" customHeight="1">
      <c r="B282" s="35"/>
      <c r="C282" s="173" t="s">
        <v>670</v>
      </c>
      <c r="D282" s="173" t="s">
        <v>158</v>
      </c>
      <c r="E282" s="174" t="s">
        <v>671</v>
      </c>
      <c r="F282" s="239" t="s">
        <v>672</v>
      </c>
      <c r="G282" s="239"/>
      <c r="H282" s="239"/>
      <c r="I282" s="239"/>
      <c r="J282" s="175" t="s">
        <v>199</v>
      </c>
      <c r="K282" s="180">
        <v>0</v>
      </c>
      <c r="L282" s="241">
        <v>0</v>
      </c>
      <c r="M282" s="248"/>
      <c r="N282" s="242">
        <f>ROUND(L282*K282,2)</f>
        <v>0</v>
      </c>
      <c r="O282" s="242"/>
      <c r="P282" s="242"/>
      <c r="Q282" s="242"/>
      <c r="R282" s="37"/>
      <c r="T282" s="177" t="s">
        <v>24</v>
      </c>
      <c r="U282" s="44" t="s">
        <v>43</v>
      </c>
      <c r="V282" s="36"/>
      <c r="W282" s="178">
        <f>V282*K282</f>
        <v>0</v>
      </c>
      <c r="X282" s="178">
        <v>0</v>
      </c>
      <c r="Y282" s="178">
        <f>X282*K282</f>
        <v>0</v>
      </c>
      <c r="Z282" s="178">
        <v>0</v>
      </c>
      <c r="AA282" s="179">
        <f>Z282*K282</f>
        <v>0</v>
      </c>
      <c r="AR282" s="19" t="s">
        <v>162</v>
      </c>
      <c r="AT282" s="19" t="s">
        <v>158</v>
      </c>
      <c r="AU282" s="19" t="s">
        <v>88</v>
      </c>
      <c r="AY282" s="19" t="s">
        <v>157</v>
      </c>
      <c r="BE282" s="118">
        <f>IF(U282="základní",N282,0)</f>
        <v>0</v>
      </c>
      <c r="BF282" s="118">
        <f>IF(U282="snížená",N282,0)</f>
        <v>0</v>
      </c>
      <c r="BG282" s="118">
        <f>IF(U282="zákl. přenesená",N282,0)</f>
        <v>0</v>
      </c>
      <c r="BH282" s="118">
        <f>IF(U282="sníž. přenesená",N282,0)</f>
        <v>0</v>
      </c>
      <c r="BI282" s="118">
        <f>IF(U282="nulová",N282,0)</f>
        <v>0</v>
      </c>
      <c r="BJ282" s="19" t="s">
        <v>84</v>
      </c>
      <c r="BK282" s="118">
        <f>ROUND(L282*K282,2)</f>
        <v>0</v>
      </c>
      <c r="BL282" s="19" t="s">
        <v>162</v>
      </c>
      <c r="BM282" s="19" t="s">
        <v>673</v>
      </c>
    </row>
    <row r="283" spans="2:65" s="10" customFormat="1" ht="29.85" customHeight="1">
      <c r="B283" s="162"/>
      <c r="C283" s="163"/>
      <c r="D283" s="172" t="s">
        <v>130</v>
      </c>
      <c r="E283" s="172"/>
      <c r="F283" s="172"/>
      <c r="G283" s="172"/>
      <c r="H283" s="172"/>
      <c r="I283" s="172"/>
      <c r="J283" s="172"/>
      <c r="K283" s="172"/>
      <c r="L283" s="172"/>
      <c r="M283" s="172"/>
      <c r="N283" s="246">
        <f>BK283</f>
        <v>0</v>
      </c>
      <c r="O283" s="247"/>
      <c r="P283" s="247"/>
      <c r="Q283" s="247"/>
      <c r="R283" s="165"/>
      <c r="T283" s="166"/>
      <c r="U283" s="163"/>
      <c r="V283" s="163"/>
      <c r="W283" s="167">
        <f>SUM(W284:W286)</f>
        <v>0</v>
      </c>
      <c r="X283" s="163"/>
      <c r="Y283" s="167">
        <f>SUM(Y284:Y286)</f>
        <v>4.8000000000000004E-3</v>
      </c>
      <c r="Z283" s="163"/>
      <c r="AA283" s="168">
        <f>SUM(AA284:AA286)</f>
        <v>0</v>
      </c>
      <c r="AR283" s="169" t="s">
        <v>88</v>
      </c>
      <c r="AT283" s="170" t="s">
        <v>77</v>
      </c>
      <c r="AU283" s="170" t="s">
        <v>84</v>
      </c>
      <c r="AY283" s="169" t="s">
        <v>157</v>
      </c>
      <c r="BK283" s="171">
        <f>SUM(BK284:BK286)</f>
        <v>0</v>
      </c>
    </row>
    <row r="284" spans="2:65" s="1" customFormat="1" ht="25.5" customHeight="1">
      <c r="B284" s="35"/>
      <c r="C284" s="173" t="s">
        <v>674</v>
      </c>
      <c r="D284" s="173" t="s">
        <v>158</v>
      </c>
      <c r="E284" s="174" t="s">
        <v>675</v>
      </c>
      <c r="F284" s="239" t="s">
        <v>676</v>
      </c>
      <c r="G284" s="239"/>
      <c r="H284" s="239"/>
      <c r="I284" s="239"/>
      <c r="J284" s="175" t="s">
        <v>161</v>
      </c>
      <c r="K284" s="176">
        <v>100</v>
      </c>
      <c r="L284" s="241">
        <v>0</v>
      </c>
      <c r="M284" s="248"/>
      <c r="N284" s="242">
        <f>ROUND(L284*K284,2)</f>
        <v>0</v>
      </c>
      <c r="O284" s="242"/>
      <c r="P284" s="242"/>
      <c r="Q284" s="242"/>
      <c r="R284" s="37"/>
      <c r="T284" s="177" t="s">
        <v>24</v>
      </c>
      <c r="U284" s="44" t="s">
        <v>43</v>
      </c>
      <c r="V284" s="36"/>
      <c r="W284" s="178">
        <f>V284*K284</f>
        <v>0</v>
      </c>
      <c r="X284" s="178">
        <v>3.0000000000000001E-5</v>
      </c>
      <c r="Y284" s="178">
        <f>X284*K284</f>
        <v>3.0000000000000001E-3</v>
      </c>
      <c r="Z284" s="178">
        <v>0</v>
      </c>
      <c r="AA284" s="179">
        <f>Z284*K284</f>
        <v>0</v>
      </c>
      <c r="AR284" s="19" t="s">
        <v>162</v>
      </c>
      <c r="AT284" s="19" t="s">
        <v>158</v>
      </c>
      <c r="AU284" s="19" t="s">
        <v>88</v>
      </c>
      <c r="AY284" s="19" t="s">
        <v>157</v>
      </c>
      <c r="BE284" s="118">
        <f>IF(U284="základní",N284,0)</f>
        <v>0</v>
      </c>
      <c r="BF284" s="118">
        <f>IF(U284="snížená",N284,0)</f>
        <v>0</v>
      </c>
      <c r="BG284" s="118">
        <f>IF(U284="zákl. přenesená",N284,0)</f>
        <v>0</v>
      </c>
      <c r="BH284" s="118">
        <f>IF(U284="sníž. přenesená",N284,0)</f>
        <v>0</v>
      </c>
      <c r="BI284" s="118">
        <f>IF(U284="nulová",N284,0)</f>
        <v>0</v>
      </c>
      <c r="BJ284" s="19" t="s">
        <v>84</v>
      </c>
      <c r="BK284" s="118">
        <f>ROUND(L284*K284,2)</f>
        <v>0</v>
      </c>
      <c r="BL284" s="19" t="s">
        <v>162</v>
      </c>
      <c r="BM284" s="19" t="s">
        <v>677</v>
      </c>
    </row>
    <row r="285" spans="2:65" s="1" customFormat="1" ht="25.5" customHeight="1">
      <c r="B285" s="35"/>
      <c r="C285" s="173" t="s">
        <v>678</v>
      </c>
      <c r="D285" s="173" t="s">
        <v>158</v>
      </c>
      <c r="E285" s="174" t="s">
        <v>679</v>
      </c>
      <c r="F285" s="239" t="s">
        <v>680</v>
      </c>
      <c r="G285" s="239"/>
      <c r="H285" s="239"/>
      <c r="I285" s="239"/>
      <c r="J285" s="175" t="s">
        <v>161</v>
      </c>
      <c r="K285" s="176">
        <v>20</v>
      </c>
      <c r="L285" s="241">
        <v>0</v>
      </c>
      <c r="M285" s="248"/>
      <c r="N285" s="242">
        <f>ROUND(L285*K285,2)</f>
        <v>0</v>
      </c>
      <c r="O285" s="242"/>
      <c r="P285" s="242"/>
      <c r="Q285" s="242"/>
      <c r="R285" s="37"/>
      <c r="T285" s="177" t="s">
        <v>24</v>
      </c>
      <c r="U285" s="44" t="s">
        <v>43</v>
      </c>
      <c r="V285" s="36"/>
      <c r="W285" s="178">
        <f>V285*K285</f>
        <v>0</v>
      </c>
      <c r="X285" s="178">
        <v>3.0000000000000001E-5</v>
      </c>
      <c r="Y285" s="178">
        <f>X285*K285</f>
        <v>6.0000000000000006E-4</v>
      </c>
      <c r="Z285" s="178">
        <v>0</v>
      </c>
      <c r="AA285" s="179">
        <f>Z285*K285</f>
        <v>0</v>
      </c>
      <c r="AR285" s="19" t="s">
        <v>162</v>
      </c>
      <c r="AT285" s="19" t="s">
        <v>158</v>
      </c>
      <c r="AU285" s="19" t="s">
        <v>88</v>
      </c>
      <c r="AY285" s="19" t="s">
        <v>157</v>
      </c>
      <c r="BE285" s="118">
        <f>IF(U285="základní",N285,0)</f>
        <v>0</v>
      </c>
      <c r="BF285" s="118">
        <f>IF(U285="snížená",N285,0)</f>
        <v>0</v>
      </c>
      <c r="BG285" s="118">
        <f>IF(U285="zákl. přenesená",N285,0)</f>
        <v>0</v>
      </c>
      <c r="BH285" s="118">
        <f>IF(U285="sníž. přenesená",N285,0)</f>
        <v>0</v>
      </c>
      <c r="BI285" s="118">
        <f>IF(U285="nulová",N285,0)</f>
        <v>0</v>
      </c>
      <c r="BJ285" s="19" t="s">
        <v>84</v>
      </c>
      <c r="BK285" s="118">
        <f>ROUND(L285*K285,2)</f>
        <v>0</v>
      </c>
      <c r="BL285" s="19" t="s">
        <v>162</v>
      </c>
      <c r="BM285" s="19" t="s">
        <v>681</v>
      </c>
    </row>
    <row r="286" spans="2:65" s="1" customFormat="1" ht="25.5" customHeight="1">
      <c r="B286" s="35"/>
      <c r="C286" s="173" t="s">
        <v>682</v>
      </c>
      <c r="D286" s="173" t="s">
        <v>158</v>
      </c>
      <c r="E286" s="174" t="s">
        <v>683</v>
      </c>
      <c r="F286" s="239" t="s">
        <v>684</v>
      </c>
      <c r="G286" s="239"/>
      <c r="H286" s="239"/>
      <c r="I286" s="239"/>
      <c r="J286" s="175" t="s">
        <v>161</v>
      </c>
      <c r="K286" s="176">
        <v>20</v>
      </c>
      <c r="L286" s="241">
        <v>0</v>
      </c>
      <c r="M286" s="248"/>
      <c r="N286" s="242">
        <f>ROUND(L286*K286,2)</f>
        <v>0</v>
      </c>
      <c r="O286" s="242"/>
      <c r="P286" s="242"/>
      <c r="Q286" s="242"/>
      <c r="R286" s="37"/>
      <c r="T286" s="177" t="s">
        <v>24</v>
      </c>
      <c r="U286" s="44" t="s">
        <v>43</v>
      </c>
      <c r="V286" s="36"/>
      <c r="W286" s="178">
        <f>V286*K286</f>
        <v>0</v>
      </c>
      <c r="X286" s="178">
        <v>6.0000000000000002E-5</v>
      </c>
      <c r="Y286" s="178">
        <f>X286*K286</f>
        <v>1.2000000000000001E-3</v>
      </c>
      <c r="Z286" s="178">
        <v>0</v>
      </c>
      <c r="AA286" s="179">
        <f>Z286*K286</f>
        <v>0</v>
      </c>
      <c r="AR286" s="19" t="s">
        <v>162</v>
      </c>
      <c r="AT286" s="19" t="s">
        <v>158</v>
      </c>
      <c r="AU286" s="19" t="s">
        <v>88</v>
      </c>
      <c r="AY286" s="19" t="s">
        <v>157</v>
      </c>
      <c r="BE286" s="118">
        <f>IF(U286="základní",N286,0)</f>
        <v>0</v>
      </c>
      <c r="BF286" s="118">
        <f>IF(U286="snížená",N286,0)</f>
        <v>0</v>
      </c>
      <c r="BG286" s="118">
        <f>IF(U286="zákl. přenesená",N286,0)</f>
        <v>0</v>
      </c>
      <c r="BH286" s="118">
        <f>IF(U286="sníž. přenesená",N286,0)</f>
        <v>0</v>
      </c>
      <c r="BI286" s="118">
        <f>IF(U286="nulová",N286,0)</f>
        <v>0</v>
      </c>
      <c r="BJ286" s="19" t="s">
        <v>84</v>
      </c>
      <c r="BK286" s="118">
        <f>ROUND(L286*K286,2)</f>
        <v>0</v>
      </c>
      <c r="BL286" s="19" t="s">
        <v>162</v>
      </c>
      <c r="BM286" s="19" t="s">
        <v>685</v>
      </c>
    </row>
    <row r="287" spans="2:65" s="10" customFormat="1" ht="29.85" customHeight="1">
      <c r="B287" s="162"/>
      <c r="C287" s="163"/>
      <c r="D287" s="172" t="s">
        <v>131</v>
      </c>
      <c r="E287" s="172"/>
      <c r="F287" s="172"/>
      <c r="G287" s="172"/>
      <c r="H287" s="172"/>
      <c r="I287" s="172"/>
      <c r="J287" s="172"/>
      <c r="K287" s="172"/>
      <c r="L287" s="172"/>
      <c r="M287" s="172"/>
      <c r="N287" s="246">
        <f>BK287</f>
        <v>0</v>
      </c>
      <c r="O287" s="247"/>
      <c r="P287" s="247"/>
      <c r="Q287" s="247"/>
      <c r="R287" s="165"/>
      <c r="T287" s="166"/>
      <c r="U287" s="163"/>
      <c r="V287" s="163"/>
      <c r="W287" s="167">
        <f>SUM(W288:W289)</f>
        <v>0</v>
      </c>
      <c r="X287" s="163"/>
      <c r="Y287" s="167">
        <f>SUM(Y288:Y289)</f>
        <v>0</v>
      </c>
      <c r="Z287" s="163"/>
      <c r="AA287" s="168">
        <f>SUM(AA288:AA289)</f>
        <v>0</v>
      </c>
      <c r="AR287" s="169" t="s">
        <v>88</v>
      </c>
      <c r="AT287" s="170" t="s">
        <v>77</v>
      </c>
      <c r="AU287" s="170" t="s">
        <v>84</v>
      </c>
      <c r="AY287" s="169" t="s">
        <v>157</v>
      </c>
      <c r="BK287" s="171">
        <f>SUM(BK288:BK289)</f>
        <v>0</v>
      </c>
    </row>
    <row r="288" spans="2:65" s="1" customFormat="1" ht="16.5" customHeight="1">
      <c r="B288" s="35"/>
      <c r="C288" s="173" t="s">
        <v>686</v>
      </c>
      <c r="D288" s="173" t="s">
        <v>158</v>
      </c>
      <c r="E288" s="174" t="s">
        <v>687</v>
      </c>
      <c r="F288" s="239" t="s">
        <v>688</v>
      </c>
      <c r="G288" s="239"/>
      <c r="H288" s="239"/>
      <c r="I288" s="239"/>
      <c r="J288" s="175" t="s">
        <v>194</v>
      </c>
      <c r="K288" s="176">
        <v>73</v>
      </c>
      <c r="L288" s="241">
        <v>0</v>
      </c>
      <c r="M288" s="248"/>
      <c r="N288" s="242">
        <f>ROUND(L288*K288,2)</f>
        <v>0</v>
      </c>
      <c r="O288" s="242"/>
      <c r="P288" s="242"/>
      <c r="Q288" s="242"/>
      <c r="R288" s="37"/>
      <c r="T288" s="177" t="s">
        <v>24</v>
      </c>
      <c r="U288" s="44" t="s">
        <v>43</v>
      </c>
      <c r="V288" s="36"/>
      <c r="W288" s="178">
        <f>V288*K288</f>
        <v>0</v>
      </c>
      <c r="X288" s="178">
        <v>0</v>
      </c>
      <c r="Y288" s="178">
        <f>X288*K288</f>
        <v>0</v>
      </c>
      <c r="Z288" s="178">
        <v>0</v>
      </c>
      <c r="AA288" s="179">
        <f>Z288*K288</f>
        <v>0</v>
      </c>
      <c r="AR288" s="19" t="s">
        <v>162</v>
      </c>
      <c r="AT288" s="19" t="s">
        <v>158</v>
      </c>
      <c r="AU288" s="19" t="s">
        <v>88</v>
      </c>
      <c r="AY288" s="19" t="s">
        <v>157</v>
      </c>
      <c r="BE288" s="118">
        <f>IF(U288="základní",N288,0)</f>
        <v>0</v>
      </c>
      <c r="BF288" s="118">
        <f>IF(U288="snížená",N288,0)</f>
        <v>0</v>
      </c>
      <c r="BG288" s="118">
        <f>IF(U288="zákl. přenesená",N288,0)</f>
        <v>0</v>
      </c>
      <c r="BH288" s="118">
        <f>IF(U288="sníž. přenesená",N288,0)</f>
        <v>0</v>
      </c>
      <c r="BI288" s="118">
        <f>IF(U288="nulová",N288,0)</f>
        <v>0</v>
      </c>
      <c r="BJ288" s="19" t="s">
        <v>84</v>
      </c>
      <c r="BK288" s="118">
        <f>ROUND(L288*K288,2)</f>
        <v>0</v>
      </c>
      <c r="BL288" s="19" t="s">
        <v>162</v>
      </c>
      <c r="BM288" s="19" t="s">
        <v>689</v>
      </c>
    </row>
    <row r="289" spans="2:65" s="1" customFormat="1" ht="25.5" customHeight="1">
      <c r="B289" s="35"/>
      <c r="C289" s="173" t="s">
        <v>690</v>
      </c>
      <c r="D289" s="173" t="s">
        <v>158</v>
      </c>
      <c r="E289" s="174" t="s">
        <v>691</v>
      </c>
      <c r="F289" s="239" t="s">
        <v>692</v>
      </c>
      <c r="G289" s="239"/>
      <c r="H289" s="239"/>
      <c r="I289" s="239"/>
      <c r="J289" s="175" t="s">
        <v>194</v>
      </c>
      <c r="K289" s="176">
        <v>150</v>
      </c>
      <c r="L289" s="241">
        <v>0</v>
      </c>
      <c r="M289" s="248"/>
      <c r="N289" s="242">
        <f>ROUND(L289*K289,2)</f>
        <v>0</v>
      </c>
      <c r="O289" s="242"/>
      <c r="P289" s="242"/>
      <c r="Q289" s="242"/>
      <c r="R289" s="37"/>
      <c r="T289" s="177" t="s">
        <v>24</v>
      </c>
      <c r="U289" s="44" t="s">
        <v>43</v>
      </c>
      <c r="V289" s="36"/>
      <c r="W289" s="178">
        <f>V289*K289</f>
        <v>0</v>
      </c>
      <c r="X289" s="178">
        <v>0</v>
      </c>
      <c r="Y289" s="178">
        <f>X289*K289</f>
        <v>0</v>
      </c>
      <c r="Z289" s="178">
        <v>0</v>
      </c>
      <c r="AA289" s="179">
        <f>Z289*K289</f>
        <v>0</v>
      </c>
      <c r="AR289" s="19" t="s">
        <v>162</v>
      </c>
      <c r="AT289" s="19" t="s">
        <v>158</v>
      </c>
      <c r="AU289" s="19" t="s">
        <v>88</v>
      </c>
      <c r="AY289" s="19" t="s">
        <v>157</v>
      </c>
      <c r="BE289" s="118">
        <f>IF(U289="základní",N289,0)</f>
        <v>0</v>
      </c>
      <c r="BF289" s="118">
        <f>IF(U289="snížená",N289,0)</f>
        <v>0</v>
      </c>
      <c r="BG289" s="118">
        <f>IF(U289="zákl. přenesená",N289,0)</f>
        <v>0</v>
      </c>
      <c r="BH289" s="118">
        <f>IF(U289="sníž. přenesená",N289,0)</f>
        <v>0</v>
      </c>
      <c r="BI289" s="118">
        <f>IF(U289="nulová",N289,0)</f>
        <v>0</v>
      </c>
      <c r="BJ289" s="19" t="s">
        <v>84</v>
      </c>
      <c r="BK289" s="118">
        <f>ROUND(L289*K289,2)</f>
        <v>0</v>
      </c>
      <c r="BL289" s="19" t="s">
        <v>162</v>
      </c>
      <c r="BM289" s="19" t="s">
        <v>693</v>
      </c>
    </row>
    <row r="290" spans="2:65" s="10" customFormat="1" ht="29.85" customHeight="1">
      <c r="B290" s="162"/>
      <c r="C290" s="163"/>
      <c r="D290" s="172" t="s">
        <v>132</v>
      </c>
      <c r="E290" s="172"/>
      <c r="F290" s="172"/>
      <c r="G290" s="172"/>
      <c r="H290" s="172"/>
      <c r="I290" s="172"/>
      <c r="J290" s="172"/>
      <c r="K290" s="172"/>
      <c r="L290" s="172"/>
      <c r="M290" s="172"/>
      <c r="N290" s="246">
        <f>BK290</f>
        <v>0</v>
      </c>
      <c r="O290" s="247"/>
      <c r="P290" s="247"/>
      <c r="Q290" s="247"/>
      <c r="R290" s="165"/>
      <c r="T290" s="166"/>
      <c r="U290" s="163"/>
      <c r="V290" s="163"/>
      <c r="W290" s="167">
        <f>SUM(W291:W295)</f>
        <v>0</v>
      </c>
      <c r="X290" s="163"/>
      <c r="Y290" s="167">
        <f>SUM(Y291:Y295)</f>
        <v>0</v>
      </c>
      <c r="Z290" s="163"/>
      <c r="AA290" s="168">
        <f>SUM(AA291:AA295)</f>
        <v>0</v>
      </c>
      <c r="AR290" s="169" t="s">
        <v>88</v>
      </c>
      <c r="AT290" s="170" t="s">
        <v>77</v>
      </c>
      <c r="AU290" s="170" t="s">
        <v>84</v>
      </c>
      <c r="AY290" s="169" t="s">
        <v>157</v>
      </c>
      <c r="BK290" s="171">
        <f>SUM(BK291:BK295)</f>
        <v>0</v>
      </c>
    </row>
    <row r="291" spans="2:65" s="1" customFormat="1" ht="16.5" customHeight="1">
      <c r="B291" s="35"/>
      <c r="C291" s="173" t="s">
        <v>694</v>
      </c>
      <c r="D291" s="173" t="s">
        <v>158</v>
      </c>
      <c r="E291" s="174" t="s">
        <v>695</v>
      </c>
      <c r="F291" s="239" t="s">
        <v>696</v>
      </c>
      <c r="G291" s="239"/>
      <c r="H291" s="239"/>
      <c r="I291" s="239"/>
      <c r="J291" s="175" t="s">
        <v>697</v>
      </c>
      <c r="K291" s="176">
        <v>36</v>
      </c>
      <c r="L291" s="241">
        <v>0</v>
      </c>
      <c r="M291" s="248"/>
      <c r="N291" s="242">
        <f>ROUND(L291*K291,2)</f>
        <v>0</v>
      </c>
      <c r="O291" s="242"/>
      <c r="P291" s="242"/>
      <c r="Q291" s="242"/>
      <c r="R291" s="37"/>
      <c r="T291" s="177" t="s">
        <v>24</v>
      </c>
      <c r="U291" s="44" t="s">
        <v>43</v>
      </c>
      <c r="V291" s="36"/>
      <c r="W291" s="178">
        <f>V291*K291</f>
        <v>0</v>
      </c>
      <c r="X291" s="178">
        <v>0</v>
      </c>
      <c r="Y291" s="178">
        <f>X291*K291</f>
        <v>0</v>
      </c>
      <c r="Z291" s="178">
        <v>0</v>
      </c>
      <c r="AA291" s="179">
        <f>Z291*K291</f>
        <v>0</v>
      </c>
      <c r="AR291" s="19" t="s">
        <v>162</v>
      </c>
      <c r="AT291" s="19" t="s">
        <v>158</v>
      </c>
      <c r="AU291" s="19" t="s">
        <v>88</v>
      </c>
      <c r="AY291" s="19" t="s">
        <v>157</v>
      </c>
      <c r="BE291" s="118">
        <f>IF(U291="základní",N291,0)</f>
        <v>0</v>
      </c>
      <c r="BF291" s="118">
        <f>IF(U291="snížená",N291,0)</f>
        <v>0</v>
      </c>
      <c r="BG291" s="118">
        <f>IF(U291="zákl. přenesená",N291,0)</f>
        <v>0</v>
      </c>
      <c r="BH291" s="118">
        <f>IF(U291="sníž. přenesená",N291,0)</f>
        <v>0</v>
      </c>
      <c r="BI291" s="118">
        <f>IF(U291="nulová",N291,0)</f>
        <v>0</v>
      </c>
      <c r="BJ291" s="19" t="s">
        <v>84</v>
      </c>
      <c r="BK291" s="118">
        <f>ROUND(L291*K291,2)</f>
        <v>0</v>
      </c>
      <c r="BL291" s="19" t="s">
        <v>162</v>
      </c>
      <c r="BM291" s="19" t="s">
        <v>698</v>
      </c>
    </row>
    <row r="292" spans="2:65" s="1" customFormat="1" ht="16.5" customHeight="1">
      <c r="B292" s="35"/>
      <c r="C292" s="173" t="s">
        <v>699</v>
      </c>
      <c r="D292" s="173" t="s">
        <v>158</v>
      </c>
      <c r="E292" s="174" t="s">
        <v>700</v>
      </c>
      <c r="F292" s="239" t="s">
        <v>701</v>
      </c>
      <c r="G292" s="239"/>
      <c r="H292" s="239"/>
      <c r="I292" s="239"/>
      <c r="J292" s="175" t="s">
        <v>697</v>
      </c>
      <c r="K292" s="176">
        <v>10</v>
      </c>
      <c r="L292" s="241">
        <v>0</v>
      </c>
      <c r="M292" s="248"/>
      <c r="N292" s="242">
        <f>ROUND(L292*K292,2)</f>
        <v>0</v>
      </c>
      <c r="O292" s="242"/>
      <c r="P292" s="242"/>
      <c r="Q292" s="242"/>
      <c r="R292" s="37"/>
      <c r="T292" s="177" t="s">
        <v>24</v>
      </c>
      <c r="U292" s="44" t="s">
        <v>43</v>
      </c>
      <c r="V292" s="36"/>
      <c r="W292" s="178">
        <f>V292*K292</f>
        <v>0</v>
      </c>
      <c r="X292" s="178">
        <v>0</v>
      </c>
      <c r="Y292" s="178">
        <f>X292*K292</f>
        <v>0</v>
      </c>
      <c r="Z292" s="178">
        <v>0</v>
      </c>
      <c r="AA292" s="179">
        <f>Z292*K292</f>
        <v>0</v>
      </c>
      <c r="AR292" s="19" t="s">
        <v>162</v>
      </c>
      <c r="AT292" s="19" t="s">
        <v>158</v>
      </c>
      <c r="AU292" s="19" t="s">
        <v>88</v>
      </c>
      <c r="AY292" s="19" t="s">
        <v>157</v>
      </c>
      <c r="BE292" s="118">
        <f>IF(U292="základní",N292,0)</f>
        <v>0</v>
      </c>
      <c r="BF292" s="118">
        <f>IF(U292="snížená",N292,0)</f>
        <v>0</v>
      </c>
      <c r="BG292" s="118">
        <f>IF(U292="zákl. přenesená",N292,0)</f>
        <v>0</v>
      </c>
      <c r="BH292" s="118">
        <f>IF(U292="sníž. přenesená",N292,0)</f>
        <v>0</v>
      </c>
      <c r="BI292" s="118">
        <f>IF(U292="nulová",N292,0)</f>
        <v>0</v>
      </c>
      <c r="BJ292" s="19" t="s">
        <v>84</v>
      </c>
      <c r="BK292" s="118">
        <f>ROUND(L292*K292,2)</f>
        <v>0</v>
      </c>
      <c r="BL292" s="19" t="s">
        <v>162</v>
      </c>
      <c r="BM292" s="19" t="s">
        <v>702</v>
      </c>
    </row>
    <row r="293" spans="2:65" s="1" customFormat="1" ht="16.5" customHeight="1">
      <c r="B293" s="35"/>
      <c r="C293" s="173" t="s">
        <v>703</v>
      </c>
      <c r="D293" s="173" t="s">
        <v>158</v>
      </c>
      <c r="E293" s="174" t="s">
        <v>704</v>
      </c>
      <c r="F293" s="239" t="s">
        <v>135</v>
      </c>
      <c r="G293" s="239"/>
      <c r="H293" s="239"/>
      <c r="I293" s="239"/>
      <c r="J293" s="175" t="s">
        <v>208</v>
      </c>
      <c r="K293" s="176">
        <v>1</v>
      </c>
      <c r="L293" s="241">
        <v>0</v>
      </c>
      <c r="M293" s="248"/>
      <c r="N293" s="242">
        <f>ROUND(L293*K293,2)</f>
        <v>0</v>
      </c>
      <c r="O293" s="242"/>
      <c r="P293" s="242"/>
      <c r="Q293" s="242"/>
      <c r="R293" s="37"/>
      <c r="T293" s="177" t="s">
        <v>24</v>
      </c>
      <c r="U293" s="44" t="s">
        <v>43</v>
      </c>
      <c r="V293" s="36"/>
      <c r="W293" s="178">
        <f>V293*K293</f>
        <v>0</v>
      </c>
      <c r="X293" s="178">
        <v>0</v>
      </c>
      <c r="Y293" s="178">
        <f>X293*K293</f>
        <v>0</v>
      </c>
      <c r="Z293" s="178">
        <v>0</v>
      </c>
      <c r="AA293" s="179">
        <f>Z293*K293</f>
        <v>0</v>
      </c>
      <c r="AR293" s="19" t="s">
        <v>162</v>
      </c>
      <c r="AT293" s="19" t="s">
        <v>158</v>
      </c>
      <c r="AU293" s="19" t="s">
        <v>88</v>
      </c>
      <c r="AY293" s="19" t="s">
        <v>157</v>
      </c>
      <c r="BE293" s="118">
        <f>IF(U293="základní",N293,0)</f>
        <v>0</v>
      </c>
      <c r="BF293" s="118">
        <f>IF(U293="snížená",N293,0)</f>
        <v>0</v>
      </c>
      <c r="BG293" s="118">
        <f>IF(U293="zákl. přenesená",N293,0)</f>
        <v>0</v>
      </c>
      <c r="BH293" s="118">
        <f>IF(U293="sníž. přenesená",N293,0)</f>
        <v>0</v>
      </c>
      <c r="BI293" s="118">
        <f>IF(U293="nulová",N293,0)</f>
        <v>0</v>
      </c>
      <c r="BJ293" s="19" t="s">
        <v>84</v>
      </c>
      <c r="BK293" s="118">
        <f>ROUND(L293*K293,2)</f>
        <v>0</v>
      </c>
      <c r="BL293" s="19" t="s">
        <v>162</v>
      </c>
      <c r="BM293" s="19" t="s">
        <v>705</v>
      </c>
    </row>
    <row r="294" spans="2:65" s="1" customFormat="1" ht="16.5" customHeight="1">
      <c r="B294" s="35"/>
      <c r="C294" s="173" t="s">
        <v>706</v>
      </c>
      <c r="D294" s="173" t="s">
        <v>158</v>
      </c>
      <c r="E294" s="174" t="s">
        <v>707</v>
      </c>
      <c r="F294" s="239" t="s">
        <v>708</v>
      </c>
      <c r="G294" s="239"/>
      <c r="H294" s="239"/>
      <c r="I294" s="239"/>
      <c r="J294" s="175" t="s">
        <v>208</v>
      </c>
      <c r="K294" s="176">
        <v>1</v>
      </c>
      <c r="L294" s="241">
        <v>0</v>
      </c>
      <c r="M294" s="248"/>
      <c r="N294" s="242">
        <f>ROUND(L294*K294,2)</f>
        <v>0</v>
      </c>
      <c r="O294" s="242"/>
      <c r="P294" s="242"/>
      <c r="Q294" s="242"/>
      <c r="R294" s="37"/>
      <c r="T294" s="177" t="s">
        <v>24</v>
      </c>
      <c r="U294" s="44" t="s">
        <v>43</v>
      </c>
      <c r="V294" s="36"/>
      <c r="W294" s="178">
        <f>V294*K294</f>
        <v>0</v>
      </c>
      <c r="X294" s="178">
        <v>0</v>
      </c>
      <c r="Y294" s="178">
        <f>X294*K294</f>
        <v>0</v>
      </c>
      <c r="Z294" s="178">
        <v>0</v>
      </c>
      <c r="AA294" s="179">
        <f>Z294*K294</f>
        <v>0</v>
      </c>
      <c r="AR294" s="19" t="s">
        <v>162</v>
      </c>
      <c r="AT294" s="19" t="s">
        <v>158</v>
      </c>
      <c r="AU294" s="19" t="s">
        <v>88</v>
      </c>
      <c r="AY294" s="19" t="s">
        <v>157</v>
      </c>
      <c r="BE294" s="118">
        <f>IF(U294="základní",N294,0)</f>
        <v>0</v>
      </c>
      <c r="BF294" s="118">
        <f>IF(U294="snížená",N294,0)</f>
        <v>0</v>
      </c>
      <c r="BG294" s="118">
        <f>IF(U294="zákl. přenesená",N294,0)</f>
        <v>0</v>
      </c>
      <c r="BH294" s="118">
        <f>IF(U294="sníž. přenesená",N294,0)</f>
        <v>0</v>
      </c>
      <c r="BI294" s="118">
        <f>IF(U294="nulová",N294,0)</f>
        <v>0</v>
      </c>
      <c r="BJ294" s="19" t="s">
        <v>84</v>
      </c>
      <c r="BK294" s="118">
        <f>ROUND(L294*K294,2)</f>
        <v>0</v>
      </c>
      <c r="BL294" s="19" t="s">
        <v>162</v>
      </c>
      <c r="BM294" s="19" t="s">
        <v>709</v>
      </c>
    </row>
    <row r="295" spans="2:65" s="1" customFormat="1" ht="25.5" customHeight="1">
      <c r="B295" s="35"/>
      <c r="C295" s="173" t="s">
        <v>710</v>
      </c>
      <c r="D295" s="173" t="s">
        <v>158</v>
      </c>
      <c r="E295" s="174" t="s">
        <v>711</v>
      </c>
      <c r="F295" s="239" t="s">
        <v>712</v>
      </c>
      <c r="G295" s="239"/>
      <c r="H295" s="239"/>
      <c r="I295" s="239"/>
      <c r="J295" s="175" t="s">
        <v>697</v>
      </c>
      <c r="K295" s="176">
        <v>40</v>
      </c>
      <c r="L295" s="241">
        <v>0</v>
      </c>
      <c r="M295" s="248"/>
      <c r="N295" s="242">
        <f>ROUND(L295*K295,2)</f>
        <v>0</v>
      </c>
      <c r="O295" s="242"/>
      <c r="P295" s="242"/>
      <c r="Q295" s="242"/>
      <c r="R295" s="37"/>
      <c r="T295" s="177" t="s">
        <v>24</v>
      </c>
      <c r="U295" s="44" t="s">
        <v>43</v>
      </c>
      <c r="V295" s="36"/>
      <c r="W295" s="178">
        <f>V295*K295</f>
        <v>0</v>
      </c>
      <c r="X295" s="178">
        <v>0</v>
      </c>
      <c r="Y295" s="178">
        <f>X295*K295</f>
        <v>0</v>
      </c>
      <c r="Z295" s="178">
        <v>0</v>
      </c>
      <c r="AA295" s="179">
        <f>Z295*K295</f>
        <v>0</v>
      </c>
      <c r="AR295" s="19" t="s">
        <v>162</v>
      </c>
      <c r="AT295" s="19" t="s">
        <v>158</v>
      </c>
      <c r="AU295" s="19" t="s">
        <v>88</v>
      </c>
      <c r="AY295" s="19" t="s">
        <v>157</v>
      </c>
      <c r="BE295" s="118">
        <f>IF(U295="základní",N295,0)</f>
        <v>0</v>
      </c>
      <c r="BF295" s="118">
        <f>IF(U295="snížená",N295,0)</f>
        <v>0</v>
      </c>
      <c r="BG295" s="118">
        <f>IF(U295="zákl. přenesená",N295,0)</f>
        <v>0</v>
      </c>
      <c r="BH295" s="118">
        <f>IF(U295="sníž. přenesená",N295,0)</f>
        <v>0</v>
      </c>
      <c r="BI295" s="118">
        <f>IF(U295="nulová",N295,0)</f>
        <v>0</v>
      </c>
      <c r="BJ295" s="19" t="s">
        <v>84</v>
      </c>
      <c r="BK295" s="118">
        <f>ROUND(L295*K295,2)</f>
        <v>0</v>
      </c>
      <c r="BL295" s="19" t="s">
        <v>162</v>
      </c>
      <c r="BM295" s="19" t="s">
        <v>713</v>
      </c>
    </row>
    <row r="296" spans="2:65" s="1" customFormat="1" ht="49.9" customHeight="1">
      <c r="B296" s="35"/>
      <c r="C296" s="36"/>
      <c r="D296" s="164" t="s">
        <v>714</v>
      </c>
      <c r="E296" s="36"/>
      <c r="F296" s="36"/>
      <c r="G296" s="36"/>
      <c r="H296" s="36"/>
      <c r="I296" s="36"/>
      <c r="J296" s="36"/>
      <c r="K296" s="36"/>
      <c r="L296" s="36"/>
      <c r="M296" s="36"/>
      <c r="N296" s="243">
        <f t="shared" ref="N296:N301" si="55">BK296</f>
        <v>0</v>
      </c>
      <c r="O296" s="244"/>
      <c r="P296" s="244"/>
      <c r="Q296" s="244"/>
      <c r="R296" s="37"/>
      <c r="T296" s="149"/>
      <c r="U296" s="36"/>
      <c r="V296" s="36"/>
      <c r="W296" s="36"/>
      <c r="X296" s="36"/>
      <c r="Y296" s="36"/>
      <c r="Z296" s="36"/>
      <c r="AA296" s="78"/>
      <c r="AT296" s="19" t="s">
        <v>77</v>
      </c>
      <c r="AU296" s="19" t="s">
        <v>78</v>
      </c>
      <c r="AY296" s="19" t="s">
        <v>715</v>
      </c>
      <c r="BK296" s="118">
        <f>SUM(BK297:BK301)</f>
        <v>0</v>
      </c>
    </row>
    <row r="297" spans="2:65" s="1" customFormat="1" ht="22.35" customHeight="1">
      <c r="B297" s="35"/>
      <c r="C297" s="185" t="s">
        <v>24</v>
      </c>
      <c r="D297" s="185" t="s">
        <v>158</v>
      </c>
      <c r="E297" s="186" t="s">
        <v>24</v>
      </c>
      <c r="F297" s="240" t="s">
        <v>24</v>
      </c>
      <c r="G297" s="240"/>
      <c r="H297" s="240"/>
      <c r="I297" s="240"/>
      <c r="J297" s="187" t="s">
        <v>24</v>
      </c>
      <c r="K297" s="180"/>
      <c r="L297" s="241"/>
      <c r="M297" s="242"/>
      <c r="N297" s="242">
        <f t="shared" si="55"/>
        <v>0</v>
      </c>
      <c r="O297" s="242"/>
      <c r="P297" s="242"/>
      <c r="Q297" s="242"/>
      <c r="R297" s="37"/>
      <c r="T297" s="177" t="s">
        <v>24</v>
      </c>
      <c r="U297" s="188" t="s">
        <v>43</v>
      </c>
      <c r="V297" s="36"/>
      <c r="W297" s="36"/>
      <c r="X297" s="36"/>
      <c r="Y297" s="36"/>
      <c r="Z297" s="36"/>
      <c r="AA297" s="78"/>
      <c r="AT297" s="19" t="s">
        <v>715</v>
      </c>
      <c r="AU297" s="19" t="s">
        <v>84</v>
      </c>
      <c r="AY297" s="19" t="s">
        <v>715</v>
      </c>
      <c r="BE297" s="118">
        <f>IF(U297="základní",N297,0)</f>
        <v>0</v>
      </c>
      <c r="BF297" s="118">
        <f>IF(U297="snížená",N297,0)</f>
        <v>0</v>
      </c>
      <c r="BG297" s="118">
        <f>IF(U297="zákl. přenesená",N297,0)</f>
        <v>0</v>
      </c>
      <c r="BH297" s="118">
        <f>IF(U297="sníž. přenesená",N297,0)</f>
        <v>0</v>
      </c>
      <c r="BI297" s="118">
        <f>IF(U297="nulová",N297,0)</f>
        <v>0</v>
      </c>
      <c r="BJ297" s="19" t="s">
        <v>84</v>
      </c>
      <c r="BK297" s="118">
        <f>L297*K297</f>
        <v>0</v>
      </c>
    </row>
    <row r="298" spans="2:65" s="1" customFormat="1" ht="22.35" customHeight="1">
      <c r="B298" s="35"/>
      <c r="C298" s="185" t="s">
        <v>24</v>
      </c>
      <c r="D298" s="185" t="s">
        <v>158</v>
      </c>
      <c r="E298" s="186" t="s">
        <v>24</v>
      </c>
      <c r="F298" s="240" t="s">
        <v>24</v>
      </c>
      <c r="G298" s="240"/>
      <c r="H298" s="240"/>
      <c r="I298" s="240"/>
      <c r="J298" s="187" t="s">
        <v>24</v>
      </c>
      <c r="K298" s="180"/>
      <c r="L298" s="241"/>
      <c r="M298" s="242"/>
      <c r="N298" s="242">
        <f t="shared" si="55"/>
        <v>0</v>
      </c>
      <c r="O298" s="242"/>
      <c r="P298" s="242"/>
      <c r="Q298" s="242"/>
      <c r="R298" s="37"/>
      <c r="T298" s="177" t="s">
        <v>24</v>
      </c>
      <c r="U298" s="188" t="s">
        <v>43</v>
      </c>
      <c r="V298" s="36"/>
      <c r="W298" s="36"/>
      <c r="X298" s="36"/>
      <c r="Y298" s="36"/>
      <c r="Z298" s="36"/>
      <c r="AA298" s="78"/>
      <c r="AT298" s="19" t="s">
        <v>715</v>
      </c>
      <c r="AU298" s="19" t="s">
        <v>84</v>
      </c>
      <c r="AY298" s="19" t="s">
        <v>715</v>
      </c>
      <c r="BE298" s="118">
        <f>IF(U298="základní",N298,0)</f>
        <v>0</v>
      </c>
      <c r="BF298" s="118">
        <f>IF(U298="snížená",N298,0)</f>
        <v>0</v>
      </c>
      <c r="BG298" s="118">
        <f>IF(U298="zákl. přenesená",N298,0)</f>
        <v>0</v>
      </c>
      <c r="BH298" s="118">
        <f>IF(U298="sníž. přenesená",N298,0)</f>
        <v>0</v>
      </c>
      <c r="BI298" s="118">
        <f>IF(U298="nulová",N298,0)</f>
        <v>0</v>
      </c>
      <c r="BJ298" s="19" t="s">
        <v>84</v>
      </c>
      <c r="BK298" s="118">
        <f>L298*K298</f>
        <v>0</v>
      </c>
    </row>
    <row r="299" spans="2:65" s="1" customFormat="1" ht="22.35" customHeight="1">
      <c r="B299" s="35"/>
      <c r="C299" s="185" t="s">
        <v>24</v>
      </c>
      <c r="D299" s="185" t="s">
        <v>158</v>
      </c>
      <c r="E299" s="186" t="s">
        <v>24</v>
      </c>
      <c r="F299" s="240" t="s">
        <v>24</v>
      </c>
      <c r="G299" s="240"/>
      <c r="H299" s="240"/>
      <c r="I299" s="240"/>
      <c r="J299" s="187" t="s">
        <v>24</v>
      </c>
      <c r="K299" s="180"/>
      <c r="L299" s="241"/>
      <c r="M299" s="242"/>
      <c r="N299" s="242">
        <f t="shared" si="55"/>
        <v>0</v>
      </c>
      <c r="O299" s="242"/>
      <c r="P299" s="242"/>
      <c r="Q299" s="242"/>
      <c r="R299" s="37"/>
      <c r="T299" s="177" t="s">
        <v>24</v>
      </c>
      <c r="U299" s="188" t="s">
        <v>43</v>
      </c>
      <c r="V299" s="36"/>
      <c r="W299" s="36"/>
      <c r="X299" s="36"/>
      <c r="Y299" s="36"/>
      <c r="Z299" s="36"/>
      <c r="AA299" s="78"/>
      <c r="AT299" s="19" t="s">
        <v>715</v>
      </c>
      <c r="AU299" s="19" t="s">
        <v>84</v>
      </c>
      <c r="AY299" s="19" t="s">
        <v>715</v>
      </c>
      <c r="BE299" s="118">
        <f>IF(U299="základní",N299,0)</f>
        <v>0</v>
      </c>
      <c r="BF299" s="118">
        <f>IF(U299="snížená",N299,0)</f>
        <v>0</v>
      </c>
      <c r="BG299" s="118">
        <f>IF(U299="zákl. přenesená",N299,0)</f>
        <v>0</v>
      </c>
      <c r="BH299" s="118">
        <f>IF(U299="sníž. přenesená",N299,0)</f>
        <v>0</v>
      </c>
      <c r="BI299" s="118">
        <f>IF(U299="nulová",N299,0)</f>
        <v>0</v>
      </c>
      <c r="BJ299" s="19" t="s">
        <v>84</v>
      </c>
      <c r="BK299" s="118">
        <f>L299*K299</f>
        <v>0</v>
      </c>
    </row>
    <row r="300" spans="2:65" s="1" customFormat="1" ht="22.35" customHeight="1">
      <c r="B300" s="35"/>
      <c r="C300" s="185" t="s">
        <v>24</v>
      </c>
      <c r="D300" s="185" t="s">
        <v>158</v>
      </c>
      <c r="E300" s="186" t="s">
        <v>24</v>
      </c>
      <c r="F300" s="240" t="s">
        <v>24</v>
      </c>
      <c r="G300" s="240"/>
      <c r="H300" s="240"/>
      <c r="I300" s="240"/>
      <c r="J300" s="187" t="s">
        <v>24</v>
      </c>
      <c r="K300" s="180"/>
      <c r="L300" s="241"/>
      <c r="M300" s="242"/>
      <c r="N300" s="242">
        <f t="shared" si="55"/>
        <v>0</v>
      </c>
      <c r="O300" s="242"/>
      <c r="P300" s="242"/>
      <c r="Q300" s="242"/>
      <c r="R300" s="37"/>
      <c r="T300" s="177" t="s">
        <v>24</v>
      </c>
      <c r="U300" s="188" t="s">
        <v>43</v>
      </c>
      <c r="V300" s="36"/>
      <c r="W300" s="36"/>
      <c r="X300" s="36"/>
      <c r="Y300" s="36"/>
      <c r="Z300" s="36"/>
      <c r="AA300" s="78"/>
      <c r="AT300" s="19" t="s">
        <v>715</v>
      </c>
      <c r="AU300" s="19" t="s">
        <v>84</v>
      </c>
      <c r="AY300" s="19" t="s">
        <v>715</v>
      </c>
      <c r="BE300" s="118">
        <f>IF(U300="základní",N300,0)</f>
        <v>0</v>
      </c>
      <c r="BF300" s="118">
        <f>IF(U300="snížená",N300,0)</f>
        <v>0</v>
      </c>
      <c r="BG300" s="118">
        <f>IF(U300="zákl. přenesená",N300,0)</f>
        <v>0</v>
      </c>
      <c r="BH300" s="118">
        <f>IF(U300="sníž. přenesená",N300,0)</f>
        <v>0</v>
      </c>
      <c r="BI300" s="118">
        <f>IF(U300="nulová",N300,0)</f>
        <v>0</v>
      </c>
      <c r="BJ300" s="19" t="s">
        <v>84</v>
      </c>
      <c r="BK300" s="118">
        <f>L300*K300</f>
        <v>0</v>
      </c>
    </row>
    <row r="301" spans="2:65" s="1" customFormat="1" ht="22.35" customHeight="1">
      <c r="B301" s="35"/>
      <c r="C301" s="185" t="s">
        <v>24</v>
      </c>
      <c r="D301" s="185" t="s">
        <v>158</v>
      </c>
      <c r="E301" s="186" t="s">
        <v>24</v>
      </c>
      <c r="F301" s="240" t="s">
        <v>24</v>
      </c>
      <c r="G301" s="240"/>
      <c r="H301" s="240"/>
      <c r="I301" s="240"/>
      <c r="J301" s="187" t="s">
        <v>24</v>
      </c>
      <c r="K301" s="180"/>
      <c r="L301" s="241"/>
      <c r="M301" s="242"/>
      <c r="N301" s="242">
        <f t="shared" si="55"/>
        <v>0</v>
      </c>
      <c r="O301" s="242"/>
      <c r="P301" s="242"/>
      <c r="Q301" s="242"/>
      <c r="R301" s="37"/>
      <c r="T301" s="177" t="s">
        <v>24</v>
      </c>
      <c r="U301" s="188" t="s">
        <v>43</v>
      </c>
      <c r="V301" s="56"/>
      <c r="W301" s="56"/>
      <c r="X301" s="56"/>
      <c r="Y301" s="56"/>
      <c r="Z301" s="56"/>
      <c r="AA301" s="58"/>
      <c r="AT301" s="19" t="s">
        <v>715</v>
      </c>
      <c r="AU301" s="19" t="s">
        <v>84</v>
      </c>
      <c r="AY301" s="19" t="s">
        <v>715</v>
      </c>
      <c r="BE301" s="118">
        <f>IF(U301="základní",N301,0)</f>
        <v>0</v>
      </c>
      <c r="BF301" s="118">
        <f>IF(U301="snížená",N301,0)</f>
        <v>0</v>
      </c>
      <c r="BG301" s="118">
        <f>IF(U301="zákl. přenesená",N301,0)</f>
        <v>0</v>
      </c>
      <c r="BH301" s="118">
        <f>IF(U301="sníž. přenesená",N301,0)</f>
        <v>0</v>
      </c>
      <c r="BI301" s="118">
        <f>IF(U301="nulová",N301,0)</f>
        <v>0</v>
      </c>
      <c r="BJ301" s="19" t="s">
        <v>84</v>
      </c>
      <c r="BK301" s="118">
        <f>L301*K301</f>
        <v>0</v>
      </c>
    </row>
    <row r="302" spans="2:65" s="1" customFormat="1" ht="6.95" customHeight="1"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1"/>
    </row>
  </sheetData>
  <sheetProtection algorithmName="SHA-512" hashValue="EXVwXf0pQ1YR6scFDJpru+rOws/9qEQwOlfzjSVP3oC+e9tG8OyQzwwb/MHLW8aYp0fAE+MqcrmtAfACJ1d+OQ==" saltValue="MQanIrVam5fs8g/peMtVV8Usgbb608KnAn3K8vUWkyp5RZWWgkHAfyxooefpvJ+dySlwrTAKo1zqkhfdvkU9wA==" spinCount="10" sheet="1" objects="1" scenarios="1" formatColumns="0" formatRows="0"/>
  <mergeCells count="532">
    <mergeCell ref="N269:Q269"/>
    <mergeCell ref="N270:Q270"/>
    <mergeCell ref="N271:Q271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70:M270"/>
    <mergeCell ref="L271:M271"/>
    <mergeCell ref="F262:I262"/>
    <mergeCell ref="F263:I263"/>
    <mergeCell ref="F264:I264"/>
    <mergeCell ref="F265:I265"/>
    <mergeCell ref="F266:I266"/>
    <mergeCell ref="F267:I267"/>
    <mergeCell ref="F268:I268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N265:Q265"/>
    <mergeCell ref="N266:Q266"/>
    <mergeCell ref="N267:Q267"/>
    <mergeCell ref="N268:Q268"/>
    <mergeCell ref="L257:M257"/>
    <mergeCell ref="L258:M258"/>
    <mergeCell ref="L259:M259"/>
    <mergeCell ref="L260:M260"/>
    <mergeCell ref="L261:M261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N254:Q254"/>
    <mergeCell ref="N255:Q255"/>
    <mergeCell ref="N256:Q256"/>
    <mergeCell ref="L246:M246"/>
    <mergeCell ref="L247:M247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N240:Q240"/>
    <mergeCell ref="N241:Q241"/>
    <mergeCell ref="N242:Q242"/>
    <mergeCell ref="N244:Q244"/>
    <mergeCell ref="N245:Q245"/>
    <mergeCell ref="N246:Q246"/>
    <mergeCell ref="N247:Q247"/>
    <mergeCell ref="N249:Q249"/>
    <mergeCell ref="N250:Q250"/>
    <mergeCell ref="N251:Q251"/>
    <mergeCell ref="N252:Q252"/>
    <mergeCell ref="N253:Q253"/>
    <mergeCell ref="L240:M240"/>
    <mergeCell ref="L241:M241"/>
    <mergeCell ref="L242:M242"/>
    <mergeCell ref="L244:M244"/>
    <mergeCell ref="L245:M245"/>
    <mergeCell ref="F239:I239"/>
    <mergeCell ref="F240:I240"/>
    <mergeCell ref="F241:I241"/>
    <mergeCell ref="F242:I242"/>
    <mergeCell ref="F243:I243"/>
    <mergeCell ref="F244:I244"/>
    <mergeCell ref="F245:I245"/>
    <mergeCell ref="N239:Q239"/>
    <mergeCell ref="L223:M223"/>
    <mergeCell ref="L225:M225"/>
    <mergeCell ref="L227:M227"/>
    <mergeCell ref="L229:M229"/>
    <mergeCell ref="L231:M231"/>
    <mergeCell ref="L233:M233"/>
    <mergeCell ref="L235:M235"/>
    <mergeCell ref="L237:M237"/>
    <mergeCell ref="L238:M238"/>
    <mergeCell ref="L239:M239"/>
    <mergeCell ref="F238:I238"/>
    <mergeCell ref="N213:Q213"/>
    <mergeCell ref="N215:Q215"/>
    <mergeCell ref="N217:Q217"/>
    <mergeCell ref="N219:Q219"/>
    <mergeCell ref="N221:Q221"/>
    <mergeCell ref="N223:Q223"/>
    <mergeCell ref="N225:Q225"/>
    <mergeCell ref="N227:Q227"/>
    <mergeCell ref="N229:Q229"/>
    <mergeCell ref="N231:Q231"/>
    <mergeCell ref="N233:Q233"/>
    <mergeCell ref="N235:Q235"/>
    <mergeCell ref="N237:Q237"/>
    <mergeCell ref="N238:Q23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L215:M215"/>
    <mergeCell ref="L217:M217"/>
    <mergeCell ref="L219:M219"/>
    <mergeCell ref="L221:M221"/>
    <mergeCell ref="F224:I224"/>
    <mergeCell ref="F225:I225"/>
    <mergeCell ref="F226:I226"/>
    <mergeCell ref="F227:I227"/>
    <mergeCell ref="F228:I228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N209:Q209"/>
    <mergeCell ref="N211:Q211"/>
    <mergeCell ref="N194:Q194"/>
    <mergeCell ref="F209:I209"/>
    <mergeCell ref="F210:I210"/>
    <mergeCell ref="F211:I211"/>
    <mergeCell ref="F212:I212"/>
    <mergeCell ref="F213:I213"/>
    <mergeCell ref="F214:I214"/>
    <mergeCell ref="L195:M195"/>
    <mergeCell ref="L197:M197"/>
    <mergeCell ref="L199:M199"/>
    <mergeCell ref="L201:M201"/>
    <mergeCell ref="L203:M203"/>
    <mergeCell ref="L205:M205"/>
    <mergeCell ref="L207:M207"/>
    <mergeCell ref="L209:M209"/>
    <mergeCell ref="L211:M211"/>
    <mergeCell ref="L213:M213"/>
    <mergeCell ref="F203:I203"/>
    <mergeCell ref="F204:I204"/>
    <mergeCell ref="F205:I205"/>
    <mergeCell ref="F206:I206"/>
    <mergeCell ref="F207:I207"/>
    <mergeCell ref="F208:I208"/>
    <mergeCell ref="N188:Q188"/>
    <mergeCell ref="N189:Q189"/>
    <mergeCell ref="N190:Q190"/>
    <mergeCell ref="N191:Q191"/>
    <mergeCell ref="N192:Q192"/>
    <mergeCell ref="N193:Q193"/>
    <mergeCell ref="N195:Q195"/>
    <mergeCell ref="N197:Q197"/>
    <mergeCell ref="N199:Q199"/>
    <mergeCell ref="N201:Q201"/>
    <mergeCell ref="N203:Q203"/>
    <mergeCell ref="N205:Q205"/>
    <mergeCell ref="N207:Q207"/>
    <mergeCell ref="L193:M193"/>
    <mergeCell ref="F193:I193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188:I188"/>
    <mergeCell ref="F189:I189"/>
    <mergeCell ref="F190:I190"/>
    <mergeCell ref="F191:I191"/>
    <mergeCell ref="F192:I192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N182:Q182"/>
    <mergeCell ref="N183:Q183"/>
    <mergeCell ref="N184:Q184"/>
    <mergeCell ref="N185:Q185"/>
    <mergeCell ref="N186:Q186"/>
    <mergeCell ref="N187:Q18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F173:I173"/>
    <mergeCell ref="F174:I174"/>
    <mergeCell ref="F175:I175"/>
    <mergeCell ref="F176:I176"/>
    <mergeCell ref="F177:I177"/>
    <mergeCell ref="L162:M162"/>
    <mergeCell ref="L163:M163"/>
    <mergeCell ref="L164:M164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N167:Q167"/>
    <mergeCell ref="N168:Q168"/>
    <mergeCell ref="N169:Q169"/>
    <mergeCell ref="N170:Q170"/>
    <mergeCell ref="N171:Q171"/>
    <mergeCell ref="N172:Q172"/>
    <mergeCell ref="N165:Q165"/>
    <mergeCell ref="F162:I162"/>
    <mergeCell ref="F163:I163"/>
    <mergeCell ref="F164:I164"/>
    <mergeCell ref="F166:I166"/>
    <mergeCell ref="F167:I167"/>
    <mergeCell ref="F168:I168"/>
    <mergeCell ref="F169:I169"/>
    <mergeCell ref="F170:I170"/>
    <mergeCell ref="F171:I171"/>
    <mergeCell ref="F172:I172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6:Q166"/>
    <mergeCell ref="F157:I157"/>
    <mergeCell ref="F158:I158"/>
    <mergeCell ref="F159:I159"/>
    <mergeCell ref="F160:I160"/>
    <mergeCell ref="F161:I161"/>
    <mergeCell ref="L147:M147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N151:Q151"/>
    <mergeCell ref="N152:Q152"/>
    <mergeCell ref="N153:Q153"/>
    <mergeCell ref="N154:Q154"/>
    <mergeCell ref="N155:Q155"/>
    <mergeCell ref="N156:Q156"/>
    <mergeCell ref="N141:Q141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N142:Q142"/>
    <mergeCell ref="N145:Q145"/>
    <mergeCell ref="N143:Q143"/>
    <mergeCell ref="N144:Q144"/>
    <mergeCell ref="N146:Q146"/>
    <mergeCell ref="N147:Q147"/>
    <mergeCell ref="N148:Q148"/>
    <mergeCell ref="N149:Q149"/>
    <mergeCell ref="N150:Q150"/>
    <mergeCell ref="F142:I142"/>
    <mergeCell ref="F143:I143"/>
    <mergeCell ref="F144:I144"/>
    <mergeCell ref="F145:I145"/>
    <mergeCell ref="F146:I146"/>
    <mergeCell ref="L131:M131"/>
    <mergeCell ref="L137:M137"/>
    <mergeCell ref="L132:M132"/>
    <mergeCell ref="L133:M133"/>
    <mergeCell ref="L134:M134"/>
    <mergeCell ref="L135:M135"/>
    <mergeCell ref="L136:M136"/>
    <mergeCell ref="L138:M138"/>
    <mergeCell ref="L139:M139"/>
    <mergeCell ref="L140:M140"/>
    <mergeCell ref="L142:M142"/>
    <mergeCell ref="L143:M143"/>
    <mergeCell ref="L144:M144"/>
    <mergeCell ref="L145:M145"/>
    <mergeCell ref="L146:M146"/>
    <mergeCell ref="N140:Q140"/>
    <mergeCell ref="N127:Q127"/>
    <mergeCell ref="N128:Q128"/>
    <mergeCell ref="N129:Q129"/>
    <mergeCell ref="F131:I131"/>
    <mergeCell ref="F135:I135"/>
    <mergeCell ref="F134:I134"/>
    <mergeCell ref="F132:I132"/>
    <mergeCell ref="F133:I133"/>
    <mergeCell ref="F136:I136"/>
    <mergeCell ref="F137:I137"/>
    <mergeCell ref="F138:I138"/>
    <mergeCell ref="F139:I139"/>
    <mergeCell ref="F140:I14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F126:I126"/>
    <mergeCell ref="L126:M126"/>
    <mergeCell ref="N126:Q126"/>
    <mergeCell ref="D104:H104"/>
    <mergeCell ref="D102:H102"/>
    <mergeCell ref="D103:H103"/>
    <mergeCell ref="D105:H105"/>
    <mergeCell ref="D106:H106"/>
    <mergeCell ref="F130:I130"/>
    <mergeCell ref="L130:M130"/>
    <mergeCell ref="N130:Q130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124:Q124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N106:Q106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L293:M293"/>
    <mergeCell ref="L294:M294"/>
    <mergeCell ref="L295:M295"/>
    <mergeCell ref="N272:Q272"/>
    <mergeCell ref="N273:Q273"/>
    <mergeCell ref="N274:Q274"/>
    <mergeCell ref="N275:Q275"/>
    <mergeCell ref="N276:Q276"/>
    <mergeCell ref="N278:Q278"/>
    <mergeCell ref="N279:Q279"/>
    <mergeCell ref="N280:Q280"/>
    <mergeCell ref="N281:Q281"/>
    <mergeCell ref="N282:Q282"/>
    <mergeCell ref="N284:Q284"/>
    <mergeCell ref="N285:Q285"/>
    <mergeCell ref="N286:Q286"/>
    <mergeCell ref="N277:Q277"/>
    <mergeCell ref="N283:Q283"/>
    <mergeCell ref="L272:M272"/>
    <mergeCell ref="L273:M273"/>
    <mergeCell ref="L274:M274"/>
    <mergeCell ref="L275:M275"/>
    <mergeCell ref="L276:M276"/>
    <mergeCell ref="L281:M281"/>
    <mergeCell ref="L282:M282"/>
    <mergeCell ref="L284:M284"/>
    <mergeCell ref="L285:M285"/>
    <mergeCell ref="L286:M286"/>
    <mergeCell ref="L288:M288"/>
    <mergeCell ref="L289:M289"/>
    <mergeCell ref="L291:M291"/>
    <mergeCell ref="L292:M292"/>
    <mergeCell ref="N301:Q301"/>
    <mergeCell ref="N296:Q296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8:I278"/>
    <mergeCell ref="F279:I279"/>
    <mergeCell ref="F280:I280"/>
    <mergeCell ref="F281:I281"/>
    <mergeCell ref="F282:I282"/>
    <mergeCell ref="F284:I284"/>
    <mergeCell ref="F285:I285"/>
    <mergeCell ref="N289:Q289"/>
    <mergeCell ref="N288:Q288"/>
    <mergeCell ref="N287:Q287"/>
    <mergeCell ref="N290:Q290"/>
    <mergeCell ref="L278:M278"/>
    <mergeCell ref="L279:M279"/>
    <mergeCell ref="L280:M280"/>
    <mergeCell ref="N292:Q292"/>
    <mergeCell ref="N291:Q291"/>
    <mergeCell ref="N293:Q293"/>
    <mergeCell ref="N294:Q294"/>
    <mergeCell ref="N295:Q295"/>
    <mergeCell ref="N297:Q297"/>
    <mergeCell ref="N298:Q298"/>
    <mergeCell ref="N299:Q299"/>
    <mergeCell ref="N300:Q300"/>
    <mergeCell ref="F298:I298"/>
    <mergeCell ref="F299:I299"/>
    <mergeCell ref="F300:I300"/>
    <mergeCell ref="F301:I301"/>
    <mergeCell ref="L298:M298"/>
    <mergeCell ref="L297:M297"/>
    <mergeCell ref="L299:M299"/>
    <mergeCell ref="L300:M300"/>
    <mergeCell ref="L301:M301"/>
    <mergeCell ref="F288:I288"/>
    <mergeCell ref="F286:I286"/>
    <mergeCell ref="F289:I289"/>
    <mergeCell ref="F291:I291"/>
    <mergeCell ref="F292:I292"/>
    <mergeCell ref="F293:I293"/>
    <mergeCell ref="F294:I294"/>
    <mergeCell ref="F295:I295"/>
    <mergeCell ref="F297:I297"/>
  </mergeCells>
  <dataValidations count="2">
    <dataValidation type="list" allowBlank="1" showInputMessage="1" showErrorMessage="1" error="Povoleny jsou hodnoty K, M." sqref="D297:D302">
      <formula1>"K, M"</formula1>
    </dataValidation>
    <dataValidation type="list" allowBlank="1" showInputMessage="1" showErrorMessage="1" error="Povoleny jsou hodnoty základní, snížená, zákl. přenesená, sníž. přenesená, nulová." sqref="U297:U30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108</v>
      </c>
      <c r="G1" s="14"/>
      <c r="H1" s="259" t="s">
        <v>109</v>
      </c>
      <c r="I1" s="259"/>
      <c r="J1" s="259"/>
      <c r="K1" s="259"/>
      <c r="L1" s="14" t="s">
        <v>110</v>
      </c>
      <c r="M1" s="12"/>
      <c r="N1" s="12"/>
      <c r="O1" s="13" t="s">
        <v>111</v>
      </c>
      <c r="P1" s="12"/>
      <c r="Q1" s="12"/>
      <c r="R1" s="12"/>
      <c r="S1" s="14" t="s">
        <v>112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92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88</v>
      </c>
    </row>
    <row r="4" spans="1:66" ht="36.950000000000003" customHeight="1">
      <c r="B4" s="23"/>
      <c r="C4" s="203" t="s">
        <v>113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52" t="str">
        <f>'Rekapitulace stavby'!K6</f>
        <v>Kotlářská 263/9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114</v>
      </c>
      <c r="E7" s="26"/>
      <c r="F7" s="252" t="s">
        <v>115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116</v>
      </c>
      <c r="E8" s="36"/>
      <c r="F8" s="213" t="s">
        <v>716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5" customHeight="1">
      <c r="B9" s="35"/>
      <c r="C9" s="36"/>
      <c r="D9" s="30" t="s">
        <v>21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23</v>
      </c>
      <c r="N9" s="36"/>
      <c r="O9" s="28" t="s">
        <v>24</v>
      </c>
      <c r="P9" s="36"/>
      <c r="Q9" s="36"/>
      <c r="R9" s="37"/>
    </row>
    <row r="10" spans="1:66" s="1" customFormat="1" ht="14.45" customHeight="1">
      <c r="B10" s="35"/>
      <c r="C10" s="36"/>
      <c r="D10" s="30" t="s">
        <v>25</v>
      </c>
      <c r="E10" s="36"/>
      <c r="F10" s="28" t="s">
        <v>26</v>
      </c>
      <c r="G10" s="36"/>
      <c r="H10" s="36"/>
      <c r="I10" s="36"/>
      <c r="J10" s="36"/>
      <c r="K10" s="36"/>
      <c r="L10" s="36"/>
      <c r="M10" s="30" t="s">
        <v>27</v>
      </c>
      <c r="N10" s="36"/>
      <c r="O10" s="255" t="str">
        <f>'Rekapitulace stavby'!AN8</f>
        <v>4. 12. 2018</v>
      </c>
      <c r="P10" s="256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0" t="s">
        <v>29</v>
      </c>
      <c r="E12" s="36"/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07" t="str">
        <f>IF('Rekapitulace stavby'!AN10="","",'Rekapitulace stavby'!AN10)</f>
        <v/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tr">
        <f>IF('Rekapitulace stavby'!E11="","",'Rekapitulace stavby'!E11)</f>
        <v xml:space="preserve"> </v>
      </c>
      <c r="F13" s="36"/>
      <c r="G13" s="36"/>
      <c r="H13" s="36"/>
      <c r="I13" s="36"/>
      <c r="J13" s="36"/>
      <c r="K13" s="36"/>
      <c r="L13" s="36"/>
      <c r="M13" s="30" t="s">
        <v>31</v>
      </c>
      <c r="N13" s="36"/>
      <c r="O13" s="207" t="str">
        <f>IF('Rekapitulace stavby'!AN11="","",'Rekapitulace stavby'!AN11)</f>
        <v/>
      </c>
      <c r="P13" s="207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0" t="s">
        <v>32</v>
      </c>
      <c r="E15" s="36"/>
      <c r="F15" s="36"/>
      <c r="G15" s="36"/>
      <c r="H15" s="36"/>
      <c r="I15" s="36"/>
      <c r="J15" s="36"/>
      <c r="K15" s="36"/>
      <c r="L15" s="36"/>
      <c r="M15" s="30" t="s">
        <v>30</v>
      </c>
      <c r="N15" s="36"/>
      <c r="O15" s="257" t="str">
        <f>IF('Rekapitulace stavby'!AN13="","",'Rekapitulace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IF('Rekapitulace stavby'!E14="","",'Rekapitulace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31</v>
      </c>
      <c r="N16" s="36"/>
      <c r="O16" s="257" t="str">
        <f>IF('Rekapitulace stavby'!AN14="","",'Rekapitulace stavby'!AN14)</f>
        <v>Vyplň údaj</v>
      </c>
      <c r="P16" s="207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0" t="s">
        <v>34</v>
      </c>
      <c r="E18" s="36"/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07" t="str">
        <f>IF('Rekapitulace stavby'!AN16="","",'Rekapitulace stavby'!AN16)</f>
        <v/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tr">
        <f>IF('Rekapitulace stavby'!E17="","",'Rekapitulace stavby'!E17)</f>
        <v xml:space="preserve"> </v>
      </c>
      <c r="F19" s="36"/>
      <c r="G19" s="36"/>
      <c r="H19" s="36"/>
      <c r="I19" s="36"/>
      <c r="J19" s="36"/>
      <c r="K19" s="36"/>
      <c r="L19" s="36"/>
      <c r="M19" s="30" t="s">
        <v>31</v>
      </c>
      <c r="N19" s="36"/>
      <c r="O19" s="207" t="str">
        <f>IF('Rekapitulace stavby'!AN17="","",'Rekapitulace stavby'!AN17)</f>
        <v/>
      </c>
      <c r="P19" s="207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0" t="s">
        <v>36</v>
      </c>
      <c r="E21" s="36"/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07" t="str">
        <f>IF('Rekapitulace stavby'!AN19="","",'Rekapitulace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IF('Rekapitulace stavby'!E20="","",'Rekapitulace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31</v>
      </c>
      <c r="N22" s="36"/>
      <c r="O22" s="207" t="str">
        <f>IF('Rekapitulace stavby'!AN20="","",'Rekapitulace stavby'!AN20)</f>
        <v/>
      </c>
      <c r="P22" s="207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24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26" t="s">
        <v>118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5" customHeight="1">
      <c r="B29" s="35"/>
      <c r="C29" s="36"/>
      <c r="D29" s="34" t="s">
        <v>102</v>
      </c>
      <c r="E29" s="36"/>
      <c r="F29" s="36"/>
      <c r="G29" s="36"/>
      <c r="H29" s="36"/>
      <c r="I29" s="36"/>
      <c r="J29" s="36"/>
      <c r="K29" s="36"/>
      <c r="L29" s="36"/>
      <c r="M29" s="196">
        <f>N102</f>
        <v>0</v>
      </c>
      <c r="N29" s="196"/>
      <c r="O29" s="196"/>
      <c r="P29" s="196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41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42</v>
      </c>
      <c r="E33" s="42" t="s">
        <v>43</v>
      </c>
      <c r="F33" s="43">
        <v>0.21</v>
      </c>
      <c r="G33" s="128" t="s">
        <v>44</v>
      </c>
      <c r="H33" s="261">
        <f>ROUND((((SUM(BE102:BE109)+SUM(BE128:BE262))+SUM(BE264:BE268))),2)</f>
        <v>0</v>
      </c>
      <c r="I33" s="254"/>
      <c r="J33" s="254"/>
      <c r="K33" s="36"/>
      <c r="L33" s="36"/>
      <c r="M33" s="261">
        <f>ROUND(((ROUND((SUM(BE102:BE109)+SUM(BE128:BE262)), 2)*F33)+SUM(BE264:BE268)*F33),2)</f>
        <v>0</v>
      </c>
      <c r="N33" s="254"/>
      <c r="O33" s="254"/>
      <c r="P33" s="254"/>
      <c r="Q33" s="36"/>
      <c r="R33" s="37"/>
    </row>
    <row r="34" spans="2:18" s="1" customFormat="1" ht="14.45" customHeight="1">
      <c r="B34" s="35"/>
      <c r="C34" s="36"/>
      <c r="D34" s="36"/>
      <c r="E34" s="42" t="s">
        <v>45</v>
      </c>
      <c r="F34" s="43">
        <v>0.15</v>
      </c>
      <c r="G34" s="128" t="s">
        <v>44</v>
      </c>
      <c r="H34" s="261">
        <f>ROUND((((SUM(BF102:BF109)+SUM(BF128:BF262))+SUM(BF264:BF268))),2)</f>
        <v>0</v>
      </c>
      <c r="I34" s="254"/>
      <c r="J34" s="254"/>
      <c r="K34" s="36"/>
      <c r="L34" s="36"/>
      <c r="M34" s="261">
        <f>ROUND(((ROUND((SUM(BF102:BF109)+SUM(BF128:BF262)), 2)*F34)+SUM(BF264:BF268)*F34),2)</f>
        <v>0</v>
      </c>
      <c r="N34" s="254"/>
      <c r="O34" s="254"/>
      <c r="P34" s="254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0.21</v>
      </c>
      <c r="G35" s="128" t="s">
        <v>44</v>
      </c>
      <c r="H35" s="261">
        <f>ROUND((((SUM(BG102:BG109)+SUM(BG128:BG262))+SUM(BG264:BG268))),2)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0.15</v>
      </c>
      <c r="G36" s="128" t="s">
        <v>44</v>
      </c>
      <c r="H36" s="261">
        <f>ROUND((((SUM(BH102:BH109)+SUM(BH128:BH262))+SUM(BH264:BH268))),2)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48</v>
      </c>
      <c r="F37" s="43">
        <v>0</v>
      </c>
      <c r="G37" s="128" t="s">
        <v>44</v>
      </c>
      <c r="H37" s="261">
        <f>ROUND((((SUM(BI102:BI109)+SUM(BI128:BI262))+SUM(BI264:BI268))),2)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49</v>
      </c>
      <c r="E39" s="79"/>
      <c r="F39" s="79"/>
      <c r="G39" s="130" t="s">
        <v>50</v>
      </c>
      <c r="H39" s="131" t="s">
        <v>51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3.5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3.5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3.5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3.5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3.5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3.5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3.5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3.5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3.5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3.5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3.5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3.5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3.5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3.5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50000000000003" customHeight="1">
      <c r="B76" s="35"/>
      <c r="C76" s="203" t="s">
        <v>119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19</v>
      </c>
      <c r="D78" s="36"/>
      <c r="E78" s="36"/>
      <c r="F78" s="252" t="str">
        <f>F6</f>
        <v>Kotlářská 263/9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114</v>
      </c>
      <c r="D79" s="26"/>
      <c r="E79" s="26"/>
      <c r="F79" s="252" t="s">
        <v>115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50000000000003" customHeight="1">
      <c r="B80" s="35"/>
      <c r="C80" s="69" t="s">
        <v>116</v>
      </c>
      <c r="D80" s="36"/>
      <c r="E80" s="36"/>
      <c r="F80" s="218" t="str">
        <f>F8</f>
        <v>02 - Vnitřní rozvodyvytápění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25</v>
      </c>
      <c r="D82" s="36"/>
      <c r="E82" s="36"/>
      <c r="F82" s="28" t="str">
        <f>F10</f>
        <v>dokumentace pro výběr zhotovitele (DVZ)</v>
      </c>
      <c r="G82" s="36"/>
      <c r="H82" s="36"/>
      <c r="I82" s="36"/>
      <c r="J82" s="36"/>
      <c r="K82" s="30" t="s">
        <v>27</v>
      </c>
      <c r="L82" s="36"/>
      <c r="M82" s="256" t="str">
        <f>IF(O10="","",O10)</f>
        <v>4. 12. 2018</v>
      </c>
      <c r="N82" s="256"/>
      <c r="O82" s="256"/>
      <c r="P82" s="256"/>
      <c r="Q82" s="36"/>
      <c r="R82" s="37"/>
      <c r="T82" s="135"/>
      <c r="U82" s="135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>
      <c r="B84" s="35"/>
      <c r="C84" s="30" t="s">
        <v>29</v>
      </c>
      <c r="D84" s="36"/>
      <c r="E84" s="36"/>
      <c r="F84" s="28" t="str">
        <f>E13</f>
        <v xml:space="preserve"> </v>
      </c>
      <c r="G84" s="36"/>
      <c r="H84" s="36"/>
      <c r="I84" s="36"/>
      <c r="J84" s="36"/>
      <c r="K84" s="30" t="s">
        <v>34</v>
      </c>
      <c r="L84" s="36"/>
      <c r="M84" s="207" t="str">
        <f>E19</f>
        <v xml:space="preserve"> </v>
      </c>
      <c r="N84" s="207"/>
      <c r="O84" s="207"/>
      <c r="P84" s="207"/>
      <c r="Q84" s="207"/>
      <c r="R84" s="37"/>
      <c r="T84" s="135"/>
      <c r="U84" s="135"/>
    </row>
    <row r="85" spans="2:47" s="1" customFormat="1" ht="14.45" customHeight="1">
      <c r="B85" s="35"/>
      <c r="C85" s="30" t="s">
        <v>32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36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120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121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122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11">
        <f>N128</f>
        <v>0</v>
      </c>
      <c r="O89" s="266"/>
      <c r="P89" s="266"/>
      <c r="Q89" s="266"/>
      <c r="R89" s="37"/>
      <c r="T89" s="135"/>
      <c r="U89" s="135"/>
      <c r="AU89" s="19" t="s">
        <v>123</v>
      </c>
    </row>
    <row r="90" spans="2:47" s="7" customFormat="1" ht="24.95" customHeight="1">
      <c r="B90" s="138"/>
      <c r="C90" s="139"/>
      <c r="D90" s="140" t="s">
        <v>124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7">
        <f>N129</f>
        <v>0</v>
      </c>
      <c r="O90" s="268"/>
      <c r="P90" s="268"/>
      <c r="Q90" s="268"/>
      <c r="R90" s="141"/>
      <c r="T90" s="142"/>
      <c r="U90" s="142"/>
    </row>
    <row r="91" spans="2:47" s="8" customFormat="1" ht="19.899999999999999" customHeight="1">
      <c r="B91" s="143"/>
      <c r="C91" s="103"/>
      <c r="D91" s="114" t="s">
        <v>125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9">
        <f>N130</f>
        <v>0</v>
      </c>
      <c r="O91" s="210"/>
      <c r="P91" s="210"/>
      <c r="Q91" s="210"/>
      <c r="R91" s="144"/>
      <c r="T91" s="145"/>
      <c r="U91" s="145"/>
    </row>
    <row r="92" spans="2:47" s="8" customFormat="1" ht="19.899999999999999" customHeight="1">
      <c r="B92" s="143"/>
      <c r="C92" s="103"/>
      <c r="D92" s="114" t="s">
        <v>127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9">
        <f>N145</f>
        <v>0</v>
      </c>
      <c r="O92" s="210"/>
      <c r="P92" s="210"/>
      <c r="Q92" s="210"/>
      <c r="R92" s="144"/>
      <c r="T92" s="145"/>
      <c r="U92" s="145"/>
    </row>
    <row r="93" spans="2:47" s="8" customFormat="1" ht="19.899999999999999" customHeight="1">
      <c r="B93" s="143"/>
      <c r="C93" s="103"/>
      <c r="D93" s="114" t="s">
        <v>128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9">
        <f>N153</f>
        <v>0</v>
      </c>
      <c r="O93" s="210"/>
      <c r="P93" s="210"/>
      <c r="Q93" s="210"/>
      <c r="R93" s="144"/>
      <c r="T93" s="145"/>
      <c r="U93" s="145"/>
    </row>
    <row r="94" spans="2:47" s="8" customFormat="1" ht="19.899999999999999" customHeight="1">
      <c r="B94" s="143"/>
      <c r="C94" s="103"/>
      <c r="D94" s="114" t="s">
        <v>717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09">
        <f>N210</f>
        <v>0</v>
      </c>
      <c r="O94" s="210"/>
      <c r="P94" s="210"/>
      <c r="Q94" s="210"/>
      <c r="R94" s="144"/>
      <c r="T94" s="145"/>
      <c r="U94" s="145"/>
    </row>
    <row r="95" spans="2:47" s="8" customFormat="1" ht="19.899999999999999" customHeight="1">
      <c r="B95" s="143"/>
      <c r="C95" s="103"/>
      <c r="D95" s="114" t="s">
        <v>130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9">
        <f>N215</f>
        <v>0</v>
      </c>
      <c r="O95" s="210"/>
      <c r="P95" s="210"/>
      <c r="Q95" s="210"/>
      <c r="R95" s="144"/>
      <c r="T95" s="145"/>
      <c r="U95" s="145"/>
    </row>
    <row r="96" spans="2:47" s="8" customFormat="1" ht="19.899999999999999" customHeight="1">
      <c r="B96" s="143"/>
      <c r="C96" s="103"/>
      <c r="D96" s="114" t="s">
        <v>718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9">
        <f>N219</f>
        <v>0</v>
      </c>
      <c r="O96" s="210"/>
      <c r="P96" s="210"/>
      <c r="Q96" s="210"/>
      <c r="R96" s="144"/>
      <c r="T96" s="145"/>
      <c r="U96" s="145"/>
    </row>
    <row r="97" spans="2:65" s="8" customFormat="1" ht="19.899999999999999" customHeight="1">
      <c r="B97" s="143"/>
      <c r="C97" s="103"/>
      <c r="D97" s="114" t="s">
        <v>131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09">
        <f>N239</f>
        <v>0</v>
      </c>
      <c r="O97" s="210"/>
      <c r="P97" s="210"/>
      <c r="Q97" s="210"/>
      <c r="R97" s="144"/>
      <c r="T97" s="145"/>
      <c r="U97" s="145"/>
    </row>
    <row r="98" spans="2:65" s="8" customFormat="1" ht="19.899999999999999" customHeight="1">
      <c r="B98" s="143"/>
      <c r="C98" s="103"/>
      <c r="D98" s="114" t="s">
        <v>132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09">
        <f>N243</f>
        <v>0</v>
      </c>
      <c r="O98" s="210"/>
      <c r="P98" s="210"/>
      <c r="Q98" s="210"/>
      <c r="R98" s="144"/>
      <c r="T98" s="145"/>
      <c r="U98" s="145"/>
    </row>
    <row r="99" spans="2:65" s="8" customFormat="1" ht="19.899999999999999" customHeight="1">
      <c r="B99" s="143"/>
      <c r="C99" s="103"/>
      <c r="D99" s="114" t="s">
        <v>719</v>
      </c>
      <c r="E99" s="103"/>
      <c r="F99" s="103"/>
      <c r="G99" s="103"/>
      <c r="H99" s="103"/>
      <c r="I99" s="103"/>
      <c r="J99" s="103"/>
      <c r="K99" s="103"/>
      <c r="L99" s="103"/>
      <c r="M99" s="103"/>
      <c r="N99" s="209">
        <f>N248</f>
        <v>0</v>
      </c>
      <c r="O99" s="210"/>
      <c r="P99" s="210"/>
      <c r="Q99" s="210"/>
      <c r="R99" s="144"/>
      <c r="T99" s="145"/>
      <c r="U99" s="145"/>
    </row>
    <row r="100" spans="2:65" s="7" customFormat="1" ht="21.75" customHeight="1">
      <c r="B100" s="138"/>
      <c r="C100" s="139"/>
      <c r="D100" s="140" t="s">
        <v>133</v>
      </c>
      <c r="E100" s="139"/>
      <c r="F100" s="139"/>
      <c r="G100" s="139"/>
      <c r="H100" s="139"/>
      <c r="I100" s="139"/>
      <c r="J100" s="139"/>
      <c r="K100" s="139"/>
      <c r="L100" s="139"/>
      <c r="M100" s="139"/>
      <c r="N100" s="269">
        <f>N263</f>
        <v>0</v>
      </c>
      <c r="O100" s="268"/>
      <c r="P100" s="268"/>
      <c r="Q100" s="268"/>
      <c r="R100" s="141"/>
      <c r="T100" s="142"/>
      <c r="U100" s="142"/>
    </row>
    <row r="101" spans="2:65" s="1" customFormat="1" ht="21.75" customHeigh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  <c r="T101" s="135"/>
      <c r="U101" s="135"/>
    </row>
    <row r="102" spans="2:65" s="1" customFormat="1" ht="29.25" customHeight="1">
      <c r="B102" s="35"/>
      <c r="C102" s="137" t="s">
        <v>134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266">
        <f>ROUND(N103+N104+N105+N106+N107+N108,2)</f>
        <v>0</v>
      </c>
      <c r="O102" s="270"/>
      <c r="P102" s="270"/>
      <c r="Q102" s="270"/>
      <c r="R102" s="37"/>
      <c r="T102" s="146"/>
      <c r="U102" s="147" t="s">
        <v>42</v>
      </c>
    </row>
    <row r="103" spans="2:65" s="1" customFormat="1" ht="18" customHeight="1">
      <c r="B103" s="35"/>
      <c r="C103" s="36"/>
      <c r="D103" s="220" t="s">
        <v>135</v>
      </c>
      <c r="E103" s="221"/>
      <c r="F103" s="221"/>
      <c r="G103" s="221"/>
      <c r="H103" s="221"/>
      <c r="I103" s="36"/>
      <c r="J103" s="36"/>
      <c r="K103" s="36"/>
      <c r="L103" s="36"/>
      <c r="M103" s="36"/>
      <c r="N103" s="208">
        <f>ROUND(N89*T103,2)</f>
        <v>0</v>
      </c>
      <c r="O103" s="209"/>
      <c r="P103" s="209"/>
      <c r="Q103" s="209"/>
      <c r="R103" s="37"/>
      <c r="S103" s="148"/>
      <c r="T103" s="149"/>
      <c r="U103" s="150" t="s">
        <v>43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136</v>
      </c>
      <c r="AZ103" s="148"/>
      <c r="BA103" s="148"/>
      <c r="BB103" s="148"/>
      <c r="BC103" s="148"/>
      <c r="BD103" s="148"/>
      <c r="BE103" s="152">
        <f t="shared" ref="BE103:BE108" si="0">IF(U103="základní",N103,0)</f>
        <v>0</v>
      </c>
      <c r="BF103" s="152">
        <f t="shared" ref="BF103:BF108" si="1">IF(U103="snížená",N103,0)</f>
        <v>0</v>
      </c>
      <c r="BG103" s="152">
        <f t="shared" ref="BG103:BG108" si="2">IF(U103="zákl. přenesená",N103,0)</f>
        <v>0</v>
      </c>
      <c r="BH103" s="152">
        <f t="shared" ref="BH103:BH108" si="3">IF(U103="sníž. přenesená",N103,0)</f>
        <v>0</v>
      </c>
      <c r="BI103" s="152">
        <f t="shared" ref="BI103:BI108" si="4">IF(U103="nulová",N103,0)</f>
        <v>0</v>
      </c>
      <c r="BJ103" s="151" t="s">
        <v>84</v>
      </c>
      <c r="BK103" s="148"/>
      <c r="BL103" s="148"/>
      <c r="BM103" s="148"/>
    </row>
    <row r="104" spans="2:65" s="1" customFormat="1" ht="18" customHeight="1">
      <c r="B104" s="35"/>
      <c r="C104" s="36"/>
      <c r="D104" s="220" t="s">
        <v>137</v>
      </c>
      <c r="E104" s="221"/>
      <c r="F104" s="221"/>
      <c r="G104" s="221"/>
      <c r="H104" s="221"/>
      <c r="I104" s="36"/>
      <c r="J104" s="36"/>
      <c r="K104" s="36"/>
      <c r="L104" s="36"/>
      <c r="M104" s="36"/>
      <c r="N104" s="208">
        <f>ROUND(N89*T104,2)</f>
        <v>0</v>
      </c>
      <c r="O104" s="209"/>
      <c r="P104" s="209"/>
      <c r="Q104" s="209"/>
      <c r="R104" s="37"/>
      <c r="S104" s="148"/>
      <c r="T104" s="149"/>
      <c r="U104" s="150" t="s">
        <v>43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136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84</v>
      </c>
      <c r="BK104" s="148"/>
      <c r="BL104" s="148"/>
      <c r="BM104" s="148"/>
    </row>
    <row r="105" spans="2:65" s="1" customFormat="1" ht="18" customHeight="1">
      <c r="B105" s="35"/>
      <c r="C105" s="36"/>
      <c r="D105" s="220" t="s">
        <v>138</v>
      </c>
      <c r="E105" s="221"/>
      <c r="F105" s="221"/>
      <c r="G105" s="221"/>
      <c r="H105" s="221"/>
      <c r="I105" s="36"/>
      <c r="J105" s="36"/>
      <c r="K105" s="36"/>
      <c r="L105" s="36"/>
      <c r="M105" s="36"/>
      <c r="N105" s="208">
        <f>ROUND(N89*T105,2)</f>
        <v>0</v>
      </c>
      <c r="O105" s="209"/>
      <c r="P105" s="209"/>
      <c r="Q105" s="209"/>
      <c r="R105" s="37"/>
      <c r="S105" s="148"/>
      <c r="T105" s="149"/>
      <c r="U105" s="150" t="s">
        <v>43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136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84</v>
      </c>
      <c r="BK105" s="148"/>
      <c r="BL105" s="148"/>
      <c r="BM105" s="148"/>
    </row>
    <row r="106" spans="2:65" s="1" customFormat="1" ht="18" customHeight="1">
      <c r="B106" s="35"/>
      <c r="C106" s="36"/>
      <c r="D106" s="220" t="s">
        <v>139</v>
      </c>
      <c r="E106" s="221"/>
      <c r="F106" s="221"/>
      <c r="G106" s="221"/>
      <c r="H106" s="221"/>
      <c r="I106" s="36"/>
      <c r="J106" s="36"/>
      <c r="K106" s="36"/>
      <c r="L106" s="36"/>
      <c r="M106" s="36"/>
      <c r="N106" s="208">
        <f>ROUND(N89*T106,2)</f>
        <v>0</v>
      </c>
      <c r="O106" s="209"/>
      <c r="P106" s="209"/>
      <c r="Q106" s="209"/>
      <c r="R106" s="37"/>
      <c r="S106" s="148"/>
      <c r="T106" s="149"/>
      <c r="U106" s="150" t="s">
        <v>43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51" t="s">
        <v>136</v>
      </c>
      <c r="AZ106" s="148"/>
      <c r="BA106" s="148"/>
      <c r="BB106" s="148"/>
      <c r="BC106" s="148"/>
      <c r="BD106" s="148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84</v>
      </c>
      <c r="BK106" s="148"/>
      <c r="BL106" s="148"/>
      <c r="BM106" s="148"/>
    </row>
    <row r="107" spans="2:65" s="1" customFormat="1" ht="18" customHeight="1">
      <c r="B107" s="35"/>
      <c r="C107" s="36"/>
      <c r="D107" s="220" t="s">
        <v>140</v>
      </c>
      <c r="E107" s="221"/>
      <c r="F107" s="221"/>
      <c r="G107" s="221"/>
      <c r="H107" s="221"/>
      <c r="I107" s="36"/>
      <c r="J107" s="36"/>
      <c r="K107" s="36"/>
      <c r="L107" s="36"/>
      <c r="M107" s="36"/>
      <c r="N107" s="208">
        <f>ROUND(N89*T107,2)</f>
        <v>0</v>
      </c>
      <c r="O107" s="209"/>
      <c r="P107" s="209"/>
      <c r="Q107" s="209"/>
      <c r="R107" s="37"/>
      <c r="S107" s="148"/>
      <c r="T107" s="149"/>
      <c r="U107" s="150" t="s">
        <v>43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51" t="s">
        <v>136</v>
      </c>
      <c r="AZ107" s="148"/>
      <c r="BA107" s="148"/>
      <c r="BB107" s="148"/>
      <c r="BC107" s="148"/>
      <c r="BD107" s="148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84</v>
      </c>
      <c r="BK107" s="148"/>
      <c r="BL107" s="148"/>
      <c r="BM107" s="148"/>
    </row>
    <row r="108" spans="2:65" s="1" customFormat="1" ht="18" customHeight="1">
      <c r="B108" s="35"/>
      <c r="C108" s="36"/>
      <c r="D108" s="114" t="s">
        <v>141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208">
        <f>ROUND(N89*T108,2)</f>
        <v>0</v>
      </c>
      <c r="O108" s="209"/>
      <c r="P108" s="209"/>
      <c r="Q108" s="209"/>
      <c r="R108" s="37"/>
      <c r="S108" s="148"/>
      <c r="T108" s="153"/>
      <c r="U108" s="154" t="s">
        <v>43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51" t="s">
        <v>142</v>
      </c>
      <c r="AZ108" s="148"/>
      <c r="BA108" s="148"/>
      <c r="BB108" s="148"/>
      <c r="BC108" s="148"/>
      <c r="BD108" s="148"/>
      <c r="BE108" s="152">
        <f t="shared" si="0"/>
        <v>0</v>
      </c>
      <c r="BF108" s="152">
        <f t="shared" si="1"/>
        <v>0</v>
      </c>
      <c r="BG108" s="152">
        <f t="shared" si="2"/>
        <v>0</v>
      </c>
      <c r="BH108" s="152">
        <f t="shared" si="3"/>
        <v>0</v>
      </c>
      <c r="BI108" s="152">
        <f t="shared" si="4"/>
        <v>0</v>
      </c>
      <c r="BJ108" s="151" t="s">
        <v>84</v>
      </c>
      <c r="BK108" s="148"/>
      <c r="BL108" s="148"/>
      <c r="BM108" s="148"/>
    </row>
    <row r="109" spans="2:65" s="1" customFormat="1" ht="13.5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  <c r="T109" s="135"/>
      <c r="U109" s="135"/>
    </row>
    <row r="110" spans="2:65" s="1" customFormat="1" ht="29.25" customHeight="1">
      <c r="B110" s="35"/>
      <c r="C110" s="123" t="s">
        <v>107</v>
      </c>
      <c r="D110" s="124"/>
      <c r="E110" s="124"/>
      <c r="F110" s="124"/>
      <c r="G110" s="124"/>
      <c r="H110" s="124"/>
      <c r="I110" s="124"/>
      <c r="J110" s="124"/>
      <c r="K110" s="124"/>
      <c r="L110" s="212">
        <f>ROUND(SUM(N89+N102),2)</f>
        <v>0</v>
      </c>
      <c r="M110" s="212"/>
      <c r="N110" s="212"/>
      <c r="O110" s="212"/>
      <c r="P110" s="212"/>
      <c r="Q110" s="212"/>
      <c r="R110" s="37"/>
      <c r="T110" s="135"/>
      <c r="U110" s="135"/>
    </row>
    <row r="111" spans="2:65" s="1" customFormat="1" ht="6.95" customHeight="1"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1"/>
      <c r="T111" s="135"/>
      <c r="U111" s="135"/>
    </row>
    <row r="115" spans="2:63" s="1" customFormat="1" ht="6.95" customHeight="1"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4"/>
    </row>
    <row r="116" spans="2:63" s="1" customFormat="1" ht="36.950000000000003" customHeight="1">
      <c r="B116" s="35"/>
      <c r="C116" s="203" t="s">
        <v>143</v>
      </c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37"/>
    </row>
    <row r="117" spans="2:63" s="1" customFormat="1" ht="6.9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3" s="1" customFormat="1" ht="30" customHeight="1">
      <c r="B118" s="35"/>
      <c r="C118" s="30" t="s">
        <v>19</v>
      </c>
      <c r="D118" s="36"/>
      <c r="E118" s="36"/>
      <c r="F118" s="252" t="str">
        <f>F6</f>
        <v>Kotlářská 263/9</v>
      </c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36"/>
      <c r="R118" s="37"/>
    </row>
    <row r="119" spans="2:63" ht="30" customHeight="1">
      <c r="B119" s="23"/>
      <c r="C119" s="30" t="s">
        <v>114</v>
      </c>
      <c r="D119" s="26"/>
      <c r="E119" s="26"/>
      <c r="F119" s="252" t="s">
        <v>115</v>
      </c>
      <c r="G119" s="197"/>
      <c r="H119" s="197"/>
      <c r="I119" s="197"/>
      <c r="J119" s="197"/>
      <c r="K119" s="197"/>
      <c r="L119" s="197"/>
      <c r="M119" s="197"/>
      <c r="N119" s="197"/>
      <c r="O119" s="197"/>
      <c r="P119" s="197"/>
      <c r="Q119" s="26"/>
      <c r="R119" s="24"/>
    </row>
    <row r="120" spans="2:63" s="1" customFormat="1" ht="36.950000000000003" customHeight="1">
      <c r="B120" s="35"/>
      <c r="C120" s="69" t="s">
        <v>116</v>
      </c>
      <c r="D120" s="36"/>
      <c r="E120" s="36"/>
      <c r="F120" s="218" t="str">
        <f>F8</f>
        <v>02 - Vnitřní rozvodyvytápění</v>
      </c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36"/>
      <c r="R120" s="37"/>
    </row>
    <row r="121" spans="2:63" s="1" customFormat="1" ht="6.95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7"/>
    </row>
    <row r="122" spans="2:63" s="1" customFormat="1" ht="18" customHeight="1">
      <c r="B122" s="35"/>
      <c r="C122" s="30" t="s">
        <v>25</v>
      </c>
      <c r="D122" s="36"/>
      <c r="E122" s="36"/>
      <c r="F122" s="28" t="str">
        <f>F10</f>
        <v>dokumentace pro výběr zhotovitele (DVZ)</v>
      </c>
      <c r="G122" s="36"/>
      <c r="H122" s="36"/>
      <c r="I122" s="36"/>
      <c r="J122" s="36"/>
      <c r="K122" s="30" t="s">
        <v>27</v>
      </c>
      <c r="L122" s="36"/>
      <c r="M122" s="256" t="str">
        <f>IF(O10="","",O10)</f>
        <v>4. 12. 2018</v>
      </c>
      <c r="N122" s="256"/>
      <c r="O122" s="256"/>
      <c r="P122" s="256"/>
      <c r="Q122" s="36"/>
      <c r="R122" s="37"/>
    </row>
    <row r="123" spans="2:63" s="1" customFormat="1" ht="6.9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3" s="1" customFormat="1">
      <c r="B124" s="35"/>
      <c r="C124" s="30" t="s">
        <v>29</v>
      </c>
      <c r="D124" s="36"/>
      <c r="E124" s="36"/>
      <c r="F124" s="28" t="str">
        <f>E13</f>
        <v xml:space="preserve"> </v>
      </c>
      <c r="G124" s="36"/>
      <c r="H124" s="36"/>
      <c r="I124" s="36"/>
      <c r="J124" s="36"/>
      <c r="K124" s="30" t="s">
        <v>34</v>
      </c>
      <c r="L124" s="36"/>
      <c r="M124" s="207" t="str">
        <f>E19</f>
        <v xml:space="preserve"> </v>
      </c>
      <c r="N124" s="207"/>
      <c r="O124" s="207"/>
      <c r="P124" s="207"/>
      <c r="Q124" s="207"/>
      <c r="R124" s="37"/>
    </row>
    <row r="125" spans="2:63" s="1" customFormat="1" ht="14.45" customHeight="1">
      <c r="B125" s="35"/>
      <c r="C125" s="30" t="s">
        <v>32</v>
      </c>
      <c r="D125" s="36"/>
      <c r="E125" s="36"/>
      <c r="F125" s="28" t="str">
        <f>IF(E16="","",E16)</f>
        <v>Vyplň údaj</v>
      </c>
      <c r="G125" s="36"/>
      <c r="H125" s="36"/>
      <c r="I125" s="36"/>
      <c r="J125" s="36"/>
      <c r="K125" s="30" t="s">
        <v>36</v>
      </c>
      <c r="L125" s="36"/>
      <c r="M125" s="207" t="str">
        <f>E22</f>
        <v xml:space="preserve"> </v>
      </c>
      <c r="N125" s="207"/>
      <c r="O125" s="207"/>
      <c r="P125" s="207"/>
      <c r="Q125" s="207"/>
      <c r="R125" s="37"/>
    </row>
    <row r="126" spans="2:63" s="1" customFormat="1" ht="10.35" customHeight="1"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7"/>
    </row>
    <row r="127" spans="2:63" s="9" customFormat="1" ht="29.25" customHeight="1">
      <c r="B127" s="155"/>
      <c r="C127" s="156" t="s">
        <v>144</v>
      </c>
      <c r="D127" s="157" t="s">
        <v>145</v>
      </c>
      <c r="E127" s="157" t="s">
        <v>60</v>
      </c>
      <c r="F127" s="271" t="s">
        <v>146</v>
      </c>
      <c r="G127" s="271"/>
      <c r="H127" s="271"/>
      <c r="I127" s="271"/>
      <c r="J127" s="157" t="s">
        <v>147</v>
      </c>
      <c r="K127" s="157" t="s">
        <v>148</v>
      </c>
      <c r="L127" s="271" t="s">
        <v>149</v>
      </c>
      <c r="M127" s="271"/>
      <c r="N127" s="271" t="s">
        <v>121</v>
      </c>
      <c r="O127" s="271"/>
      <c r="P127" s="271"/>
      <c r="Q127" s="272"/>
      <c r="R127" s="158"/>
      <c r="T127" s="80" t="s">
        <v>150</v>
      </c>
      <c r="U127" s="81" t="s">
        <v>42</v>
      </c>
      <c r="V127" s="81" t="s">
        <v>151</v>
      </c>
      <c r="W127" s="81" t="s">
        <v>152</v>
      </c>
      <c r="X127" s="81" t="s">
        <v>153</v>
      </c>
      <c r="Y127" s="81" t="s">
        <v>154</v>
      </c>
      <c r="Z127" s="81" t="s">
        <v>155</v>
      </c>
      <c r="AA127" s="82" t="s">
        <v>156</v>
      </c>
    </row>
    <row r="128" spans="2:63" s="1" customFormat="1" ht="29.25" customHeight="1">
      <c r="B128" s="35"/>
      <c r="C128" s="84" t="s">
        <v>118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273">
        <f>BK128</f>
        <v>0</v>
      </c>
      <c r="O128" s="274"/>
      <c r="P128" s="274"/>
      <c r="Q128" s="274"/>
      <c r="R128" s="37"/>
      <c r="T128" s="83"/>
      <c r="U128" s="51"/>
      <c r="V128" s="51"/>
      <c r="W128" s="159">
        <f>W129+W263</f>
        <v>0</v>
      </c>
      <c r="X128" s="51"/>
      <c r="Y128" s="159">
        <f>Y129+Y263</f>
        <v>1.109567</v>
      </c>
      <c r="Z128" s="51"/>
      <c r="AA128" s="160">
        <f>AA129+AA263</f>
        <v>1.05125</v>
      </c>
      <c r="AT128" s="19" t="s">
        <v>77</v>
      </c>
      <c r="AU128" s="19" t="s">
        <v>123</v>
      </c>
      <c r="BK128" s="161">
        <f>BK129+BK263</f>
        <v>0</v>
      </c>
    </row>
    <row r="129" spans="2:65" s="10" customFormat="1" ht="37.35" customHeight="1">
      <c r="B129" s="162"/>
      <c r="C129" s="163"/>
      <c r="D129" s="164" t="s">
        <v>124</v>
      </c>
      <c r="E129" s="164"/>
      <c r="F129" s="164"/>
      <c r="G129" s="164"/>
      <c r="H129" s="164"/>
      <c r="I129" s="164"/>
      <c r="J129" s="164"/>
      <c r="K129" s="164"/>
      <c r="L129" s="164"/>
      <c r="M129" s="164"/>
      <c r="N129" s="269">
        <f>BK129</f>
        <v>0</v>
      </c>
      <c r="O129" s="267"/>
      <c r="P129" s="267"/>
      <c r="Q129" s="267"/>
      <c r="R129" s="165"/>
      <c r="T129" s="166"/>
      <c r="U129" s="163"/>
      <c r="V129" s="163"/>
      <c r="W129" s="167">
        <f>W130+W145+W153+W210+W215+W219+W239+W243+W248</f>
        <v>0</v>
      </c>
      <c r="X129" s="163"/>
      <c r="Y129" s="167">
        <f>Y130+Y145+Y153+Y210+Y215+Y219+Y239+Y243+Y248</f>
        <v>1.109567</v>
      </c>
      <c r="Z129" s="163"/>
      <c r="AA129" s="168">
        <f>AA130+AA145+AA153+AA210+AA215+AA219+AA239+AA243+AA248</f>
        <v>1.05125</v>
      </c>
      <c r="AR129" s="169" t="s">
        <v>88</v>
      </c>
      <c r="AT129" s="170" t="s">
        <v>77</v>
      </c>
      <c r="AU129" s="170" t="s">
        <v>78</v>
      </c>
      <c r="AY129" s="169" t="s">
        <v>157</v>
      </c>
      <c r="BK129" s="171">
        <f>BK130+BK145+BK153+BK210+BK215+BK219+BK239+BK243+BK248</f>
        <v>0</v>
      </c>
    </row>
    <row r="130" spans="2:65" s="10" customFormat="1" ht="19.899999999999999" customHeight="1">
      <c r="B130" s="162"/>
      <c r="C130" s="163"/>
      <c r="D130" s="172" t="s">
        <v>125</v>
      </c>
      <c r="E130" s="172"/>
      <c r="F130" s="172"/>
      <c r="G130" s="172"/>
      <c r="H130" s="172"/>
      <c r="I130" s="172"/>
      <c r="J130" s="172"/>
      <c r="K130" s="172"/>
      <c r="L130" s="172"/>
      <c r="M130" s="172"/>
      <c r="N130" s="275">
        <f>BK130</f>
        <v>0</v>
      </c>
      <c r="O130" s="276"/>
      <c r="P130" s="276"/>
      <c r="Q130" s="276"/>
      <c r="R130" s="165"/>
      <c r="T130" s="166"/>
      <c r="U130" s="163"/>
      <c r="V130" s="163"/>
      <c r="W130" s="167">
        <f>SUM(W131:W144)</f>
        <v>0</v>
      </c>
      <c r="X130" s="163"/>
      <c r="Y130" s="167">
        <f>SUM(Y131:Y144)</f>
        <v>0</v>
      </c>
      <c r="Z130" s="163"/>
      <c r="AA130" s="168">
        <f>SUM(AA131:AA144)</f>
        <v>0</v>
      </c>
      <c r="AR130" s="169" t="s">
        <v>88</v>
      </c>
      <c r="AT130" s="170" t="s">
        <v>77</v>
      </c>
      <c r="AU130" s="170" t="s">
        <v>84</v>
      </c>
      <c r="AY130" s="169" t="s">
        <v>157</v>
      </c>
      <c r="BK130" s="171">
        <f>SUM(BK131:BK144)</f>
        <v>0</v>
      </c>
    </row>
    <row r="131" spans="2:65" s="1" customFormat="1" ht="25.5" customHeight="1">
      <c r="B131" s="35"/>
      <c r="C131" s="173" t="s">
        <v>84</v>
      </c>
      <c r="D131" s="173" t="s">
        <v>158</v>
      </c>
      <c r="E131" s="174" t="s">
        <v>720</v>
      </c>
      <c r="F131" s="239" t="s">
        <v>721</v>
      </c>
      <c r="G131" s="239"/>
      <c r="H131" s="239"/>
      <c r="I131" s="239"/>
      <c r="J131" s="175" t="s">
        <v>161</v>
      </c>
      <c r="K131" s="176">
        <v>1130</v>
      </c>
      <c r="L131" s="241">
        <v>0</v>
      </c>
      <c r="M131" s="248"/>
      <c r="N131" s="242">
        <f t="shared" ref="N131:N144" si="5">ROUND(L131*K131,2)</f>
        <v>0</v>
      </c>
      <c r="O131" s="242"/>
      <c r="P131" s="242"/>
      <c r="Q131" s="242"/>
      <c r="R131" s="37"/>
      <c r="T131" s="177" t="s">
        <v>24</v>
      </c>
      <c r="U131" s="44" t="s">
        <v>43</v>
      </c>
      <c r="V131" s="36"/>
      <c r="W131" s="178">
        <f t="shared" ref="W131:W144" si="6">V131*K131</f>
        <v>0</v>
      </c>
      <c r="X131" s="178">
        <v>0</v>
      </c>
      <c r="Y131" s="178">
        <f t="shared" ref="Y131:Y144" si="7">X131*K131</f>
        <v>0</v>
      </c>
      <c r="Z131" s="178">
        <v>0</v>
      </c>
      <c r="AA131" s="179">
        <f t="shared" ref="AA131:AA144" si="8">Z131*K131</f>
        <v>0</v>
      </c>
      <c r="AR131" s="19" t="s">
        <v>162</v>
      </c>
      <c r="AT131" s="19" t="s">
        <v>158</v>
      </c>
      <c r="AU131" s="19" t="s">
        <v>88</v>
      </c>
      <c r="AY131" s="19" t="s">
        <v>157</v>
      </c>
      <c r="BE131" s="118">
        <f t="shared" ref="BE131:BE144" si="9">IF(U131="základní",N131,0)</f>
        <v>0</v>
      </c>
      <c r="BF131" s="118">
        <f t="shared" ref="BF131:BF144" si="10">IF(U131="snížená",N131,0)</f>
        <v>0</v>
      </c>
      <c r="BG131" s="118">
        <f t="shared" ref="BG131:BG144" si="11">IF(U131="zákl. přenesená",N131,0)</f>
        <v>0</v>
      </c>
      <c r="BH131" s="118">
        <f t="shared" ref="BH131:BH144" si="12">IF(U131="sníž. přenesená",N131,0)</f>
        <v>0</v>
      </c>
      <c r="BI131" s="118">
        <f t="shared" ref="BI131:BI144" si="13">IF(U131="nulová",N131,0)</f>
        <v>0</v>
      </c>
      <c r="BJ131" s="19" t="s">
        <v>84</v>
      </c>
      <c r="BK131" s="118">
        <f t="shared" ref="BK131:BK144" si="14">ROUND(L131*K131,2)</f>
        <v>0</v>
      </c>
      <c r="BL131" s="19" t="s">
        <v>162</v>
      </c>
      <c r="BM131" s="19" t="s">
        <v>722</v>
      </c>
    </row>
    <row r="132" spans="2:65" s="1" customFormat="1" ht="25.5" customHeight="1">
      <c r="B132" s="35"/>
      <c r="C132" s="173" t="s">
        <v>88</v>
      </c>
      <c r="D132" s="173" t="s">
        <v>158</v>
      </c>
      <c r="E132" s="174" t="s">
        <v>723</v>
      </c>
      <c r="F132" s="239" t="s">
        <v>169</v>
      </c>
      <c r="G132" s="239"/>
      <c r="H132" s="239"/>
      <c r="I132" s="239"/>
      <c r="J132" s="175" t="s">
        <v>161</v>
      </c>
      <c r="K132" s="176">
        <v>10</v>
      </c>
      <c r="L132" s="241">
        <v>0</v>
      </c>
      <c r="M132" s="248"/>
      <c r="N132" s="242">
        <f t="shared" si="5"/>
        <v>0</v>
      </c>
      <c r="O132" s="242"/>
      <c r="P132" s="242"/>
      <c r="Q132" s="242"/>
      <c r="R132" s="37"/>
      <c r="T132" s="177" t="s">
        <v>24</v>
      </c>
      <c r="U132" s="44" t="s">
        <v>43</v>
      </c>
      <c r="V132" s="36"/>
      <c r="W132" s="178">
        <f t="shared" si="6"/>
        <v>0</v>
      </c>
      <c r="X132" s="178">
        <v>0</v>
      </c>
      <c r="Y132" s="178">
        <f t="shared" si="7"/>
        <v>0</v>
      </c>
      <c r="Z132" s="178">
        <v>0</v>
      </c>
      <c r="AA132" s="179">
        <f t="shared" si="8"/>
        <v>0</v>
      </c>
      <c r="AR132" s="19" t="s">
        <v>162</v>
      </c>
      <c r="AT132" s="19" t="s">
        <v>158</v>
      </c>
      <c r="AU132" s="19" t="s">
        <v>88</v>
      </c>
      <c r="AY132" s="19" t="s">
        <v>157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84</v>
      </c>
      <c r="BK132" s="118">
        <f t="shared" si="14"/>
        <v>0</v>
      </c>
      <c r="BL132" s="19" t="s">
        <v>162</v>
      </c>
      <c r="BM132" s="19" t="s">
        <v>724</v>
      </c>
    </row>
    <row r="133" spans="2:65" s="1" customFormat="1" ht="25.5" customHeight="1">
      <c r="B133" s="35"/>
      <c r="C133" s="173" t="s">
        <v>167</v>
      </c>
      <c r="D133" s="173" t="s">
        <v>158</v>
      </c>
      <c r="E133" s="174" t="s">
        <v>725</v>
      </c>
      <c r="F133" s="239" t="s">
        <v>173</v>
      </c>
      <c r="G133" s="239"/>
      <c r="H133" s="239"/>
      <c r="I133" s="239"/>
      <c r="J133" s="175" t="s">
        <v>161</v>
      </c>
      <c r="K133" s="176">
        <v>20</v>
      </c>
      <c r="L133" s="241">
        <v>0</v>
      </c>
      <c r="M133" s="248"/>
      <c r="N133" s="242">
        <f t="shared" si="5"/>
        <v>0</v>
      </c>
      <c r="O133" s="242"/>
      <c r="P133" s="242"/>
      <c r="Q133" s="242"/>
      <c r="R133" s="37"/>
      <c r="T133" s="177" t="s">
        <v>24</v>
      </c>
      <c r="U133" s="44" t="s">
        <v>43</v>
      </c>
      <c r="V133" s="36"/>
      <c r="W133" s="178">
        <f t="shared" si="6"/>
        <v>0</v>
      </c>
      <c r="X133" s="178">
        <v>0</v>
      </c>
      <c r="Y133" s="178">
        <f t="shared" si="7"/>
        <v>0</v>
      </c>
      <c r="Z133" s="178">
        <v>0</v>
      </c>
      <c r="AA133" s="179">
        <f t="shared" si="8"/>
        <v>0</v>
      </c>
      <c r="AR133" s="19" t="s">
        <v>162</v>
      </c>
      <c r="AT133" s="19" t="s">
        <v>158</v>
      </c>
      <c r="AU133" s="19" t="s">
        <v>88</v>
      </c>
      <c r="AY133" s="19" t="s">
        <v>157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84</v>
      </c>
      <c r="BK133" s="118">
        <f t="shared" si="14"/>
        <v>0</v>
      </c>
      <c r="BL133" s="19" t="s">
        <v>162</v>
      </c>
      <c r="BM133" s="19" t="s">
        <v>726</v>
      </c>
    </row>
    <row r="134" spans="2:65" s="1" customFormat="1" ht="25.5" customHeight="1">
      <c r="B134" s="35"/>
      <c r="C134" s="173" t="s">
        <v>171</v>
      </c>
      <c r="D134" s="173" t="s">
        <v>158</v>
      </c>
      <c r="E134" s="174" t="s">
        <v>727</v>
      </c>
      <c r="F134" s="239" t="s">
        <v>177</v>
      </c>
      <c r="G134" s="239"/>
      <c r="H134" s="239"/>
      <c r="I134" s="239"/>
      <c r="J134" s="175" t="s">
        <v>161</v>
      </c>
      <c r="K134" s="176">
        <v>4</v>
      </c>
      <c r="L134" s="241">
        <v>0</v>
      </c>
      <c r="M134" s="248"/>
      <c r="N134" s="242">
        <f t="shared" si="5"/>
        <v>0</v>
      </c>
      <c r="O134" s="242"/>
      <c r="P134" s="242"/>
      <c r="Q134" s="242"/>
      <c r="R134" s="37"/>
      <c r="T134" s="177" t="s">
        <v>24</v>
      </c>
      <c r="U134" s="44" t="s">
        <v>43</v>
      </c>
      <c r="V134" s="36"/>
      <c r="W134" s="178">
        <f t="shared" si="6"/>
        <v>0</v>
      </c>
      <c r="X134" s="178">
        <v>0</v>
      </c>
      <c r="Y134" s="178">
        <f t="shared" si="7"/>
        <v>0</v>
      </c>
      <c r="Z134" s="178">
        <v>0</v>
      </c>
      <c r="AA134" s="179">
        <f t="shared" si="8"/>
        <v>0</v>
      </c>
      <c r="AR134" s="19" t="s">
        <v>162</v>
      </c>
      <c r="AT134" s="19" t="s">
        <v>158</v>
      </c>
      <c r="AU134" s="19" t="s">
        <v>88</v>
      </c>
      <c r="AY134" s="19" t="s">
        <v>157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84</v>
      </c>
      <c r="BK134" s="118">
        <f t="shared" si="14"/>
        <v>0</v>
      </c>
      <c r="BL134" s="19" t="s">
        <v>162</v>
      </c>
      <c r="BM134" s="19" t="s">
        <v>728</v>
      </c>
    </row>
    <row r="135" spans="2:65" s="1" customFormat="1" ht="25.5" customHeight="1">
      <c r="B135" s="35"/>
      <c r="C135" s="173" t="s">
        <v>175</v>
      </c>
      <c r="D135" s="173" t="s">
        <v>158</v>
      </c>
      <c r="E135" s="174" t="s">
        <v>729</v>
      </c>
      <c r="F135" s="239" t="s">
        <v>730</v>
      </c>
      <c r="G135" s="239"/>
      <c r="H135" s="239"/>
      <c r="I135" s="239"/>
      <c r="J135" s="175" t="s">
        <v>161</v>
      </c>
      <c r="K135" s="176">
        <v>10</v>
      </c>
      <c r="L135" s="241">
        <v>0</v>
      </c>
      <c r="M135" s="248"/>
      <c r="N135" s="242">
        <f t="shared" si="5"/>
        <v>0</v>
      </c>
      <c r="O135" s="242"/>
      <c r="P135" s="242"/>
      <c r="Q135" s="242"/>
      <c r="R135" s="37"/>
      <c r="T135" s="177" t="s">
        <v>24</v>
      </c>
      <c r="U135" s="44" t="s">
        <v>43</v>
      </c>
      <c r="V135" s="36"/>
      <c r="W135" s="178">
        <f t="shared" si="6"/>
        <v>0</v>
      </c>
      <c r="X135" s="178">
        <v>0</v>
      </c>
      <c r="Y135" s="178">
        <f t="shared" si="7"/>
        <v>0</v>
      </c>
      <c r="Z135" s="178">
        <v>0</v>
      </c>
      <c r="AA135" s="179">
        <f t="shared" si="8"/>
        <v>0</v>
      </c>
      <c r="AR135" s="19" t="s">
        <v>162</v>
      </c>
      <c r="AT135" s="19" t="s">
        <v>158</v>
      </c>
      <c r="AU135" s="19" t="s">
        <v>88</v>
      </c>
      <c r="AY135" s="19" t="s">
        <v>157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84</v>
      </c>
      <c r="BK135" s="118">
        <f t="shared" si="14"/>
        <v>0</v>
      </c>
      <c r="BL135" s="19" t="s">
        <v>162</v>
      </c>
      <c r="BM135" s="19" t="s">
        <v>731</v>
      </c>
    </row>
    <row r="136" spans="2:65" s="1" customFormat="1" ht="25.5" customHeight="1">
      <c r="B136" s="35"/>
      <c r="C136" s="173" t="s">
        <v>179</v>
      </c>
      <c r="D136" s="173" t="s">
        <v>158</v>
      </c>
      <c r="E136" s="174" t="s">
        <v>732</v>
      </c>
      <c r="F136" s="239" t="s">
        <v>733</v>
      </c>
      <c r="G136" s="239"/>
      <c r="H136" s="239"/>
      <c r="I136" s="239"/>
      <c r="J136" s="175" t="s">
        <v>161</v>
      </c>
      <c r="K136" s="176">
        <v>10</v>
      </c>
      <c r="L136" s="241">
        <v>0</v>
      </c>
      <c r="M136" s="248"/>
      <c r="N136" s="242">
        <f t="shared" si="5"/>
        <v>0</v>
      </c>
      <c r="O136" s="242"/>
      <c r="P136" s="242"/>
      <c r="Q136" s="242"/>
      <c r="R136" s="37"/>
      <c r="T136" s="177" t="s">
        <v>24</v>
      </c>
      <c r="U136" s="44" t="s">
        <v>43</v>
      </c>
      <c r="V136" s="36"/>
      <c r="W136" s="178">
        <f t="shared" si="6"/>
        <v>0</v>
      </c>
      <c r="X136" s="178">
        <v>0</v>
      </c>
      <c r="Y136" s="178">
        <f t="shared" si="7"/>
        <v>0</v>
      </c>
      <c r="Z136" s="178">
        <v>0</v>
      </c>
      <c r="AA136" s="179">
        <f t="shared" si="8"/>
        <v>0</v>
      </c>
      <c r="AR136" s="19" t="s">
        <v>162</v>
      </c>
      <c r="AT136" s="19" t="s">
        <v>158</v>
      </c>
      <c r="AU136" s="19" t="s">
        <v>88</v>
      </c>
      <c r="AY136" s="19" t="s">
        <v>157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84</v>
      </c>
      <c r="BK136" s="118">
        <f t="shared" si="14"/>
        <v>0</v>
      </c>
      <c r="BL136" s="19" t="s">
        <v>162</v>
      </c>
      <c r="BM136" s="19" t="s">
        <v>734</v>
      </c>
    </row>
    <row r="137" spans="2:65" s="1" customFormat="1" ht="25.5" customHeight="1">
      <c r="B137" s="35"/>
      <c r="C137" s="173" t="s">
        <v>183</v>
      </c>
      <c r="D137" s="173" t="s">
        <v>158</v>
      </c>
      <c r="E137" s="174" t="s">
        <v>735</v>
      </c>
      <c r="F137" s="239" t="s">
        <v>736</v>
      </c>
      <c r="G137" s="239"/>
      <c r="H137" s="239"/>
      <c r="I137" s="239"/>
      <c r="J137" s="175" t="s">
        <v>161</v>
      </c>
      <c r="K137" s="176">
        <v>205</v>
      </c>
      <c r="L137" s="241">
        <v>0</v>
      </c>
      <c r="M137" s="248"/>
      <c r="N137" s="242">
        <f t="shared" si="5"/>
        <v>0</v>
      </c>
      <c r="O137" s="242"/>
      <c r="P137" s="242"/>
      <c r="Q137" s="242"/>
      <c r="R137" s="37"/>
      <c r="T137" s="177" t="s">
        <v>24</v>
      </c>
      <c r="U137" s="44" t="s">
        <v>43</v>
      </c>
      <c r="V137" s="36"/>
      <c r="W137" s="178">
        <f t="shared" si="6"/>
        <v>0</v>
      </c>
      <c r="X137" s="178">
        <v>0</v>
      </c>
      <c r="Y137" s="178">
        <f t="shared" si="7"/>
        <v>0</v>
      </c>
      <c r="Z137" s="178">
        <v>0</v>
      </c>
      <c r="AA137" s="179">
        <f t="shared" si="8"/>
        <v>0</v>
      </c>
      <c r="AR137" s="19" t="s">
        <v>162</v>
      </c>
      <c r="AT137" s="19" t="s">
        <v>158</v>
      </c>
      <c r="AU137" s="19" t="s">
        <v>88</v>
      </c>
      <c r="AY137" s="19" t="s">
        <v>157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84</v>
      </c>
      <c r="BK137" s="118">
        <f t="shared" si="14"/>
        <v>0</v>
      </c>
      <c r="BL137" s="19" t="s">
        <v>162</v>
      </c>
      <c r="BM137" s="19" t="s">
        <v>737</v>
      </c>
    </row>
    <row r="138" spans="2:65" s="1" customFormat="1" ht="25.5" customHeight="1">
      <c r="B138" s="35"/>
      <c r="C138" s="173" t="s">
        <v>187</v>
      </c>
      <c r="D138" s="173" t="s">
        <v>158</v>
      </c>
      <c r="E138" s="174" t="s">
        <v>738</v>
      </c>
      <c r="F138" s="239" t="s">
        <v>739</v>
      </c>
      <c r="G138" s="239"/>
      <c r="H138" s="239"/>
      <c r="I138" s="239"/>
      <c r="J138" s="175" t="s">
        <v>161</v>
      </c>
      <c r="K138" s="176">
        <v>180</v>
      </c>
      <c r="L138" s="241">
        <v>0</v>
      </c>
      <c r="M138" s="248"/>
      <c r="N138" s="242">
        <f t="shared" si="5"/>
        <v>0</v>
      </c>
      <c r="O138" s="242"/>
      <c r="P138" s="242"/>
      <c r="Q138" s="242"/>
      <c r="R138" s="37"/>
      <c r="T138" s="177" t="s">
        <v>24</v>
      </c>
      <c r="U138" s="44" t="s">
        <v>43</v>
      </c>
      <c r="V138" s="36"/>
      <c r="W138" s="178">
        <f t="shared" si="6"/>
        <v>0</v>
      </c>
      <c r="X138" s="178">
        <v>0</v>
      </c>
      <c r="Y138" s="178">
        <f t="shared" si="7"/>
        <v>0</v>
      </c>
      <c r="Z138" s="178">
        <v>0</v>
      </c>
      <c r="AA138" s="179">
        <f t="shared" si="8"/>
        <v>0</v>
      </c>
      <c r="AR138" s="19" t="s">
        <v>162</v>
      </c>
      <c r="AT138" s="19" t="s">
        <v>158</v>
      </c>
      <c r="AU138" s="19" t="s">
        <v>88</v>
      </c>
      <c r="AY138" s="19" t="s">
        <v>157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84</v>
      </c>
      <c r="BK138" s="118">
        <f t="shared" si="14"/>
        <v>0</v>
      </c>
      <c r="BL138" s="19" t="s">
        <v>162</v>
      </c>
      <c r="BM138" s="19" t="s">
        <v>740</v>
      </c>
    </row>
    <row r="139" spans="2:65" s="1" customFormat="1" ht="25.5" customHeight="1">
      <c r="B139" s="35"/>
      <c r="C139" s="173" t="s">
        <v>191</v>
      </c>
      <c r="D139" s="173" t="s">
        <v>158</v>
      </c>
      <c r="E139" s="174" t="s">
        <v>741</v>
      </c>
      <c r="F139" s="239" t="s">
        <v>742</v>
      </c>
      <c r="G139" s="239"/>
      <c r="H139" s="239"/>
      <c r="I139" s="239"/>
      <c r="J139" s="175" t="s">
        <v>161</v>
      </c>
      <c r="K139" s="176">
        <v>220</v>
      </c>
      <c r="L139" s="241">
        <v>0</v>
      </c>
      <c r="M139" s="248"/>
      <c r="N139" s="242">
        <f t="shared" si="5"/>
        <v>0</v>
      </c>
      <c r="O139" s="242"/>
      <c r="P139" s="242"/>
      <c r="Q139" s="242"/>
      <c r="R139" s="37"/>
      <c r="T139" s="177" t="s">
        <v>24</v>
      </c>
      <c r="U139" s="44" t="s">
        <v>43</v>
      </c>
      <c r="V139" s="36"/>
      <c r="W139" s="178">
        <f t="shared" si="6"/>
        <v>0</v>
      </c>
      <c r="X139" s="178">
        <v>0</v>
      </c>
      <c r="Y139" s="178">
        <f t="shared" si="7"/>
        <v>0</v>
      </c>
      <c r="Z139" s="178">
        <v>0</v>
      </c>
      <c r="AA139" s="179">
        <f t="shared" si="8"/>
        <v>0</v>
      </c>
      <c r="AR139" s="19" t="s">
        <v>162</v>
      </c>
      <c r="AT139" s="19" t="s">
        <v>158</v>
      </c>
      <c r="AU139" s="19" t="s">
        <v>88</v>
      </c>
      <c r="AY139" s="19" t="s">
        <v>157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84</v>
      </c>
      <c r="BK139" s="118">
        <f t="shared" si="14"/>
        <v>0</v>
      </c>
      <c r="BL139" s="19" t="s">
        <v>162</v>
      </c>
      <c r="BM139" s="19" t="s">
        <v>743</v>
      </c>
    </row>
    <row r="140" spans="2:65" s="1" customFormat="1" ht="25.5" customHeight="1">
      <c r="B140" s="35"/>
      <c r="C140" s="173" t="s">
        <v>196</v>
      </c>
      <c r="D140" s="173" t="s">
        <v>158</v>
      </c>
      <c r="E140" s="174" t="s">
        <v>744</v>
      </c>
      <c r="F140" s="239" t="s">
        <v>745</v>
      </c>
      <c r="G140" s="239"/>
      <c r="H140" s="239"/>
      <c r="I140" s="239"/>
      <c r="J140" s="175" t="s">
        <v>161</v>
      </c>
      <c r="K140" s="176">
        <v>190</v>
      </c>
      <c r="L140" s="241">
        <v>0</v>
      </c>
      <c r="M140" s="248"/>
      <c r="N140" s="242">
        <f t="shared" si="5"/>
        <v>0</v>
      </c>
      <c r="O140" s="242"/>
      <c r="P140" s="242"/>
      <c r="Q140" s="242"/>
      <c r="R140" s="37"/>
      <c r="T140" s="177" t="s">
        <v>24</v>
      </c>
      <c r="U140" s="44" t="s">
        <v>43</v>
      </c>
      <c r="V140" s="36"/>
      <c r="W140" s="178">
        <f t="shared" si="6"/>
        <v>0</v>
      </c>
      <c r="X140" s="178">
        <v>0</v>
      </c>
      <c r="Y140" s="178">
        <f t="shared" si="7"/>
        <v>0</v>
      </c>
      <c r="Z140" s="178">
        <v>0</v>
      </c>
      <c r="AA140" s="179">
        <f t="shared" si="8"/>
        <v>0</v>
      </c>
      <c r="AR140" s="19" t="s">
        <v>162</v>
      </c>
      <c r="AT140" s="19" t="s">
        <v>158</v>
      </c>
      <c r="AU140" s="19" t="s">
        <v>88</v>
      </c>
      <c r="AY140" s="19" t="s">
        <v>157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84</v>
      </c>
      <c r="BK140" s="118">
        <f t="shared" si="14"/>
        <v>0</v>
      </c>
      <c r="BL140" s="19" t="s">
        <v>162</v>
      </c>
      <c r="BM140" s="19" t="s">
        <v>746</v>
      </c>
    </row>
    <row r="141" spans="2:65" s="1" customFormat="1" ht="25.5" customHeight="1">
      <c r="B141" s="35"/>
      <c r="C141" s="173" t="s">
        <v>201</v>
      </c>
      <c r="D141" s="173" t="s">
        <v>158</v>
      </c>
      <c r="E141" s="174" t="s">
        <v>747</v>
      </c>
      <c r="F141" s="239" t="s">
        <v>748</v>
      </c>
      <c r="G141" s="239"/>
      <c r="H141" s="239"/>
      <c r="I141" s="239"/>
      <c r="J141" s="175" t="s">
        <v>161</v>
      </c>
      <c r="K141" s="176">
        <v>235</v>
      </c>
      <c r="L141" s="241">
        <v>0</v>
      </c>
      <c r="M141" s="248"/>
      <c r="N141" s="242">
        <f t="shared" si="5"/>
        <v>0</v>
      </c>
      <c r="O141" s="242"/>
      <c r="P141" s="242"/>
      <c r="Q141" s="242"/>
      <c r="R141" s="37"/>
      <c r="T141" s="177" t="s">
        <v>24</v>
      </c>
      <c r="U141" s="44" t="s">
        <v>43</v>
      </c>
      <c r="V141" s="36"/>
      <c r="W141" s="178">
        <f t="shared" si="6"/>
        <v>0</v>
      </c>
      <c r="X141" s="178">
        <v>0</v>
      </c>
      <c r="Y141" s="178">
        <f t="shared" si="7"/>
        <v>0</v>
      </c>
      <c r="Z141" s="178">
        <v>0</v>
      </c>
      <c r="AA141" s="179">
        <f t="shared" si="8"/>
        <v>0</v>
      </c>
      <c r="AR141" s="19" t="s">
        <v>162</v>
      </c>
      <c r="AT141" s="19" t="s">
        <v>158</v>
      </c>
      <c r="AU141" s="19" t="s">
        <v>88</v>
      </c>
      <c r="AY141" s="19" t="s">
        <v>157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84</v>
      </c>
      <c r="BK141" s="118">
        <f t="shared" si="14"/>
        <v>0</v>
      </c>
      <c r="BL141" s="19" t="s">
        <v>162</v>
      </c>
      <c r="BM141" s="19" t="s">
        <v>749</v>
      </c>
    </row>
    <row r="142" spans="2:65" s="1" customFormat="1" ht="25.5" customHeight="1">
      <c r="B142" s="35"/>
      <c r="C142" s="173" t="s">
        <v>205</v>
      </c>
      <c r="D142" s="173" t="s">
        <v>158</v>
      </c>
      <c r="E142" s="174" t="s">
        <v>750</v>
      </c>
      <c r="F142" s="239" t="s">
        <v>751</v>
      </c>
      <c r="G142" s="239"/>
      <c r="H142" s="239"/>
      <c r="I142" s="239"/>
      <c r="J142" s="175" t="s">
        <v>161</v>
      </c>
      <c r="K142" s="176">
        <v>80</v>
      </c>
      <c r="L142" s="241">
        <v>0</v>
      </c>
      <c r="M142" s="248"/>
      <c r="N142" s="242">
        <f t="shared" si="5"/>
        <v>0</v>
      </c>
      <c r="O142" s="242"/>
      <c r="P142" s="242"/>
      <c r="Q142" s="242"/>
      <c r="R142" s="37"/>
      <c r="T142" s="177" t="s">
        <v>24</v>
      </c>
      <c r="U142" s="44" t="s">
        <v>43</v>
      </c>
      <c r="V142" s="36"/>
      <c r="W142" s="178">
        <f t="shared" si="6"/>
        <v>0</v>
      </c>
      <c r="X142" s="178">
        <v>0</v>
      </c>
      <c r="Y142" s="178">
        <f t="shared" si="7"/>
        <v>0</v>
      </c>
      <c r="Z142" s="178">
        <v>0</v>
      </c>
      <c r="AA142" s="179">
        <f t="shared" si="8"/>
        <v>0</v>
      </c>
      <c r="AR142" s="19" t="s">
        <v>162</v>
      </c>
      <c r="AT142" s="19" t="s">
        <v>158</v>
      </c>
      <c r="AU142" s="19" t="s">
        <v>88</v>
      </c>
      <c r="AY142" s="19" t="s">
        <v>157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19" t="s">
        <v>84</v>
      </c>
      <c r="BK142" s="118">
        <f t="shared" si="14"/>
        <v>0</v>
      </c>
      <c r="BL142" s="19" t="s">
        <v>162</v>
      </c>
      <c r="BM142" s="19" t="s">
        <v>752</v>
      </c>
    </row>
    <row r="143" spans="2:65" s="1" customFormat="1" ht="25.5" customHeight="1">
      <c r="B143" s="35"/>
      <c r="C143" s="173" t="s">
        <v>210</v>
      </c>
      <c r="D143" s="173" t="s">
        <v>158</v>
      </c>
      <c r="E143" s="174" t="s">
        <v>197</v>
      </c>
      <c r="F143" s="239" t="s">
        <v>198</v>
      </c>
      <c r="G143" s="239"/>
      <c r="H143" s="239"/>
      <c r="I143" s="239"/>
      <c r="J143" s="175" t="s">
        <v>199</v>
      </c>
      <c r="K143" s="180">
        <v>0</v>
      </c>
      <c r="L143" s="241">
        <v>0</v>
      </c>
      <c r="M143" s="248"/>
      <c r="N143" s="242">
        <f t="shared" si="5"/>
        <v>0</v>
      </c>
      <c r="O143" s="242"/>
      <c r="P143" s="242"/>
      <c r="Q143" s="242"/>
      <c r="R143" s="37"/>
      <c r="T143" s="177" t="s">
        <v>24</v>
      </c>
      <c r="U143" s="44" t="s">
        <v>43</v>
      </c>
      <c r="V143" s="36"/>
      <c r="W143" s="178">
        <f t="shared" si="6"/>
        <v>0</v>
      </c>
      <c r="X143" s="178">
        <v>0</v>
      </c>
      <c r="Y143" s="178">
        <f t="shared" si="7"/>
        <v>0</v>
      </c>
      <c r="Z143" s="178">
        <v>0</v>
      </c>
      <c r="AA143" s="179">
        <f t="shared" si="8"/>
        <v>0</v>
      </c>
      <c r="AR143" s="19" t="s">
        <v>162</v>
      </c>
      <c r="AT143" s="19" t="s">
        <v>158</v>
      </c>
      <c r="AU143" s="19" t="s">
        <v>88</v>
      </c>
      <c r="AY143" s="19" t="s">
        <v>157</v>
      </c>
      <c r="BE143" s="118">
        <f t="shared" si="9"/>
        <v>0</v>
      </c>
      <c r="BF143" s="118">
        <f t="shared" si="10"/>
        <v>0</v>
      </c>
      <c r="BG143" s="118">
        <f t="shared" si="11"/>
        <v>0</v>
      </c>
      <c r="BH143" s="118">
        <f t="shared" si="12"/>
        <v>0</v>
      </c>
      <c r="BI143" s="118">
        <f t="shared" si="13"/>
        <v>0</v>
      </c>
      <c r="BJ143" s="19" t="s">
        <v>84</v>
      </c>
      <c r="BK143" s="118">
        <f t="shared" si="14"/>
        <v>0</v>
      </c>
      <c r="BL143" s="19" t="s">
        <v>162</v>
      </c>
      <c r="BM143" s="19" t="s">
        <v>753</v>
      </c>
    </row>
    <row r="144" spans="2:65" s="1" customFormat="1" ht="25.5" customHeight="1">
      <c r="B144" s="35"/>
      <c r="C144" s="173" t="s">
        <v>214</v>
      </c>
      <c r="D144" s="173" t="s">
        <v>158</v>
      </c>
      <c r="E144" s="174" t="s">
        <v>202</v>
      </c>
      <c r="F144" s="239" t="s">
        <v>203</v>
      </c>
      <c r="G144" s="239"/>
      <c r="H144" s="239"/>
      <c r="I144" s="239"/>
      <c r="J144" s="175" t="s">
        <v>199</v>
      </c>
      <c r="K144" s="180">
        <v>0</v>
      </c>
      <c r="L144" s="241">
        <v>0</v>
      </c>
      <c r="M144" s="248"/>
      <c r="N144" s="242">
        <f t="shared" si="5"/>
        <v>0</v>
      </c>
      <c r="O144" s="242"/>
      <c r="P144" s="242"/>
      <c r="Q144" s="242"/>
      <c r="R144" s="37"/>
      <c r="T144" s="177" t="s">
        <v>24</v>
      </c>
      <c r="U144" s="44" t="s">
        <v>43</v>
      </c>
      <c r="V144" s="36"/>
      <c r="W144" s="178">
        <f t="shared" si="6"/>
        <v>0</v>
      </c>
      <c r="X144" s="178">
        <v>0</v>
      </c>
      <c r="Y144" s="178">
        <f t="shared" si="7"/>
        <v>0</v>
      </c>
      <c r="Z144" s="178">
        <v>0</v>
      </c>
      <c r="AA144" s="179">
        <f t="shared" si="8"/>
        <v>0</v>
      </c>
      <c r="AR144" s="19" t="s">
        <v>162</v>
      </c>
      <c r="AT144" s="19" t="s">
        <v>158</v>
      </c>
      <c r="AU144" s="19" t="s">
        <v>88</v>
      </c>
      <c r="AY144" s="19" t="s">
        <v>157</v>
      </c>
      <c r="BE144" s="118">
        <f t="shared" si="9"/>
        <v>0</v>
      </c>
      <c r="BF144" s="118">
        <f t="shared" si="10"/>
        <v>0</v>
      </c>
      <c r="BG144" s="118">
        <f t="shared" si="11"/>
        <v>0</v>
      </c>
      <c r="BH144" s="118">
        <f t="shared" si="12"/>
        <v>0</v>
      </c>
      <c r="BI144" s="118">
        <f t="shared" si="13"/>
        <v>0</v>
      </c>
      <c r="BJ144" s="19" t="s">
        <v>84</v>
      </c>
      <c r="BK144" s="118">
        <f t="shared" si="14"/>
        <v>0</v>
      </c>
      <c r="BL144" s="19" t="s">
        <v>162</v>
      </c>
      <c r="BM144" s="19" t="s">
        <v>754</v>
      </c>
    </row>
    <row r="145" spans="2:65" s="10" customFormat="1" ht="29.85" customHeight="1">
      <c r="B145" s="162"/>
      <c r="C145" s="163"/>
      <c r="D145" s="172" t="s">
        <v>127</v>
      </c>
      <c r="E145" s="172"/>
      <c r="F145" s="172"/>
      <c r="G145" s="172"/>
      <c r="H145" s="172"/>
      <c r="I145" s="172"/>
      <c r="J145" s="172"/>
      <c r="K145" s="172"/>
      <c r="L145" s="172"/>
      <c r="M145" s="172"/>
      <c r="N145" s="246">
        <f>BK145</f>
        <v>0</v>
      </c>
      <c r="O145" s="247"/>
      <c r="P145" s="247"/>
      <c r="Q145" s="247"/>
      <c r="R145" s="165"/>
      <c r="T145" s="166"/>
      <c r="U145" s="163"/>
      <c r="V145" s="163"/>
      <c r="W145" s="167">
        <f>SUM(W146:W152)</f>
        <v>0</v>
      </c>
      <c r="X145" s="163"/>
      <c r="Y145" s="167">
        <f>SUM(Y146:Y152)</f>
        <v>0.11892</v>
      </c>
      <c r="Z145" s="163"/>
      <c r="AA145" s="168">
        <f>SUM(AA146:AA152)</f>
        <v>0</v>
      </c>
      <c r="AR145" s="169" t="s">
        <v>88</v>
      </c>
      <c r="AT145" s="170" t="s">
        <v>77</v>
      </c>
      <c r="AU145" s="170" t="s">
        <v>84</v>
      </c>
      <c r="AY145" s="169" t="s">
        <v>157</v>
      </c>
      <c r="BK145" s="171">
        <f>SUM(BK146:BK152)</f>
        <v>0</v>
      </c>
    </row>
    <row r="146" spans="2:65" s="1" customFormat="1" ht="25.5" customHeight="1">
      <c r="B146" s="35"/>
      <c r="C146" s="173" t="s">
        <v>11</v>
      </c>
      <c r="D146" s="173" t="s">
        <v>158</v>
      </c>
      <c r="E146" s="174" t="s">
        <v>755</v>
      </c>
      <c r="F146" s="239" t="s">
        <v>756</v>
      </c>
      <c r="G146" s="239"/>
      <c r="H146" s="239"/>
      <c r="I146" s="239"/>
      <c r="J146" s="175" t="s">
        <v>161</v>
      </c>
      <c r="K146" s="176">
        <v>10</v>
      </c>
      <c r="L146" s="241">
        <v>0</v>
      </c>
      <c r="M146" s="248"/>
      <c r="N146" s="242">
        <f t="shared" ref="N146:N152" si="15">ROUND(L146*K146,2)</f>
        <v>0</v>
      </c>
      <c r="O146" s="242"/>
      <c r="P146" s="242"/>
      <c r="Q146" s="242"/>
      <c r="R146" s="37"/>
      <c r="T146" s="177" t="s">
        <v>24</v>
      </c>
      <c r="U146" s="44" t="s">
        <v>43</v>
      </c>
      <c r="V146" s="36"/>
      <c r="W146" s="178">
        <f t="shared" ref="W146:W152" si="16">V146*K146</f>
        <v>0</v>
      </c>
      <c r="X146" s="178">
        <v>2.8400000000000001E-3</v>
      </c>
      <c r="Y146" s="178">
        <f t="shared" ref="Y146:Y152" si="17">X146*K146</f>
        <v>2.8400000000000002E-2</v>
      </c>
      <c r="Z146" s="178">
        <v>0</v>
      </c>
      <c r="AA146" s="179">
        <f t="shared" ref="AA146:AA152" si="18">Z146*K146</f>
        <v>0</v>
      </c>
      <c r="AR146" s="19" t="s">
        <v>162</v>
      </c>
      <c r="AT146" s="19" t="s">
        <v>158</v>
      </c>
      <c r="AU146" s="19" t="s">
        <v>88</v>
      </c>
      <c r="AY146" s="19" t="s">
        <v>157</v>
      </c>
      <c r="BE146" s="118">
        <f t="shared" ref="BE146:BE152" si="19">IF(U146="základní",N146,0)</f>
        <v>0</v>
      </c>
      <c r="BF146" s="118">
        <f t="shared" ref="BF146:BF152" si="20">IF(U146="snížená",N146,0)</f>
        <v>0</v>
      </c>
      <c r="BG146" s="118">
        <f t="shared" ref="BG146:BG152" si="21">IF(U146="zákl. přenesená",N146,0)</f>
        <v>0</v>
      </c>
      <c r="BH146" s="118">
        <f t="shared" ref="BH146:BH152" si="22">IF(U146="sníž. přenesená",N146,0)</f>
        <v>0</v>
      </c>
      <c r="BI146" s="118">
        <f t="shared" ref="BI146:BI152" si="23">IF(U146="nulová",N146,0)</f>
        <v>0</v>
      </c>
      <c r="BJ146" s="19" t="s">
        <v>84</v>
      </c>
      <c r="BK146" s="118">
        <f t="shared" ref="BK146:BK152" si="24">ROUND(L146*K146,2)</f>
        <v>0</v>
      </c>
      <c r="BL146" s="19" t="s">
        <v>162</v>
      </c>
      <c r="BM146" s="19" t="s">
        <v>757</v>
      </c>
    </row>
    <row r="147" spans="2:65" s="1" customFormat="1" ht="25.5" customHeight="1">
      <c r="B147" s="35"/>
      <c r="C147" s="173" t="s">
        <v>162</v>
      </c>
      <c r="D147" s="173" t="s">
        <v>158</v>
      </c>
      <c r="E147" s="174" t="s">
        <v>758</v>
      </c>
      <c r="F147" s="239" t="s">
        <v>759</v>
      </c>
      <c r="G147" s="239"/>
      <c r="H147" s="239"/>
      <c r="I147" s="239"/>
      <c r="J147" s="175" t="s">
        <v>161</v>
      </c>
      <c r="K147" s="176">
        <v>20</v>
      </c>
      <c r="L147" s="241">
        <v>0</v>
      </c>
      <c r="M147" s="248"/>
      <c r="N147" s="242">
        <f t="shared" si="15"/>
        <v>0</v>
      </c>
      <c r="O147" s="242"/>
      <c r="P147" s="242"/>
      <c r="Q147" s="242"/>
      <c r="R147" s="37"/>
      <c r="T147" s="177" t="s">
        <v>24</v>
      </c>
      <c r="U147" s="44" t="s">
        <v>43</v>
      </c>
      <c r="V147" s="36"/>
      <c r="W147" s="178">
        <f t="shared" si="16"/>
        <v>0</v>
      </c>
      <c r="X147" s="178">
        <v>3.6700000000000001E-3</v>
      </c>
      <c r="Y147" s="178">
        <f t="shared" si="17"/>
        <v>7.3400000000000007E-2</v>
      </c>
      <c r="Z147" s="178">
        <v>0</v>
      </c>
      <c r="AA147" s="179">
        <f t="shared" si="18"/>
        <v>0</v>
      </c>
      <c r="AR147" s="19" t="s">
        <v>162</v>
      </c>
      <c r="AT147" s="19" t="s">
        <v>158</v>
      </c>
      <c r="AU147" s="19" t="s">
        <v>88</v>
      </c>
      <c r="AY147" s="19" t="s">
        <v>157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19" t="s">
        <v>84</v>
      </c>
      <c r="BK147" s="118">
        <f t="shared" si="24"/>
        <v>0</v>
      </c>
      <c r="BL147" s="19" t="s">
        <v>162</v>
      </c>
      <c r="BM147" s="19" t="s">
        <v>760</v>
      </c>
    </row>
    <row r="148" spans="2:65" s="1" customFormat="1" ht="25.5" customHeight="1">
      <c r="B148" s="35"/>
      <c r="C148" s="173" t="s">
        <v>225</v>
      </c>
      <c r="D148" s="173" t="s">
        <v>158</v>
      </c>
      <c r="E148" s="174" t="s">
        <v>761</v>
      </c>
      <c r="F148" s="239" t="s">
        <v>762</v>
      </c>
      <c r="G148" s="239"/>
      <c r="H148" s="239"/>
      <c r="I148" s="239"/>
      <c r="J148" s="175" t="s">
        <v>161</v>
      </c>
      <c r="K148" s="176">
        <v>4</v>
      </c>
      <c r="L148" s="241">
        <v>0</v>
      </c>
      <c r="M148" s="248"/>
      <c r="N148" s="242">
        <f t="shared" si="15"/>
        <v>0</v>
      </c>
      <c r="O148" s="242"/>
      <c r="P148" s="242"/>
      <c r="Q148" s="242"/>
      <c r="R148" s="37"/>
      <c r="T148" s="177" t="s">
        <v>24</v>
      </c>
      <c r="U148" s="44" t="s">
        <v>43</v>
      </c>
      <c r="V148" s="36"/>
      <c r="W148" s="178">
        <f t="shared" si="16"/>
        <v>0</v>
      </c>
      <c r="X148" s="178">
        <v>4.28E-3</v>
      </c>
      <c r="Y148" s="178">
        <f t="shared" si="17"/>
        <v>1.712E-2</v>
      </c>
      <c r="Z148" s="178">
        <v>0</v>
      </c>
      <c r="AA148" s="179">
        <f t="shared" si="18"/>
        <v>0</v>
      </c>
      <c r="AR148" s="19" t="s">
        <v>162</v>
      </c>
      <c r="AT148" s="19" t="s">
        <v>158</v>
      </c>
      <c r="AU148" s="19" t="s">
        <v>88</v>
      </c>
      <c r="AY148" s="19" t="s">
        <v>157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19" t="s">
        <v>84</v>
      </c>
      <c r="BK148" s="118">
        <f t="shared" si="24"/>
        <v>0</v>
      </c>
      <c r="BL148" s="19" t="s">
        <v>162</v>
      </c>
      <c r="BM148" s="19" t="s">
        <v>763</v>
      </c>
    </row>
    <row r="149" spans="2:65" s="1" customFormat="1" ht="51" customHeight="1">
      <c r="B149" s="35"/>
      <c r="C149" s="173" t="s">
        <v>229</v>
      </c>
      <c r="D149" s="173" t="s">
        <v>158</v>
      </c>
      <c r="E149" s="174" t="s">
        <v>349</v>
      </c>
      <c r="F149" s="239" t="s">
        <v>764</v>
      </c>
      <c r="G149" s="239"/>
      <c r="H149" s="239"/>
      <c r="I149" s="239"/>
      <c r="J149" s="175" t="s">
        <v>208</v>
      </c>
      <c r="K149" s="176">
        <v>14</v>
      </c>
      <c r="L149" s="241">
        <v>0</v>
      </c>
      <c r="M149" s="248"/>
      <c r="N149" s="242">
        <f t="shared" si="15"/>
        <v>0</v>
      </c>
      <c r="O149" s="242"/>
      <c r="P149" s="242"/>
      <c r="Q149" s="242"/>
      <c r="R149" s="37"/>
      <c r="T149" s="177" t="s">
        <v>24</v>
      </c>
      <c r="U149" s="44" t="s">
        <v>43</v>
      </c>
      <c r="V149" s="36"/>
      <c r="W149" s="178">
        <f t="shared" si="16"/>
        <v>0</v>
      </c>
      <c r="X149" s="178">
        <v>0</v>
      </c>
      <c r="Y149" s="178">
        <f t="shared" si="17"/>
        <v>0</v>
      </c>
      <c r="Z149" s="178">
        <v>0</v>
      </c>
      <c r="AA149" s="179">
        <f t="shared" si="18"/>
        <v>0</v>
      </c>
      <c r="AR149" s="19" t="s">
        <v>162</v>
      </c>
      <c r="AT149" s="19" t="s">
        <v>158</v>
      </c>
      <c r="AU149" s="19" t="s">
        <v>88</v>
      </c>
      <c r="AY149" s="19" t="s">
        <v>157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19" t="s">
        <v>84</v>
      </c>
      <c r="BK149" s="118">
        <f t="shared" si="24"/>
        <v>0</v>
      </c>
      <c r="BL149" s="19" t="s">
        <v>162</v>
      </c>
      <c r="BM149" s="19" t="s">
        <v>765</v>
      </c>
    </row>
    <row r="150" spans="2:65" s="1" customFormat="1" ht="25.5" customHeight="1">
      <c r="B150" s="35"/>
      <c r="C150" s="173" t="s">
        <v>233</v>
      </c>
      <c r="D150" s="173" t="s">
        <v>158</v>
      </c>
      <c r="E150" s="174" t="s">
        <v>381</v>
      </c>
      <c r="F150" s="239" t="s">
        <v>382</v>
      </c>
      <c r="G150" s="239"/>
      <c r="H150" s="239"/>
      <c r="I150" s="239"/>
      <c r="J150" s="175" t="s">
        <v>161</v>
      </c>
      <c r="K150" s="176">
        <v>34</v>
      </c>
      <c r="L150" s="241">
        <v>0</v>
      </c>
      <c r="M150" s="248"/>
      <c r="N150" s="242">
        <f t="shared" si="15"/>
        <v>0</v>
      </c>
      <c r="O150" s="242"/>
      <c r="P150" s="242"/>
      <c r="Q150" s="242"/>
      <c r="R150" s="37"/>
      <c r="T150" s="177" t="s">
        <v>24</v>
      </c>
      <c r="U150" s="44" t="s">
        <v>43</v>
      </c>
      <c r="V150" s="36"/>
      <c r="W150" s="178">
        <f t="shared" si="16"/>
        <v>0</v>
      </c>
      <c r="X150" s="178">
        <v>0</v>
      </c>
      <c r="Y150" s="178">
        <f t="shared" si="17"/>
        <v>0</v>
      </c>
      <c r="Z150" s="178">
        <v>0</v>
      </c>
      <c r="AA150" s="179">
        <f t="shared" si="18"/>
        <v>0</v>
      </c>
      <c r="AR150" s="19" t="s">
        <v>162</v>
      </c>
      <c r="AT150" s="19" t="s">
        <v>158</v>
      </c>
      <c r="AU150" s="19" t="s">
        <v>88</v>
      </c>
      <c r="AY150" s="19" t="s">
        <v>157</v>
      </c>
      <c r="BE150" s="118">
        <f t="shared" si="19"/>
        <v>0</v>
      </c>
      <c r="BF150" s="118">
        <f t="shared" si="20"/>
        <v>0</v>
      </c>
      <c r="BG150" s="118">
        <f t="shared" si="21"/>
        <v>0</v>
      </c>
      <c r="BH150" s="118">
        <f t="shared" si="22"/>
        <v>0</v>
      </c>
      <c r="BI150" s="118">
        <f t="shared" si="23"/>
        <v>0</v>
      </c>
      <c r="BJ150" s="19" t="s">
        <v>84</v>
      </c>
      <c r="BK150" s="118">
        <f t="shared" si="24"/>
        <v>0</v>
      </c>
      <c r="BL150" s="19" t="s">
        <v>162</v>
      </c>
      <c r="BM150" s="19" t="s">
        <v>766</v>
      </c>
    </row>
    <row r="151" spans="2:65" s="1" customFormat="1" ht="25.5" customHeight="1">
      <c r="B151" s="35"/>
      <c r="C151" s="173" t="s">
        <v>239</v>
      </c>
      <c r="D151" s="173" t="s">
        <v>158</v>
      </c>
      <c r="E151" s="174" t="s">
        <v>402</v>
      </c>
      <c r="F151" s="239" t="s">
        <v>403</v>
      </c>
      <c r="G151" s="239"/>
      <c r="H151" s="239"/>
      <c r="I151" s="239"/>
      <c r="J151" s="175" t="s">
        <v>199</v>
      </c>
      <c r="K151" s="180">
        <v>0</v>
      </c>
      <c r="L151" s="241">
        <v>0</v>
      </c>
      <c r="M151" s="248"/>
      <c r="N151" s="242">
        <f t="shared" si="15"/>
        <v>0</v>
      </c>
      <c r="O151" s="242"/>
      <c r="P151" s="242"/>
      <c r="Q151" s="242"/>
      <c r="R151" s="37"/>
      <c r="T151" s="177" t="s">
        <v>24</v>
      </c>
      <c r="U151" s="44" t="s">
        <v>43</v>
      </c>
      <c r="V151" s="36"/>
      <c r="W151" s="178">
        <f t="shared" si="16"/>
        <v>0</v>
      </c>
      <c r="X151" s="178">
        <v>0</v>
      </c>
      <c r="Y151" s="178">
        <f t="shared" si="17"/>
        <v>0</v>
      </c>
      <c r="Z151" s="178">
        <v>0</v>
      </c>
      <c r="AA151" s="179">
        <f t="shared" si="18"/>
        <v>0</v>
      </c>
      <c r="AR151" s="19" t="s">
        <v>162</v>
      </c>
      <c r="AT151" s="19" t="s">
        <v>158</v>
      </c>
      <c r="AU151" s="19" t="s">
        <v>88</v>
      </c>
      <c r="AY151" s="19" t="s">
        <v>157</v>
      </c>
      <c r="BE151" s="118">
        <f t="shared" si="19"/>
        <v>0</v>
      </c>
      <c r="BF151" s="118">
        <f t="shared" si="20"/>
        <v>0</v>
      </c>
      <c r="BG151" s="118">
        <f t="shared" si="21"/>
        <v>0</v>
      </c>
      <c r="BH151" s="118">
        <f t="shared" si="22"/>
        <v>0</v>
      </c>
      <c r="BI151" s="118">
        <f t="shared" si="23"/>
        <v>0</v>
      </c>
      <c r="BJ151" s="19" t="s">
        <v>84</v>
      </c>
      <c r="BK151" s="118">
        <f t="shared" si="24"/>
        <v>0</v>
      </c>
      <c r="BL151" s="19" t="s">
        <v>162</v>
      </c>
      <c r="BM151" s="19" t="s">
        <v>767</v>
      </c>
    </row>
    <row r="152" spans="2:65" s="1" customFormat="1" ht="25.5" customHeight="1">
      <c r="B152" s="35"/>
      <c r="C152" s="173" t="s">
        <v>10</v>
      </c>
      <c r="D152" s="173" t="s">
        <v>158</v>
      </c>
      <c r="E152" s="174" t="s">
        <v>406</v>
      </c>
      <c r="F152" s="239" t="s">
        <v>407</v>
      </c>
      <c r="G152" s="239"/>
      <c r="H152" s="239"/>
      <c r="I152" s="239"/>
      <c r="J152" s="175" t="s">
        <v>199</v>
      </c>
      <c r="K152" s="180">
        <v>0</v>
      </c>
      <c r="L152" s="241">
        <v>0</v>
      </c>
      <c r="M152" s="248"/>
      <c r="N152" s="242">
        <f t="shared" si="15"/>
        <v>0</v>
      </c>
      <c r="O152" s="242"/>
      <c r="P152" s="242"/>
      <c r="Q152" s="242"/>
      <c r="R152" s="37"/>
      <c r="T152" s="177" t="s">
        <v>24</v>
      </c>
      <c r="U152" s="44" t="s">
        <v>43</v>
      </c>
      <c r="V152" s="36"/>
      <c r="W152" s="178">
        <f t="shared" si="16"/>
        <v>0</v>
      </c>
      <c r="X152" s="178">
        <v>0</v>
      </c>
      <c r="Y152" s="178">
        <f t="shared" si="17"/>
        <v>0</v>
      </c>
      <c r="Z152" s="178">
        <v>0</v>
      </c>
      <c r="AA152" s="179">
        <f t="shared" si="18"/>
        <v>0</v>
      </c>
      <c r="AR152" s="19" t="s">
        <v>162</v>
      </c>
      <c r="AT152" s="19" t="s">
        <v>158</v>
      </c>
      <c r="AU152" s="19" t="s">
        <v>88</v>
      </c>
      <c r="AY152" s="19" t="s">
        <v>157</v>
      </c>
      <c r="BE152" s="118">
        <f t="shared" si="19"/>
        <v>0</v>
      </c>
      <c r="BF152" s="118">
        <f t="shared" si="20"/>
        <v>0</v>
      </c>
      <c r="BG152" s="118">
        <f t="shared" si="21"/>
        <v>0</v>
      </c>
      <c r="BH152" s="118">
        <f t="shared" si="22"/>
        <v>0</v>
      </c>
      <c r="BI152" s="118">
        <f t="shared" si="23"/>
        <v>0</v>
      </c>
      <c r="BJ152" s="19" t="s">
        <v>84</v>
      </c>
      <c r="BK152" s="118">
        <f t="shared" si="24"/>
        <v>0</v>
      </c>
      <c r="BL152" s="19" t="s">
        <v>162</v>
      </c>
      <c r="BM152" s="19" t="s">
        <v>768</v>
      </c>
    </row>
    <row r="153" spans="2:65" s="10" customFormat="1" ht="29.85" customHeight="1">
      <c r="B153" s="162"/>
      <c r="C153" s="163"/>
      <c r="D153" s="172" t="s">
        <v>128</v>
      </c>
      <c r="E153" s="172"/>
      <c r="F153" s="172"/>
      <c r="G153" s="172"/>
      <c r="H153" s="172"/>
      <c r="I153" s="172"/>
      <c r="J153" s="172"/>
      <c r="K153" s="172"/>
      <c r="L153" s="172"/>
      <c r="M153" s="172"/>
      <c r="N153" s="246">
        <f>BK153</f>
        <v>0</v>
      </c>
      <c r="O153" s="247"/>
      <c r="P153" s="247"/>
      <c r="Q153" s="247"/>
      <c r="R153" s="165"/>
      <c r="T153" s="166"/>
      <c r="U153" s="163"/>
      <c r="V153" s="163"/>
      <c r="W153" s="167">
        <f>SUM(W154:W209)</f>
        <v>0</v>
      </c>
      <c r="X153" s="163"/>
      <c r="Y153" s="167">
        <f>SUM(Y154:Y209)</f>
        <v>7.3010000000000005E-2</v>
      </c>
      <c r="Z153" s="163"/>
      <c r="AA153" s="168">
        <f>SUM(AA154:AA209)</f>
        <v>0</v>
      </c>
      <c r="AR153" s="169" t="s">
        <v>88</v>
      </c>
      <c r="AT153" s="170" t="s">
        <v>77</v>
      </c>
      <c r="AU153" s="170" t="s">
        <v>84</v>
      </c>
      <c r="AY153" s="169" t="s">
        <v>157</v>
      </c>
      <c r="BK153" s="171">
        <f>SUM(BK154:BK209)</f>
        <v>0</v>
      </c>
    </row>
    <row r="154" spans="2:65" s="1" customFormat="1" ht="25.5" customHeight="1">
      <c r="B154" s="35"/>
      <c r="C154" s="173" t="s">
        <v>244</v>
      </c>
      <c r="D154" s="173" t="s">
        <v>158</v>
      </c>
      <c r="E154" s="174" t="s">
        <v>582</v>
      </c>
      <c r="F154" s="239" t="s">
        <v>583</v>
      </c>
      <c r="G154" s="239"/>
      <c r="H154" s="239"/>
      <c r="I154" s="239"/>
      <c r="J154" s="175" t="s">
        <v>208</v>
      </c>
      <c r="K154" s="176">
        <v>89</v>
      </c>
      <c r="L154" s="241">
        <v>0</v>
      </c>
      <c r="M154" s="248"/>
      <c r="N154" s="242">
        <f t="shared" ref="N154:N176" si="25">ROUND(L154*K154,2)</f>
        <v>0</v>
      </c>
      <c r="O154" s="242"/>
      <c r="P154" s="242"/>
      <c r="Q154" s="242"/>
      <c r="R154" s="37"/>
      <c r="T154" s="177" t="s">
        <v>24</v>
      </c>
      <c r="U154" s="44" t="s">
        <v>43</v>
      </c>
      <c r="V154" s="36"/>
      <c r="W154" s="178">
        <f t="shared" ref="W154:W176" si="26">V154*K154</f>
        <v>0</v>
      </c>
      <c r="X154" s="178">
        <v>3.0000000000000001E-5</v>
      </c>
      <c r="Y154" s="178">
        <f t="shared" ref="Y154:Y176" si="27">X154*K154</f>
        <v>2.6700000000000001E-3</v>
      </c>
      <c r="Z154" s="178">
        <v>0</v>
      </c>
      <c r="AA154" s="179">
        <f t="shared" ref="AA154:AA176" si="28">Z154*K154</f>
        <v>0</v>
      </c>
      <c r="AR154" s="19" t="s">
        <v>162</v>
      </c>
      <c r="AT154" s="19" t="s">
        <v>158</v>
      </c>
      <c r="AU154" s="19" t="s">
        <v>88</v>
      </c>
      <c r="AY154" s="19" t="s">
        <v>157</v>
      </c>
      <c r="BE154" s="118">
        <f t="shared" ref="BE154:BE176" si="29">IF(U154="základní",N154,0)</f>
        <v>0</v>
      </c>
      <c r="BF154" s="118">
        <f t="shared" ref="BF154:BF176" si="30">IF(U154="snížená",N154,0)</f>
        <v>0</v>
      </c>
      <c r="BG154" s="118">
        <f t="shared" ref="BG154:BG176" si="31">IF(U154="zákl. přenesená",N154,0)</f>
        <v>0</v>
      </c>
      <c r="BH154" s="118">
        <f t="shared" ref="BH154:BH176" si="32">IF(U154="sníž. přenesená",N154,0)</f>
        <v>0</v>
      </c>
      <c r="BI154" s="118">
        <f t="shared" ref="BI154:BI176" si="33">IF(U154="nulová",N154,0)</f>
        <v>0</v>
      </c>
      <c r="BJ154" s="19" t="s">
        <v>84</v>
      </c>
      <c r="BK154" s="118">
        <f t="shared" ref="BK154:BK176" si="34">ROUND(L154*K154,2)</f>
        <v>0</v>
      </c>
      <c r="BL154" s="19" t="s">
        <v>162</v>
      </c>
      <c r="BM154" s="19" t="s">
        <v>769</v>
      </c>
    </row>
    <row r="155" spans="2:65" s="1" customFormat="1" ht="25.5" customHeight="1">
      <c r="B155" s="35"/>
      <c r="C155" s="173" t="s">
        <v>248</v>
      </c>
      <c r="D155" s="173" t="s">
        <v>158</v>
      </c>
      <c r="E155" s="174" t="s">
        <v>586</v>
      </c>
      <c r="F155" s="239" t="s">
        <v>587</v>
      </c>
      <c r="G155" s="239"/>
      <c r="H155" s="239"/>
      <c r="I155" s="239"/>
      <c r="J155" s="175" t="s">
        <v>208</v>
      </c>
      <c r="K155" s="176">
        <v>296</v>
      </c>
      <c r="L155" s="241">
        <v>0</v>
      </c>
      <c r="M155" s="248"/>
      <c r="N155" s="242">
        <f t="shared" si="25"/>
        <v>0</v>
      </c>
      <c r="O155" s="242"/>
      <c r="P155" s="242"/>
      <c r="Q155" s="242"/>
      <c r="R155" s="37"/>
      <c r="T155" s="177" t="s">
        <v>24</v>
      </c>
      <c r="U155" s="44" t="s">
        <v>43</v>
      </c>
      <c r="V155" s="36"/>
      <c r="W155" s="178">
        <f t="shared" si="26"/>
        <v>0</v>
      </c>
      <c r="X155" s="178">
        <v>6.0000000000000002E-5</v>
      </c>
      <c r="Y155" s="178">
        <f t="shared" si="27"/>
        <v>1.7760000000000001E-2</v>
      </c>
      <c r="Z155" s="178">
        <v>0</v>
      </c>
      <c r="AA155" s="179">
        <f t="shared" si="28"/>
        <v>0</v>
      </c>
      <c r="AR155" s="19" t="s">
        <v>162</v>
      </c>
      <c r="AT155" s="19" t="s">
        <v>158</v>
      </c>
      <c r="AU155" s="19" t="s">
        <v>88</v>
      </c>
      <c r="AY155" s="19" t="s">
        <v>157</v>
      </c>
      <c r="BE155" s="118">
        <f t="shared" si="29"/>
        <v>0</v>
      </c>
      <c r="BF155" s="118">
        <f t="shared" si="30"/>
        <v>0</v>
      </c>
      <c r="BG155" s="118">
        <f t="shared" si="31"/>
        <v>0</v>
      </c>
      <c r="BH155" s="118">
        <f t="shared" si="32"/>
        <v>0</v>
      </c>
      <c r="BI155" s="118">
        <f t="shared" si="33"/>
        <v>0</v>
      </c>
      <c r="BJ155" s="19" t="s">
        <v>84</v>
      </c>
      <c r="BK155" s="118">
        <f t="shared" si="34"/>
        <v>0</v>
      </c>
      <c r="BL155" s="19" t="s">
        <v>162</v>
      </c>
      <c r="BM155" s="19" t="s">
        <v>770</v>
      </c>
    </row>
    <row r="156" spans="2:65" s="1" customFormat="1" ht="25.5" customHeight="1">
      <c r="B156" s="35"/>
      <c r="C156" s="173" t="s">
        <v>253</v>
      </c>
      <c r="D156" s="173" t="s">
        <v>158</v>
      </c>
      <c r="E156" s="174" t="s">
        <v>590</v>
      </c>
      <c r="F156" s="239" t="s">
        <v>591</v>
      </c>
      <c r="G156" s="239"/>
      <c r="H156" s="239"/>
      <c r="I156" s="239"/>
      <c r="J156" s="175" t="s">
        <v>208</v>
      </c>
      <c r="K156" s="176">
        <v>424</v>
      </c>
      <c r="L156" s="241">
        <v>0</v>
      </c>
      <c r="M156" s="248"/>
      <c r="N156" s="242">
        <f t="shared" si="25"/>
        <v>0</v>
      </c>
      <c r="O156" s="242"/>
      <c r="P156" s="242"/>
      <c r="Q156" s="242"/>
      <c r="R156" s="37"/>
      <c r="T156" s="177" t="s">
        <v>24</v>
      </c>
      <c r="U156" s="44" t="s">
        <v>43</v>
      </c>
      <c r="V156" s="36"/>
      <c r="W156" s="178">
        <f t="shared" si="26"/>
        <v>0</v>
      </c>
      <c r="X156" s="178">
        <v>8.0000000000000007E-5</v>
      </c>
      <c r="Y156" s="178">
        <f t="shared" si="27"/>
        <v>3.3920000000000006E-2</v>
      </c>
      <c r="Z156" s="178">
        <v>0</v>
      </c>
      <c r="AA156" s="179">
        <f t="shared" si="28"/>
        <v>0</v>
      </c>
      <c r="AR156" s="19" t="s">
        <v>162</v>
      </c>
      <c r="AT156" s="19" t="s">
        <v>158</v>
      </c>
      <c r="AU156" s="19" t="s">
        <v>88</v>
      </c>
      <c r="AY156" s="19" t="s">
        <v>157</v>
      </c>
      <c r="BE156" s="118">
        <f t="shared" si="29"/>
        <v>0</v>
      </c>
      <c r="BF156" s="118">
        <f t="shared" si="30"/>
        <v>0</v>
      </c>
      <c r="BG156" s="118">
        <f t="shared" si="31"/>
        <v>0</v>
      </c>
      <c r="BH156" s="118">
        <f t="shared" si="32"/>
        <v>0</v>
      </c>
      <c r="BI156" s="118">
        <f t="shared" si="33"/>
        <v>0</v>
      </c>
      <c r="BJ156" s="19" t="s">
        <v>84</v>
      </c>
      <c r="BK156" s="118">
        <f t="shared" si="34"/>
        <v>0</v>
      </c>
      <c r="BL156" s="19" t="s">
        <v>162</v>
      </c>
      <c r="BM156" s="19" t="s">
        <v>771</v>
      </c>
    </row>
    <row r="157" spans="2:65" s="1" customFormat="1" ht="25.5" customHeight="1">
      <c r="B157" s="35"/>
      <c r="C157" s="173" t="s">
        <v>257</v>
      </c>
      <c r="D157" s="173" t="s">
        <v>158</v>
      </c>
      <c r="E157" s="174" t="s">
        <v>594</v>
      </c>
      <c r="F157" s="239" t="s">
        <v>595</v>
      </c>
      <c r="G157" s="239"/>
      <c r="H157" s="239"/>
      <c r="I157" s="239"/>
      <c r="J157" s="175" t="s">
        <v>208</v>
      </c>
      <c r="K157" s="176">
        <v>108</v>
      </c>
      <c r="L157" s="241">
        <v>0</v>
      </c>
      <c r="M157" s="248"/>
      <c r="N157" s="242">
        <f t="shared" si="25"/>
        <v>0</v>
      </c>
      <c r="O157" s="242"/>
      <c r="P157" s="242"/>
      <c r="Q157" s="242"/>
      <c r="R157" s="37"/>
      <c r="T157" s="177" t="s">
        <v>24</v>
      </c>
      <c r="U157" s="44" t="s">
        <v>43</v>
      </c>
      <c r="V157" s="36"/>
      <c r="W157" s="178">
        <f t="shared" si="26"/>
        <v>0</v>
      </c>
      <c r="X157" s="178">
        <v>1E-4</v>
      </c>
      <c r="Y157" s="178">
        <f t="shared" si="27"/>
        <v>1.0800000000000001E-2</v>
      </c>
      <c r="Z157" s="178">
        <v>0</v>
      </c>
      <c r="AA157" s="179">
        <f t="shared" si="28"/>
        <v>0</v>
      </c>
      <c r="AR157" s="19" t="s">
        <v>162</v>
      </c>
      <c r="AT157" s="19" t="s">
        <v>158</v>
      </c>
      <c r="AU157" s="19" t="s">
        <v>88</v>
      </c>
      <c r="AY157" s="19" t="s">
        <v>157</v>
      </c>
      <c r="BE157" s="118">
        <f t="shared" si="29"/>
        <v>0</v>
      </c>
      <c r="BF157" s="118">
        <f t="shared" si="30"/>
        <v>0</v>
      </c>
      <c r="BG157" s="118">
        <f t="shared" si="31"/>
        <v>0</v>
      </c>
      <c r="BH157" s="118">
        <f t="shared" si="32"/>
        <v>0</v>
      </c>
      <c r="BI157" s="118">
        <f t="shared" si="33"/>
        <v>0</v>
      </c>
      <c r="BJ157" s="19" t="s">
        <v>84</v>
      </c>
      <c r="BK157" s="118">
        <f t="shared" si="34"/>
        <v>0</v>
      </c>
      <c r="BL157" s="19" t="s">
        <v>162</v>
      </c>
      <c r="BM157" s="19" t="s">
        <v>772</v>
      </c>
    </row>
    <row r="158" spans="2:65" s="1" customFormat="1" ht="25.5" customHeight="1">
      <c r="B158" s="35"/>
      <c r="C158" s="173" t="s">
        <v>261</v>
      </c>
      <c r="D158" s="173" t="s">
        <v>158</v>
      </c>
      <c r="E158" s="174" t="s">
        <v>598</v>
      </c>
      <c r="F158" s="239" t="s">
        <v>599</v>
      </c>
      <c r="G158" s="239"/>
      <c r="H158" s="239"/>
      <c r="I158" s="239"/>
      <c r="J158" s="175" t="s">
        <v>208</v>
      </c>
      <c r="K158" s="176">
        <v>21</v>
      </c>
      <c r="L158" s="241">
        <v>0</v>
      </c>
      <c r="M158" s="248"/>
      <c r="N158" s="242">
        <f t="shared" si="25"/>
        <v>0</v>
      </c>
      <c r="O158" s="242"/>
      <c r="P158" s="242"/>
      <c r="Q158" s="242"/>
      <c r="R158" s="37"/>
      <c r="T158" s="177" t="s">
        <v>24</v>
      </c>
      <c r="U158" s="44" t="s">
        <v>43</v>
      </c>
      <c r="V158" s="36"/>
      <c r="W158" s="178">
        <f t="shared" si="26"/>
        <v>0</v>
      </c>
      <c r="X158" s="178">
        <v>1.3999999999999999E-4</v>
      </c>
      <c r="Y158" s="178">
        <f t="shared" si="27"/>
        <v>2.9399999999999999E-3</v>
      </c>
      <c r="Z158" s="178">
        <v>0</v>
      </c>
      <c r="AA158" s="179">
        <f t="shared" si="28"/>
        <v>0</v>
      </c>
      <c r="AR158" s="19" t="s">
        <v>162</v>
      </c>
      <c r="AT158" s="19" t="s">
        <v>158</v>
      </c>
      <c r="AU158" s="19" t="s">
        <v>88</v>
      </c>
      <c r="AY158" s="19" t="s">
        <v>157</v>
      </c>
      <c r="BE158" s="118">
        <f t="shared" si="29"/>
        <v>0</v>
      </c>
      <c r="BF158" s="118">
        <f t="shared" si="30"/>
        <v>0</v>
      </c>
      <c r="BG158" s="118">
        <f t="shared" si="31"/>
        <v>0</v>
      </c>
      <c r="BH158" s="118">
        <f t="shared" si="32"/>
        <v>0</v>
      </c>
      <c r="BI158" s="118">
        <f t="shared" si="33"/>
        <v>0</v>
      </c>
      <c r="BJ158" s="19" t="s">
        <v>84</v>
      </c>
      <c r="BK158" s="118">
        <f t="shared" si="34"/>
        <v>0</v>
      </c>
      <c r="BL158" s="19" t="s">
        <v>162</v>
      </c>
      <c r="BM158" s="19" t="s">
        <v>773</v>
      </c>
    </row>
    <row r="159" spans="2:65" s="1" customFormat="1" ht="25.5" customHeight="1">
      <c r="B159" s="35"/>
      <c r="C159" s="173" t="s">
        <v>265</v>
      </c>
      <c r="D159" s="173" t="s">
        <v>158</v>
      </c>
      <c r="E159" s="174" t="s">
        <v>602</v>
      </c>
      <c r="F159" s="239" t="s">
        <v>603</v>
      </c>
      <c r="G159" s="239"/>
      <c r="H159" s="239"/>
      <c r="I159" s="239"/>
      <c r="J159" s="175" t="s">
        <v>208</v>
      </c>
      <c r="K159" s="176">
        <v>20</v>
      </c>
      <c r="L159" s="241">
        <v>0</v>
      </c>
      <c r="M159" s="248"/>
      <c r="N159" s="242">
        <f t="shared" si="25"/>
        <v>0</v>
      </c>
      <c r="O159" s="242"/>
      <c r="P159" s="242"/>
      <c r="Q159" s="242"/>
      <c r="R159" s="37"/>
      <c r="T159" s="177" t="s">
        <v>24</v>
      </c>
      <c r="U159" s="44" t="s">
        <v>43</v>
      </c>
      <c r="V159" s="36"/>
      <c r="W159" s="178">
        <f t="shared" si="26"/>
        <v>0</v>
      </c>
      <c r="X159" s="178">
        <v>2.1000000000000001E-4</v>
      </c>
      <c r="Y159" s="178">
        <f t="shared" si="27"/>
        <v>4.2000000000000006E-3</v>
      </c>
      <c r="Z159" s="178">
        <v>0</v>
      </c>
      <c r="AA159" s="179">
        <f t="shared" si="28"/>
        <v>0</v>
      </c>
      <c r="AR159" s="19" t="s">
        <v>162</v>
      </c>
      <c r="AT159" s="19" t="s">
        <v>158</v>
      </c>
      <c r="AU159" s="19" t="s">
        <v>88</v>
      </c>
      <c r="AY159" s="19" t="s">
        <v>157</v>
      </c>
      <c r="BE159" s="118">
        <f t="shared" si="29"/>
        <v>0</v>
      </c>
      <c r="BF159" s="118">
        <f t="shared" si="30"/>
        <v>0</v>
      </c>
      <c r="BG159" s="118">
        <f t="shared" si="31"/>
        <v>0</v>
      </c>
      <c r="BH159" s="118">
        <f t="shared" si="32"/>
        <v>0</v>
      </c>
      <c r="BI159" s="118">
        <f t="shared" si="33"/>
        <v>0</v>
      </c>
      <c r="BJ159" s="19" t="s">
        <v>84</v>
      </c>
      <c r="BK159" s="118">
        <f t="shared" si="34"/>
        <v>0</v>
      </c>
      <c r="BL159" s="19" t="s">
        <v>162</v>
      </c>
      <c r="BM159" s="19" t="s">
        <v>774</v>
      </c>
    </row>
    <row r="160" spans="2:65" s="1" customFormat="1" ht="25.5" customHeight="1">
      <c r="B160" s="35"/>
      <c r="C160" s="173" t="s">
        <v>269</v>
      </c>
      <c r="D160" s="173" t="s">
        <v>158</v>
      </c>
      <c r="E160" s="174" t="s">
        <v>606</v>
      </c>
      <c r="F160" s="239" t="s">
        <v>607</v>
      </c>
      <c r="G160" s="239"/>
      <c r="H160" s="239"/>
      <c r="I160" s="239"/>
      <c r="J160" s="175" t="s">
        <v>208</v>
      </c>
      <c r="K160" s="176">
        <v>3</v>
      </c>
      <c r="L160" s="241">
        <v>0</v>
      </c>
      <c r="M160" s="248"/>
      <c r="N160" s="242">
        <f t="shared" si="25"/>
        <v>0</v>
      </c>
      <c r="O160" s="242"/>
      <c r="P160" s="242"/>
      <c r="Q160" s="242"/>
      <c r="R160" s="37"/>
      <c r="T160" s="177" t="s">
        <v>24</v>
      </c>
      <c r="U160" s="44" t="s">
        <v>43</v>
      </c>
      <c r="V160" s="36"/>
      <c r="W160" s="178">
        <f t="shared" si="26"/>
        <v>0</v>
      </c>
      <c r="X160" s="178">
        <v>2.4000000000000001E-4</v>
      </c>
      <c r="Y160" s="178">
        <f t="shared" si="27"/>
        <v>7.2000000000000005E-4</v>
      </c>
      <c r="Z160" s="178">
        <v>0</v>
      </c>
      <c r="AA160" s="179">
        <f t="shared" si="28"/>
        <v>0</v>
      </c>
      <c r="AR160" s="19" t="s">
        <v>162</v>
      </c>
      <c r="AT160" s="19" t="s">
        <v>158</v>
      </c>
      <c r="AU160" s="19" t="s">
        <v>88</v>
      </c>
      <c r="AY160" s="19" t="s">
        <v>157</v>
      </c>
      <c r="BE160" s="118">
        <f t="shared" si="29"/>
        <v>0</v>
      </c>
      <c r="BF160" s="118">
        <f t="shared" si="30"/>
        <v>0</v>
      </c>
      <c r="BG160" s="118">
        <f t="shared" si="31"/>
        <v>0</v>
      </c>
      <c r="BH160" s="118">
        <f t="shared" si="32"/>
        <v>0</v>
      </c>
      <c r="BI160" s="118">
        <f t="shared" si="33"/>
        <v>0</v>
      </c>
      <c r="BJ160" s="19" t="s">
        <v>84</v>
      </c>
      <c r="BK160" s="118">
        <f t="shared" si="34"/>
        <v>0</v>
      </c>
      <c r="BL160" s="19" t="s">
        <v>162</v>
      </c>
      <c r="BM160" s="19" t="s">
        <v>775</v>
      </c>
    </row>
    <row r="161" spans="2:65" s="1" customFormat="1" ht="16.5" customHeight="1">
      <c r="B161" s="35"/>
      <c r="C161" s="173" t="s">
        <v>273</v>
      </c>
      <c r="D161" s="173" t="s">
        <v>158</v>
      </c>
      <c r="E161" s="174" t="s">
        <v>776</v>
      </c>
      <c r="F161" s="239" t="s">
        <v>777</v>
      </c>
      <c r="G161" s="239"/>
      <c r="H161" s="239"/>
      <c r="I161" s="239"/>
      <c r="J161" s="175" t="s">
        <v>208</v>
      </c>
      <c r="K161" s="176">
        <v>389</v>
      </c>
      <c r="L161" s="241">
        <v>0</v>
      </c>
      <c r="M161" s="248"/>
      <c r="N161" s="242">
        <f t="shared" si="25"/>
        <v>0</v>
      </c>
      <c r="O161" s="242"/>
      <c r="P161" s="242"/>
      <c r="Q161" s="242"/>
      <c r="R161" s="37"/>
      <c r="T161" s="177" t="s">
        <v>24</v>
      </c>
      <c r="U161" s="44" t="s">
        <v>43</v>
      </c>
      <c r="V161" s="36"/>
      <c r="W161" s="178">
        <f t="shared" si="26"/>
        <v>0</v>
      </c>
      <c r="X161" s="178">
        <v>0</v>
      </c>
      <c r="Y161" s="178">
        <f t="shared" si="27"/>
        <v>0</v>
      </c>
      <c r="Z161" s="178">
        <v>0</v>
      </c>
      <c r="AA161" s="179">
        <f t="shared" si="28"/>
        <v>0</v>
      </c>
      <c r="AR161" s="19" t="s">
        <v>162</v>
      </c>
      <c r="AT161" s="19" t="s">
        <v>158</v>
      </c>
      <c r="AU161" s="19" t="s">
        <v>88</v>
      </c>
      <c r="AY161" s="19" t="s">
        <v>157</v>
      </c>
      <c r="BE161" s="118">
        <f t="shared" si="29"/>
        <v>0</v>
      </c>
      <c r="BF161" s="118">
        <f t="shared" si="30"/>
        <v>0</v>
      </c>
      <c r="BG161" s="118">
        <f t="shared" si="31"/>
        <v>0</v>
      </c>
      <c r="BH161" s="118">
        <f t="shared" si="32"/>
        <v>0</v>
      </c>
      <c r="BI161" s="118">
        <f t="shared" si="33"/>
        <v>0</v>
      </c>
      <c r="BJ161" s="19" t="s">
        <v>84</v>
      </c>
      <c r="BK161" s="118">
        <f t="shared" si="34"/>
        <v>0</v>
      </c>
      <c r="BL161" s="19" t="s">
        <v>162</v>
      </c>
      <c r="BM161" s="19" t="s">
        <v>778</v>
      </c>
    </row>
    <row r="162" spans="2:65" s="1" customFormat="1" ht="16.5" customHeight="1">
      <c r="B162" s="35"/>
      <c r="C162" s="173" t="s">
        <v>277</v>
      </c>
      <c r="D162" s="173" t="s">
        <v>158</v>
      </c>
      <c r="E162" s="174" t="s">
        <v>779</v>
      </c>
      <c r="F162" s="239" t="s">
        <v>780</v>
      </c>
      <c r="G162" s="239"/>
      <c r="H162" s="239"/>
      <c r="I162" s="239"/>
      <c r="J162" s="175" t="s">
        <v>208</v>
      </c>
      <c r="K162" s="176">
        <v>389</v>
      </c>
      <c r="L162" s="241">
        <v>0</v>
      </c>
      <c r="M162" s="248"/>
      <c r="N162" s="242">
        <f t="shared" si="25"/>
        <v>0</v>
      </c>
      <c r="O162" s="242"/>
      <c r="P162" s="242"/>
      <c r="Q162" s="242"/>
      <c r="R162" s="37"/>
      <c r="T162" s="177" t="s">
        <v>24</v>
      </c>
      <c r="U162" s="44" t="s">
        <v>43</v>
      </c>
      <c r="V162" s="36"/>
      <c r="W162" s="178">
        <f t="shared" si="26"/>
        <v>0</v>
      </c>
      <c r="X162" s="178">
        <v>0</v>
      </c>
      <c r="Y162" s="178">
        <f t="shared" si="27"/>
        <v>0</v>
      </c>
      <c r="Z162" s="178">
        <v>0</v>
      </c>
      <c r="AA162" s="179">
        <f t="shared" si="28"/>
        <v>0</v>
      </c>
      <c r="AR162" s="19" t="s">
        <v>162</v>
      </c>
      <c r="AT162" s="19" t="s">
        <v>158</v>
      </c>
      <c r="AU162" s="19" t="s">
        <v>88</v>
      </c>
      <c r="AY162" s="19" t="s">
        <v>157</v>
      </c>
      <c r="BE162" s="118">
        <f t="shared" si="29"/>
        <v>0</v>
      </c>
      <c r="BF162" s="118">
        <f t="shared" si="30"/>
        <v>0</v>
      </c>
      <c r="BG162" s="118">
        <f t="shared" si="31"/>
        <v>0</v>
      </c>
      <c r="BH162" s="118">
        <f t="shared" si="32"/>
        <v>0</v>
      </c>
      <c r="BI162" s="118">
        <f t="shared" si="33"/>
        <v>0</v>
      </c>
      <c r="BJ162" s="19" t="s">
        <v>84</v>
      </c>
      <c r="BK162" s="118">
        <f t="shared" si="34"/>
        <v>0</v>
      </c>
      <c r="BL162" s="19" t="s">
        <v>162</v>
      </c>
      <c r="BM162" s="19" t="s">
        <v>781</v>
      </c>
    </row>
    <row r="163" spans="2:65" s="1" customFormat="1" ht="38.25" customHeight="1">
      <c r="B163" s="35"/>
      <c r="C163" s="181" t="s">
        <v>281</v>
      </c>
      <c r="D163" s="181" t="s">
        <v>234</v>
      </c>
      <c r="E163" s="182" t="s">
        <v>782</v>
      </c>
      <c r="F163" s="245" t="s">
        <v>783</v>
      </c>
      <c r="G163" s="245"/>
      <c r="H163" s="245"/>
      <c r="I163" s="245"/>
      <c r="J163" s="183" t="s">
        <v>24</v>
      </c>
      <c r="K163" s="184">
        <v>0</v>
      </c>
      <c r="L163" s="249">
        <v>0</v>
      </c>
      <c r="M163" s="250"/>
      <c r="N163" s="251">
        <f t="shared" si="25"/>
        <v>0</v>
      </c>
      <c r="O163" s="242"/>
      <c r="P163" s="242"/>
      <c r="Q163" s="242"/>
      <c r="R163" s="37"/>
      <c r="T163" s="177" t="s">
        <v>24</v>
      </c>
      <c r="U163" s="44" t="s">
        <v>43</v>
      </c>
      <c r="V163" s="36"/>
      <c r="W163" s="178">
        <f t="shared" si="26"/>
        <v>0</v>
      </c>
      <c r="X163" s="178">
        <v>0</v>
      </c>
      <c r="Y163" s="178">
        <f t="shared" si="27"/>
        <v>0</v>
      </c>
      <c r="Z163" s="178">
        <v>0</v>
      </c>
      <c r="AA163" s="179">
        <f t="shared" si="28"/>
        <v>0</v>
      </c>
      <c r="AR163" s="19" t="s">
        <v>237</v>
      </c>
      <c r="AT163" s="19" t="s">
        <v>234</v>
      </c>
      <c r="AU163" s="19" t="s">
        <v>88</v>
      </c>
      <c r="AY163" s="19" t="s">
        <v>157</v>
      </c>
      <c r="BE163" s="118">
        <f t="shared" si="29"/>
        <v>0</v>
      </c>
      <c r="BF163" s="118">
        <f t="shared" si="30"/>
        <v>0</v>
      </c>
      <c r="BG163" s="118">
        <f t="shared" si="31"/>
        <v>0</v>
      </c>
      <c r="BH163" s="118">
        <f t="shared" si="32"/>
        <v>0</v>
      </c>
      <c r="BI163" s="118">
        <f t="shared" si="33"/>
        <v>0</v>
      </c>
      <c r="BJ163" s="19" t="s">
        <v>84</v>
      </c>
      <c r="BK163" s="118">
        <f t="shared" si="34"/>
        <v>0</v>
      </c>
      <c r="BL163" s="19" t="s">
        <v>162</v>
      </c>
      <c r="BM163" s="19" t="s">
        <v>784</v>
      </c>
    </row>
    <row r="164" spans="2:65" s="1" customFormat="1" ht="16.5" customHeight="1">
      <c r="B164" s="35"/>
      <c r="C164" s="181" t="s">
        <v>237</v>
      </c>
      <c r="D164" s="181" t="s">
        <v>234</v>
      </c>
      <c r="E164" s="182" t="s">
        <v>785</v>
      </c>
      <c r="F164" s="245" t="s">
        <v>786</v>
      </c>
      <c r="G164" s="245"/>
      <c r="H164" s="245"/>
      <c r="I164" s="245"/>
      <c r="J164" s="183" t="s">
        <v>208</v>
      </c>
      <c r="K164" s="184">
        <v>143</v>
      </c>
      <c r="L164" s="249">
        <v>0</v>
      </c>
      <c r="M164" s="250"/>
      <c r="N164" s="251">
        <f t="shared" si="25"/>
        <v>0</v>
      </c>
      <c r="O164" s="242"/>
      <c r="P164" s="242"/>
      <c r="Q164" s="242"/>
      <c r="R164" s="37"/>
      <c r="T164" s="177" t="s">
        <v>24</v>
      </c>
      <c r="U164" s="44" t="s">
        <v>43</v>
      </c>
      <c r="V164" s="36"/>
      <c r="W164" s="178">
        <f t="shared" si="26"/>
        <v>0</v>
      </c>
      <c r="X164" s="178">
        <v>0</v>
      </c>
      <c r="Y164" s="178">
        <f t="shared" si="27"/>
        <v>0</v>
      </c>
      <c r="Z164" s="178">
        <v>0</v>
      </c>
      <c r="AA164" s="179">
        <f t="shared" si="28"/>
        <v>0</v>
      </c>
      <c r="AR164" s="19" t="s">
        <v>237</v>
      </c>
      <c r="AT164" s="19" t="s">
        <v>234</v>
      </c>
      <c r="AU164" s="19" t="s">
        <v>88</v>
      </c>
      <c r="AY164" s="19" t="s">
        <v>157</v>
      </c>
      <c r="BE164" s="118">
        <f t="shared" si="29"/>
        <v>0</v>
      </c>
      <c r="BF164" s="118">
        <f t="shared" si="30"/>
        <v>0</v>
      </c>
      <c r="BG164" s="118">
        <f t="shared" si="31"/>
        <v>0</v>
      </c>
      <c r="BH164" s="118">
        <f t="shared" si="32"/>
        <v>0</v>
      </c>
      <c r="BI164" s="118">
        <f t="shared" si="33"/>
        <v>0</v>
      </c>
      <c r="BJ164" s="19" t="s">
        <v>84</v>
      </c>
      <c r="BK164" s="118">
        <f t="shared" si="34"/>
        <v>0</v>
      </c>
      <c r="BL164" s="19" t="s">
        <v>162</v>
      </c>
      <c r="BM164" s="19" t="s">
        <v>787</v>
      </c>
    </row>
    <row r="165" spans="2:65" s="1" customFormat="1" ht="16.5" customHeight="1">
      <c r="B165" s="35"/>
      <c r="C165" s="181" t="s">
        <v>288</v>
      </c>
      <c r="D165" s="181" t="s">
        <v>234</v>
      </c>
      <c r="E165" s="182" t="s">
        <v>788</v>
      </c>
      <c r="F165" s="245" t="s">
        <v>789</v>
      </c>
      <c r="G165" s="245"/>
      <c r="H165" s="245"/>
      <c r="I165" s="245"/>
      <c r="J165" s="183" t="s">
        <v>208</v>
      </c>
      <c r="K165" s="184">
        <v>190</v>
      </c>
      <c r="L165" s="249">
        <v>0</v>
      </c>
      <c r="M165" s="250"/>
      <c r="N165" s="251">
        <f t="shared" si="25"/>
        <v>0</v>
      </c>
      <c r="O165" s="242"/>
      <c r="P165" s="242"/>
      <c r="Q165" s="242"/>
      <c r="R165" s="37"/>
      <c r="T165" s="177" t="s">
        <v>24</v>
      </c>
      <c r="U165" s="44" t="s">
        <v>43</v>
      </c>
      <c r="V165" s="36"/>
      <c r="W165" s="178">
        <f t="shared" si="26"/>
        <v>0</v>
      </c>
      <c r="X165" s="178">
        <v>0</v>
      </c>
      <c r="Y165" s="178">
        <f t="shared" si="27"/>
        <v>0</v>
      </c>
      <c r="Z165" s="178">
        <v>0</v>
      </c>
      <c r="AA165" s="179">
        <f t="shared" si="28"/>
        <v>0</v>
      </c>
      <c r="AR165" s="19" t="s">
        <v>237</v>
      </c>
      <c r="AT165" s="19" t="s">
        <v>234</v>
      </c>
      <c r="AU165" s="19" t="s">
        <v>88</v>
      </c>
      <c r="AY165" s="19" t="s">
        <v>157</v>
      </c>
      <c r="BE165" s="118">
        <f t="shared" si="29"/>
        <v>0</v>
      </c>
      <c r="BF165" s="118">
        <f t="shared" si="30"/>
        <v>0</v>
      </c>
      <c r="BG165" s="118">
        <f t="shared" si="31"/>
        <v>0</v>
      </c>
      <c r="BH165" s="118">
        <f t="shared" si="32"/>
        <v>0</v>
      </c>
      <c r="BI165" s="118">
        <f t="shared" si="33"/>
        <v>0</v>
      </c>
      <c r="BJ165" s="19" t="s">
        <v>84</v>
      </c>
      <c r="BK165" s="118">
        <f t="shared" si="34"/>
        <v>0</v>
      </c>
      <c r="BL165" s="19" t="s">
        <v>162</v>
      </c>
      <c r="BM165" s="19" t="s">
        <v>790</v>
      </c>
    </row>
    <row r="166" spans="2:65" s="1" customFormat="1" ht="16.5" customHeight="1">
      <c r="B166" s="35"/>
      <c r="C166" s="181" t="s">
        <v>292</v>
      </c>
      <c r="D166" s="181" t="s">
        <v>234</v>
      </c>
      <c r="E166" s="182" t="s">
        <v>791</v>
      </c>
      <c r="F166" s="245" t="s">
        <v>792</v>
      </c>
      <c r="G166" s="245"/>
      <c r="H166" s="245"/>
      <c r="I166" s="245"/>
      <c r="J166" s="183" t="s">
        <v>208</v>
      </c>
      <c r="K166" s="184">
        <v>36</v>
      </c>
      <c r="L166" s="249">
        <v>0</v>
      </c>
      <c r="M166" s="250"/>
      <c r="N166" s="251">
        <f t="shared" si="25"/>
        <v>0</v>
      </c>
      <c r="O166" s="242"/>
      <c r="P166" s="242"/>
      <c r="Q166" s="242"/>
      <c r="R166" s="37"/>
      <c r="T166" s="177" t="s">
        <v>24</v>
      </c>
      <c r="U166" s="44" t="s">
        <v>43</v>
      </c>
      <c r="V166" s="36"/>
      <c r="W166" s="178">
        <f t="shared" si="26"/>
        <v>0</v>
      </c>
      <c r="X166" s="178">
        <v>0</v>
      </c>
      <c r="Y166" s="178">
        <f t="shared" si="27"/>
        <v>0</v>
      </c>
      <c r="Z166" s="178">
        <v>0</v>
      </c>
      <c r="AA166" s="179">
        <f t="shared" si="28"/>
        <v>0</v>
      </c>
      <c r="AR166" s="19" t="s">
        <v>237</v>
      </c>
      <c r="AT166" s="19" t="s">
        <v>234</v>
      </c>
      <c r="AU166" s="19" t="s">
        <v>88</v>
      </c>
      <c r="AY166" s="19" t="s">
        <v>157</v>
      </c>
      <c r="BE166" s="118">
        <f t="shared" si="29"/>
        <v>0</v>
      </c>
      <c r="BF166" s="118">
        <f t="shared" si="30"/>
        <v>0</v>
      </c>
      <c r="BG166" s="118">
        <f t="shared" si="31"/>
        <v>0</v>
      </c>
      <c r="BH166" s="118">
        <f t="shared" si="32"/>
        <v>0</v>
      </c>
      <c r="BI166" s="118">
        <f t="shared" si="33"/>
        <v>0</v>
      </c>
      <c r="BJ166" s="19" t="s">
        <v>84</v>
      </c>
      <c r="BK166" s="118">
        <f t="shared" si="34"/>
        <v>0</v>
      </c>
      <c r="BL166" s="19" t="s">
        <v>162</v>
      </c>
      <c r="BM166" s="19" t="s">
        <v>793</v>
      </c>
    </row>
    <row r="167" spans="2:65" s="1" customFormat="1" ht="16.5" customHeight="1">
      <c r="B167" s="35"/>
      <c r="C167" s="181" t="s">
        <v>296</v>
      </c>
      <c r="D167" s="181" t="s">
        <v>234</v>
      </c>
      <c r="E167" s="182" t="s">
        <v>794</v>
      </c>
      <c r="F167" s="245" t="s">
        <v>795</v>
      </c>
      <c r="G167" s="245"/>
      <c r="H167" s="245"/>
      <c r="I167" s="245"/>
      <c r="J167" s="183" t="s">
        <v>208</v>
      </c>
      <c r="K167" s="184">
        <v>1</v>
      </c>
      <c r="L167" s="249">
        <v>0</v>
      </c>
      <c r="M167" s="250"/>
      <c r="N167" s="251">
        <f t="shared" si="25"/>
        <v>0</v>
      </c>
      <c r="O167" s="242"/>
      <c r="P167" s="242"/>
      <c r="Q167" s="242"/>
      <c r="R167" s="37"/>
      <c r="T167" s="177" t="s">
        <v>24</v>
      </c>
      <c r="U167" s="44" t="s">
        <v>43</v>
      </c>
      <c r="V167" s="36"/>
      <c r="W167" s="178">
        <f t="shared" si="26"/>
        <v>0</v>
      </c>
      <c r="X167" s="178">
        <v>0</v>
      </c>
      <c r="Y167" s="178">
        <f t="shared" si="27"/>
        <v>0</v>
      </c>
      <c r="Z167" s="178">
        <v>0</v>
      </c>
      <c r="AA167" s="179">
        <f t="shared" si="28"/>
        <v>0</v>
      </c>
      <c r="AR167" s="19" t="s">
        <v>237</v>
      </c>
      <c r="AT167" s="19" t="s">
        <v>234</v>
      </c>
      <c r="AU167" s="19" t="s">
        <v>88</v>
      </c>
      <c r="AY167" s="19" t="s">
        <v>157</v>
      </c>
      <c r="BE167" s="118">
        <f t="shared" si="29"/>
        <v>0</v>
      </c>
      <c r="BF167" s="118">
        <f t="shared" si="30"/>
        <v>0</v>
      </c>
      <c r="BG167" s="118">
        <f t="shared" si="31"/>
        <v>0</v>
      </c>
      <c r="BH167" s="118">
        <f t="shared" si="32"/>
        <v>0</v>
      </c>
      <c r="BI167" s="118">
        <f t="shared" si="33"/>
        <v>0</v>
      </c>
      <c r="BJ167" s="19" t="s">
        <v>84</v>
      </c>
      <c r="BK167" s="118">
        <f t="shared" si="34"/>
        <v>0</v>
      </c>
      <c r="BL167" s="19" t="s">
        <v>162</v>
      </c>
      <c r="BM167" s="19" t="s">
        <v>796</v>
      </c>
    </row>
    <row r="168" spans="2:65" s="1" customFormat="1" ht="16.5" customHeight="1">
      <c r="B168" s="35"/>
      <c r="C168" s="181" t="s">
        <v>300</v>
      </c>
      <c r="D168" s="181" t="s">
        <v>234</v>
      </c>
      <c r="E168" s="182" t="s">
        <v>797</v>
      </c>
      <c r="F168" s="245" t="s">
        <v>798</v>
      </c>
      <c r="G168" s="245"/>
      <c r="H168" s="245"/>
      <c r="I168" s="245"/>
      <c r="J168" s="183" t="s">
        <v>208</v>
      </c>
      <c r="K168" s="184">
        <v>1</v>
      </c>
      <c r="L168" s="249">
        <v>0</v>
      </c>
      <c r="M168" s="250"/>
      <c r="N168" s="251">
        <f t="shared" si="25"/>
        <v>0</v>
      </c>
      <c r="O168" s="242"/>
      <c r="P168" s="242"/>
      <c r="Q168" s="242"/>
      <c r="R168" s="37"/>
      <c r="T168" s="177" t="s">
        <v>24</v>
      </c>
      <c r="U168" s="44" t="s">
        <v>43</v>
      </c>
      <c r="V168" s="36"/>
      <c r="W168" s="178">
        <f t="shared" si="26"/>
        <v>0</v>
      </c>
      <c r="X168" s="178">
        <v>0</v>
      </c>
      <c r="Y168" s="178">
        <f t="shared" si="27"/>
        <v>0</v>
      </c>
      <c r="Z168" s="178">
        <v>0</v>
      </c>
      <c r="AA168" s="179">
        <f t="shared" si="28"/>
        <v>0</v>
      </c>
      <c r="AR168" s="19" t="s">
        <v>237</v>
      </c>
      <c r="AT168" s="19" t="s">
        <v>234</v>
      </c>
      <c r="AU168" s="19" t="s">
        <v>88</v>
      </c>
      <c r="AY168" s="19" t="s">
        <v>157</v>
      </c>
      <c r="BE168" s="118">
        <f t="shared" si="29"/>
        <v>0</v>
      </c>
      <c r="BF168" s="118">
        <f t="shared" si="30"/>
        <v>0</v>
      </c>
      <c r="BG168" s="118">
        <f t="shared" si="31"/>
        <v>0</v>
      </c>
      <c r="BH168" s="118">
        <f t="shared" si="32"/>
        <v>0</v>
      </c>
      <c r="BI168" s="118">
        <f t="shared" si="33"/>
        <v>0</v>
      </c>
      <c r="BJ168" s="19" t="s">
        <v>84</v>
      </c>
      <c r="BK168" s="118">
        <f t="shared" si="34"/>
        <v>0</v>
      </c>
      <c r="BL168" s="19" t="s">
        <v>162</v>
      </c>
      <c r="BM168" s="19" t="s">
        <v>799</v>
      </c>
    </row>
    <row r="169" spans="2:65" s="1" customFormat="1" ht="38.25" customHeight="1">
      <c r="B169" s="35"/>
      <c r="C169" s="181" t="s">
        <v>304</v>
      </c>
      <c r="D169" s="181" t="s">
        <v>234</v>
      </c>
      <c r="E169" s="182" t="s">
        <v>800</v>
      </c>
      <c r="F169" s="245" t="s">
        <v>801</v>
      </c>
      <c r="G169" s="245"/>
      <c r="H169" s="245"/>
      <c r="I169" s="245"/>
      <c r="J169" s="183" t="s">
        <v>208</v>
      </c>
      <c r="K169" s="184">
        <v>8</v>
      </c>
      <c r="L169" s="249">
        <v>0</v>
      </c>
      <c r="M169" s="250"/>
      <c r="N169" s="251">
        <f t="shared" si="25"/>
        <v>0</v>
      </c>
      <c r="O169" s="242"/>
      <c r="P169" s="242"/>
      <c r="Q169" s="242"/>
      <c r="R169" s="37"/>
      <c r="T169" s="177" t="s">
        <v>24</v>
      </c>
      <c r="U169" s="44" t="s">
        <v>43</v>
      </c>
      <c r="V169" s="36"/>
      <c r="W169" s="178">
        <f t="shared" si="26"/>
        <v>0</v>
      </c>
      <c r="X169" s="178">
        <v>0</v>
      </c>
      <c r="Y169" s="178">
        <f t="shared" si="27"/>
        <v>0</v>
      </c>
      <c r="Z169" s="178">
        <v>0</v>
      </c>
      <c r="AA169" s="179">
        <f t="shared" si="28"/>
        <v>0</v>
      </c>
      <c r="AR169" s="19" t="s">
        <v>237</v>
      </c>
      <c r="AT169" s="19" t="s">
        <v>234</v>
      </c>
      <c r="AU169" s="19" t="s">
        <v>88</v>
      </c>
      <c r="AY169" s="19" t="s">
        <v>157</v>
      </c>
      <c r="BE169" s="118">
        <f t="shared" si="29"/>
        <v>0</v>
      </c>
      <c r="BF169" s="118">
        <f t="shared" si="30"/>
        <v>0</v>
      </c>
      <c r="BG169" s="118">
        <f t="shared" si="31"/>
        <v>0</v>
      </c>
      <c r="BH169" s="118">
        <f t="shared" si="32"/>
        <v>0</v>
      </c>
      <c r="BI169" s="118">
        <f t="shared" si="33"/>
        <v>0</v>
      </c>
      <c r="BJ169" s="19" t="s">
        <v>84</v>
      </c>
      <c r="BK169" s="118">
        <f t="shared" si="34"/>
        <v>0</v>
      </c>
      <c r="BL169" s="19" t="s">
        <v>162</v>
      </c>
      <c r="BM169" s="19" t="s">
        <v>802</v>
      </c>
    </row>
    <row r="170" spans="2:65" s="1" customFormat="1" ht="25.5" customHeight="1">
      <c r="B170" s="35"/>
      <c r="C170" s="181" t="s">
        <v>308</v>
      </c>
      <c r="D170" s="181" t="s">
        <v>234</v>
      </c>
      <c r="E170" s="182" t="s">
        <v>803</v>
      </c>
      <c r="F170" s="245" t="s">
        <v>804</v>
      </c>
      <c r="G170" s="245"/>
      <c r="H170" s="245"/>
      <c r="I170" s="245"/>
      <c r="J170" s="183" t="s">
        <v>208</v>
      </c>
      <c r="K170" s="184">
        <v>2</v>
      </c>
      <c r="L170" s="249">
        <v>0</v>
      </c>
      <c r="M170" s="250"/>
      <c r="N170" s="251">
        <f t="shared" si="25"/>
        <v>0</v>
      </c>
      <c r="O170" s="242"/>
      <c r="P170" s="242"/>
      <c r="Q170" s="242"/>
      <c r="R170" s="37"/>
      <c r="T170" s="177" t="s">
        <v>24</v>
      </c>
      <c r="U170" s="44" t="s">
        <v>43</v>
      </c>
      <c r="V170" s="36"/>
      <c r="W170" s="178">
        <f t="shared" si="26"/>
        <v>0</v>
      </c>
      <c r="X170" s="178">
        <v>0</v>
      </c>
      <c r="Y170" s="178">
        <f t="shared" si="27"/>
        <v>0</v>
      </c>
      <c r="Z170" s="178">
        <v>0</v>
      </c>
      <c r="AA170" s="179">
        <f t="shared" si="28"/>
        <v>0</v>
      </c>
      <c r="AR170" s="19" t="s">
        <v>237</v>
      </c>
      <c r="AT170" s="19" t="s">
        <v>234</v>
      </c>
      <c r="AU170" s="19" t="s">
        <v>88</v>
      </c>
      <c r="AY170" s="19" t="s">
        <v>157</v>
      </c>
      <c r="BE170" s="118">
        <f t="shared" si="29"/>
        <v>0</v>
      </c>
      <c r="BF170" s="118">
        <f t="shared" si="30"/>
        <v>0</v>
      </c>
      <c r="BG170" s="118">
        <f t="shared" si="31"/>
        <v>0</v>
      </c>
      <c r="BH170" s="118">
        <f t="shared" si="32"/>
        <v>0</v>
      </c>
      <c r="BI170" s="118">
        <f t="shared" si="33"/>
        <v>0</v>
      </c>
      <c r="BJ170" s="19" t="s">
        <v>84</v>
      </c>
      <c r="BK170" s="118">
        <f t="shared" si="34"/>
        <v>0</v>
      </c>
      <c r="BL170" s="19" t="s">
        <v>162</v>
      </c>
      <c r="BM170" s="19" t="s">
        <v>805</v>
      </c>
    </row>
    <row r="171" spans="2:65" s="1" customFormat="1" ht="16.5" customHeight="1">
      <c r="B171" s="35"/>
      <c r="C171" s="181" t="s">
        <v>312</v>
      </c>
      <c r="D171" s="181" t="s">
        <v>234</v>
      </c>
      <c r="E171" s="182" t="s">
        <v>546</v>
      </c>
      <c r="F171" s="245" t="s">
        <v>547</v>
      </c>
      <c r="G171" s="245"/>
      <c r="H171" s="245"/>
      <c r="I171" s="245"/>
      <c r="J171" s="183" t="s">
        <v>24</v>
      </c>
      <c r="K171" s="184">
        <v>0</v>
      </c>
      <c r="L171" s="249">
        <v>0</v>
      </c>
      <c r="M171" s="250"/>
      <c r="N171" s="251">
        <f t="shared" si="25"/>
        <v>0</v>
      </c>
      <c r="O171" s="242"/>
      <c r="P171" s="242"/>
      <c r="Q171" s="242"/>
      <c r="R171" s="37"/>
      <c r="T171" s="177" t="s">
        <v>24</v>
      </c>
      <c r="U171" s="44" t="s">
        <v>43</v>
      </c>
      <c r="V171" s="36"/>
      <c r="W171" s="178">
        <f t="shared" si="26"/>
        <v>0</v>
      </c>
      <c r="X171" s="178">
        <v>0</v>
      </c>
      <c r="Y171" s="178">
        <f t="shared" si="27"/>
        <v>0</v>
      </c>
      <c r="Z171" s="178">
        <v>0</v>
      </c>
      <c r="AA171" s="179">
        <f t="shared" si="28"/>
        <v>0</v>
      </c>
      <c r="AR171" s="19" t="s">
        <v>237</v>
      </c>
      <c r="AT171" s="19" t="s">
        <v>234</v>
      </c>
      <c r="AU171" s="19" t="s">
        <v>88</v>
      </c>
      <c r="AY171" s="19" t="s">
        <v>157</v>
      </c>
      <c r="BE171" s="118">
        <f t="shared" si="29"/>
        <v>0</v>
      </c>
      <c r="BF171" s="118">
        <f t="shared" si="30"/>
        <v>0</v>
      </c>
      <c r="BG171" s="118">
        <f t="shared" si="31"/>
        <v>0</v>
      </c>
      <c r="BH171" s="118">
        <f t="shared" si="32"/>
        <v>0</v>
      </c>
      <c r="BI171" s="118">
        <f t="shared" si="33"/>
        <v>0</v>
      </c>
      <c r="BJ171" s="19" t="s">
        <v>84</v>
      </c>
      <c r="BK171" s="118">
        <f t="shared" si="34"/>
        <v>0</v>
      </c>
      <c r="BL171" s="19" t="s">
        <v>162</v>
      </c>
      <c r="BM171" s="19" t="s">
        <v>806</v>
      </c>
    </row>
    <row r="172" spans="2:65" s="1" customFormat="1" ht="16.5" customHeight="1">
      <c r="B172" s="35"/>
      <c r="C172" s="181" t="s">
        <v>316</v>
      </c>
      <c r="D172" s="181" t="s">
        <v>234</v>
      </c>
      <c r="E172" s="182" t="s">
        <v>807</v>
      </c>
      <c r="F172" s="245" t="s">
        <v>808</v>
      </c>
      <c r="G172" s="245"/>
      <c r="H172" s="245"/>
      <c r="I172" s="245"/>
      <c r="J172" s="183" t="s">
        <v>251</v>
      </c>
      <c r="K172" s="184">
        <v>147</v>
      </c>
      <c r="L172" s="249">
        <v>0</v>
      </c>
      <c r="M172" s="250"/>
      <c r="N172" s="251">
        <f t="shared" si="25"/>
        <v>0</v>
      </c>
      <c r="O172" s="242"/>
      <c r="P172" s="242"/>
      <c r="Q172" s="242"/>
      <c r="R172" s="37"/>
      <c r="T172" s="177" t="s">
        <v>24</v>
      </c>
      <c r="U172" s="44" t="s">
        <v>43</v>
      </c>
      <c r="V172" s="36"/>
      <c r="W172" s="178">
        <f t="shared" si="26"/>
        <v>0</v>
      </c>
      <c r="X172" s="178">
        <v>0</v>
      </c>
      <c r="Y172" s="178">
        <f t="shared" si="27"/>
        <v>0</v>
      </c>
      <c r="Z172" s="178">
        <v>0</v>
      </c>
      <c r="AA172" s="179">
        <f t="shared" si="28"/>
        <v>0</v>
      </c>
      <c r="AR172" s="19" t="s">
        <v>237</v>
      </c>
      <c r="AT172" s="19" t="s">
        <v>234</v>
      </c>
      <c r="AU172" s="19" t="s">
        <v>88</v>
      </c>
      <c r="AY172" s="19" t="s">
        <v>157</v>
      </c>
      <c r="BE172" s="118">
        <f t="shared" si="29"/>
        <v>0</v>
      </c>
      <c r="BF172" s="118">
        <f t="shared" si="30"/>
        <v>0</v>
      </c>
      <c r="BG172" s="118">
        <f t="shared" si="31"/>
        <v>0</v>
      </c>
      <c r="BH172" s="118">
        <f t="shared" si="32"/>
        <v>0</v>
      </c>
      <c r="BI172" s="118">
        <f t="shared" si="33"/>
        <v>0</v>
      </c>
      <c r="BJ172" s="19" t="s">
        <v>84</v>
      </c>
      <c r="BK172" s="118">
        <f t="shared" si="34"/>
        <v>0</v>
      </c>
      <c r="BL172" s="19" t="s">
        <v>162</v>
      </c>
      <c r="BM172" s="19" t="s">
        <v>809</v>
      </c>
    </row>
    <row r="173" spans="2:65" s="1" customFormat="1" ht="16.5" customHeight="1">
      <c r="B173" s="35"/>
      <c r="C173" s="181" t="s">
        <v>320</v>
      </c>
      <c r="D173" s="181" t="s">
        <v>234</v>
      </c>
      <c r="E173" s="182" t="s">
        <v>550</v>
      </c>
      <c r="F173" s="245" t="s">
        <v>551</v>
      </c>
      <c r="G173" s="245"/>
      <c r="H173" s="245"/>
      <c r="I173" s="245"/>
      <c r="J173" s="183" t="s">
        <v>251</v>
      </c>
      <c r="K173" s="184">
        <v>190</v>
      </c>
      <c r="L173" s="249">
        <v>0</v>
      </c>
      <c r="M173" s="250"/>
      <c r="N173" s="251">
        <f t="shared" si="25"/>
        <v>0</v>
      </c>
      <c r="O173" s="242"/>
      <c r="P173" s="242"/>
      <c r="Q173" s="242"/>
      <c r="R173" s="37"/>
      <c r="T173" s="177" t="s">
        <v>24</v>
      </c>
      <c r="U173" s="44" t="s">
        <v>43</v>
      </c>
      <c r="V173" s="36"/>
      <c r="W173" s="178">
        <f t="shared" si="26"/>
        <v>0</v>
      </c>
      <c r="X173" s="178">
        <v>0</v>
      </c>
      <c r="Y173" s="178">
        <f t="shared" si="27"/>
        <v>0</v>
      </c>
      <c r="Z173" s="178">
        <v>0</v>
      </c>
      <c r="AA173" s="179">
        <f t="shared" si="28"/>
        <v>0</v>
      </c>
      <c r="AR173" s="19" t="s">
        <v>237</v>
      </c>
      <c r="AT173" s="19" t="s">
        <v>234</v>
      </c>
      <c r="AU173" s="19" t="s">
        <v>88</v>
      </c>
      <c r="AY173" s="19" t="s">
        <v>157</v>
      </c>
      <c r="BE173" s="118">
        <f t="shared" si="29"/>
        <v>0</v>
      </c>
      <c r="BF173" s="118">
        <f t="shared" si="30"/>
        <v>0</v>
      </c>
      <c r="BG173" s="118">
        <f t="shared" si="31"/>
        <v>0</v>
      </c>
      <c r="BH173" s="118">
        <f t="shared" si="32"/>
        <v>0</v>
      </c>
      <c r="BI173" s="118">
        <f t="shared" si="33"/>
        <v>0</v>
      </c>
      <c r="BJ173" s="19" t="s">
        <v>84</v>
      </c>
      <c r="BK173" s="118">
        <f t="shared" si="34"/>
        <v>0</v>
      </c>
      <c r="BL173" s="19" t="s">
        <v>162</v>
      </c>
      <c r="BM173" s="19" t="s">
        <v>810</v>
      </c>
    </row>
    <row r="174" spans="2:65" s="1" customFormat="1" ht="16.5" customHeight="1">
      <c r="B174" s="35"/>
      <c r="C174" s="181" t="s">
        <v>324</v>
      </c>
      <c r="D174" s="181" t="s">
        <v>234</v>
      </c>
      <c r="E174" s="182" t="s">
        <v>811</v>
      </c>
      <c r="F174" s="245" t="s">
        <v>812</v>
      </c>
      <c r="G174" s="245"/>
      <c r="H174" s="245"/>
      <c r="I174" s="245"/>
      <c r="J174" s="183" t="s">
        <v>251</v>
      </c>
      <c r="K174" s="184">
        <v>49</v>
      </c>
      <c r="L174" s="249">
        <v>0</v>
      </c>
      <c r="M174" s="250"/>
      <c r="N174" s="251">
        <f t="shared" si="25"/>
        <v>0</v>
      </c>
      <c r="O174" s="242"/>
      <c r="P174" s="242"/>
      <c r="Q174" s="242"/>
      <c r="R174" s="37"/>
      <c r="T174" s="177" t="s">
        <v>24</v>
      </c>
      <c r="U174" s="44" t="s">
        <v>43</v>
      </c>
      <c r="V174" s="36"/>
      <c r="W174" s="178">
        <f t="shared" si="26"/>
        <v>0</v>
      </c>
      <c r="X174" s="178">
        <v>0</v>
      </c>
      <c r="Y174" s="178">
        <f t="shared" si="27"/>
        <v>0</v>
      </c>
      <c r="Z174" s="178">
        <v>0</v>
      </c>
      <c r="AA174" s="179">
        <f t="shared" si="28"/>
        <v>0</v>
      </c>
      <c r="AR174" s="19" t="s">
        <v>237</v>
      </c>
      <c r="AT174" s="19" t="s">
        <v>234</v>
      </c>
      <c r="AU174" s="19" t="s">
        <v>88</v>
      </c>
      <c r="AY174" s="19" t="s">
        <v>157</v>
      </c>
      <c r="BE174" s="118">
        <f t="shared" si="29"/>
        <v>0</v>
      </c>
      <c r="BF174" s="118">
        <f t="shared" si="30"/>
        <v>0</v>
      </c>
      <c r="BG174" s="118">
        <f t="shared" si="31"/>
        <v>0</v>
      </c>
      <c r="BH174" s="118">
        <f t="shared" si="32"/>
        <v>0</v>
      </c>
      <c r="BI174" s="118">
        <f t="shared" si="33"/>
        <v>0</v>
      </c>
      <c r="BJ174" s="19" t="s">
        <v>84</v>
      </c>
      <c r="BK174" s="118">
        <f t="shared" si="34"/>
        <v>0</v>
      </c>
      <c r="BL174" s="19" t="s">
        <v>162</v>
      </c>
      <c r="BM174" s="19" t="s">
        <v>813</v>
      </c>
    </row>
    <row r="175" spans="2:65" s="1" customFormat="1" ht="16.5" customHeight="1">
      <c r="B175" s="35"/>
      <c r="C175" s="181" t="s">
        <v>328</v>
      </c>
      <c r="D175" s="181" t="s">
        <v>234</v>
      </c>
      <c r="E175" s="182" t="s">
        <v>814</v>
      </c>
      <c r="F175" s="245" t="s">
        <v>815</v>
      </c>
      <c r="G175" s="245"/>
      <c r="H175" s="245"/>
      <c r="I175" s="245"/>
      <c r="J175" s="183" t="s">
        <v>251</v>
      </c>
      <c r="K175" s="184">
        <v>3</v>
      </c>
      <c r="L175" s="249">
        <v>0</v>
      </c>
      <c r="M175" s="250"/>
      <c r="N175" s="251">
        <f t="shared" si="25"/>
        <v>0</v>
      </c>
      <c r="O175" s="242"/>
      <c r="P175" s="242"/>
      <c r="Q175" s="242"/>
      <c r="R175" s="37"/>
      <c r="T175" s="177" t="s">
        <v>24</v>
      </c>
      <c r="U175" s="44" t="s">
        <v>43</v>
      </c>
      <c r="V175" s="36"/>
      <c r="W175" s="178">
        <f t="shared" si="26"/>
        <v>0</v>
      </c>
      <c r="X175" s="178">
        <v>0</v>
      </c>
      <c r="Y175" s="178">
        <f t="shared" si="27"/>
        <v>0</v>
      </c>
      <c r="Z175" s="178">
        <v>0</v>
      </c>
      <c r="AA175" s="179">
        <f t="shared" si="28"/>
        <v>0</v>
      </c>
      <c r="AR175" s="19" t="s">
        <v>237</v>
      </c>
      <c r="AT175" s="19" t="s">
        <v>234</v>
      </c>
      <c r="AU175" s="19" t="s">
        <v>88</v>
      </c>
      <c r="AY175" s="19" t="s">
        <v>157</v>
      </c>
      <c r="BE175" s="118">
        <f t="shared" si="29"/>
        <v>0</v>
      </c>
      <c r="BF175" s="118">
        <f t="shared" si="30"/>
        <v>0</v>
      </c>
      <c r="BG175" s="118">
        <f t="shared" si="31"/>
        <v>0</v>
      </c>
      <c r="BH175" s="118">
        <f t="shared" si="32"/>
        <v>0</v>
      </c>
      <c r="BI175" s="118">
        <f t="shared" si="33"/>
        <v>0</v>
      </c>
      <c r="BJ175" s="19" t="s">
        <v>84</v>
      </c>
      <c r="BK175" s="118">
        <f t="shared" si="34"/>
        <v>0</v>
      </c>
      <c r="BL175" s="19" t="s">
        <v>162</v>
      </c>
      <c r="BM175" s="19" t="s">
        <v>816</v>
      </c>
    </row>
    <row r="176" spans="2:65" s="1" customFormat="1" ht="25.5" customHeight="1">
      <c r="B176" s="35"/>
      <c r="C176" s="181" t="s">
        <v>332</v>
      </c>
      <c r="D176" s="181" t="s">
        <v>234</v>
      </c>
      <c r="E176" s="182" t="s">
        <v>817</v>
      </c>
      <c r="F176" s="245" t="s">
        <v>818</v>
      </c>
      <c r="G176" s="245"/>
      <c r="H176" s="245"/>
      <c r="I176" s="245"/>
      <c r="J176" s="183" t="s">
        <v>251</v>
      </c>
      <c r="K176" s="184">
        <v>318</v>
      </c>
      <c r="L176" s="249">
        <v>0</v>
      </c>
      <c r="M176" s="250"/>
      <c r="N176" s="251">
        <f t="shared" si="25"/>
        <v>0</v>
      </c>
      <c r="O176" s="242"/>
      <c r="P176" s="242"/>
      <c r="Q176" s="242"/>
      <c r="R176" s="37"/>
      <c r="T176" s="177" t="s">
        <v>24</v>
      </c>
      <c r="U176" s="44" t="s">
        <v>43</v>
      </c>
      <c r="V176" s="36"/>
      <c r="W176" s="178">
        <f t="shared" si="26"/>
        <v>0</v>
      </c>
      <c r="X176" s="178">
        <v>0</v>
      </c>
      <c r="Y176" s="178">
        <f t="shared" si="27"/>
        <v>0</v>
      </c>
      <c r="Z176" s="178">
        <v>0</v>
      </c>
      <c r="AA176" s="179">
        <f t="shared" si="28"/>
        <v>0</v>
      </c>
      <c r="AR176" s="19" t="s">
        <v>237</v>
      </c>
      <c r="AT176" s="19" t="s">
        <v>234</v>
      </c>
      <c r="AU176" s="19" t="s">
        <v>88</v>
      </c>
      <c r="AY176" s="19" t="s">
        <v>157</v>
      </c>
      <c r="BE176" s="118">
        <f t="shared" si="29"/>
        <v>0</v>
      </c>
      <c r="BF176" s="118">
        <f t="shared" si="30"/>
        <v>0</v>
      </c>
      <c r="BG176" s="118">
        <f t="shared" si="31"/>
        <v>0</v>
      </c>
      <c r="BH176" s="118">
        <f t="shared" si="32"/>
        <v>0</v>
      </c>
      <c r="BI176" s="118">
        <f t="shared" si="33"/>
        <v>0</v>
      </c>
      <c r="BJ176" s="19" t="s">
        <v>84</v>
      </c>
      <c r="BK176" s="118">
        <f t="shared" si="34"/>
        <v>0</v>
      </c>
      <c r="BL176" s="19" t="s">
        <v>162</v>
      </c>
      <c r="BM176" s="19" t="s">
        <v>819</v>
      </c>
    </row>
    <row r="177" spans="2:65" s="1" customFormat="1" ht="96" customHeight="1">
      <c r="B177" s="35"/>
      <c r="C177" s="36"/>
      <c r="D177" s="36"/>
      <c r="E177" s="36"/>
      <c r="F177" s="277" t="s">
        <v>820</v>
      </c>
      <c r="G177" s="278"/>
      <c r="H177" s="278"/>
      <c r="I177" s="278"/>
      <c r="J177" s="36"/>
      <c r="K177" s="36"/>
      <c r="L177" s="36"/>
      <c r="M177" s="36"/>
      <c r="N177" s="36"/>
      <c r="O177" s="36"/>
      <c r="P177" s="36"/>
      <c r="Q177" s="36"/>
      <c r="R177" s="37"/>
      <c r="T177" s="149"/>
      <c r="U177" s="36"/>
      <c r="V177" s="36"/>
      <c r="W177" s="36"/>
      <c r="X177" s="36"/>
      <c r="Y177" s="36"/>
      <c r="Z177" s="36"/>
      <c r="AA177" s="78"/>
      <c r="AT177" s="19" t="s">
        <v>414</v>
      </c>
      <c r="AU177" s="19" t="s">
        <v>88</v>
      </c>
    </row>
    <row r="178" spans="2:65" s="1" customFormat="1" ht="51" customHeight="1">
      <c r="B178" s="35"/>
      <c r="C178" s="181" t="s">
        <v>336</v>
      </c>
      <c r="D178" s="181" t="s">
        <v>234</v>
      </c>
      <c r="E178" s="182" t="s">
        <v>821</v>
      </c>
      <c r="F178" s="245" t="s">
        <v>822</v>
      </c>
      <c r="G178" s="245"/>
      <c r="H178" s="245"/>
      <c r="I178" s="245"/>
      <c r="J178" s="183" t="s">
        <v>251</v>
      </c>
      <c r="K178" s="184">
        <v>54</v>
      </c>
      <c r="L178" s="249">
        <v>0</v>
      </c>
      <c r="M178" s="250"/>
      <c r="N178" s="251">
        <f>ROUND(L178*K178,2)</f>
        <v>0</v>
      </c>
      <c r="O178" s="242"/>
      <c r="P178" s="242"/>
      <c r="Q178" s="242"/>
      <c r="R178" s="37"/>
      <c r="T178" s="177" t="s">
        <v>24</v>
      </c>
      <c r="U178" s="44" t="s">
        <v>43</v>
      </c>
      <c r="V178" s="36"/>
      <c r="W178" s="178">
        <f>V178*K178</f>
        <v>0</v>
      </c>
      <c r="X178" s="178">
        <v>0</v>
      </c>
      <c r="Y178" s="178">
        <f>X178*K178</f>
        <v>0</v>
      </c>
      <c r="Z178" s="178">
        <v>0</v>
      </c>
      <c r="AA178" s="179">
        <f>Z178*K178</f>
        <v>0</v>
      </c>
      <c r="AR178" s="19" t="s">
        <v>237</v>
      </c>
      <c r="AT178" s="19" t="s">
        <v>234</v>
      </c>
      <c r="AU178" s="19" t="s">
        <v>88</v>
      </c>
      <c r="AY178" s="19" t="s">
        <v>157</v>
      </c>
      <c r="BE178" s="118">
        <f>IF(U178="základní",N178,0)</f>
        <v>0</v>
      </c>
      <c r="BF178" s="118">
        <f>IF(U178="snížená",N178,0)</f>
        <v>0</v>
      </c>
      <c r="BG178" s="118">
        <f>IF(U178="zákl. přenesená",N178,0)</f>
        <v>0</v>
      </c>
      <c r="BH178" s="118">
        <f>IF(U178="sníž. přenesená",N178,0)</f>
        <v>0</v>
      </c>
      <c r="BI178" s="118">
        <f>IF(U178="nulová",N178,0)</f>
        <v>0</v>
      </c>
      <c r="BJ178" s="19" t="s">
        <v>84</v>
      </c>
      <c r="BK178" s="118">
        <f>ROUND(L178*K178,2)</f>
        <v>0</v>
      </c>
      <c r="BL178" s="19" t="s">
        <v>162</v>
      </c>
      <c r="BM178" s="19" t="s">
        <v>823</v>
      </c>
    </row>
    <row r="179" spans="2:65" s="1" customFormat="1" ht="108" customHeight="1">
      <c r="B179" s="35"/>
      <c r="C179" s="36"/>
      <c r="D179" s="36"/>
      <c r="E179" s="36"/>
      <c r="F179" s="277" t="s">
        <v>824</v>
      </c>
      <c r="G179" s="278"/>
      <c r="H179" s="278"/>
      <c r="I179" s="278"/>
      <c r="J179" s="36"/>
      <c r="K179" s="36"/>
      <c r="L179" s="36"/>
      <c r="M179" s="36"/>
      <c r="N179" s="36"/>
      <c r="O179" s="36"/>
      <c r="P179" s="36"/>
      <c r="Q179" s="36"/>
      <c r="R179" s="37"/>
      <c r="T179" s="149"/>
      <c r="U179" s="36"/>
      <c r="V179" s="36"/>
      <c r="W179" s="36"/>
      <c r="X179" s="36"/>
      <c r="Y179" s="36"/>
      <c r="Z179" s="36"/>
      <c r="AA179" s="78"/>
      <c r="AT179" s="19" t="s">
        <v>414</v>
      </c>
      <c r="AU179" s="19" t="s">
        <v>88</v>
      </c>
    </row>
    <row r="180" spans="2:65" s="1" customFormat="1" ht="25.5" customHeight="1">
      <c r="B180" s="35"/>
      <c r="C180" s="181" t="s">
        <v>340</v>
      </c>
      <c r="D180" s="181" t="s">
        <v>234</v>
      </c>
      <c r="E180" s="182" t="s">
        <v>825</v>
      </c>
      <c r="F180" s="245" t="s">
        <v>826</v>
      </c>
      <c r="G180" s="245"/>
      <c r="H180" s="245"/>
      <c r="I180" s="245"/>
      <c r="J180" s="183" t="s">
        <v>251</v>
      </c>
      <c r="K180" s="184">
        <v>9</v>
      </c>
      <c r="L180" s="249">
        <v>0</v>
      </c>
      <c r="M180" s="250"/>
      <c r="N180" s="251">
        <f>ROUND(L180*K180,2)</f>
        <v>0</v>
      </c>
      <c r="O180" s="242"/>
      <c r="P180" s="242"/>
      <c r="Q180" s="242"/>
      <c r="R180" s="37"/>
      <c r="T180" s="177" t="s">
        <v>24</v>
      </c>
      <c r="U180" s="44" t="s">
        <v>43</v>
      </c>
      <c r="V180" s="36"/>
      <c r="W180" s="178">
        <f>V180*K180</f>
        <v>0</v>
      </c>
      <c r="X180" s="178">
        <v>0</v>
      </c>
      <c r="Y180" s="178">
        <f>X180*K180</f>
        <v>0</v>
      </c>
      <c r="Z180" s="178">
        <v>0</v>
      </c>
      <c r="AA180" s="179">
        <f>Z180*K180</f>
        <v>0</v>
      </c>
      <c r="AR180" s="19" t="s">
        <v>237</v>
      </c>
      <c r="AT180" s="19" t="s">
        <v>234</v>
      </c>
      <c r="AU180" s="19" t="s">
        <v>88</v>
      </c>
      <c r="AY180" s="19" t="s">
        <v>157</v>
      </c>
      <c r="BE180" s="118">
        <f>IF(U180="základní",N180,0)</f>
        <v>0</v>
      </c>
      <c r="BF180" s="118">
        <f>IF(U180="snížená",N180,0)</f>
        <v>0</v>
      </c>
      <c r="BG180" s="118">
        <f>IF(U180="zákl. přenesená",N180,0)</f>
        <v>0</v>
      </c>
      <c r="BH180" s="118">
        <f>IF(U180="sníž. přenesená",N180,0)</f>
        <v>0</v>
      </c>
      <c r="BI180" s="118">
        <f>IF(U180="nulová",N180,0)</f>
        <v>0</v>
      </c>
      <c r="BJ180" s="19" t="s">
        <v>84</v>
      </c>
      <c r="BK180" s="118">
        <f>ROUND(L180*K180,2)</f>
        <v>0</v>
      </c>
      <c r="BL180" s="19" t="s">
        <v>162</v>
      </c>
      <c r="BM180" s="19" t="s">
        <v>827</v>
      </c>
    </row>
    <row r="181" spans="2:65" s="1" customFormat="1" ht="108" customHeight="1">
      <c r="B181" s="35"/>
      <c r="C181" s="36"/>
      <c r="D181" s="36"/>
      <c r="E181" s="36"/>
      <c r="F181" s="277" t="s">
        <v>828</v>
      </c>
      <c r="G181" s="278"/>
      <c r="H181" s="278"/>
      <c r="I181" s="278"/>
      <c r="J181" s="36"/>
      <c r="K181" s="36"/>
      <c r="L181" s="36"/>
      <c r="M181" s="36"/>
      <c r="N181" s="36"/>
      <c r="O181" s="36"/>
      <c r="P181" s="36"/>
      <c r="Q181" s="36"/>
      <c r="R181" s="37"/>
      <c r="T181" s="149"/>
      <c r="U181" s="36"/>
      <c r="V181" s="36"/>
      <c r="W181" s="36"/>
      <c r="X181" s="36"/>
      <c r="Y181" s="36"/>
      <c r="Z181" s="36"/>
      <c r="AA181" s="78"/>
      <c r="AT181" s="19" t="s">
        <v>414</v>
      </c>
      <c r="AU181" s="19" t="s">
        <v>88</v>
      </c>
    </row>
    <row r="182" spans="2:65" s="1" customFormat="1" ht="16.5" customHeight="1">
      <c r="B182" s="35"/>
      <c r="C182" s="181" t="s">
        <v>344</v>
      </c>
      <c r="D182" s="181" t="s">
        <v>234</v>
      </c>
      <c r="E182" s="182" t="s">
        <v>829</v>
      </c>
      <c r="F182" s="245" t="s">
        <v>830</v>
      </c>
      <c r="G182" s="245"/>
      <c r="H182" s="245"/>
      <c r="I182" s="245"/>
      <c r="J182" s="183" t="s">
        <v>208</v>
      </c>
      <c r="K182" s="184">
        <v>314</v>
      </c>
      <c r="L182" s="249">
        <v>0</v>
      </c>
      <c r="M182" s="250"/>
      <c r="N182" s="251">
        <f t="shared" ref="N182:N191" si="35">ROUND(L182*K182,2)</f>
        <v>0</v>
      </c>
      <c r="O182" s="242"/>
      <c r="P182" s="242"/>
      <c r="Q182" s="242"/>
      <c r="R182" s="37"/>
      <c r="T182" s="177" t="s">
        <v>24</v>
      </c>
      <c r="U182" s="44" t="s">
        <v>43</v>
      </c>
      <c r="V182" s="36"/>
      <c r="W182" s="178">
        <f t="shared" ref="W182:W191" si="36">V182*K182</f>
        <v>0</v>
      </c>
      <c r="X182" s="178">
        <v>0</v>
      </c>
      <c r="Y182" s="178">
        <f t="shared" ref="Y182:Y191" si="37">X182*K182</f>
        <v>0</v>
      </c>
      <c r="Z182" s="178">
        <v>0</v>
      </c>
      <c r="AA182" s="179">
        <f t="shared" ref="AA182:AA191" si="38">Z182*K182</f>
        <v>0</v>
      </c>
      <c r="AR182" s="19" t="s">
        <v>237</v>
      </c>
      <c r="AT182" s="19" t="s">
        <v>234</v>
      </c>
      <c r="AU182" s="19" t="s">
        <v>88</v>
      </c>
      <c r="AY182" s="19" t="s">
        <v>157</v>
      </c>
      <c r="BE182" s="118">
        <f t="shared" ref="BE182:BE191" si="39">IF(U182="základní",N182,0)</f>
        <v>0</v>
      </c>
      <c r="BF182" s="118">
        <f t="shared" ref="BF182:BF191" si="40">IF(U182="snížená",N182,0)</f>
        <v>0</v>
      </c>
      <c r="BG182" s="118">
        <f t="shared" ref="BG182:BG191" si="41">IF(U182="zákl. přenesená",N182,0)</f>
        <v>0</v>
      </c>
      <c r="BH182" s="118">
        <f t="shared" ref="BH182:BH191" si="42">IF(U182="sníž. přenesená",N182,0)</f>
        <v>0</v>
      </c>
      <c r="BI182" s="118">
        <f t="shared" ref="BI182:BI191" si="43">IF(U182="nulová",N182,0)</f>
        <v>0</v>
      </c>
      <c r="BJ182" s="19" t="s">
        <v>84</v>
      </c>
      <c r="BK182" s="118">
        <f t="shared" ref="BK182:BK191" si="44">ROUND(L182*K182,2)</f>
        <v>0</v>
      </c>
      <c r="BL182" s="19" t="s">
        <v>162</v>
      </c>
      <c r="BM182" s="19" t="s">
        <v>831</v>
      </c>
    </row>
    <row r="183" spans="2:65" s="1" customFormat="1" ht="16.5" customHeight="1">
      <c r="B183" s="35"/>
      <c r="C183" s="173" t="s">
        <v>348</v>
      </c>
      <c r="D183" s="173" t="s">
        <v>158</v>
      </c>
      <c r="E183" s="174" t="s">
        <v>832</v>
      </c>
      <c r="F183" s="239" t="s">
        <v>833</v>
      </c>
      <c r="G183" s="239"/>
      <c r="H183" s="239"/>
      <c r="I183" s="239"/>
      <c r="J183" s="175" t="s">
        <v>208</v>
      </c>
      <c r="K183" s="176">
        <v>389</v>
      </c>
      <c r="L183" s="241">
        <v>0</v>
      </c>
      <c r="M183" s="248"/>
      <c r="N183" s="242">
        <f t="shared" si="35"/>
        <v>0</v>
      </c>
      <c r="O183" s="242"/>
      <c r="P183" s="242"/>
      <c r="Q183" s="242"/>
      <c r="R183" s="37"/>
      <c r="T183" s="177" t="s">
        <v>24</v>
      </c>
      <c r="U183" s="44" t="s">
        <v>43</v>
      </c>
      <c r="V183" s="36"/>
      <c r="W183" s="178">
        <f t="shared" si="36"/>
        <v>0</v>
      </c>
      <c r="X183" s="178">
        <v>0</v>
      </c>
      <c r="Y183" s="178">
        <f t="shared" si="37"/>
        <v>0</v>
      </c>
      <c r="Z183" s="178">
        <v>0</v>
      </c>
      <c r="AA183" s="179">
        <f t="shared" si="38"/>
        <v>0</v>
      </c>
      <c r="AR183" s="19" t="s">
        <v>162</v>
      </c>
      <c r="AT183" s="19" t="s">
        <v>158</v>
      </c>
      <c r="AU183" s="19" t="s">
        <v>88</v>
      </c>
      <c r="AY183" s="19" t="s">
        <v>157</v>
      </c>
      <c r="BE183" s="118">
        <f t="shared" si="39"/>
        <v>0</v>
      </c>
      <c r="BF183" s="118">
        <f t="shared" si="40"/>
        <v>0</v>
      </c>
      <c r="BG183" s="118">
        <f t="shared" si="41"/>
        <v>0</v>
      </c>
      <c r="BH183" s="118">
        <f t="shared" si="42"/>
        <v>0</v>
      </c>
      <c r="BI183" s="118">
        <f t="shared" si="43"/>
        <v>0</v>
      </c>
      <c r="BJ183" s="19" t="s">
        <v>84</v>
      </c>
      <c r="BK183" s="118">
        <f t="shared" si="44"/>
        <v>0</v>
      </c>
      <c r="BL183" s="19" t="s">
        <v>162</v>
      </c>
      <c r="BM183" s="19" t="s">
        <v>834</v>
      </c>
    </row>
    <row r="184" spans="2:65" s="1" customFormat="1" ht="25.5" customHeight="1">
      <c r="B184" s="35"/>
      <c r="C184" s="173" t="s">
        <v>352</v>
      </c>
      <c r="D184" s="173" t="s">
        <v>158</v>
      </c>
      <c r="E184" s="174" t="s">
        <v>835</v>
      </c>
      <c r="F184" s="239" t="s">
        <v>836</v>
      </c>
      <c r="G184" s="239"/>
      <c r="H184" s="239"/>
      <c r="I184" s="239"/>
      <c r="J184" s="175" t="s">
        <v>208</v>
      </c>
      <c r="K184" s="176">
        <v>381</v>
      </c>
      <c r="L184" s="241">
        <v>0</v>
      </c>
      <c r="M184" s="248"/>
      <c r="N184" s="242">
        <f t="shared" si="35"/>
        <v>0</v>
      </c>
      <c r="O184" s="242"/>
      <c r="P184" s="242"/>
      <c r="Q184" s="242"/>
      <c r="R184" s="37"/>
      <c r="T184" s="177" t="s">
        <v>24</v>
      </c>
      <c r="U184" s="44" t="s">
        <v>43</v>
      </c>
      <c r="V184" s="36"/>
      <c r="W184" s="178">
        <f t="shared" si="36"/>
        <v>0</v>
      </c>
      <c r="X184" s="178">
        <v>0</v>
      </c>
      <c r="Y184" s="178">
        <f t="shared" si="37"/>
        <v>0</v>
      </c>
      <c r="Z184" s="178">
        <v>0</v>
      </c>
      <c r="AA184" s="179">
        <f t="shared" si="38"/>
        <v>0</v>
      </c>
      <c r="AR184" s="19" t="s">
        <v>162</v>
      </c>
      <c r="AT184" s="19" t="s">
        <v>158</v>
      </c>
      <c r="AU184" s="19" t="s">
        <v>88</v>
      </c>
      <c r="AY184" s="19" t="s">
        <v>157</v>
      </c>
      <c r="BE184" s="118">
        <f t="shared" si="39"/>
        <v>0</v>
      </c>
      <c r="BF184" s="118">
        <f t="shared" si="40"/>
        <v>0</v>
      </c>
      <c r="BG184" s="118">
        <f t="shared" si="41"/>
        <v>0</v>
      </c>
      <c r="BH184" s="118">
        <f t="shared" si="42"/>
        <v>0</v>
      </c>
      <c r="BI184" s="118">
        <f t="shared" si="43"/>
        <v>0</v>
      </c>
      <c r="BJ184" s="19" t="s">
        <v>84</v>
      </c>
      <c r="BK184" s="118">
        <f t="shared" si="44"/>
        <v>0</v>
      </c>
      <c r="BL184" s="19" t="s">
        <v>162</v>
      </c>
      <c r="BM184" s="19" t="s">
        <v>837</v>
      </c>
    </row>
    <row r="185" spans="2:65" s="1" customFormat="1" ht="16.5" customHeight="1">
      <c r="B185" s="35"/>
      <c r="C185" s="181" t="s">
        <v>356</v>
      </c>
      <c r="D185" s="181" t="s">
        <v>234</v>
      </c>
      <c r="E185" s="182" t="s">
        <v>838</v>
      </c>
      <c r="F185" s="245" t="s">
        <v>839</v>
      </c>
      <c r="G185" s="245"/>
      <c r="H185" s="245"/>
      <c r="I185" s="245"/>
      <c r="J185" s="183" t="s">
        <v>208</v>
      </c>
      <c r="K185" s="184">
        <v>150</v>
      </c>
      <c r="L185" s="249">
        <v>0</v>
      </c>
      <c r="M185" s="250"/>
      <c r="N185" s="251">
        <f t="shared" si="35"/>
        <v>0</v>
      </c>
      <c r="O185" s="242"/>
      <c r="P185" s="242"/>
      <c r="Q185" s="242"/>
      <c r="R185" s="37"/>
      <c r="T185" s="177" t="s">
        <v>24</v>
      </c>
      <c r="U185" s="44" t="s">
        <v>43</v>
      </c>
      <c r="V185" s="36"/>
      <c r="W185" s="178">
        <f t="shared" si="36"/>
        <v>0</v>
      </c>
      <c r="X185" s="178">
        <v>0</v>
      </c>
      <c r="Y185" s="178">
        <f t="shared" si="37"/>
        <v>0</v>
      </c>
      <c r="Z185" s="178">
        <v>0</v>
      </c>
      <c r="AA185" s="179">
        <f t="shared" si="38"/>
        <v>0</v>
      </c>
      <c r="AR185" s="19" t="s">
        <v>237</v>
      </c>
      <c r="AT185" s="19" t="s">
        <v>234</v>
      </c>
      <c r="AU185" s="19" t="s">
        <v>88</v>
      </c>
      <c r="AY185" s="19" t="s">
        <v>157</v>
      </c>
      <c r="BE185" s="118">
        <f t="shared" si="39"/>
        <v>0</v>
      </c>
      <c r="BF185" s="118">
        <f t="shared" si="40"/>
        <v>0</v>
      </c>
      <c r="BG185" s="118">
        <f t="shared" si="41"/>
        <v>0</v>
      </c>
      <c r="BH185" s="118">
        <f t="shared" si="42"/>
        <v>0</v>
      </c>
      <c r="BI185" s="118">
        <f t="shared" si="43"/>
        <v>0</v>
      </c>
      <c r="BJ185" s="19" t="s">
        <v>84</v>
      </c>
      <c r="BK185" s="118">
        <f t="shared" si="44"/>
        <v>0</v>
      </c>
      <c r="BL185" s="19" t="s">
        <v>162</v>
      </c>
      <c r="BM185" s="19" t="s">
        <v>840</v>
      </c>
    </row>
    <row r="186" spans="2:65" s="1" customFormat="1" ht="16.5" customHeight="1">
      <c r="B186" s="35"/>
      <c r="C186" s="181" t="s">
        <v>360</v>
      </c>
      <c r="D186" s="181" t="s">
        <v>234</v>
      </c>
      <c r="E186" s="182" t="s">
        <v>841</v>
      </c>
      <c r="F186" s="245" t="s">
        <v>842</v>
      </c>
      <c r="G186" s="245"/>
      <c r="H186" s="245"/>
      <c r="I186" s="245"/>
      <c r="J186" s="183" t="s">
        <v>208</v>
      </c>
      <c r="K186" s="184">
        <v>2</v>
      </c>
      <c r="L186" s="249">
        <v>0</v>
      </c>
      <c r="M186" s="250"/>
      <c r="N186" s="251">
        <f t="shared" si="35"/>
        <v>0</v>
      </c>
      <c r="O186" s="242"/>
      <c r="P186" s="242"/>
      <c r="Q186" s="242"/>
      <c r="R186" s="37"/>
      <c r="T186" s="177" t="s">
        <v>24</v>
      </c>
      <c r="U186" s="44" t="s">
        <v>43</v>
      </c>
      <c r="V186" s="36"/>
      <c r="W186" s="178">
        <f t="shared" si="36"/>
        <v>0</v>
      </c>
      <c r="X186" s="178">
        <v>0</v>
      </c>
      <c r="Y186" s="178">
        <f t="shared" si="37"/>
        <v>0</v>
      </c>
      <c r="Z186" s="178">
        <v>0</v>
      </c>
      <c r="AA186" s="179">
        <f t="shared" si="38"/>
        <v>0</v>
      </c>
      <c r="AR186" s="19" t="s">
        <v>237</v>
      </c>
      <c r="AT186" s="19" t="s">
        <v>234</v>
      </c>
      <c r="AU186" s="19" t="s">
        <v>88</v>
      </c>
      <c r="AY186" s="19" t="s">
        <v>157</v>
      </c>
      <c r="BE186" s="118">
        <f t="shared" si="39"/>
        <v>0</v>
      </c>
      <c r="BF186" s="118">
        <f t="shared" si="40"/>
        <v>0</v>
      </c>
      <c r="BG186" s="118">
        <f t="shared" si="41"/>
        <v>0</v>
      </c>
      <c r="BH186" s="118">
        <f t="shared" si="42"/>
        <v>0</v>
      </c>
      <c r="BI186" s="118">
        <f t="shared" si="43"/>
        <v>0</v>
      </c>
      <c r="BJ186" s="19" t="s">
        <v>84</v>
      </c>
      <c r="BK186" s="118">
        <f t="shared" si="44"/>
        <v>0</v>
      </c>
      <c r="BL186" s="19" t="s">
        <v>162</v>
      </c>
      <c r="BM186" s="19" t="s">
        <v>843</v>
      </c>
    </row>
    <row r="187" spans="2:65" s="1" customFormat="1" ht="16.5" customHeight="1">
      <c r="B187" s="35"/>
      <c r="C187" s="181" t="s">
        <v>364</v>
      </c>
      <c r="D187" s="181" t="s">
        <v>234</v>
      </c>
      <c r="E187" s="182" t="s">
        <v>844</v>
      </c>
      <c r="F187" s="245" t="s">
        <v>845</v>
      </c>
      <c r="G187" s="245"/>
      <c r="H187" s="245"/>
      <c r="I187" s="245"/>
      <c r="J187" s="183" t="s">
        <v>208</v>
      </c>
      <c r="K187" s="184">
        <v>18</v>
      </c>
      <c r="L187" s="249">
        <v>0</v>
      </c>
      <c r="M187" s="250"/>
      <c r="N187" s="251">
        <f t="shared" si="35"/>
        <v>0</v>
      </c>
      <c r="O187" s="242"/>
      <c r="P187" s="242"/>
      <c r="Q187" s="242"/>
      <c r="R187" s="37"/>
      <c r="T187" s="177" t="s">
        <v>24</v>
      </c>
      <c r="U187" s="44" t="s">
        <v>43</v>
      </c>
      <c r="V187" s="36"/>
      <c r="W187" s="178">
        <f t="shared" si="36"/>
        <v>0</v>
      </c>
      <c r="X187" s="178">
        <v>0</v>
      </c>
      <c r="Y187" s="178">
        <f t="shared" si="37"/>
        <v>0</v>
      </c>
      <c r="Z187" s="178">
        <v>0</v>
      </c>
      <c r="AA187" s="179">
        <f t="shared" si="38"/>
        <v>0</v>
      </c>
      <c r="AR187" s="19" t="s">
        <v>237</v>
      </c>
      <c r="AT187" s="19" t="s">
        <v>234</v>
      </c>
      <c r="AU187" s="19" t="s">
        <v>88</v>
      </c>
      <c r="AY187" s="19" t="s">
        <v>157</v>
      </c>
      <c r="BE187" s="118">
        <f t="shared" si="39"/>
        <v>0</v>
      </c>
      <c r="BF187" s="118">
        <f t="shared" si="40"/>
        <v>0</v>
      </c>
      <c r="BG187" s="118">
        <f t="shared" si="41"/>
        <v>0</v>
      </c>
      <c r="BH187" s="118">
        <f t="shared" si="42"/>
        <v>0</v>
      </c>
      <c r="BI187" s="118">
        <f t="shared" si="43"/>
        <v>0</v>
      </c>
      <c r="BJ187" s="19" t="s">
        <v>84</v>
      </c>
      <c r="BK187" s="118">
        <f t="shared" si="44"/>
        <v>0</v>
      </c>
      <c r="BL187" s="19" t="s">
        <v>162</v>
      </c>
      <c r="BM187" s="19" t="s">
        <v>846</v>
      </c>
    </row>
    <row r="188" spans="2:65" s="1" customFormat="1" ht="16.5" customHeight="1">
      <c r="B188" s="35"/>
      <c r="C188" s="181" t="s">
        <v>368</v>
      </c>
      <c r="D188" s="181" t="s">
        <v>234</v>
      </c>
      <c r="E188" s="182" t="s">
        <v>416</v>
      </c>
      <c r="F188" s="245" t="s">
        <v>847</v>
      </c>
      <c r="G188" s="245"/>
      <c r="H188" s="245"/>
      <c r="I188" s="245"/>
      <c r="J188" s="183" t="s">
        <v>208</v>
      </c>
      <c r="K188" s="184">
        <v>2</v>
      </c>
      <c r="L188" s="249">
        <v>0</v>
      </c>
      <c r="M188" s="250"/>
      <c r="N188" s="251">
        <f t="shared" si="35"/>
        <v>0</v>
      </c>
      <c r="O188" s="242"/>
      <c r="P188" s="242"/>
      <c r="Q188" s="242"/>
      <c r="R188" s="37"/>
      <c r="T188" s="177" t="s">
        <v>24</v>
      </c>
      <c r="U188" s="44" t="s">
        <v>43</v>
      </c>
      <c r="V188" s="36"/>
      <c r="W188" s="178">
        <f t="shared" si="36"/>
        <v>0</v>
      </c>
      <c r="X188" s="178">
        <v>0</v>
      </c>
      <c r="Y188" s="178">
        <f t="shared" si="37"/>
        <v>0</v>
      </c>
      <c r="Z188" s="178">
        <v>0</v>
      </c>
      <c r="AA188" s="179">
        <f t="shared" si="38"/>
        <v>0</v>
      </c>
      <c r="AR188" s="19" t="s">
        <v>237</v>
      </c>
      <c r="AT188" s="19" t="s">
        <v>234</v>
      </c>
      <c r="AU188" s="19" t="s">
        <v>88</v>
      </c>
      <c r="AY188" s="19" t="s">
        <v>157</v>
      </c>
      <c r="BE188" s="118">
        <f t="shared" si="39"/>
        <v>0</v>
      </c>
      <c r="BF188" s="118">
        <f t="shared" si="40"/>
        <v>0</v>
      </c>
      <c r="BG188" s="118">
        <f t="shared" si="41"/>
        <v>0</v>
      </c>
      <c r="BH188" s="118">
        <f t="shared" si="42"/>
        <v>0</v>
      </c>
      <c r="BI188" s="118">
        <f t="shared" si="43"/>
        <v>0</v>
      </c>
      <c r="BJ188" s="19" t="s">
        <v>84</v>
      </c>
      <c r="BK188" s="118">
        <f t="shared" si="44"/>
        <v>0</v>
      </c>
      <c r="BL188" s="19" t="s">
        <v>162</v>
      </c>
      <c r="BM188" s="19" t="s">
        <v>848</v>
      </c>
    </row>
    <row r="189" spans="2:65" s="1" customFormat="1" ht="16.5" customHeight="1">
      <c r="B189" s="35"/>
      <c r="C189" s="181" t="s">
        <v>372</v>
      </c>
      <c r="D189" s="181" t="s">
        <v>234</v>
      </c>
      <c r="E189" s="182" t="s">
        <v>424</v>
      </c>
      <c r="F189" s="245" t="s">
        <v>849</v>
      </c>
      <c r="G189" s="245"/>
      <c r="H189" s="245"/>
      <c r="I189" s="245"/>
      <c r="J189" s="183" t="s">
        <v>208</v>
      </c>
      <c r="K189" s="184">
        <v>2</v>
      </c>
      <c r="L189" s="249">
        <v>0</v>
      </c>
      <c r="M189" s="250"/>
      <c r="N189" s="251">
        <f t="shared" si="35"/>
        <v>0</v>
      </c>
      <c r="O189" s="242"/>
      <c r="P189" s="242"/>
      <c r="Q189" s="242"/>
      <c r="R189" s="37"/>
      <c r="T189" s="177" t="s">
        <v>24</v>
      </c>
      <c r="U189" s="44" t="s">
        <v>43</v>
      </c>
      <c r="V189" s="36"/>
      <c r="W189" s="178">
        <f t="shared" si="36"/>
        <v>0</v>
      </c>
      <c r="X189" s="178">
        <v>0</v>
      </c>
      <c r="Y189" s="178">
        <f t="shared" si="37"/>
        <v>0</v>
      </c>
      <c r="Z189" s="178">
        <v>0</v>
      </c>
      <c r="AA189" s="179">
        <f t="shared" si="38"/>
        <v>0</v>
      </c>
      <c r="AR189" s="19" t="s">
        <v>237</v>
      </c>
      <c r="AT189" s="19" t="s">
        <v>234</v>
      </c>
      <c r="AU189" s="19" t="s">
        <v>88</v>
      </c>
      <c r="AY189" s="19" t="s">
        <v>157</v>
      </c>
      <c r="BE189" s="118">
        <f t="shared" si="39"/>
        <v>0</v>
      </c>
      <c r="BF189" s="118">
        <f t="shared" si="40"/>
        <v>0</v>
      </c>
      <c r="BG189" s="118">
        <f t="shared" si="41"/>
        <v>0</v>
      </c>
      <c r="BH189" s="118">
        <f t="shared" si="42"/>
        <v>0</v>
      </c>
      <c r="BI189" s="118">
        <f t="shared" si="43"/>
        <v>0</v>
      </c>
      <c r="BJ189" s="19" t="s">
        <v>84</v>
      </c>
      <c r="BK189" s="118">
        <f t="shared" si="44"/>
        <v>0</v>
      </c>
      <c r="BL189" s="19" t="s">
        <v>162</v>
      </c>
      <c r="BM189" s="19" t="s">
        <v>850</v>
      </c>
    </row>
    <row r="190" spans="2:65" s="1" customFormat="1" ht="16.5" customHeight="1">
      <c r="B190" s="35"/>
      <c r="C190" s="181" t="s">
        <v>376</v>
      </c>
      <c r="D190" s="181" t="s">
        <v>234</v>
      </c>
      <c r="E190" s="182" t="s">
        <v>538</v>
      </c>
      <c r="F190" s="245" t="s">
        <v>851</v>
      </c>
      <c r="G190" s="245"/>
      <c r="H190" s="245"/>
      <c r="I190" s="245"/>
      <c r="J190" s="183" t="s">
        <v>208</v>
      </c>
      <c r="K190" s="184">
        <v>89</v>
      </c>
      <c r="L190" s="249">
        <v>0</v>
      </c>
      <c r="M190" s="250"/>
      <c r="N190" s="251">
        <f t="shared" si="35"/>
        <v>0</v>
      </c>
      <c r="O190" s="242"/>
      <c r="P190" s="242"/>
      <c r="Q190" s="242"/>
      <c r="R190" s="37"/>
      <c r="T190" s="177" t="s">
        <v>24</v>
      </c>
      <c r="U190" s="44" t="s">
        <v>43</v>
      </c>
      <c r="V190" s="36"/>
      <c r="W190" s="178">
        <f t="shared" si="36"/>
        <v>0</v>
      </c>
      <c r="X190" s="178">
        <v>0</v>
      </c>
      <c r="Y190" s="178">
        <f t="shared" si="37"/>
        <v>0</v>
      </c>
      <c r="Z190" s="178">
        <v>0</v>
      </c>
      <c r="AA190" s="179">
        <f t="shared" si="38"/>
        <v>0</v>
      </c>
      <c r="AR190" s="19" t="s">
        <v>237</v>
      </c>
      <c r="AT190" s="19" t="s">
        <v>234</v>
      </c>
      <c r="AU190" s="19" t="s">
        <v>88</v>
      </c>
      <c r="AY190" s="19" t="s">
        <v>157</v>
      </c>
      <c r="BE190" s="118">
        <f t="shared" si="39"/>
        <v>0</v>
      </c>
      <c r="BF190" s="118">
        <f t="shared" si="40"/>
        <v>0</v>
      </c>
      <c r="BG190" s="118">
        <f t="shared" si="41"/>
        <v>0</v>
      </c>
      <c r="BH190" s="118">
        <f t="shared" si="42"/>
        <v>0</v>
      </c>
      <c r="BI190" s="118">
        <f t="shared" si="43"/>
        <v>0</v>
      </c>
      <c r="BJ190" s="19" t="s">
        <v>84</v>
      </c>
      <c r="BK190" s="118">
        <f t="shared" si="44"/>
        <v>0</v>
      </c>
      <c r="BL190" s="19" t="s">
        <v>162</v>
      </c>
      <c r="BM190" s="19" t="s">
        <v>852</v>
      </c>
    </row>
    <row r="191" spans="2:65" s="1" customFormat="1" ht="51" customHeight="1">
      <c r="B191" s="35"/>
      <c r="C191" s="181" t="s">
        <v>380</v>
      </c>
      <c r="D191" s="181" t="s">
        <v>234</v>
      </c>
      <c r="E191" s="182" t="s">
        <v>853</v>
      </c>
      <c r="F191" s="245" t="s">
        <v>522</v>
      </c>
      <c r="G191" s="245"/>
      <c r="H191" s="245"/>
      <c r="I191" s="245"/>
      <c r="J191" s="183" t="s">
        <v>24</v>
      </c>
      <c r="K191" s="184">
        <v>0</v>
      </c>
      <c r="L191" s="249">
        <v>0</v>
      </c>
      <c r="M191" s="250"/>
      <c r="N191" s="251">
        <f t="shared" si="35"/>
        <v>0</v>
      </c>
      <c r="O191" s="242"/>
      <c r="P191" s="242"/>
      <c r="Q191" s="242"/>
      <c r="R191" s="37"/>
      <c r="T191" s="177" t="s">
        <v>24</v>
      </c>
      <c r="U191" s="44" t="s">
        <v>43</v>
      </c>
      <c r="V191" s="36"/>
      <c r="W191" s="178">
        <f t="shared" si="36"/>
        <v>0</v>
      </c>
      <c r="X191" s="178">
        <v>0</v>
      </c>
      <c r="Y191" s="178">
        <f t="shared" si="37"/>
        <v>0</v>
      </c>
      <c r="Z191" s="178">
        <v>0</v>
      </c>
      <c r="AA191" s="179">
        <f t="shared" si="38"/>
        <v>0</v>
      </c>
      <c r="AR191" s="19" t="s">
        <v>237</v>
      </c>
      <c r="AT191" s="19" t="s">
        <v>234</v>
      </c>
      <c r="AU191" s="19" t="s">
        <v>88</v>
      </c>
      <c r="AY191" s="19" t="s">
        <v>157</v>
      </c>
      <c r="BE191" s="118">
        <f t="shared" si="39"/>
        <v>0</v>
      </c>
      <c r="BF191" s="118">
        <f t="shared" si="40"/>
        <v>0</v>
      </c>
      <c r="BG191" s="118">
        <f t="shared" si="41"/>
        <v>0</v>
      </c>
      <c r="BH191" s="118">
        <f t="shared" si="42"/>
        <v>0</v>
      </c>
      <c r="BI191" s="118">
        <f t="shared" si="43"/>
        <v>0</v>
      </c>
      <c r="BJ191" s="19" t="s">
        <v>84</v>
      </c>
      <c r="BK191" s="118">
        <f t="shared" si="44"/>
        <v>0</v>
      </c>
      <c r="BL191" s="19" t="s">
        <v>162</v>
      </c>
      <c r="BM191" s="19" t="s">
        <v>854</v>
      </c>
    </row>
    <row r="192" spans="2:65" s="1" customFormat="1" ht="60" customHeight="1">
      <c r="B192" s="35"/>
      <c r="C192" s="36"/>
      <c r="D192" s="36"/>
      <c r="E192" s="36"/>
      <c r="F192" s="277" t="s">
        <v>855</v>
      </c>
      <c r="G192" s="278"/>
      <c r="H192" s="278"/>
      <c r="I192" s="278"/>
      <c r="J192" s="36"/>
      <c r="K192" s="36"/>
      <c r="L192" s="36"/>
      <c r="M192" s="36"/>
      <c r="N192" s="36"/>
      <c r="O192" s="36"/>
      <c r="P192" s="36"/>
      <c r="Q192" s="36"/>
      <c r="R192" s="37"/>
      <c r="T192" s="149"/>
      <c r="U192" s="36"/>
      <c r="V192" s="36"/>
      <c r="W192" s="36"/>
      <c r="X192" s="36"/>
      <c r="Y192" s="36"/>
      <c r="Z192" s="36"/>
      <c r="AA192" s="78"/>
      <c r="AT192" s="19" t="s">
        <v>414</v>
      </c>
      <c r="AU192" s="19" t="s">
        <v>88</v>
      </c>
    </row>
    <row r="193" spans="2:65" s="1" customFormat="1" ht="16.5" customHeight="1">
      <c r="B193" s="35"/>
      <c r="C193" s="181" t="s">
        <v>384</v>
      </c>
      <c r="D193" s="181" t="s">
        <v>234</v>
      </c>
      <c r="E193" s="182" t="s">
        <v>856</v>
      </c>
      <c r="F193" s="245" t="s">
        <v>857</v>
      </c>
      <c r="G193" s="245"/>
      <c r="H193" s="245"/>
      <c r="I193" s="245"/>
      <c r="J193" s="183" t="s">
        <v>208</v>
      </c>
      <c r="K193" s="184">
        <v>6</v>
      </c>
      <c r="L193" s="249">
        <v>0</v>
      </c>
      <c r="M193" s="250"/>
      <c r="N193" s="251">
        <f>ROUND(L193*K193,2)</f>
        <v>0</v>
      </c>
      <c r="O193" s="242"/>
      <c r="P193" s="242"/>
      <c r="Q193" s="242"/>
      <c r="R193" s="37"/>
      <c r="T193" s="177" t="s">
        <v>24</v>
      </c>
      <c r="U193" s="44" t="s">
        <v>43</v>
      </c>
      <c r="V193" s="36"/>
      <c r="W193" s="178">
        <f>V193*K193</f>
        <v>0</v>
      </c>
      <c r="X193" s="178">
        <v>0</v>
      </c>
      <c r="Y193" s="178">
        <f>X193*K193</f>
        <v>0</v>
      </c>
      <c r="Z193" s="178">
        <v>0</v>
      </c>
      <c r="AA193" s="179">
        <f>Z193*K193</f>
        <v>0</v>
      </c>
      <c r="AR193" s="19" t="s">
        <v>237</v>
      </c>
      <c r="AT193" s="19" t="s">
        <v>234</v>
      </c>
      <c r="AU193" s="19" t="s">
        <v>88</v>
      </c>
      <c r="AY193" s="19" t="s">
        <v>157</v>
      </c>
      <c r="BE193" s="118">
        <f>IF(U193="základní",N193,0)</f>
        <v>0</v>
      </c>
      <c r="BF193" s="118">
        <f>IF(U193="snížená",N193,0)</f>
        <v>0</v>
      </c>
      <c r="BG193" s="118">
        <f>IF(U193="zákl. přenesená",N193,0)</f>
        <v>0</v>
      </c>
      <c r="BH193" s="118">
        <f>IF(U193="sníž. přenesená",N193,0)</f>
        <v>0</v>
      </c>
      <c r="BI193" s="118">
        <f>IF(U193="nulová",N193,0)</f>
        <v>0</v>
      </c>
      <c r="BJ193" s="19" t="s">
        <v>84</v>
      </c>
      <c r="BK193" s="118">
        <f>ROUND(L193*K193,2)</f>
        <v>0</v>
      </c>
      <c r="BL193" s="19" t="s">
        <v>162</v>
      </c>
      <c r="BM193" s="19" t="s">
        <v>858</v>
      </c>
    </row>
    <row r="194" spans="2:65" s="1" customFormat="1" ht="16.5" customHeight="1">
      <c r="B194" s="35"/>
      <c r="C194" s="181" t="s">
        <v>388</v>
      </c>
      <c r="D194" s="181" t="s">
        <v>234</v>
      </c>
      <c r="E194" s="182" t="s">
        <v>859</v>
      </c>
      <c r="F194" s="245" t="s">
        <v>860</v>
      </c>
      <c r="G194" s="245"/>
      <c r="H194" s="245"/>
      <c r="I194" s="245"/>
      <c r="J194" s="183" t="s">
        <v>208</v>
      </c>
      <c r="K194" s="184">
        <v>6</v>
      </c>
      <c r="L194" s="249">
        <v>0</v>
      </c>
      <c r="M194" s="250"/>
      <c r="N194" s="251">
        <f>ROUND(L194*K194,2)</f>
        <v>0</v>
      </c>
      <c r="O194" s="242"/>
      <c r="P194" s="242"/>
      <c r="Q194" s="242"/>
      <c r="R194" s="37"/>
      <c r="T194" s="177" t="s">
        <v>24</v>
      </c>
      <c r="U194" s="44" t="s">
        <v>43</v>
      </c>
      <c r="V194" s="36"/>
      <c r="W194" s="178">
        <f>V194*K194</f>
        <v>0</v>
      </c>
      <c r="X194" s="178">
        <v>0</v>
      </c>
      <c r="Y194" s="178">
        <f>X194*K194</f>
        <v>0</v>
      </c>
      <c r="Z194" s="178">
        <v>0</v>
      </c>
      <c r="AA194" s="179">
        <f>Z194*K194</f>
        <v>0</v>
      </c>
      <c r="AR194" s="19" t="s">
        <v>237</v>
      </c>
      <c r="AT194" s="19" t="s">
        <v>234</v>
      </c>
      <c r="AU194" s="19" t="s">
        <v>88</v>
      </c>
      <c r="AY194" s="19" t="s">
        <v>157</v>
      </c>
      <c r="BE194" s="118">
        <f>IF(U194="základní",N194,0)</f>
        <v>0</v>
      </c>
      <c r="BF194" s="118">
        <f>IF(U194="snížená",N194,0)</f>
        <v>0</v>
      </c>
      <c r="BG194" s="118">
        <f>IF(U194="zákl. přenesená",N194,0)</f>
        <v>0</v>
      </c>
      <c r="BH194" s="118">
        <f>IF(U194="sníž. přenesená",N194,0)</f>
        <v>0</v>
      </c>
      <c r="BI194" s="118">
        <f>IF(U194="nulová",N194,0)</f>
        <v>0</v>
      </c>
      <c r="BJ194" s="19" t="s">
        <v>84</v>
      </c>
      <c r="BK194" s="118">
        <f>ROUND(L194*K194,2)</f>
        <v>0</v>
      </c>
      <c r="BL194" s="19" t="s">
        <v>162</v>
      </c>
      <c r="BM194" s="19" t="s">
        <v>861</v>
      </c>
    </row>
    <row r="195" spans="2:65" s="1" customFormat="1" ht="16.5" customHeight="1">
      <c r="B195" s="35"/>
      <c r="C195" s="181" t="s">
        <v>392</v>
      </c>
      <c r="D195" s="181" t="s">
        <v>234</v>
      </c>
      <c r="E195" s="182" t="s">
        <v>862</v>
      </c>
      <c r="F195" s="245" t="s">
        <v>863</v>
      </c>
      <c r="G195" s="245"/>
      <c r="H195" s="245"/>
      <c r="I195" s="245"/>
      <c r="J195" s="183" t="s">
        <v>208</v>
      </c>
      <c r="K195" s="184">
        <v>16</v>
      </c>
      <c r="L195" s="249">
        <v>0</v>
      </c>
      <c r="M195" s="250"/>
      <c r="N195" s="251">
        <f>ROUND(L195*K195,2)</f>
        <v>0</v>
      </c>
      <c r="O195" s="242"/>
      <c r="P195" s="242"/>
      <c r="Q195" s="242"/>
      <c r="R195" s="37"/>
      <c r="T195" s="177" t="s">
        <v>24</v>
      </c>
      <c r="U195" s="44" t="s">
        <v>43</v>
      </c>
      <c r="V195" s="36"/>
      <c r="W195" s="178">
        <f>V195*K195</f>
        <v>0</v>
      </c>
      <c r="X195" s="178">
        <v>0</v>
      </c>
      <c r="Y195" s="178">
        <f>X195*K195</f>
        <v>0</v>
      </c>
      <c r="Z195" s="178">
        <v>0</v>
      </c>
      <c r="AA195" s="179">
        <f>Z195*K195</f>
        <v>0</v>
      </c>
      <c r="AR195" s="19" t="s">
        <v>237</v>
      </c>
      <c r="AT195" s="19" t="s">
        <v>234</v>
      </c>
      <c r="AU195" s="19" t="s">
        <v>88</v>
      </c>
      <c r="AY195" s="19" t="s">
        <v>157</v>
      </c>
      <c r="BE195" s="118">
        <f>IF(U195="základní",N195,0)</f>
        <v>0</v>
      </c>
      <c r="BF195" s="118">
        <f>IF(U195="snížená",N195,0)</f>
        <v>0</v>
      </c>
      <c r="BG195" s="118">
        <f>IF(U195="zákl. přenesená",N195,0)</f>
        <v>0</v>
      </c>
      <c r="BH195" s="118">
        <f>IF(U195="sníž. přenesená",N195,0)</f>
        <v>0</v>
      </c>
      <c r="BI195" s="118">
        <f>IF(U195="nulová",N195,0)</f>
        <v>0</v>
      </c>
      <c r="BJ195" s="19" t="s">
        <v>84</v>
      </c>
      <c r="BK195" s="118">
        <f>ROUND(L195*K195,2)</f>
        <v>0</v>
      </c>
      <c r="BL195" s="19" t="s">
        <v>162</v>
      </c>
      <c r="BM195" s="19" t="s">
        <v>864</v>
      </c>
    </row>
    <row r="196" spans="2:65" s="1" customFormat="1" ht="16.5" customHeight="1">
      <c r="B196" s="35"/>
      <c r="C196" s="181" t="s">
        <v>396</v>
      </c>
      <c r="D196" s="181" t="s">
        <v>234</v>
      </c>
      <c r="E196" s="182" t="s">
        <v>865</v>
      </c>
      <c r="F196" s="245" t="s">
        <v>866</v>
      </c>
      <c r="G196" s="245"/>
      <c r="H196" s="245"/>
      <c r="I196" s="245"/>
      <c r="J196" s="183" t="s">
        <v>208</v>
      </c>
      <c r="K196" s="184">
        <v>3</v>
      </c>
      <c r="L196" s="249">
        <v>0</v>
      </c>
      <c r="M196" s="250"/>
      <c r="N196" s="251">
        <f>ROUND(L196*K196,2)</f>
        <v>0</v>
      </c>
      <c r="O196" s="242"/>
      <c r="P196" s="242"/>
      <c r="Q196" s="242"/>
      <c r="R196" s="37"/>
      <c r="T196" s="177" t="s">
        <v>24</v>
      </c>
      <c r="U196" s="44" t="s">
        <v>43</v>
      </c>
      <c r="V196" s="36"/>
      <c r="W196" s="178">
        <f>V196*K196</f>
        <v>0</v>
      </c>
      <c r="X196" s="178">
        <v>0</v>
      </c>
      <c r="Y196" s="178">
        <f>X196*K196</f>
        <v>0</v>
      </c>
      <c r="Z196" s="178">
        <v>0</v>
      </c>
      <c r="AA196" s="179">
        <f>Z196*K196</f>
        <v>0</v>
      </c>
      <c r="AR196" s="19" t="s">
        <v>237</v>
      </c>
      <c r="AT196" s="19" t="s">
        <v>234</v>
      </c>
      <c r="AU196" s="19" t="s">
        <v>88</v>
      </c>
      <c r="AY196" s="19" t="s">
        <v>157</v>
      </c>
      <c r="BE196" s="118">
        <f>IF(U196="základní",N196,0)</f>
        <v>0</v>
      </c>
      <c r="BF196" s="118">
        <f>IF(U196="snížená",N196,0)</f>
        <v>0</v>
      </c>
      <c r="BG196" s="118">
        <f>IF(U196="zákl. přenesená",N196,0)</f>
        <v>0</v>
      </c>
      <c r="BH196" s="118">
        <f>IF(U196="sníž. přenesená",N196,0)</f>
        <v>0</v>
      </c>
      <c r="BI196" s="118">
        <f>IF(U196="nulová",N196,0)</f>
        <v>0</v>
      </c>
      <c r="BJ196" s="19" t="s">
        <v>84</v>
      </c>
      <c r="BK196" s="118">
        <f>ROUND(L196*K196,2)</f>
        <v>0</v>
      </c>
      <c r="BL196" s="19" t="s">
        <v>162</v>
      </c>
      <c r="BM196" s="19" t="s">
        <v>867</v>
      </c>
    </row>
    <row r="197" spans="2:65" s="1" customFormat="1" ht="51" customHeight="1">
      <c r="B197" s="35"/>
      <c r="C197" s="181" t="s">
        <v>401</v>
      </c>
      <c r="D197" s="181" t="s">
        <v>234</v>
      </c>
      <c r="E197" s="182" t="s">
        <v>868</v>
      </c>
      <c r="F197" s="245" t="s">
        <v>869</v>
      </c>
      <c r="G197" s="245"/>
      <c r="H197" s="245"/>
      <c r="I197" s="245"/>
      <c r="J197" s="183" t="s">
        <v>24</v>
      </c>
      <c r="K197" s="184">
        <v>0</v>
      </c>
      <c r="L197" s="249">
        <v>0</v>
      </c>
      <c r="M197" s="250"/>
      <c r="N197" s="251">
        <f>ROUND(L197*K197,2)</f>
        <v>0</v>
      </c>
      <c r="O197" s="242"/>
      <c r="P197" s="242"/>
      <c r="Q197" s="242"/>
      <c r="R197" s="37"/>
      <c r="T197" s="177" t="s">
        <v>24</v>
      </c>
      <c r="U197" s="44" t="s">
        <v>43</v>
      </c>
      <c r="V197" s="36"/>
      <c r="W197" s="178">
        <f>V197*K197</f>
        <v>0</v>
      </c>
      <c r="X197" s="178">
        <v>0</v>
      </c>
      <c r="Y197" s="178">
        <f>X197*K197</f>
        <v>0</v>
      </c>
      <c r="Z197" s="178">
        <v>0</v>
      </c>
      <c r="AA197" s="179">
        <f>Z197*K197</f>
        <v>0</v>
      </c>
      <c r="AR197" s="19" t="s">
        <v>237</v>
      </c>
      <c r="AT197" s="19" t="s">
        <v>234</v>
      </c>
      <c r="AU197" s="19" t="s">
        <v>88</v>
      </c>
      <c r="AY197" s="19" t="s">
        <v>157</v>
      </c>
      <c r="BE197" s="118">
        <f>IF(U197="základní",N197,0)</f>
        <v>0</v>
      </c>
      <c r="BF197" s="118">
        <f>IF(U197="snížená",N197,0)</f>
        <v>0</v>
      </c>
      <c r="BG197" s="118">
        <f>IF(U197="zákl. přenesená",N197,0)</f>
        <v>0</v>
      </c>
      <c r="BH197" s="118">
        <f>IF(U197="sníž. přenesená",N197,0)</f>
        <v>0</v>
      </c>
      <c r="BI197" s="118">
        <f>IF(U197="nulová",N197,0)</f>
        <v>0</v>
      </c>
      <c r="BJ197" s="19" t="s">
        <v>84</v>
      </c>
      <c r="BK197" s="118">
        <f>ROUND(L197*K197,2)</f>
        <v>0</v>
      </c>
      <c r="BL197" s="19" t="s">
        <v>162</v>
      </c>
      <c r="BM197" s="19" t="s">
        <v>870</v>
      </c>
    </row>
    <row r="198" spans="2:65" s="1" customFormat="1" ht="60" customHeight="1">
      <c r="B198" s="35"/>
      <c r="C198" s="36"/>
      <c r="D198" s="36"/>
      <c r="E198" s="36"/>
      <c r="F198" s="277" t="s">
        <v>855</v>
      </c>
      <c r="G198" s="278"/>
      <c r="H198" s="278"/>
      <c r="I198" s="278"/>
      <c r="J198" s="36"/>
      <c r="K198" s="36"/>
      <c r="L198" s="36"/>
      <c r="M198" s="36"/>
      <c r="N198" s="36"/>
      <c r="O198" s="36"/>
      <c r="P198" s="36"/>
      <c r="Q198" s="36"/>
      <c r="R198" s="37"/>
      <c r="T198" s="149"/>
      <c r="U198" s="36"/>
      <c r="V198" s="36"/>
      <c r="W198" s="36"/>
      <c r="X198" s="36"/>
      <c r="Y198" s="36"/>
      <c r="Z198" s="36"/>
      <c r="AA198" s="78"/>
      <c r="AT198" s="19" t="s">
        <v>414</v>
      </c>
      <c r="AU198" s="19" t="s">
        <v>88</v>
      </c>
    </row>
    <row r="199" spans="2:65" s="1" customFormat="1" ht="16.5" customHeight="1">
      <c r="B199" s="35"/>
      <c r="C199" s="181" t="s">
        <v>405</v>
      </c>
      <c r="D199" s="181" t="s">
        <v>234</v>
      </c>
      <c r="E199" s="182" t="s">
        <v>871</v>
      </c>
      <c r="F199" s="245" t="s">
        <v>857</v>
      </c>
      <c r="G199" s="245"/>
      <c r="H199" s="245"/>
      <c r="I199" s="245"/>
      <c r="J199" s="183" t="s">
        <v>208</v>
      </c>
      <c r="K199" s="184">
        <v>6</v>
      </c>
      <c r="L199" s="249">
        <v>0</v>
      </c>
      <c r="M199" s="250"/>
      <c r="N199" s="251">
        <f t="shared" ref="N199:N209" si="45">ROUND(L199*K199,2)</f>
        <v>0</v>
      </c>
      <c r="O199" s="242"/>
      <c r="P199" s="242"/>
      <c r="Q199" s="242"/>
      <c r="R199" s="37"/>
      <c r="T199" s="177" t="s">
        <v>24</v>
      </c>
      <c r="U199" s="44" t="s">
        <v>43</v>
      </c>
      <c r="V199" s="36"/>
      <c r="W199" s="178">
        <f t="shared" ref="W199:W209" si="46">V199*K199</f>
        <v>0</v>
      </c>
      <c r="X199" s="178">
        <v>0</v>
      </c>
      <c r="Y199" s="178">
        <f t="shared" ref="Y199:Y209" si="47">X199*K199</f>
        <v>0</v>
      </c>
      <c r="Z199" s="178">
        <v>0</v>
      </c>
      <c r="AA199" s="179">
        <f t="shared" ref="AA199:AA209" si="48">Z199*K199</f>
        <v>0</v>
      </c>
      <c r="AR199" s="19" t="s">
        <v>237</v>
      </c>
      <c r="AT199" s="19" t="s">
        <v>234</v>
      </c>
      <c r="AU199" s="19" t="s">
        <v>88</v>
      </c>
      <c r="AY199" s="19" t="s">
        <v>157</v>
      </c>
      <c r="BE199" s="118">
        <f t="shared" ref="BE199:BE209" si="49">IF(U199="základní",N199,0)</f>
        <v>0</v>
      </c>
      <c r="BF199" s="118">
        <f t="shared" ref="BF199:BF209" si="50">IF(U199="snížená",N199,0)</f>
        <v>0</v>
      </c>
      <c r="BG199" s="118">
        <f t="shared" ref="BG199:BG209" si="51">IF(U199="zákl. přenesená",N199,0)</f>
        <v>0</v>
      </c>
      <c r="BH199" s="118">
        <f t="shared" ref="BH199:BH209" si="52">IF(U199="sníž. přenesená",N199,0)</f>
        <v>0</v>
      </c>
      <c r="BI199" s="118">
        <f t="shared" ref="BI199:BI209" si="53">IF(U199="nulová",N199,0)</f>
        <v>0</v>
      </c>
      <c r="BJ199" s="19" t="s">
        <v>84</v>
      </c>
      <c r="BK199" s="118">
        <f t="shared" ref="BK199:BK209" si="54">ROUND(L199*K199,2)</f>
        <v>0</v>
      </c>
      <c r="BL199" s="19" t="s">
        <v>162</v>
      </c>
      <c r="BM199" s="19" t="s">
        <v>872</v>
      </c>
    </row>
    <row r="200" spans="2:65" s="1" customFormat="1" ht="16.5" customHeight="1">
      <c r="B200" s="35"/>
      <c r="C200" s="181" t="s">
        <v>409</v>
      </c>
      <c r="D200" s="181" t="s">
        <v>234</v>
      </c>
      <c r="E200" s="182" t="s">
        <v>873</v>
      </c>
      <c r="F200" s="245" t="s">
        <v>860</v>
      </c>
      <c r="G200" s="245"/>
      <c r="H200" s="245"/>
      <c r="I200" s="245"/>
      <c r="J200" s="183" t="s">
        <v>208</v>
      </c>
      <c r="K200" s="184">
        <v>6</v>
      </c>
      <c r="L200" s="249">
        <v>0</v>
      </c>
      <c r="M200" s="250"/>
      <c r="N200" s="251">
        <f t="shared" si="45"/>
        <v>0</v>
      </c>
      <c r="O200" s="242"/>
      <c r="P200" s="242"/>
      <c r="Q200" s="242"/>
      <c r="R200" s="37"/>
      <c r="T200" s="177" t="s">
        <v>24</v>
      </c>
      <c r="U200" s="44" t="s">
        <v>43</v>
      </c>
      <c r="V200" s="36"/>
      <c r="W200" s="178">
        <f t="shared" si="46"/>
        <v>0</v>
      </c>
      <c r="X200" s="178">
        <v>0</v>
      </c>
      <c r="Y200" s="178">
        <f t="shared" si="47"/>
        <v>0</v>
      </c>
      <c r="Z200" s="178">
        <v>0</v>
      </c>
      <c r="AA200" s="179">
        <f t="shared" si="48"/>
        <v>0</v>
      </c>
      <c r="AR200" s="19" t="s">
        <v>237</v>
      </c>
      <c r="AT200" s="19" t="s">
        <v>234</v>
      </c>
      <c r="AU200" s="19" t="s">
        <v>88</v>
      </c>
      <c r="AY200" s="19" t="s">
        <v>157</v>
      </c>
      <c r="BE200" s="118">
        <f t="shared" si="49"/>
        <v>0</v>
      </c>
      <c r="BF200" s="118">
        <f t="shared" si="50"/>
        <v>0</v>
      </c>
      <c r="BG200" s="118">
        <f t="shared" si="51"/>
        <v>0</v>
      </c>
      <c r="BH200" s="118">
        <f t="shared" si="52"/>
        <v>0</v>
      </c>
      <c r="BI200" s="118">
        <f t="shared" si="53"/>
        <v>0</v>
      </c>
      <c r="BJ200" s="19" t="s">
        <v>84</v>
      </c>
      <c r="BK200" s="118">
        <f t="shared" si="54"/>
        <v>0</v>
      </c>
      <c r="BL200" s="19" t="s">
        <v>162</v>
      </c>
      <c r="BM200" s="19" t="s">
        <v>874</v>
      </c>
    </row>
    <row r="201" spans="2:65" s="1" customFormat="1" ht="16.5" customHeight="1">
      <c r="B201" s="35"/>
      <c r="C201" s="181" t="s">
        <v>415</v>
      </c>
      <c r="D201" s="181" t="s">
        <v>234</v>
      </c>
      <c r="E201" s="182" t="s">
        <v>875</v>
      </c>
      <c r="F201" s="245" t="s">
        <v>863</v>
      </c>
      <c r="G201" s="245"/>
      <c r="H201" s="245"/>
      <c r="I201" s="245"/>
      <c r="J201" s="183" t="s">
        <v>208</v>
      </c>
      <c r="K201" s="184">
        <v>16</v>
      </c>
      <c r="L201" s="249">
        <v>0</v>
      </c>
      <c r="M201" s="250"/>
      <c r="N201" s="251">
        <f t="shared" si="45"/>
        <v>0</v>
      </c>
      <c r="O201" s="242"/>
      <c r="P201" s="242"/>
      <c r="Q201" s="242"/>
      <c r="R201" s="37"/>
      <c r="T201" s="177" t="s">
        <v>24</v>
      </c>
      <c r="U201" s="44" t="s">
        <v>43</v>
      </c>
      <c r="V201" s="36"/>
      <c r="W201" s="178">
        <f t="shared" si="46"/>
        <v>0</v>
      </c>
      <c r="X201" s="178">
        <v>0</v>
      </c>
      <c r="Y201" s="178">
        <f t="shared" si="47"/>
        <v>0</v>
      </c>
      <c r="Z201" s="178">
        <v>0</v>
      </c>
      <c r="AA201" s="179">
        <f t="shared" si="48"/>
        <v>0</v>
      </c>
      <c r="AR201" s="19" t="s">
        <v>237</v>
      </c>
      <c r="AT201" s="19" t="s">
        <v>234</v>
      </c>
      <c r="AU201" s="19" t="s">
        <v>88</v>
      </c>
      <c r="AY201" s="19" t="s">
        <v>157</v>
      </c>
      <c r="BE201" s="118">
        <f t="shared" si="49"/>
        <v>0</v>
      </c>
      <c r="BF201" s="118">
        <f t="shared" si="50"/>
        <v>0</v>
      </c>
      <c r="BG201" s="118">
        <f t="shared" si="51"/>
        <v>0</v>
      </c>
      <c r="BH201" s="118">
        <f t="shared" si="52"/>
        <v>0</v>
      </c>
      <c r="BI201" s="118">
        <f t="shared" si="53"/>
        <v>0</v>
      </c>
      <c r="BJ201" s="19" t="s">
        <v>84</v>
      </c>
      <c r="BK201" s="118">
        <f t="shared" si="54"/>
        <v>0</v>
      </c>
      <c r="BL201" s="19" t="s">
        <v>162</v>
      </c>
      <c r="BM201" s="19" t="s">
        <v>876</v>
      </c>
    </row>
    <row r="202" spans="2:65" s="1" customFormat="1" ht="16.5" customHeight="1">
      <c r="B202" s="35"/>
      <c r="C202" s="181" t="s">
        <v>419</v>
      </c>
      <c r="D202" s="181" t="s">
        <v>234</v>
      </c>
      <c r="E202" s="182" t="s">
        <v>877</v>
      </c>
      <c r="F202" s="245" t="s">
        <v>866</v>
      </c>
      <c r="G202" s="245"/>
      <c r="H202" s="245"/>
      <c r="I202" s="245"/>
      <c r="J202" s="183" t="s">
        <v>208</v>
      </c>
      <c r="K202" s="184">
        <v>3</v>
      </c>
      <c r="L202" s="249">
        <v>0</v>
      </c>
      <c r="M202" s="250"/>
      <c r="N202" s="251">
        <f t="shared" si="45"/>
        <v>0</v>
      </c>
      <c r="O202" s="242"/>
      <c r="P202" s="242"/>
      <c r="Q202" s="242"/>
      <c r="R202" s="37"/>
      <c r="T202" s="177" t="s">
        <v>24</v>
      </c>
      <c r="U202" s="44" t="s">
        <v>43</v>
      </c>
      <c r="V202" s="36"/>
      <c r="W202" s="178">
        <f t="shared" si="46"/>
        <v>0</v>
      </c>
      <c r="X202" s="178">
        <v>0</v>
      </c>
      <c r="Y202" s="178">
        <f t="shared" si="47"/>
        <v>0</v>
      </c>
      <c r="Z202" s="178">
        <v>0</v>
      </c>
      <c r="AA202" s="179">
        <f t="shared" si="48"/>
        <v>0</v>
      </c>
      <c r="AR202" s="19" t="s">
        <v>237</v>
      </c>
      <c r="AT202" s="19" t="s">
        <v>234</v>
      </c>
      <c r="AU202" s="19" t="s">
        <v>88</v>
      </c>
      <c r="AY202" s="19" t="s">
        <v>157</v>
      </c>
      <c r="BE202" s="118">
        <f t="shared" si="49"/>
        <v>0</v>
      </c>
      <c r="BF202" s="118">
        <f t="shared" si="50"/>
        <v>0</v>
      </c>
      <c r="BG202" s="118">
        <f t="shared" si="51"/>
        <v>0</v>
      </c>
      <c r="BH202" s="118">
        <f t="shared" si="52"/>
        <v>0</v>
      </c>
      <c r="BI202" s="118">
        <f t="shared" si="53"/>
        <v>0</v>
      </c>
      <c r="BJ202" s="19" t="s">
        <v>84</v>
      </c>
      <c r="BK202" s="118">
        <f t="shared" si="54"/>
        <v>0</v>
      </c>
      <c r="BL202" s="19" t="s">
        <v>162</v>
      </c>
      <c r="BM202" s="19" t="s">
        <v>878</v>
      </c>
    </row>
    <row r="203" spans="2:65" s="1" customFormat="1" ht="89.25" customHeight="1">
      <c r="B203" s="35"/>
      <c r="C203" s="173" t="s">
        <v>423</v>
      </c>
      <c r="D203" s="173" t="s">
        <v>158</v>
      </c>
      <c r="E203" s="174" t="s">
        <v>879</v>
      </c>
      <c r="F203" s="239" t="s">
        <v>880</v>
      </c>
      <c r="G203" s="239"/>
      <c r="H203" s="239"/>
      <c r="I203" s="239"/>
      <c r="J203" s="175" t="s">
        <v>24</v>
      </c>
      <c r="K203" s="176">
        <v>0</v>
      </c>
      <c r="L203" s="241">
        <v>0</v>
      </c>
      <c r="M203" s="248"/>
      <c r="N203" s="242">
        <f t="shared" si="45"/>
        <v>0</v>
      </c>
      <c r="O203" s="242"/>
      <c r="P203" s="242"/>
      <c r="Q203" s="242"/>
      <c r="R203" s="37"/>
      <c r="T203" s="177" t="s">
        <v>24</v>
      </c>
      <c r="U203" s="44" t="s">
        <v>43</v>
      </c>
      <c r="V203" s="36"/>
      <c r="W203" s="178">
        <f t="shared" si="46"/>
        <v>0</v>
      </c>
      <c r="X203" s="178">
        <v>0</v>
      </c>
      <c r="Y203" s="178">
        <f t="shared" si="47"/>
        <v>0</v>
      </c>
      <c r="Z203" s="178">
        <v>0</v>
      </c>
      <c r="AA203" s="179">
        <f t="shared" si="48"/>
        <v>0</v>
      </c>
      <c r="AR203" s="19" t="s">
        <v>162</v>
      </c>
      <c r="AT203" s="19" t="s">
        <v>158</v>
      </c>
      <c r="AU203" s="19" t="s">
        <v>88</v>
      </c>
      <c r="AY203" s="19" t="s">
        <v>157</v>
      </c>
      <c r="BE203" s="118">
        <f t="shared" si="49"/>
        <v>0</v>
      </c>
      <c r="BF203" s="118">
        <f t="shared" si="50"/>
        <v>0</v>
      </c>
      <c r="BG203" s="118">
        <f t="shared" si="51"/>
        <v>0</v>
      </c>
      <c r="BH203" s="118">
        <f t="shared" si="52"/>
        <v>0</v>
      </c>
      <c r="BI203" s="118">
        <f t="shared" si="53"/>
        <v>0</v>
      </c>
      <c r="BJ203" s="19" t="s">
        <v>84</v>
      </c>
      <c r="BK203" s="118">
        <f t="shared" si="54"/>
        <v>0</v>
      </c>
      <c r="BL203" s="19" t="s">
        <v>162</v>
      </c>
      <c r="BM203" s="19" t="s">
        <v>881</v>
      </c>
    </row>
    <row r="204" spans="2:65" s="1" customFormat="1" ht="16.5" customHeight="1">
      <c r="B204" s="35"/>
      <c r="C204" s="173" t="s">
        <v>427</v>
      </c>
      <c r="D204" s="173" t="s">
        <v>158</v>
      </c>
      <c r="E204" s="174" t="s">
        <v>882</v>
      </c>
      <c r="F204" s="239" t="s">
        <v>883</v>
      </c>
      <c r="G204" s="239"/>
      <c r="H204" s="239"/>
      <c r="I204" s="239"/>
      <c r="J204" s="175" t="s">
        <v>208</v>
      </c>
      <c r="K204" s="176">
        <v>6</v>
      </c>
      <c r="L204" s="241">
        <v>0</v>
      </c>
      <c r="M204" s="248"/>
      <c r="N204" s="242">
        <f t="shared" si="45"/>
        <v>0</v>
      </c>
      <c r="O204" s="242"/>
      <c r="P204" s="242"/>
      <c r="Q204" s="242"/>
      <c r="R204" s="37"/>
      <c r="T204" s="177" t="s">
        <v>24</v>
      </c>
      <c r="U204" s="44" t="s">
        <v>43</v>
      </c>
      <c r="V204" s="36"/>
      <c r="W204" s="178">
        <f t="shared" si="46"/>
        <v>0</v>
      </c>
      <c r="X204" s="178">
        <v>0</v>
      </c>
      <c r="Y204" s="178">
        <f t="shared" si="47"/>
        <v>0</v>
      </c>
      <c r="Z204" s="178">
        <v>0</v>
      </c>
      <c r="AA204" s="179">
        <f t="shared" si="48"/>
        <v>0</v>
      </c>
      <c r="AR204" s="19" t="s">
        <v>162</v>
      </c>
      <c r="AT204" s="19" t="s">
        <v>158</v>
      </c>
      <c r="AU204" s="19" t="s">
        <v>88</v>
      </c>
      <c r="AY204" s="19" t="s">
        <v>157</v>
      </c>
      <c r="BE204" s="118">
        <f t="shared" si="49"/>
        <v>0</v>
      </c>
      <c r="BF204" s="118">
        <f t="shared" si="50"/>
        <v>0</v>
      </c>
      <c r="BG204" s="118">
        <f t="shared" si="51"/>
        <v>0</v>
      </c>
      <c r="BH204" s="118">
        <f t="shared" si="52"/>
        <v>0</v>
      </c>
      <c r="BI204" s="118">
        <f t="shared" si="53"/>
        <v>0</v>
      </c>
      <c r="BJ204" s="19" t="s">
        <v>84</v>
      </c>
      <c r="BK204" s="118">
        <f t="shared" si="54"/>
        <v>0</v>
      </c>
      <c r="BL204" s="19" t="s">
        <v>162</v>
      </c>
      <c r="BM204" s="19" t="s">
        <v>884</v>
      </c>
    </row>
    <row r="205" spans="2:65" s="1" customFormat="1" ht="16.5" customHeight="1">
      <c r="B205" s="35"/>
      <c r="C205" s="173" t="s">
        <v>431</v>
      </c>
      <c r="D205" s="173" t="s">
        <v>158</v>
      </c>
      <c r="E205" s="174" t="s">
        <v>885</v>
      </c>
      <c r="F205" s="239" t="s">
        <v>886</v>
      </c>
      <c r="G205" s="239"/>
      <c r="H205" s="239"/>
      <c r="I205" s="239"/>
      <c r="J205" s="175" t="s">
        <v>208</v>
      </c>
      <c r="K205" s="176">
        <v>6</v>
      </c>
      <c r="L205" s="241">
        <v>0</v>
      </c>
      <c r="M205" s="248"/>
      <c r="N205" s="242">
        <f t="shared" si="45"/>
        <v>0</v>
      </c>
      <c r="O205" s="242"/>
      <c r="P205" s="242"/>
      <c r="Q205" s="242"/>
      <c r="R205" s="37"/>
      <c r="T205" s="177" t="s">
        <v>24</v>
      </c>
      <c r="U205" s="44" t="s">
        <v>43</v>
      </c>
      <c r="V205" s="36"/>
      <c r="W205" s="178">
        <f t="shared" si="46"/>
        <v>0</v>
      </c>
      <c r="X205" s="178">
        <v>0</v>
      </c>
      <c r="Y205" s="178">
        <f t="shared" si="47"/>
        <v>0</v>
      </c>
      <c r="Z205" s="178">
        <v>0</v>
      </c>
      <c r="AA205" s="179">
        <f t="shared" si="48"/>
        <v>0</v>
      </c>
      <c r="AR205" s="19" t="s">
        <v>162</v>
      </c>
      <c r="AT205" s="19" t="s">
        <v>158</v>
      </c>
      <c r="AU205" s="19" t="s">
        <v>88</v>
      </c>
      <c r="AY205" s="19" t="s">
        <v>157</v>
      </c>
      <c r="BE205" s="118">
        <f t="shared" si="49"/>
        <v>0</v>
      </c>
      <c r="BF205" s="118">
        <f t="shared" si="50"/>
        <v>0</v>
      </c>
      <c r="BG205" s="118">
        <f t="shared" si="51"/>
        <v>0</v>
      </c>
      <c r="BH205" s="118">
        <f t="shared" si="52"/>
        <v>0</v>
      </c>
      <c r="BI205" s="118">
        <f t="shared" si="53"/>
        <v>0</v>
      </c>
      <c r="BJ205" s="19" t="s">
        <v>84</v>
      </c>
      <c r="BK205" s="118">
        <f t="shared" si="54"/>
        <v>0</v>
      </c>
      <c r="BL205" s="19" t="s">
        <v>162</v>
      </c>
      <c r="BM205" s="19" t="s">
        <v>887</v>
      </c>
    </row>
    <row r="206" spans="2:65" s="1" customFormat="1" ht="16.5" customHeight="1">
      <c r="B206" s="35"/>
      <c r="C206" s="173" t="s">
        <v>435</v>
      </c>
      <c r="D206" s="173" t="s">
        <v>158</v>
      </c>
      <c r="E206" s="174" t="s">
        <v>888</v>
      </c>
      <c r="F206" s="239" t="s">
        <v>889</v>
      </c>
      <c r="G206" s="239"/>
      <c r="H206" s="239"/>
      <c r="I206" s="239"/>
      <c r="J206" s="175" t="s">
        <v>208</v>
      </c>
      <c r="K206" s="176">
        <v>16</v>
      </c>
      <c r="L206" s="241">
        <v>0</v>
      </c>
      <c r="M206" s="248"/>
      <c r="N206" s="242">
        <f t="shared" si="45"/>
        <v>0</v>
      </c>
      <c r="O206" s="242"/>
      <c r="P206" s="242"/>
      <c r="Q206" s="242"/>
      <c r="R206" s="37"/>
      <c r="T206" s="177" t="s">
        <v>24</v>
      </c>
      <c r="U206" s="44" t="s">
        <v>43</v>
      </c>
      <c r="V206" s="36"/>
      <c r="W206" s="178">
        <f t="shared" si="46"/>
        <v>0</v>
      </c>
      <c r="X206" s="178">
        <v>0</v>
      </c>
      <c r="Y206" s="178">
        <f t="shared" si="47"/>
        <v>0</v>
      </c>
      <c r="Z206" s="178">
        <v>0</v>
      </c>
      <c r="AA206" s="179">
        <f t="shared" si="48"/>
        <v>0</v>
      </c>
      <c r="AR206" s="19" t="s">
        <v>162</v>
      </c>
      <c r="AT206" s="19" t="s">
        <v>158</v>
      </c>
      <c r="AU206" s="19" t="s">
        <v>88</v>
      </c>
      <c r="AY206" s="19" t="s">
        <v>157</v>
      </c>
      <c r="BE206" s="118">
        <f t="shared" si="49"/>
        <v>0</v>
      </c>
      <c r="BF206" s="118">
        <f t="shared" si="50"/>
        <v>0</v>
      </c>
      <c r="BG206" s="118">
        <f t="shared" si="51"/>
        <v>0</v>
      </c>
      <c r="BH206" s="118">
        <f t="shared" si="52"/>
        <v>0</v>
      </c>
      <c r="BI206" s="118">
        <f t="shared" si="53"/>
        <v>0</v>
      </c>
      <c r="BJ206" s="19" t="s">
        <v>84</v>
      </c>
      <c r="BK206" s="118">
        <f t="shared" si="54"/>
        <v>0</v>
      </c>
      <c r="BL206" s="19" t="s">
        <v>162</v>
      </c>
      <c r="BM206" s="19" t="s">
        <v>890</v>
      </c>
    </row>
    <row r="207" spans="2:65" s="1" customFormat="1" ht="16.5" customHeight="1">
      <c r="B207" s="35"/>
      <c r="C207" s="173" t="s">
        <v>440</v>
      </c>
      <c r="D207" s="173" t="s">
        <v>158</v>
      </c>
      <c r="E207" s="174" t="s">
        <v>891</v>
      </c>
      <c r="F207" s="239" t="s">
        <v>892</v>
      </c>
      <c r="G207" s="239"/>
      <c r="H207" s="239"/>
      <c r="I207" s="239"/>
      <c r="J207" s="175" t="s">
        <v>208</v>
      </c>
      <c r="K207" s="176">
        <v>3</v>
      </c>
      <c r="L207" s="241">
        <v>0</v>
      </c>
      <c r="M207" s="248"/>
      <c r="N207" s="242">
        <f t="shared" si="45"/>
        <v>0</v>
      </c>
      <c r="O207" s="242"/>
      <c r="P207" s="242"/>
      <c r="Q207" s="242"/>
      <c r="R207" s="37"/>
      <c r="T207" s="177" t="s">
        <v>24</v>
      </c>
      <c r="U207" s="44" t="s">
        <v>43</v>
      </c>
      <c r="V207" s="36"/>
      <c r="W207" s="178">
        <f t="shared" si="46"/>
        <v>0</v>
      </c>
      <c r="X207" s="178">
        <v>0</v>
      </c>
      <c r="Y207" s="178">
        <f t="shared" si="47"/>
        <v>0</v>
      </c>
      <c r="Z207" s="178">
        <v>0</v>
      </c>
      <c r="AA207" s="179">
        <f t="shared" si="48"/>
        <v>0</v>
      </c>
      <c r="AR207" s="19" t="s">
        <v>162</v>
      </c>
      <c r="AT207" s="19" t="s">
        <v>158</v>
      </c>
      <c r="AU207" s="19" t="s">
        <v>88</v>
      </c>
      <c r="AY207" s="19" t="s">
        <v>157</v>
      </c>
      <c r="BE207" s="118">
        <f t="shared" si="49"/>
        <v>0</v>
      </c>
      <c r="BF207" s="118">
        <f t="shared" si="50"/>
        <v>0</v>
      </c>
      <c r="BG207" s="118">
        <f t="shared" si="51"/>
        <v>0</v>
      </c>
      <c r="BH207" s="118">
        <f t="shared" si="52"/>
        <v>0</v>
      </c>
      <c r="BI207" s="118">
        <f t="shared" si="53"/>
        <v>0</v>
      </c>
      <c r="BJ207" s="19" t="s">
        <v>84</v>
      </c>
      <c r="BK207" s="118">
        <f t="shared" si="54"/>
        <v>0</v>
      </c>
      <c r="BL207" s="19" t="s">
        <v>162</v>
      </c>
      <c r="BM207" s="19" t="s">
        <v>893</v>
      </c>
    </row>
    <row r="208" spans="2:65" s="1" customFormat="1" ht="25.5" customHeight="1">
      <c r="B208" s="35"/>
      <c r="C208" s="173" t="s">
        <v>444</v>
      </c>
      <c r="D208" s="173" t="s">
        <v>158</v>
      </c>
      <c r="E208" s="174" t="s">
        <v>646</v>
      </c>
      <c r="F208" s="239" t="s">
        <v>647</v>
      </c>
      <c r="G208" s="239"/>
      <c r="H208" s="239"/>
      <c r="I208" s="239"/>
      <c r="J208" s="175" t="s">
        <v>199</v>
      </c>
      <c r="K208" s="180">
        <v>0</v>
      </c>
      <c r="L208" s="241">
        <v>0</v>
      </c>
      <c r="M208" s="248"/>
      <c r="N208" s="242">
        <f t="shared" si="45"/>
        <v>0</v>
      </c>
      <c r="O208" s="242"/>
      <c r="P208" s="242"/>
      <c r="Q208" s="242"/>
      <c r="R208" s="37"/>
      <c r="T208" s="177" t="s">
        <v>24</v>
      </c>
      <c r="U208" s="44" t="s">
        <v>43</v>
      </c>
      <c r="V208" s="36"/>
      <c r="W208" s="178">
        <f t="shared" si="46"/>
        <v>0</v>
      </c>
      <c r="X208" s="178">
        <v>0</v>
      </c>
      <c r="Y208" s="178">
        <f t="shared" si="47"/>
        <v>0</v>
      </c>
      <c r="Z208" s="178">
        <v>0</v>
      </c>
      <c r="AA208" s="179">
        <f t="shared" si="48"/>
        <v>0</v>
      </c>
      <c r="AR208" s="19" t="s">
        <v>162</v>
      </c>
      <c r="AT208" s="19" t="s">
        <v>158</v>
      </c>
      <c r="AU208" s="19" t="s">
        <v>88</v>
      </c>
      <c r="AY208" s="19" t="s">
        <v>157</v>
      </c>
      <c r="BE208" s="118">
        <f t="shared" si="49"/>
        <v>0</v>
      </c>
      <c r="BF208" s="118">
        <f t="shared" si="50"/>
        <v>0</v>
      </c>
      <c r="BG208" s="118">
        <f t="shared" si="51"/>
        <v>0</v>
      </c>
      <c r="BH208" s="118">
        <f t="shared" si="52"/>
        <v>0</v>
      </c>
      <c r="BI208" s="118">
        <f t="shared" si="53"/>
        <v>0</v>
      </c>
      <c r="BJ208" s="19" t="s">
        <v>84</v>
      </c>
      <c r="BK208" s="118">
        <f t="shared" si="54"/>
        <v>0</v>
      </c>
      <c r="BL208" s="19" t="s">
        <v>162</v>
      </c>
      <c r="BM208" s="19" t="s">
        <v>894</v>
      </c>
    </row>
    <row r="209" spans="2:65" s="1" customFormat="1" ht="25.5" customHeight="1">
      <c r="B209" s="35"/>
      <c r="C209" s="173" t="s">
        <v>448</v>
      </c>
      <c r="D209" s="173" t="s">
        <v>158</v>
      </c>
      <c r="E209" s="174" t="s">
        <v>650</v>
      </c>
      <c r="F209" s="239" t="s">
        <v>651</v>
      </c>
      <c r="G209" s="239"/>
      <c r="H209" s="239"/>
      <c r="I209" s="239"/>
      <c r="J209" s="175" t="s">
        <v>199</v>
      </c>
      <c r="K209" s="180">
        <v>0</v>
      </c>
      <c r="L209" s="241">
        <v>0</v>
      </c>
      <c r="M209" s="248"/>
      <c r="N209" s="242">
        <f t="shared" si="45"/>
        <v>0</v>
      </c>
      <c r="O209" s="242"/>
      <c r="P209" s="242"/>
      <c r="Q209" s="242"/>
      <c r="R209" s="37"/>
      <c r="T209" s="177" t="s">
        <v>24</v>
      </c>
      <c r="U209" s="44" t="s">
        <v>43</v>
      </c>
      <c r="V209" s="36"/>
      <c r="W209" s="178">
        <f t="shared" si="46"/>
        <v>0</v>
      </c>
      <c r="X209" s="178">
        <v>0</v>
      </c>
      <c r="Y209" s="178">
        <f t="shared" si="47"/>
        <v>0</v>
      </c>
      <c r="Z209" s="178">
        <v>0</v>
      </c>
      <c r="AA209" s="179">
        <f t="shared" si="48"/>
        <v>0</v>
      </c>
      <c r="AR209" s="19" t="s">
        <v>162</v>
      </c>
      <c r="AT209" s="19" t="s">
        <v>158</v>
      </c>
      <c r="AU209" s="19" t="s">
        <v>88</v>
      </c>
      <c r="AY209" s="19" t="s">
        <v>157</v>
      </c>
      <c r="BE209" s="118">
        <f t="shared" si="49"/>
        <v>0</v>
      </c>
      <c r="BF209" s="118">
        <f t="shared" si="50"/>
        <v>0</v>
      </c>
      <c r="BG209" s="118">
        <f t="shared" si="51"/>
        <v>0</v>
      </c>
      <c r="BH209" s="118">
        <f t="shared" si="52"/>
        <v>0</v>
      </c>
      <c r="BI209" s="118">
        <f t="shared" si="53"/>
        <v>0</v>
      </c>
      <c r="BJ209" s="19" t="s">
        <v>84</v>
      </c>
      <c r="BK209" s="118">
        <f t="shared" si="54"/>
        <v>0</v>
      </c>
      <c r="BL209" s="19" t="s">
        <v>162</v>
      </c>
      <c r="BM209" s="19" t="s">
        <v>895</v>
      </c>
    </row>
    <row r="210" spans="2:65" s="10" customFormat="1" ht="29.85" customHeight="1">
      <c r="B210" s="162"/>
      <c r="C210" s="163"/>
      <c r="D210" s="172" t="s">
        <v>717</v>
      </c>
      <c r="E210" s="172"/>
      <c r="F210" s="172"/>
      <c r="G210" s="172"/>
      <c r="H210" s="172"/>
      <c r="I210" s="172"/>
      <c r="J210" s="172"/>
      <c r="K210" s="172"/>
      <c r="L210" s="172"/>
      <c r="M210" s="172"/>
      <c r="N210" s="246">
        <f>BK210</f>
        <v>0</v>
      </c>
      <c r="O210" s="247"/>
      <c r="P210" s="247"/>
      <c r="Q210" s="247"/>
      <c r="R210" s="165"/>
      <c r="T210" s="166"/>
      <c r="U210" s="163"/>
      <c r="V210" s="163"/>
      <c r="W210" s="167">
        <f>SUM(W211:W214)</f>
        <v>0</v>
      </c>
      <c r="X210" s="163"/>
      <c r="Y210" s="167">
        <f>SUM(Y211:Y214)</f>
        <v>0.120513</v>
      </c>
      <c r="Z210" s="163"/>
      <c r="AA210" s="168">
        <f>SUM(AA211:AA214)</f>
        <v>0</v>
      </c>
      <c r="AR210" s="169" t="s">
        <v>88</v>
      </c>
      <c r="AT210" s="170" t="s">
        <v>77</v>
      </c>
      <c r="AU210" s="170" t="s">
        <v>84</v>
      </c>
      <c r="AY210" s="169" t="s">
        <v>157</v>
      </c>
      <c r="BK210" s="171">
        <f>SUM(BK211:BK214)</f>
        <v>0</v>
      </c>
    </row>
    <row r="211" spans="2:65" s="1" customFormat="1" ht="25.5" customHeight="1">
      <c r="B211" s="35"/>
      <c r="C211" s="173" t="s">
        <v>452</v>
      </c>
      <c r="D211" s="173" t="s">
        <v>158</v>
      </c>
      <c r="E211" s="174" t="s">
        <v>896</v>
      </c>
      <c r="F211" s="239" t="s">
        <v>897</v>
      </c>
      <c r="G211" s="239"/>
      <c r="H211" s="239"/>
      <c r="I211" s="239"/>
      <c r="J211" s="175" t="s">
        <v>208</v>
      </c>
      <c r="K211" s="176">
        <v>2</v>
      </c>
      <c r="L211" s="241">
        <v>0</v>
      </c>
      <c r="M211" s="248"/>
      <c r="N211" s="242">
        <f>ROUND(L211*K211,2)</f>
        <v>0</v>
      </c>
      <c r="O211" s="242"/>
      <c r="P211" s="242"/>
      <c r="Q211" s="242"/>
      <c r="R211" s="37"/>
      <c r="T211" s="177" t="s">
        <v>24</v>
      </c>
      <c r="U211" s="44" t="s">
        <v>43</v>
      </c>
      <c r="V211" s="36"/>
      <c r="W211" s="178">
        <f>V211*K211</f>
        <v>0</v>
      </c>
      <c r="X211" s="178">
        <v>0</v>
      </c>
      <c r="Y211" s="178">
        <f>X211*K211</f>
        <v>0</v>
      </c>
      <c r="Z211" s="178">
        <v>0</v>
      </c>
      <c r="AA211" s="179">
        <f>Z211*K211</f>
        <v>0</v>
      </c>
      <c r="AR211" s="19" t="s">
        <v>162</v>
      </c>
      <c r="AT211" s="19" t="s">
        <v>158</v>
      </c>
      <c r="AU211" s="19" t="s">
        <v>88</v>
      </c>
      <c r="AY211" s="19" t="s">
        <v>157</v>
      </c>
      <c r="BE211" s="118">
        <f>IF(U211="základní",N211,0)</f>
        <v>0</v>
      </c>
      <c r="BF211" s="118">
        <f>IF(U211="snížená",N211,0)</f>
        <v>0</v>
      </c>
      <c r="BG211" s="118">
        <f>IF(U211="zákl. přenesená",N211,0)</f>
        <v>0</v>
      </c>
      <c r="BH211" s="118">
        <f>IF(U211="sníž. přenesená",N211,0)</f>
        <v>0</v>
      </c>
      <c r="BI211" s="118">
        <f>IF(U211="nulová",N211,0)</f>
        <v>0</v>
      </c>
      <c r="BJ211" s="19" t="s">
        <v>84</v>
      </c>
      <c r="BK211" s="118">
        <f>ROUND(L211*K211,2)</f>
        <v>0</v>
      </c>
      <c r="BL211" s="19" t="s">
        <v>162</v>
      </c>
      <c r="BM211" s="19" t="s">
        <v>898</v>
      </c>
    </row>
    <row r="212" spans="2:65" s="1" customFormat="1" ht="38.25" customHeight="1">
      <c r="B212" s="35"/>
      <c r="C212" s="173" t="s">
        <v>457</v>
      </c>
      <c r="D212" s="173" t="s">
        <v>158</v>
      </c>
      <c r="E212" s="174" t="s">
        <v>899</v>
      </c>
      <c r="F212" s="239" t="s">
        <v>900</v>
      </c>
      <c r="G212" s="239"/>
      <c r="H212" s="239"/>
      <c r="I212" s="239"/>
      <c r="J212" s="175" t="s">
        <v>194</v>
      </c>
      <c r="K212" s="176">
        <v>5.0999999999999996</v>
      </c>
      <c r="L212" s="241">
        <v>0</v>
      </c>
      <c r="M212" s="248"/>
      <c r="N212" s="242">
        <f>ROUND(L212*K212,2)</f>
        <v>0</v>
      </c>
      <c r="O212" s="242"/>
      <c r="P212" s="242"/>
      <c r="Q212" s="242"/>
      <c r="R212" s="37"/>
      <c r="T212" s="177" t="s">
        <v>24</v>
      </c>
      <c r="U212" s="44" t="s">
        <v>43</v>
      </c>
      <c r="V212" s="36"/>
      <c r="W212" s="178">
        <f>V212*K212</f>
        <v>0</v>
      </c>
      <c r="X212" s="178">
        <v>2.3630000000000002E-2</v>
      </c>
      <c r="Y212" s="178">
        <f>X212*K212</f>
        <v>0.120513</v>
      </c>
      <c r="Z212" s="178">
        <v>0</v>
      </c>
      <c r="AA212" s="179">
        <f>Z212*K212</f>
        <v>0</v>
      </c>
      <c r="AR212" s="19" t="s">
        <v>162</v>
      </c>
      <c r="AT212" s="19" t="s">
        <v>158</v>
      </c>
      <c r="AU212" s="19" t="s">
        <v>88</v>
      </c>
      <c r="AY212" s="19" t="s">
        <v>157</v>
      </c>
      <c r="BE212" s="118">
        <f>IF(U212="základní",N212,0)</f>
        <v>0</v>
      </c>
      <c r="BF212" s="118">
        <f>IF(U212="snížená",N212,0)</f>
        <v>0</v>
      </c>
      <c r="BG212" s="118">
        <f>IF(U212="zákl. přenesená",N212,0)</f>
        <v>0</v>
      </c>
      <c r="BH212" s="118">
        <f>IF(U212="sníž. přenesená",N212,0)</f>
        <v>0</v>
      </c>
      <c r="BI212" s="118">
        <f>IF(U212="nulová",N212,0)</f>
        <v>0</v>
      </c>
      <c r="BJ212" s="19" t="s">
        <v>84</v>
      </c>
      <c r="BK212" s="118">
        <f>ROUND(L212*K212,2)</f>
        <v>0</v>
      </c>
      <c r="BL212" s="19" t="s">
        <v>162</v>
      </c>
      <c r="BM212" s="19" t="s">
        <v>901</v>
      </c>
    </row>
    <row r="213" spans="2:65" s="1" customFormat="1" ht="25.5" customHeight="1">
      <c r="B213" s="35"/>
      <c r="C213" s="173" t="s">
        <v>461</v>
      </c>
      <c r="D213" s="173" t="s">
        <v>158</v>
      </c>
      <c r="E213" s="174" t="s">
        <v>902</v>
      </c>
      <c r="F213" s="239" t="s">
        <v>903</v>
      </c>
      <c r="G213" s="239"/>
      <c r="H213" s="239"/>
      <c r="I213" s="239"/>
      <c r="J213" s="175" t="s">
        <v>199</v>
      </c>
      <c r="K213" s="180">
        <v>0</v>
      </c>
      <c r="L213" s="241">
        <v>0</v>
      </c>
      <c r="M213" s="248"/>
      <c r="N213" s="242">
        <f>ROUND(L213*K213,2)</f>
        <v>0</v>
      </c>
      <c r="O213" s="242"/>
      <c r="P213" s="242"/>
      <c r="Q213" s="242"/>
      <c r="R213" s="37"/>
      <c r="T213" s="177" t="s">
        <v>24</v>
      </c>
      <c r="U213" s="44" t="s">
        <v>43</v>
      </c>
      <c r="V213" s="36"/>
      <c r="W213" s="178">
        <f>V213*K213</f>
        <v>0</v>
      </c>
      <c r="X213" s="178">
        <v>0</v>
      </c>
      <c r="Y213" s="178">
        <f>X213*K213</f>
        <v>0</v>
      </c>
      <c r="Z213" s="178">
        <v>0</v>
      </c>
      <c r="AA213" s="179">
        <f>Z213*K213</f>
        <v>0</v>
      </c>
      <c r="AR213" s="19" t="s">
        <v>162</v>
      </c>
      <c r="AT213" s="19" t="s">
        <v>158</v>
      </c>
      <c r="AU213" s="19" t="s">
        <v>88</v>
      </c>
      <c r="AY213" s="19" t="s">
        <v>157</v>
      </c>
      <c r="BE213" s="118">
        <f>IF(U213="základní",N213,0)</f>
        <v>0</v>
      </c>
      <c r="BF213" s="118">
        <f>IF(U213="snížená",N213,0)</f>
        <v>0</v>
      </c>
      <c r="BG213" s="118">
        <f>IF(U213="zákl. přenesená",N213,0)</f>
        <v>0</v>
      </c>
      <c r="BH213" s="118">
        <f>IF(U213="sníž. přenesená",N213,0)</f>
        <v>0</v>
      </c>
      <c r="BI213" s="118">
        <f>IF(U213="nulová",N213,0)</f>
        <v>0</v>
      </c>
      <c r="BJ213" s="19" t="s">
        <v>84</v>
      </c>
      <c r="BK213" s="118">
        <f>ROUND(L213*K213,2)</f>
        <v>0</v>
      </c>
      <c r="BL213" s="19" t="s">
        <v>162</v>
      </c>
      <c r="BM213" s="19" t="s">
        <v>904</v>
      </c>
    </row>
    <row r="214" spans="2:65" s="1" customFormat="1" ht="25.5" customHeight="1">
      <c r="B214" s="35"/>
      <c r="C214" s="173" t="s">
        <v>466</v>
      </c>
      <c r="D214" s="173" t="s">
        <v>158</v>
      </c>
      <c r="E214" s="174" t="s">
        <v>905</v>
      </c>
      <c r="F214" s="239" t="s">
        <v>906</v>
      </c>
      <c r="G214" s="239"/>
      <c r="H214" s="239"/>
      <c r="I214" s="239"/>
      <c r="J214" s="175" t="s">
        <v>199</v>
      </c>
      <c r="K214" s="180">
        <v>0</v>
      </c>
      <c r="L214" s="241">
        <v>0</v>
      </c>
      <c r="M214" s="248"/>
      <c r="N214" s="242">
        <f>ROUND(L214*K214,2)</f>
        <v>0</v>
      </c>
      <c r="O214" s="242"/>
      <c r="P214" s="242"/>
      <c r="Q214" s="242"/>
      <c r="R214" s="37"/>
      <c r="T214" s="177" t="s">
        <v>24</v>
      </c>
      <c r="U214" s="44" t="s">
        <v>43</v>
      </c>
      <c r="V214" s="36"/>
      <c r="W214" s="178">
        <f>V214*K214</f>
        <v>0</v>
      </c>
      <c r="X214" s="178">
        <v>0</v>
      </c>
      <c r="Y214" s="178">
        <f>X214*K214</f>
        <v>0</v>
      </c>
      <c r="Z214" s="178">
        <v>0</v>
      </c>
      <c r="AA214" s="179">
        <f>Z214*K214</f>
        <v>0</v>
      </c>
      <c r="AR214" s="19" t="s">
        <v>162</v>
      </c>
      <c r="AT214" s="19" t="s">
        <v>158</v>
      </c>
      <c r="AU214" s="19" t="s">
        <v>88</v>
      </c>
      <c r="AY214" s="19" t="s">
        <v>157</v>
      </c>
      <c r="BE214" s="118">
        <f>IF(U214="základní",N214,0)</f>
        <v>0</v>
      </c>
      <c r="BF214" s="118">
        <f>IF(U214="snížená",N214,0)</f>
        <v>0</v>
      </c>
      <c r="BG214" s="118">
        <f>IF(U214="zákl. přenesená",N214,0)</f>
        <v>0</v>
      </c>
      <c r="BH214" s="118">
        <f>IF(U214="sníž. přenesená",N214,0)</f>
        <v>0</v>
      </c>
      <c r="BI214" s="118">
        <f>IF(U214="nulová",N214,0)</f>
        <v>0</v>
      </c>
      <c r="BJ214" s="19" t="s">
        <v>84</v>
      </c>
      <c r="BK214" s="118">
        <f>ROUND(L214*K214,2)</f>
        <v>0</v>
      </c>
      <c r="BL214" s="19" t="s">
        <v>162</v>
      </c>
      <c r="BM214" s="19" t="s">
        <v>907</v>
      </c>
    </row>
    <row r="215" spans="2:65" s="10" customFormat="1" ht="29.85" customHeight="1">
      <c r="B215" s="162"/>
      <c r="C215" s="163"/>
      <c r="D215" s="172" t="s">
        <v>130</v>
      </c>
      <c r="E215" s="172"/>
      <c r="F215" s="172"/>
      <c r="G215" s="172"/>
      <c r="H215" s="172"/>
      <c r="I215" s="172"/>
      <c r="J215" s="172"/>
      <c r="K215" s="172"/>
      <c r="L215" s="172"/>
      <c r="M215" s="172"/>
      <c r="N215" s="246">
        <f>BK215</f>
        <v>0</v>
      </c>
      <c r="O215" s="247"/>
      <c r="P215" s="247"/>
      <c r="Q215" s="247"/>
      <c r="R215" s="165"/>
      <c r="T215" s="166"/>
      <c r="U215" s="163"/>
      <c r="V215" s="163"/>
      <c r="W215" s="167">
        <f>SUM(W216:W218)</f>
        <v>0</v>
      </c>
      <c r="X215" s="163"/>
      <c r="Y215" s="167">
        <f>SUM(Y216:Y218)</f>
        <v>2.5014000000000002E-2</v>
      </c>
      <c r="Z215" s="163"/>
      <c r="AA215" s="168">
        <f>SUM(AA216:AA218)</f>
        <v>0</v>
      </c>
      <c r="AR215" s="169" t="s">
        <v>88</v>
      </c>
      <c r="AT215" s="170" t="s">
        <v>77</v>
      </c>
      <c r="AU215" s="170" t="s">
        <v>84</v>
      </c>
      <c r="AY215" s="169" t="s">
        <v>157</v>
      </c>
      <c r="BK215" s="171">
        <f>SUM(BK216:BK218)</f>
        <v>0</v>
      </c>
    </row>
    <row r="216" spans="2:65" s="1" customFormat="1" ht="25.5" customHeight="1">
      <c r="B216" s="35"/>
      <c r="C216" s="173" t="s">
        <v>470</v>
      </c>
      <c r="D216" s="173" t="s">
        <v>158</v>
      </c>
      <c r="E216" s="174" t="s">
        <v>908</v>
      </c>
      <c r="F216" s="239" t="s">
        <v>909</v>
      </c>
      <c r="G216" s="239"/>
      <c r="H216" s="239"/>
      <c r="I216" s="239"/>
      <c r="J216" s="175" t="s">
        <v>161</v>
      </c>
      <c r="K216" s="176">
        <v>34</v>
      </c>
      <c r="L216" s="241">
        <v>0</v>
      </c>
      <c r="M216" s="248"/>
      <c r="N216" s="242">
        <f>ROUND(L216*K216,2)</f>
        <v>0</v>
      </c>
      <c r="O216" s="242"/>
      <c r="P216" s="242"/>
      <c r="Q216" s="242"/>
      <c r="R216" s="37"/>
      <c r="T216" s="177" t="s">
        <v>24</v>
      </c>
      <c r="U216" s="44" t="s">
        <v>43</v>
      </c>
      <c r="V216" s="36"/>
      <c r="W216" s="178">
        <f>V216*K216</f>
        <v>0</v>
      </c>
      <c r="X216" s="178">
        <v>2.0000000000000002E-5</v>
      </c>
      <c r="Y216" s="178">
        <f>X216*K216</f>
        <v>6.8000000000000005E-4</v>
      </c>
      <c r="Z216" s="178">
        <v>0</v>
      </c>
      <c r="AA216" s="179">
        <f>Z216*K216</f>
        <v>0</v>
      </c>
      <c r="AR216" s="19" t="s">
        <v>162</v>
      </c>
      <c r="AT216" s="19" t="s">
        <v>158</v>
      </c>
      <c r="AU216" s="19" t="s">
        <v>88</v>
      </c>
      <c r="AY216" s="19" t="s">
        <v>157</v>
      </c>
      <c r="BE216" s="118">
        <f>IF(U216="základní",N216,0)</f>
        <v>0</v>
      </c>
      <c r="BF216" s="118">
        <f>IF(U216="snížená",N216,0)</f>
        <v>0</v>
      </c>
      <c r="BG216" s="118">
        <f>IF(U216="zákl. přenesená",N216,0)</f>
        <v>0</v>
      </c>
      <c r="BH216" s="118">
        <f>IF(U216="sníž. přenesená",N216,0)</f>
        <v>0</v>
      </c>
      <c r="BI216" s="118">
        <f>IF(U216="nulová",N216,0)</f>
        <v>0</v>
      </c>
      <c r="BJ216" s="19" t="s">
        <v>84</v>
      </c>
      <c r="BK216" s="118">
        <f>ROUND(L216*K216,2)</f>
        <v>0</v>
      </c>
      <c r="BL216" s="19" t="s">
        <v>162</v>
      </c>
      <c r="BM216" s="19" t="s">
        <v>910</v>
      </c>
    </row>
    <row r="217" spans="2:65" s="1" customFormat="1" ht="38.25" customHeight="1">
      <c r="B217" s="35"/>
      <c r="C217" s="173" t="s">
        <v>474</v>
      </c>
      <c r="D217" s="173" t="s">
        <v>158</v>
      </c>
      <c r="E217" s="174" t="s">
        <v>911</v>
      </c>
      <c r="F217" s="239" t="s">
        <v>912</v>
      </c>
      <c r="G217" s="239"/>
      <c r="H217" s="239"/>
      <c r="I217" s="239"/>
      <c r="J217" s="175" t="s">
        <v>161</v>
      </c>
      <c r="K217" s="176">
        <v>1130</v>
      </c>
      <c r="L217" s="241">
        <v>0</v>
      </c>
      <c r="M217" s="248"/>
      <c r="N217" s="242">
        <f>ROUND(L217*K217,2)</f>
        <v>0</v>
      </c>
      <c r="O217" s="242"/>
      <c r="P217" s="242"/>
      <c r="Q217" s="242"/>
      <c r="R217" s="37"/>
      <c r="T217" s="177" t="s">
        <v>24</v>
      </c>
      <c r="U217" s="44" t="s">
        <v>43</v>
      </c>
      <c r="V217" s="36"/>
      <c r="W217" s="178">
        <f>V217*K217</f>
        <v>0</v>
      </c>
      <c r="X217" s="178">
        <v>2.0000000000000002E-5</v>
      </c>
      <c r="Y217" s="178">
        <f>X217*K217</f>
        <v>2.2600000000000002E-2</v>
      </c>
      <c r="Z217" s="178">
        <v>0</v>
      </c>
      <c r="AA217" s="179">
        <f>Z217*K217</f>
        <v>0</v>
      </c>
      <c r="AR217" s="19" t="s">
        <v>162</v>
      </c>
      <c r="AT217" s="19" t="s">
        <v>158</v>
      </c>
      <c r="AU217" s="19" t="s">
        <v>88</v>
      </c>
      <c r="AY217" s="19" t="s">
        <v>157</v>
      </c>
      <c r="BE217" s="118">
        <f>IF(U217="základní",N217,0)</f>
        <v>0</v>
      </c>
      <c r="BF217" s="118">
        <f>IF(U217="snížená",N217,0)</f>
        <v>0</v>
      </c>
      <c r="BG217" s="118">
        <f>IF(U217="zákl. přenesená",N217,0)</f>
        <v>0</v>
      </c>
      <c r="BH217" s="118">
        <f>IF(U217="sníž. přenesená",N217,0)</f>
        <v>0</v>
      </c>
      <c r="BI217" s="118">
        <f>IF(U217="nulová",N217,0)</f>
        <v>0</v>
      </c>
      <c r="BJ217" s="19" t="s">
        <v>84</v>
      </c>
      <c r="BK217" s="118">
        <f>ROUND(L217*K217,2)</f>
        <v>0</v>
      </c>
      <c r="BL217" s="19" t="s">
        <v>162</v>
      </c>
      <c r="BM217" s="19" t="s">
        <v>913</v>
      </c>
    </row>
    <row r="218" spans="2:65" s="1" customFormat="1" ht="25.5" customHeight="1">
      <c r="B218" s="35"/>
      <c r="C218" s="173" t="s">
        <v>478</v>
      </c>
      <c r="D218" s="173" t="s">
        <v>158</v>
      </c>
      <c r="E218" s="174" t="s">
        <v>914</v>
      </c>
      <c r="F218" s="239" t="s">
        <v>915</v>
      </c>
      <c r="G218" s="239"/>
      <c r="H218" s="239"/>
      <c r="I218" s="239"/>
      <c r="J218" s="175" t="s">
        <v>194</v>
      </c>
      <c r="K218" s="176">
        <v>5.0999999999999996</v>
      </c>
      <c r="L218" s="241">
        <v>0</v>
      </c>
      <c r="M218" s="248"/>
      <c r="N218" s="242">
        <f>ROUND(L218*K218,2)</f>
        <v>0</v>
      </c>
      <c r="O218" s="242"/>
      <c r="P218" s="242"/>
      <c r="Q218" s="242"/>
      <c r="R218" s="37"/>
      <c r="T218" s="177" t="s">
        <v>24</v>
      </c>
      <c r="U218" s="44" t="s">
        <v>43</v>
      </c>
      <c r="V218" s="36"/>
      <c r="W218" s="178">
        <f>V218*K218</f>
        <v>0</v>
      </c>
      <c r="X218" s="178">
        <v>3.4000000000000002E-4</v>
      </c>
      <c r="Y218" s="178">
        <f>X218*K218</f>
        <v>1.7340000000000001E-3</v>
      </c>
      <c r="Z218" s="178">
        <v>0</v>
      </c>
      <c r="AA218" s="179">
        <f>Z218*K218</f>
        <v>0</v>
      </c>
      <c r="AR218" s="19" t="s">
        <v>162</v>
      </c>
      <c r="AT218" s="19" t="s">
        <v>158</v>
      </c>
      <c r="AU218" s="19" t="s">
        <v>88</v>
      </c>
      <c r="AY218" s="19" t="s">
        <v>157</v>
      </c>
      <c r="BE218" s="118">
        <f>IF(U218="základní",N218,0)</f>
        <v>0</v>
      </c>
      <c r="BF218" s="118">
        <f>IF(U218="snížená",N218,0)</f>
        <v>0</v>
      </c>
      <c r="BG218" s="118">
        <f>IF(U218="zákl. přenesená",N218,0)</f>
        <v>0</v>
      </c>
      <c r="BH218" s="118">
        <f>IF(U218="sníž. přenesená",N218,0)</f>
        <v>0</v>
      </c>
      <c r="BI218" s="118">
        <f>IF(U218="nulová",N218,0)</f>
        <v>0</v>
      </c>
      <c r="BJ218" s="19" t="s">
        <v>84</v>
      </c>
      <c r="BK218" s="118">
        <f>ROUND(L218*K218,2)</f>
        <v>0</v>
      </c>
      <c r="BL218" s="19" t="s">
        <v>162</v>
      </c>
      <c r="BM218" s="19" t="s">
        <v>916</v>
      </c>
    </row>
    <row r="219" spans="2:65" s="10" customFormat="1" ht="29.85" customHeight="1">
      <c r="B219" s="162"/>
      <c r="C219" s="163"/>
      <c r="D219" s="172" t="s">
        <v>718</v>
      </c>
      <c r="E219" s="172"/>
      <c r="F219" s="172"/>
      <c r="G219" s="172"/>
      <c r="H219" s="172"/>
      <c r="I219" s="172"/>
      <c r="J219" s="172"/>
      <c r="K219" s="172"/>
      <c r="L219" s="172"/>
      <c r="M219" s="172"/>
      <c r="N219" s="246">
        <f>BK219</f>
        <v>0</v>
      </c>
      <c r="O219" s="247"/>
      <c r="P219" s="247"/>
      <c r="Q219" s="247"/>
      <c r="R219" s="165"/>
      <c r="T219" s="166"/>
      <c r="U219" s="163"/>
      <c r="V219" s="163"/>
      <c r="W219" s="167">
        <f>SUM(W220:W238)</f>
        <v>0</v>
      </c>
      <c r="X219" s="163"/>
      <c r="Y219" s="167">
        <f>SUM(Y220:Y238)</f>
        <v>2.2599999999999999E-2</v>
      </c>
      <c r="Z219" s="163"/>
      <c r="AA219" s="168">
        <f>SUM(AA220:AA238)</f>
        <v>0</v>
      </c>
      <c r="AR219" s="169" t="s">
        <v>88</v>
      </c>
      <c r="AT219" s="170" t="s">
        <v>77</v>
      </c>
      <c r="AU219" s="170" t="s">
        <v>84</v>
      </c>
      <c r="AY219" s="169" t="s">
        <v>157</v>
      </c>
      <c r="BK219" s="171">
        <f>SUM(BK220:BK238)</f>
        <v>0</v>
      </c>
    </row>
    <row r="220" spans="2:65" s="1" customFormat="1" ht="76.5" customHeight="1">
      <c r="B220" s="35"/>
      <c r="C220" s="181" t="s">
        <v>482</v>
      </c>
      <c r="D220" s="181" t="s">
        <v>234</v>
      </c>
      <c r="E220" s="182" t="s">
        <v>917</v>
      </c>
      <c r="F220" s="245" t="s">
        <v>918</v>
      </c>
      <c r="G220" s="245"/>
      <c r="H220" s="245"/>
      <c r="I220" s="245"/>
      <c r="J220" s="183" t="s">
        <v>208</v>
      </c>
      <c r="K220" s="184">
        <v>1</v>
      </c>
      <c r="L220" s="249">
        <v>0</v>
      </c>
      <c r="M220" s="250"/>
      <c r="N220" s="251">
        <f t="shared" ref="N220:N230" si="55">ROUND(L220*K220,2)</f>
        <v>0</v>
      </c>
      <c r="O220" s="242"/>
      <c r="P220" s="242"/>
      <c r="Q220" s="242"/>
      <c r="R220" s="37"/>
      <c r="T220" s="177" t="s">
        <v>24</v>
      </c>
      <c r="U220" s="44" t="s">
        <v>43</v>
      </c>
      <c r="V220" s="36"/>
      <c r="W220" s="178">
        <f t="shared" ref="W220:W230" si="56">V220*K220</f>
        <v>0</v>
      </c>
      <c r="X220" s="178">
        <v>0</v>
      </c>
      <c r="Y220" s="178">
        <f t="shared" ref="Y220:Y230" si="57">X220*K220</f>
        <v>0</v>
      </c>
      <c r="Z220" s="178">
        <v>0</v>
      </c>
      <c r="AA220" s="179">
        <f t="shared" ref="AA220:AA230" si="58">Z220*K220</f>
        <v>0</v>
      </c>
      <c r="AR220" s="19" t="s">
        <v>237</v>
      </c>
      <c r="AT220" s="19" t="s">
        <v>234</v>
      </c>
      <c r="AU220" s="19" t="s">
        <v>88</v>
      </c>
      <c r="AY220" s="19" t="s">
        <v>157</v>
      </c>
      <c r="BE220" s="118">
        <f t="shared" ref="BE220:BE230" si="59">IF(U220="základní",N220,0)</f>
        <v>0</v>
      </c>
      <c r="BF220" s="118">
        <f t="shared" ref="BF220:BF230" si="60">IF(U220="snížená",N220,0)</f>
        <v>0</v>
      </c>
      <c r="BG220" s="118">
        <f t="shared" ref="BG220:BG230" si="61">IF(U220="zákl. přenesená",N220,0)</f>
        <v>0</v>
      </c>
      <c r="BH220" s="118">
        <f t="shared" ref="BH220:BH230" si="62">IF(U220="sníž. přenesená",N220,0)</f>
        <v>0</v>
      </c>
      <c r="BI220" s="118">
        <f t="shared" ref="BI220:BI230" si="63">IF(U220="nulová",N220,0)</f>
        <v>0</v>
      </c>
      <c r="BJ220" s="19" t="s">
        <v>84</v>
      </c>
      <c r="BK220" s="118">
        <f t="shared" ref="BK220:BK230" si="64">ROUND(L220*K220,2)</f>
        <v>0</v>
      </c>
      <c r="BL220" s="19" t="s">
        <v>162</v>
      </c>
      <c r="BM220" s="19" t="s">
        <v>919</v>
      </c>
    </row>
    <row r="221" spans="2:65" s="1" customFormat="1" ht="16.5" customHeight="1">
      <c r="B221" s="35"/>
      <c r="C221" s="173" t="s">
        <v>486</v>
      </c>
      <c r="D221" s="173" t="s">
        <v>158</v>
      </c>
      <c r="E221" s="174" t="s">
        <v>920</v>
      </c>
      <c r="F221" s="239" t="s">
        <v>921</v>
      </c>
      <c r="G221" s="239"/>
      <c r="H221" s="239"/>
      <c r="I221" s="239"/>
      <c r="J221" s="175" t="s">
        <v>208</v>
      </c>
      <c r="K221" s="176">
        <v>1</v>
      </c>
      <c r="L221" s="241">
        <v>0</v>
      </c>
      <c r="M221" s="248"/>
      <c r="N221" s="242">
        <f t="shared" si="55"/>
        <v>0</v>
      </c>
      <c r="O221" s="242"/>
      <c r="P221" s="242"/>
      <c r="Q221" s="242"/>
      <c r="R221" s="37"/>
      <c r="T221" s="177" t="s">
        <v>24</v>
      </c>
      <c r="U221" s="44" t="s">
        <v>43</v>
      </c>
      <c r="V221" s="36"/>
      <c r="W221" s="178">
        <f t="shared" si="56"/>
        <v>0</v>
      </c>
      <c r="X221" s="178">
        <v>0</v>
      </c>
      <c r="Y221" s="178">
        <f t="shared" si="57"/>
        <v>0</v>
      </c>
      <c r="Z221" s="178">
        <v>0</v>
      </c>
      <c r="AA221" s="179">
        <f t="shared" si="58"/>
        <v>0</v>
      </c>
      <c r="AR221" s="19" t="s">
        <v>162</v>
      </c>
      <c r="AT221" s="19" t="s">
        <v>158</v>
      </c>
      <c r="AU221" s="19" t="s">
        <v>88</v>
      </c>
      <c r="AY221" s="19" t="s">
        <v>157</v>
      </c>
      <c r="BE221" s="118">
        <f t="shared" si="59"/>
        <v>0</v>
      </c>
      <c r="BF221" s="118">
        <f t="shared" si="60"/>
        <v>0</v>
      </c>
      <c r="BG221" s="118">
        <f t="shared" si="61"/>
        <v>0</v>
      </c>
      <c r="BH221" s="118">
        <f t="shared" si="62"/>
        <v>0</v>
      </c>
      <c r="BI221" s="118">
        <f t="shared" si="63"/>
        <v>0</v>
      </c>
      <c r="BJ221" s="19" t="s">
        <v>84</v>
      </c>
      <c r="BK221" s="118">
        <f t="shared" si="64"/>
        <v>0</v>
      </c>
      <c r="BL221" s="19" t="s">
        <v>162</v>
      </c>
      <c r="BM221" s="19" t="s">
        <v>922</v>
      </c>
    </row>
    <row r="222" spans="2:65" s="1" customFormat="1" ht="16.5" customHeight="1">
      <c r="B222" s="35"/>
      <c r="C222" s="173" t="s">
        <v>490</v>
      </c>
      <c r="D222" s="173" t="s">
        <v>158</v>
      </c>
      <c r="E222" s="174" t="s">
        <v>923</v>
      </c>
      <c r="F222" s="239" t="s">
        <v>924</v>
      </c>
      <c r="G222" s="239"/>
      <c r="H222" s="239"/>
      <c r="I222" s="239"/>
      <c r="J222" s="175" t="s">
        <v>208</v>
      </c>
      <c r="K222" s="176">
        <v>1</v>
      </c>
      <c r="L222" s="241">
        <v>0</v>
      </c>
      <c r="M222" s="248"/>
      <c r="N222" s="242">
        <f t="shared" si="55"/>
        <v>0</v>
      </c>
      <c r="O222" s="242"/>
      <c r="P222" s="242"/>
      <c r="Q222" s="242"/>
      <c r="R222" s="37"/>
      <c r="T222" s="177" t="s">
        <v>24</v>
      </c>
      <c r="U222" s="44" t="s">
        <v>43</v>
      </c>
      <c r="V222" s="36"/>
      <c r="W222" s="178">
        <f t="shared" si="56"/>
        <v>0</v>
      </c>
      <c r="X222" s="178">
        <v>0</v>
      </c>
      <c r="Y222" s="178">
        <f t="shared" si="57"/>
        <v>0</v>
      </c>
      <c r="Z222" s="178">
        <v>0</v>
      </c>
      <c r="AA222" s="179">
        <f t="shared" si="58"/>
        <v>0</v>
      </c>
      <c r="AR222" s="19" t="s">
        <v>162</v>
      </c>
      <c r="AT222" s="19" t="s">
        <v>158</v>
      </c>
      <c r="AU222" s="19" t="s">
        <v>88</v>
      </c>
      <c r="AY222" s="19" t="s">
        <v>157</v>
      </c>
      <c r="BE222" s="118">
        <f t="shared" si="59"/>
        <v>0</v>
      </c>
      <c r="BF222" s="118">
        <f t="shared" si="60"/>
        <v>0</v>
      </c>
      <c r="BG222" s="118">
        <f t="shared" si="61"/>
        <v>0</v>
      </c>
      <c r="BH222" s="118">
        <f t="shared" si="62"/>
        <v>0</v>
      </c>
      <c r="BI222" s="118">
        <f t="shared" si="63"/>
        <v>0</v>
      </c>
      <c r="BJ222" s="19" t="s">
        <v>84</v>
      </c>
      <c r="BK222" s="118">
        <f t="shared" si="64"/>
        <v>0</v>
      </c>
      <c r="BL222" s="19" t="s">
        <v>162</v>
      </c>
      <c r="BM222" s="19" t="s">
        <v>925</v>
      </c>
    </row>
    <row r="223" spans="2:65" s="1" customFormat="1" ht="25.5" customHeight="1">
      <c r="B223" s="35"/>
      <c r="C223" s="173" t="s">
        <v>495</v>
      </c>
      <c r="D223" s="173" t="s">
        <v>158</v>
      </c>
      <c r="E223" s="174" t="s">
        <v>926</v>
      </c>
      <c r="F223" s="239" t="s">
        <v>927</v>
      </c>
      <c r="G223" s="239"/>
      <c r="H223" s="239"/>
      <c r="I223" s="239"/>
      <c r="J223" s="175" t="s">
        <v>161</v>
      </c>
      <c r="K223" s="176">
        <v>20</v>
      </c>
      <c r="L223" s="241">
        <v>0</v>
      </c>
      <c r="M223" s="248"/>
      <c r="N223" s="242">
        <f t="shared" si="55"/>
        <v>0</v>
      </c>
      <c r="O223" s="242"/>
      <c r="P223" s="242"/>
      <c r="Q223" s="242"/>
      <c r="R223" s="37"/>
      <c r="T223" s="177" t="s">
        <v>24</v>
      </c>
      <c r="U223" s="44" t="s">
        <v>43</v>
      </c>
      <c r="V223" s="36"/>
      <c r="W223" s="178">
        <f t="shared" si="56"/>
        <v>0</v>
      </c>
      <c r="X223" s="178">
        <v>1.0399999999999999E-3</v>
      </c>
      <c r="Y223" s="178">
        <f t="shared" si="57"/>
        <v>2.0799999999999999E-2</v>
      </c>
      <c r="Z223" s="178">
        <v>0</v>
      </c>
      <c r="AA223" s="179">
        <f t="shared" si="58"/>
        <v>0</v>
      </c>
      <c r="AR223" s="19" t="s">
        <v>162</v>
      </c>
      <c r="AT223" s="19" t="s">
        <v>158</v>
      </c>
      <c r="AU223" s="19" t="s">
        <v>88</v>
      </c>
      <c r="AY223" s="19" t="s">
        <v>157</v>
      </c>
      <c r="BE223" s="118">
        <f t="shared" si="59"/>
        <v>0</v>
      </c>
      <c r="BF223" s="118">
        <f t="shared" si="60"/>
        <v>0</v>
      </c>
      <c r="BG223" s="118">
        <f t="shared" si="61"/>
        <v>0</v>
      </c>
      <c r="BH223" s="118">
        <f t="shared" si="62"/>
        <v>0</v>
      </c>
      <c r="BI223" s="118">
        <f t="shared" si="63"/>
        <v>0</v>
      </c>
      <c r="BJ223" s="19" t="s">
        <v>84</v>
      </c>
      <c r="BK223" s="118">
        <f t="shared" si="64"/>
        <v>0</v>
      </c>
      <c r="BL223" s="19" t="s">
        <v>162</v>
      </c>
      <c r="BM223" s="19" t="s">
        <v>928</v>
      </c>
    </row>
    <row r="224" spans="2:65" s="1" customFormat="1" ht="38.25" customHeight="1">
      <c r="B224" s="35"/>
      <c r="C224" s="173" t="s">
        <v>500</v>
      </c>
      <c r="D224" s="173" t="s">
        <v>158</v>
      </c>
      <c r="E224" s="174" t="s">
        <v>929</v>
      </c>
      <c r="F224" s="239" t="s">
        <v>930</v>
      </c>
      <c r="G224" s="239"/>
      <c r="H224" s="239"/>
      <c r="I224" s="239"/>
      <c r="J224" s="175" t="s">
        <v>208</v>
      </c>
      <c r="K224" s="176">
        <v>2</v>
      </c>
      <c r="L224" s="241">
        <v>0</v>
      </c>
      <c r="M224" s="248"/>
      <c r="N224" s="242">
        <f t="shared" si="55"/>
        <v>0</v>
      </c>
      <c r="O224" s="242"/>
      <c r="P224" s="242"/>
      <c r="Q224" s="242"/>
      <c r="R224" s="37"/>
      <c r="T224" s="177" t="s">
        <v>24</v>
      </c>
      <c r="U224" s="44" t="s">
        <v>43</v>
      </c>
      <c r="V224" s="36"/>
      <c r="W224" s="178">
        <f t="shared" si="56"/>
        <v>0</v>
      </c>
      <c r="X224" s="178">
        <v>5.0000000000000002E-5</v>
      </c>
      <c r="Y224" s="178">
        <f t="shared" si="57"/>
        <v>1E-4</v>
      </c>
      <c r="Z224" s="178">
        <v>0</v>
      </c>
      <c r="AA224" s="179">
        <f t="shared" si="58"/>
        <v>0</v>
      </c>
      <c r="AR224" s="19" t="s">
        <v>162</v>
      </c>
      <c r="AT224" s="19" t="s">
        <v>158</v>
      </c>
      <c r="AU224" s="19" t="s">
        <v>88</v>
      </c>
      <c r="AY224" s="19" t="s">
        <v>157</v>
      </c>
      <c r="BE224" s="118">
        <f t="shared" si="59"/>
        <v>0</v>
      </c>
      <c r="BF224" s="118">
        <f t="shared" si="60"/>
        <v>0</v>
      </c>
      <c r="BG224" s="118">
        <f t="shared" si="61"/>
        <v>0</v>
      </c>
      <c r="BH224" s="118">
        <f t="shared" si="62"/>
        <v>0</v>
      </c>
      <c r="BI224" s="118">
        <f t="shared" si="63"/>
        <v>0</v>
      </c>
      <c r="BJ224" s="19" t="s">
        <v>84</v>
      </c>
      <c r="BK224" s="118">
        <f t="shared" si="64"/>
        <v>0</v>
      </c>
      <c r="BL224" s="19" t="s">
        <v>162</v>
      </c>
      <c r="BM224" s="19" t="s">
        <v>931</v>
      </c>
    </row>
    <row r="225" spans="2:65" s="1" customFormat="1" ht="25.5" customHeight="1">
      <c r="B225" s="35"/>
      <c r="C225" s="173" t="s">
        <v>504</v>
      </c>
      <c r="D225" s="173" t="s">
        <v>158</v>
      </c>
      <c r="E225" s="174" t="s">
        <v>932</v>
      </c>
      <c r="F225" s="239" t="s">
        <v>933</v>
      </c>
      <c r="G225" s="239"/>
      <c r="H225" s="239"/>
      <c r="I225" s="239"/>
      <c r="J225" s="175" t="s">
        <v>161</v>
      </c>
      <c r="K225" s="176">
        <v>20</v>
      </c>
      <c r="L225" s="241">
        <v>0</v>
      </c>
      <c r="M225" s="248"/>
      <c r="N225" s="242">
        <f t="shared" si="55"/>
        <v>0</v>
      </c>
      <c r="O225" s="242"/>
      <c r="P225" s="242"/>
      <c r="Q225" s="242"/>
      <c r="R225" s="37"/>
      <c r="T225" s="177" t="s">
        <v>24</v>
      </c>
      <c r="U225" s="44" t="s">
        <v>43</v>
      </c>
      <c r="V225" s="36"/>
      <c r="W225" s="178">
        <f t="shared" si="56"/>
        <v>0</v>
      </c>
      <c r="X225" s="178">
        <v>0</v>
      </c>
      <c r="Y225" s="178">
        <f t="shared" si="57"/>
        <v>0</v>
      </c>
      <c r="Z225" s="178">
        <v>0</v>
      </c>
      <c r="AA225" s="179">
        <f t="shared" si="58"/>
        <v>0</v>
      </c>
      <c r="AR225" s="19" t="s">
        <v>162</v>
      </c>
      <c r="AT225" s="19" t="s">
        <v>158</v>
      </c>
      <c r="AU225" s="19" t="s">
        <v>88</v>
      </c>
      <c r="AY225" s="19" t="s">
        <v>157</v>
      </c>
      <c r="BE225" s="118">
        <f t="shared" si="59"/>
        <v>0</v>
      </c>
      <c r="BF225" s="118">
        <f t="shared" si="60"/>
        <v>0</v>
      </c>
      <c r="BG225" s="118">
        <f t="shared" si="61"/>
        <v>0</v>
      </c>
      <c r="BH225" s="118">
        <f t="shared" si="62"/>
        <v>0</v>
      </c>
      <c r="BI225" s="118">
        <f t="shared" si="63"/>
        <v>0</v>
      </c>
      <c r="BJ225" s="19" t="s">
        <v>84</v>
      </c>
      <c r="BK225" s="118">
        <f t="shared" si="64"/>
        <v>0</v>
      </c>
      <c r="BL225" s="19" t="s">
        <v>162</v>
      </c>
      <c r="BM225" s="19" t="s">
        <v>934</v>
      </c>
    </row>
    <row r="226" spans="2:65" s="1" customFormat="1" ht="16.5" customHeight="1">
      <c r="B226" s="35"/>
      <c r="C226" s="173" t="s">
        <v>508</v>
      </c>
      <c r="D226" s="173" t="s">
        <v>158</v>
      </c>
      <c r="E226" s="174" t="s">
        <v>935</v>
      </c>
      <c r="F226" s="239" t="s">
        <v>936</v>
      </c>
      <c r="G226" s="239"/>
      <c r="H226" s="239"/>
      <c r="I226" s="239"/>
      <c r="J226" s="175" t="s">
        <v>161</v>
      </c>
      <c r="K226" s="176">
        <v>20</v>
      </c>
      <c r="L226" s="241">
        <v>0</v>
      </c>
      <c r="M226" s="248"/>
      <c r="N226" s="242">
        <f t="shared" si="55"/>
        <v>0</v>
      </c>
      <c r="O226" s="242"/>
      <c r="P226" s="242"/>
      <c r="Q226" s="242"/>
      <c r="R226" s="37"/>
      <c r="T226" s="177" t="s">
        <v>24</v>
      </c>
      <c r="U226" s="44" t="s">
        <v>43</v>
      </c>
      <c r="V226" s="36"/>
      <c r="W226" s="178">
        <f t="shared" si="56"/>
        <v>0</v>
      </c>
      <c r="X226" s="178">
        <v>0</v>
      </c>
      <c r="Y226" s="178">
        <f t="shared" si="57"/>
        <v>0</v>
      </c>
      <c r="Z226" s="178">
        <v>0</v>
      </c>
      <c r="AA226" s="179">
        <f t="shared" si="58"/>
        <v>0</v>
      </c>
      <c r="AR226" s="19" t="s">
        <v>162</v>
      </c>
      <c r="AT226" s="19" t="s">
        <v>158</v>
      </c>
      <c r="AU226" s="19" t="s">
        <v>88</v>
      </c>
      <c r="AY226" s="19" t="s">
        <v>157</v>
      </c>
      <c r="BE226" s="118">
        <f t="shared" si="59"/>
        <v>0</v>
      </c>
      <c r="BF226" s="118">
        <f t="shared" si="60"/>
        <v>0</v>
      </c>
      <c r="BG226" s="118">
        <f t="shared" si="61"/>
        <v>0</v>
      </c>
      <c r="BH226" s="118">
        <f t="shared" si="62"/>
        <v>0</v>
      </c>
      <c r="BI226" s="118">
        <f t="shared" si="63"/>
        <v>0</v>
      </c>
      <c r="BJ226" s="19" t="s">
        <v>84</v>
      </c>
      <c r="BK226" s="118">
        <f t="shared" si="64"/>
        <v>0</v>
      </c>
      <c r="BL226" s="19" t="s">
        <v>162</v>
      </c>
      <c r="BM226" s="19" t="s">
        <v>937</v>
      </c>
    </row>
    <row r="227" spans="2:65" s="1" customFormat="1" ht="25.5" customHeight="1">
      <c r="B227" s="35"/>
      <c r="C227" s="173" t="s">
        <v>512</v>
      </c>
      <c r="D227" s="173" t="s">
        <v>158</v>
      </c>
      <c r="E227" s="174" t="s">
        <v>582</v>
      </c>
      <c r="F227" s="239" t="s">
        <v>583</v>
      </c>
      <c r="G227" s="239"/>
      <c r="H227" s="239"/>
      <c r="I227" s="239"/>
      <c r="J227" s="175" t="s">
        <v>208</v>
      </c>
      <c r="K227" s="176">
        <v>2</v>
      </c>
      <c r="L227" s="241">
        <v>0</v>
      </c>
      <c r="M227" s="248"/>
      <c r="N227" s="242">
        <f t="shared" si="55"/>
        <v>0</v>
      </c>
      <c r="O227" s="242"/>
      <c r="P227" s="242"/>
      <c r="Q227" s="242"/>
      <c r="R227" s="37"/>
      <c r="T227" s="177" t="s">
        <v>24</v>
      </c>
      <c r="U227" s="44" t="s">
        <v>43</v>
      </c>
      <c r="V227" s="36"/>
      <c r="W227" s="178">
        <f t="shared" si="56"/>
        <v>0</v>
      </c>
      <c r="X227" s="178">
        <v>3.0000000000000001E-5</v>
      </c>
      <c r="Y227" s="178">
        <f t="shared" si="57"/>
        <v>6.0000000000000002E-5</v>
      </c>
      <c r="Z227" s="178">
        <v>0</v>
      </c>
      <c r="AA227" s="179">
        <f t="shared" si="58"/>
        <v>0</v>
      </c>
      <c r="AR227" s="19" t="s">
        <v>162</v>
      </c>
      <c r="AT227" s="19" t="s">
        <v>158</v>
      </c>
      <c r="AU227" s="19" t="s">
        <v>88</v>
      </c>
      <c r="AY227" s="19" t="s">
        <v>157</v>
      </c>
      <c r="BE227" s="118">
        <f t="shared" si="59"/>
        <v>0</v>
      </c>
      <c r="BF227" s="118">
        <f t="shared" si="60"/>
        <v>0</v>
      </c>
      <c r="BG227" s="118">
        <f t="shared" si="61"/>
        <v>0</v>
      </c>
      <c r="BH227" s="118">
        <f t="shared" si="62"/>
        <v>0</v>
      </c>
      <c r="BI227" s="118">
        <f t="shared" si="63"/>
        <v>0</v>
      </c>
      <c r="BJ227" s="19" t="s">
        <v>84</v>
      </c>
      <c r="BK227" s="118">
        <f t="shared" si="64"/>
        <v>0</v>
      </c>
      <c r="BL227" s="19" t="s">
        <v>162</v>
      </c>
      <c r="BM227" s="19" t="s">
        <v>938</v>
      </c>
    </row>
    <row r="228" spans="2:65" s="1" customFormat="1" ht="25.5" customHeight="1">
      <c r="B228" s="35"/>
      <c r="C228" s="173" t="s">
        <v>516</v>
      </c>
      <c r="D228" s="173" t="s">
        <v>158</v>
      </c>
      <c r="E228" s="174" t="s">
        <v>598</v>
      </c>
      <c r="F228" s="239" t="s">
        <v>599</v>
      </c>
      <c r="G228" s="239"/>
      <c r="H228" s="239"/>
      <c r="I228" s="239"/>
      <c r="J228" s="175" t="s">
        <v>208</v>
      </c>
      <c r="K228" s="176">
        <v>8</v>
      </c>
      <c r="L228" s="241">
        <v>0</v>
      </c>
      <c r="M228" s="248"/>
      <c r="N228" s="242">
        <f t="shared" si="55"/>
        <v>0</v>
      </c>
      <c r="O228" s="242"/>
      <c r="P228" s="242"/>
      <c r="Q228" s="242"/>
      <c r="R228" s="37"/>
      <c r="T228" s="177" t="s">
        <v>24</v>
      </c>
      <c r="U228" s="44" t="s">
        <v>43</v>
      </c>
      <c r="V228" s="36"/>
      <c r="W228" s="178">
        <f t="shared" si="56"/>
        <v>0</v>
      </c>
      <c r="X228" s="178">
        <v>1.3999999999999999E-4</v>
      </c>
      <c r="Y228" s="178">
        <f t="shared" si="57"/>
        <v>1.1199999999999999E-3</v>
      </c>
      <c r="Z228" s="178">
        <v>0</v>
      </c>
      <c r="AA228" s="179">
        <f t="shared" si="58"/>
        <v>0</v>
      </c>
      <c r="AR228" s="19" t="s">
        <v>162</v>
      </c>
      <c r="AT228" s="19" t="s">
        <v>158</v>
      </c>
      <c r="AU228" s="19" t="s">
        <v>88</v>
      </c>
      <c r="AY228" s="19" t="s">
        <v>157</v>
      </c>
      <c r="BE228" s="118">
        <f t="shared" si="59"/>
        <v>0</v>
      </c>
      <c r="BF228" s="118">
        <f t="shared" si="60"/>
        <v>0</v>
      </c>
      <c r="BG228" s="118">
        <f t="shared" si="61"/>
        <v>0</v>
      </c>
      <c r="BH228" s="118">
        <f t="shared" si="62"/>
        <v>0</v>
      </c>
      <c r="BI228" s="118">
        <f t="shared" si="63"/>
        <v>0</v>
      </c>
      <c r="BJ228" s="19" t="s">
        <v>84</v>
      </c>
      <c r="BK228" s="118">
        <f t="shared" si="64"/>
        <v>0</v>
      </c>
      <c r="BL228" s="19" t="s">
        <v>162</v>
      </c>
      <c r="BM228" s="19" t="s">
        <v>939</v>
      </c>
    </row>
    <row r="229" spans="2:65" s="1" customFormat="1" ht="16.5" customHeight="1">
      <c r="B229" s="35"/>
      <c r="C229" s="181" t="s">
        <v>520</v>
      </c>
      <c r="D229" s="181" t="s">
        <v>234</v>
      </c>
      <c r="E229" s="182" t="s">
        <v>538</v>
      </c>
      <c r="F229" s="245" t="s">
        <v>851</v>
      </c>
      <c r="G229" s="245"/>
      <c r="H229" s="245"/>
      <c r="I229" s="245"/>
      <c r="J229" s="183" t="s">
        <v>208</v>
      </c>
      <c r="K229" s="184">
        <v>2</v>
      </c>
      <c r="L229" s="249">
        <v>0</v>
      </c>
      <c r="M229" s="250"/>
      <c r="N229" s="251">
        <f t="shared" si="55"/>
        <v>0</v>
      </c>
      <c r="O229" s="242"/>
      <c r="P229" s="242"/>
      <c r="Q229" s="242"/>
      <c r="R229" s="37"/>
      <c r="T229" s="177" t="s">
        <v>24</v>
      </c>
      <c r="U229" s="44" t="s">
        <v>43</v>
      </c>
      <c r="V229" s="36"/>
      <c r="W229" s="178">
        <f t="shared" si="56"/>
        <v>0</v>
      </c>
      <c r="X229" s="178">
        <v>0</v>
      </c>
      <c r="Y229" s="178">
        <f t="shared" si="57"/>
        <v>0</v>
      </c>
      <c r="Z229" s="178">
        <v>0</v>
      </c>
      <c r="AA229" s="179">
        <f t="shared" si="58"/>
        <v>0</v>
      </c>
      <c r="AR229" s="19" t="s">
        <v>237</v>
      </c>
      <c r="AT229" s="19" t="s">
        <v>234</v>
      </c>
      <c r="AU229" s="19" t="s">
        <v>88</v>
      </c>
      <c r="AY229" s="19" t="s">
        <v>157</v>
      </c>
      <c r="BE229" s="118">
        <f t="shared" si="59"/>
        <v>0</v>
      </c>
      <c r="BF229" s="118">
        <f t="shared" si="60"/>
        <v>0</v>
      </c>
      <c r="BG229" s="118">
        <f t="shared" si="61"/>
        <v>0</v>
      </c>
      <c r="BH229" s="118">
        <f t="shared" si="62"/>
        <v>0</v>
      </c>
      <c r="BI229" s="118">
        <f t="shared" si="63"/>
        <v>0</v>
      </c>
      <c r="BJ229" s="19" t="s">
        <v>84</v>
      </c>
      <c r="BK229" s="118">
        <f t="shared" si="64"/>
        <v>0</v>
      </c>
      <c r="BL229" s="19" t="s">
        <v>162</v>
      </c>
      <c r="BM229" s="19" t="s">
        <v>940</v>
      </c>
    </row>
    <row r="230" spans="2:65" s="1" customFormat="1" ht="51" customHeight="1">
      <c r="B230" s="35"/>
      <c r="C230" s="181" t="s">
        <v>525</v>
      </c>
      <c r="D230" s="181" t="s">
        <v>234</v>
      </c>
      <c r="E230" s="182" t="s">
        <v>868</v>
      </c>
      <c r="F230" s="245" t="s">
        <v>869</v>
      </c>
      <c r="G230" s="245"/>
      <c r="H230" s="245"/>
      <c r="I230" s="245"/>
      <c r="J230" s="183" t="s">
        <v>24</v>
      </c>
      <c r="K230" s="184">
        <v>0</v>
      </c>
      <c r="L230" s="249">
        <v>0</v>
      </c>
      <c r="M230" s="250"/>
      <c r="N230" s="251">
        <f t="shared" si="55"/>
        <v>0</v>
      </c>
      <c r="O230" s="242"/>
      <c r="P230" s="242"/>
      <c r="Q230" s="242"/>
      <c r="R230" s="37"/>
      <c r="T230" s="177" t="s">
        <v>24</v>
      </c>
      <c r="U230" s="44" t="s">
        <v>43</v>
      </c>
      <c r="V230" s="36"/>
      <c r="W230" s="178">
        <f t="shared" si="56"/>
        <v>0</v>
      </c>
      <c r="X230" s="178">
        <v>0</v>
      </c>
      <c r="Y230" s="178">
        <f t="shared" si="57"/>
        <v>0</v>
      </c>
      <c r="Z230" s="178">
        <v>0</v>
      </c>
      <c r="AA230" s="179">
        <f t="shared" si="58"/>
        <v>0</v>
      </c>
      <c r="AR230" s="19" t="s">
        <v>237</v>
      </c>
      <c r="AT230" s="19" t="s">
        <v>234</v>
      </c>
      <c r="AU230" s="19" t="s">
        <v>88</v>
      </c>
      <c r="AY230" s="19" t="s">
        <v>157</v>
      </c>
      <c r="BE230" s="118">
        <f t="shared" si="59"/>
        <v>0</v>
      </c>
      <c r="BF230" s="118">
        <f t="shared" si="60"/>
        <v>0</v>
      </c>
      <c r="BG230" s="118">
        <f t="shared" si="61"/>
        <v>0</v>
      </c>
      <c r="BH230" s="118">
        <f t="shared" si="62"/>
        <v>0</v>
      </c>
      <c r="BI230" s="118">
        <f t="shared" si="63"/>
        <v>0</v>
      </c>
      <c r="BJ230" s="19" t="s">
        <v>84</v>
      </c>
      <c r="BK230" s="118">
        <f t="shared" si="64"/>
        <v>0</v>
      </c>
      <c r="BL230" s="19" t="s">
        <v>162</v>
      </c>
      <c r="BM230" s="19" t="s">
        <v>941</v>
      </c>
    </row>
    <row r="231" spans="2:65" s="1" customFormat="1" ht="60" customHeight="1">
      <c r="B231" s="35"/>
      <c r="C231" s="36"/>
      <c r="D231" s="36"/>
      <c r="E231" s="36"/>
      <c r="F231" s="277" t="s">
        <v>855</v>
      </c>
      <c r="G231" s="278"/>
      <c r="H231" s="278"/>
      <c r="I231" s="278"/>
      <c r="J231" s="36"/>
      <c r="K231" s="36"/>
      <c r="L231" s="36"/>
      <c r="M231" s="36"/>
      <c r="N231" s="36"/>
      <c r="O231" s="36"/>
      <c r="P231" s="36"/>
      <c r="Q231" s="36"/>
      <c r="R231" s="37"/>
      <c r="T231" s="149"/>
      <c r="U231" s="36"/>
      <c r="V231" s="36"/>
      <c r="W231" s="36"/>
      <c r="X231" s="36"/>
      <c r="Y231" s="36"/>
      <c r="Z231" s="36"/>
      <c r="AA231" s="78"/>
      <c r="AT231" s="19" t="s">
        <v>414</v>
      </c>
      <c r="AU231" s="19" t="s">
        <v>88</v>
      </c>
    </row>
    <row r="232" spans="2:65" s="1" customFormat="1" ht="16.5" customHeight="1">
      <c r="B232" s="35"/>
      <c r="C232" s="181" t="s">
        <v>529</v>
      </c>
      <c r="D232" s="181" t="s">
        <v>234</v>
      </c>
      <c r="E232" s="182" t="s">
        <v>873</v>
      </c>
      <c r="F232" s="245" t="s">
        <v>860</v>
      </c>
      <c r="G232" s="245"/>
      <c r="H232" s="245"/>
      <c r="I232" s="245"/>
      <c r="J232" s="183" t="s">
        <v>208</v>
      </c>
      <c r="K232" s="184">
        <v>1</v>
      </c>
      <c r="L232" s="249">
        <v>0</v>
      </c>
      <c r="M232" s="250"/>
      <c r="N232" s="251">
        <f t="shared" ref="N232:N238" si="65">ROUND(L232*K232,2)</f>
        <v>0</v>
      </c>
      <c r="O232" s="242"/>
      <c r="P232" s="242"/>
      <c r="Q232" s="242"/>
      <c r="R232" s="37"/>
      <c r="T232" s="177" t="s">
        <v>24</v>
      </c>
      <c r="U232" s="44" t="s">
        <v>43</v>
      </c>
      <c r="V232" s="36"/>
      <c r="W232" s="178">
        <f t="shared" ref="W232:W238" si="66">V232*K232</f>
        <v>0</v>
      </c>
      <c r="X232" s="178">
        <v>0</v>
      </c>
      <c r="Y232" s="178">
        <f t="shared" ref="Y232:Y238" si="67">X232*K232</f>
        <v>0</v>
      </c>
      <c r="Z232" s="178">
        <v>0</v>
      </c>
      <c r="AA232" s="179">
        <f t="shared" ref="AA232:AA238" si="68">Z232*K232</f>
        <v>0</v>
      </c>
      <c r="AR232" s="19" t="s">
        <v>237</v>
      </c>
      <c r="AT232" s="19" t="s">
        <v>234</v>
      </c>
      <c r="AU232" s="19" t="s">
        <v>88</v>
      </c>
      <c r="AY232" s="19" t="s">
        <v>157</v>
      </c>
      <c r="BE232" s="118">
        <f t="shared" ref="BE232:BE238" si="69">IF(U232="základní",N232,0)</f>
        <v>0</v>
      </c>
      <c r="BF232" s="118">
        <f t="shared" ref="BF232:BF238" si="70">IF(U232="snížená",N232,0)</f>
        <v>0</v>
      </c>
      <c r="BG232" s="118">
        <f t="shared" ref="BG232:BG238" si="71">IF(U232="zákl. přenesená",N232,0)</f>
        <v>0</v>
      </c>
      <c r="BH232" s="118">
        <f t="shared" ref="BH232:BH238" si="72">IF(U232="sníž. přenesená",N232,0)</f>
        <v>0</v>
      </c>
      <c r="BI232" s="118">
        <f t="shared" ref="BI232:BI238" si="73">IF(U232="nulová",N232,0)</f>
        <v>0</v>
      </c>
      <c r="BJ232" s="19" t="s">
        <v>84</v>
      </c>
      <c r="BK232" s="118">
        <f t="shared" ref="BK232:BK238" si="74">ROUND(L232*K232,2)</f>
        <v>0</v>
      </c>
      <c r="BL232" s="19" t="s">
        <v>162</v>
      </c>
      <c r="BM232" s="19" t="s">
        <v>942</v>
      </c>
    </row>
    <row r="233" spans="2:65" s="1" customFormat="1" ht="16.5" customHeight="1">
      <c r="B233" s="35"/>
      <c r="C233" s="181" t="s">
        <v>533</v>
      </c>
      <c r="D233" s="181" t="s">
        <v>234</v>
      </c>
      <c r="E233" s="182" t="s">
        <v>943</v>
      </c>
      <c r="F233" s="245" t="s">
        <v>944</v>
      </c>
      <c r="G233" s="245"/>
      <c r="H233" s="245"/>
      <c r="I233" s="245"/>
      <c r="J233" s="183" t="s">
        <v>208</v>
      </c>
      <c r="K233" s="184">
        <v>1</v>
      </c>
      <c r="L233" s="249">
        <v>0</v>
      </c>
      <c r="M233" s="250"/>
      <c r="N233" s="251">
        <f t="shared" si="65"/>
        <v>0</v>
      </c>
      <c r="O233" s="242"/>
      <c r="P233" s="242"/>
      <c r="Q233" s="242"/>
      <c r="R233" s="37"/>
      <c r="T233" s="177" t="s">
        <v>24</v>
      </c>
      <c r="U233" s="44" t="s">
        <v>43</v>
      </c>
      <c r="V233" s="36"/>
      <c r="W233" s="178">
        <f t="shared" si="66"/>
        <v>0</v>
      </c>
      <c r="X233" s="178">
        <v>0</v>
      </c>
      <c r="Y233" s="178">
        <f t="shared" si="67"/>
        <v>0</v>
      </c>
      <c r="Z233" s="178">
        <v>0</v>
      </c>
      <c r="AA233" s="179">
        <f t="shared" si="68"/>
        <v>0</v>
      </c>
      <c r="AR233" s="19" t="s">
        <v>237</v>
      </c>
      <c r="AT233" s="19" t="s">
        <v>234</v>
      </c>
      <c r="AU233" s="19" t="s">
        <v>88</v>
      </c>
      <c r="AY233" s="19" t="s">
        <v>157</v>
      </c>
      <c r="BE233" s="118">
        <f t="shared" si="69"/>
        <v>0</v>
      </c>
      <c r="BF233" s="118">
        <f t="shared" si="70"/>
        <v>0</v>
      </c>
      <c r="BG233" s="118">
        <f t="shared" si="71"/>
        <v>0</v>
      </c>
      <c r="BH233" s="118">
        <f t="shared" si="72"/>
        <v>0</v>
      </c>
      <c r="BI233" s="118">
        <f t="shared" si="73"/>
        <v>0</v>
      </c>
      <c r="BJ233" s="19" t="s">
        <v>84</v>
      </c>
      <c r="BK233" s="118">
        <f t="shared" si="74"/>
        <v>0</v>
      </c>
      <c r="BL233" s="19" t="s">
        <v>162</v>
      </c>
      <c r="BM233" s="19" t="s">
        <v>945</v>
      </c>
    </row>
    <row r="234" spans="2:65" s="1" customFormat="1" ht="16.5" customHeight="1">
      <c r="B234" s="35"/>
      <c r="C234" s="181" t="s">
        <v>537</v>
      </c>
      <c r="D234" s="181" t="s">
        <v>234</v>
      </c>
      <c r="E234" s="182" t="s">
        <v>946</v>
      </c>
      <c r="F234" s="245" t="s">
        <v>947</v>
      </c>
      <c r="G234" s="245"/>
      <c r="H234" s="245"/>
      <c r="I234" s="245"/>
      <c r="J234" s="183" t="s">
        <v>208</v>
      </c>
      <c r="K234" s="184">
        <v>2</v>
      </c>
      <c r="L234" s="249">
        <v>0</v>
      </c>
      <c r="M234" s="250"/>
      <c r="N234" s="251">
        <f t="shared" si="65"/>
        <v>0</v>
      </c>
      <c r="O234" s="242"/>
      <c r="P234" s="242"/>
      <c r="Q234" s="242"/>
      <c r="R234" s="37"/>
      <c r="T234" s="177" t="s">
        <v>24</v>
      </c>
      <c r="U234" s="44" t="s">
        <v>43</v>
      </c>
      <c r="V234" s="36"/>
      <c r="W234" s="178">
        <f t="shared" si="66"/>
        <v>0</v>
      </c>
      <c r="X234" s="178">
        <v>0</v>
      </c>
      <c r="Y234" s="178">
        <f t="shared" si="67"/>
        <v>0</v>
      </c>
      <c r="Z234" s="178">
        <v>0</v>
      </c>
      <c r="AA234" s="179">
        <f t="shared" si="68"/>
        <v>0</v>
      </c>
      <c r="AR234" s="19" t="s">
        <v>237</v>
      </c>
      <c r="AT234" s="19" t="s">
        <v>234</v>
      </c>
      <c r="AU234" s="19" t="s">
        <v>88</v>
      </c>
      <c r="AY234" s="19" t="s">
        <v>157</v>
      </c>
      <c r="BE234" s="118">
        <f t="shared" si="69"/>
        <v>0</v>
      </c>
      <c r="BF234" s="118">
        <f t="shared" si="70"/>
        <v>0</v>
      </c>
      <c r="BG234" s="118">
        <f t="shared" si="71"/>
        <v>0</v>
      </c>
      <c r="BH234" s="118">
        <f t="shared" si="72"/>
        <v>0</v>
      </c>
      <c r="BI234" s="118">
        <f t="shared" si="73"/>
        <v>0</v>
      </c>
      <c r="BJ234" s="19" t="s">
        <v>84</v>
      </c>
      <c r="BK234" s="118">
        <f t="shared" si="74"/>
        <v>0</v>
      </c>
      <c r="BL234" s="19" t="s">
        <v>162</v>
      </c>
      <c r="BM234" s="19" t="s">
        <v>948</v>
      </c>
    </row>
    <row r="235" spans="2:65" s="1" customFormat="1" ht="16.5" customHeight="1">
      <c r="B235" s="35"/>
      <c r="C235" s="181" t="s">
        <v>541</v>
      </c>
      <c r="D235" s="181" t="s">
        <v>234</v>
      </c>
      <c r="E235" s="182" t="s">
        <v>949</v>
      </c>
      <c r="F235" s="245" t="s">
        <v>950</v>
      </c>
      <c r="G235" s="245"/>
      <c r="H235" s="245"/>
      <c r="I235" s="245"/>
      <c r="J235" s="183" t="s">
        <v>208</v>
      </c>
      <c r="K235" s="184">
        <v>1</v>
      </c>
      <c r="L235" s="249">
        <v>0</v>
      </c>
      <c r="M235" s="250"/>
      <c r="N235" s="251">
        <f t="shared" si="65"/>
        <v>0</v>
      </c>
      <c r="O235" s="242"/>
      <c r="P235" s="242"/>
      <c r="Q235" s="242"/>
      <c r="R235" s="37"/>
      <c r="T235" s="177" t="s">
        <v>24</v>
      </c>
      <c r="U235" s="44" t="s">
        <v>43</v>
      </c>
      <c r="V235" s="36"/>
      <c r="W235" s="178">
        <f t="shared" si="66"/>
        <v>0</v>
      </c>
      <c r="X235" s="178">
        <v>0</v>
      </c>
      <c r="Y235" s="178">
        <f t="shared" si="67"/>
        <v>0</v>
      </c>
      <c r="Z235" s="178">
        <v>0</v>
      </c>
      <c r="AA235" s="179">
        <f t="shared" si="68"/>
        <v>0</v>
      </c>
      <c r="AR235" s="19" t="s">
        <v>237</v>
      </c>
      <c r="AT235" s="19" t="s">
        <v>234</v>
      </c>
      <c r="AU235" s="19" t="s">
        <v>88</v>
      </c>
      <c r="AY235" s="19" t="s">
        <v>157</v>
      </c>
      <c r="BE235" s="118">
        <f t="shared" si="69"/>
        <v>0</v>
      </c>
      <c r="BF235" s="118">
        <f t="shared" si="70"/>
        <v>0</v>
      </c>
      <c r="BG235" s="118">
        <f t="shared" si="71"/>
        <v>0</v>
      </c>
      <c r="BH235" s="118">
        <f t="shared" si="72"/>
        <v>0</v>
      </c>
      <c r="BI235" s="118">
        <f t="shared" si="73"/>
        <v>0</v>
      </c>
      <c r="BJ235" s="19" t="s">
        <v>84</v>
      </c>
      <c r="BK235" s="118">
        <f t="shared" si="74"/>
        <v>0</v>
      </c>
      <c r="BL235" s="19" t="s">
        <v>162</v>
      </c>
      <c r="BM235" s="19" t="s">
        <v>951</v>
      </c>
    </row>
    <row r="236" spans="2:65" s="1" customFormat="1" ht="16.5" customHeight="1">
      <c r="B236" s="35"/>
      <c r="C236" s="181" t="s">
        <v>545</v>
      </c>
      <c r="D236" s="181" t="s">
        <v>234</v>
      </c>
      <c r="E236" s="182" t="s">
        <v>420</v>
      </c>
      <c r="F236" s="245" t="s">
        <v>952</v>
      </c>
      <c r="G236" s="245"/>
      <c r="H236" s="245"/>
      <c r="I236" s="245"/>
      <c r="J236" s="183" t="s">
        <v>208</v>
      </c>
      <c r="K236" s="184">
        <v>5</v>
      </c>
      <c r="L236" s="249">
        <v>0</v>
      </c>
      <c r="M236" s="250"/>
      <c r="N236" s="251">
        <f t="shared" si="65"/>
        <v>0</v>
      </c>
      <c r="O236" s="242"/>
      <c r="P236" s="242"/>
      <c r="Q236" s="242"/>
      <c r="R236" s="37"/>
      <c r="T236" s="177" t="s">
        <v>24</v>
      </c>
      <c r="U236" s="44" t="s">
        <v>43</v>
      </c>
      <c r="V236" s="36"/>
      <c r="W236" s="178">
        <f t="shared" si="66"/>
        <v>0</v>
      </c>
      <c r="X236" s="178">
        <v>0</v>
      </c>
      <c r="Y236" s="178">
        <f t="shared" si="67"/>
        <v>0</v>
      </c>
      <c r="Z236" s="178">
        <v>0</v>
      </c>
      <c r="AA236" s="179">
        <f t="shared" si="68"/>
        <v>0</v>
      </c>
      <c r="AR236" s="19" t="s">
        <v>237</v>
      </c>
      <c r="AT236" s="19" t="s">
        <v>234</v>
      </c>
      <c r="AU236" s="19" t="s">
        <v>88</v>
      </c>
      <c r="AY236" s="19" t="s">
        <v>157</v>
      </c>
      <c r="BE236" s="118">
        <f t="shared" si="69"/>
        <v>0</v>
      </c>
      <c r="BF236" s="118">
        <f t="shared" si="70"/>
        <v>0</v>
      </c>
      <c r="BG236" s="118">
        <f t="shared" si="71"/>
        <v>0</v>
      </c>
      <c r="BH236" s="118">
        <f t="shared" si="72"/>
        <v>0</v>
      </c>
      <c r="BI236" s="118">
        <f t="shared" si="73"/>
        <v>0</v>
      </c>
      <c r="BJ236" s="19" t="s">
        <v>84</v>
      </c>
      <c r="BK236" s="118">
        <f t="shared" si="74"/>
        <v>0</v>
      </c>
      <c r="BL236" s="19" t="s">
        <v>162</v>
      </c>
      <c r="BM236" s="19" t="s">
        <v>953</v>
      </c>
    </row>
    <row r="237" spans="2:65" s="1" customFormat="1" ht="25.5" customHeight="1">
      <c r="B237" s="35"/>
      <c r="C237" s="173" t="s">
        <v>549</v>
      </c>
      <c r="D237" s="173" t="s">
        <v>158</v>
      </c>
      <c r="E237" s="174" t="s">
        <v>954</v>
      </c>
      <c r="F237" s="239" t="s">
        <v>955</v>
      </c>
      <c r="G237" s="239"/>
      <c r="H237" s="239"/>
      <c r="I237" s="239"/>
      <c r="J237" s="175" t="s">
        <v>208</v>
      </c>
      <c r="K237" s="176">
        <v>1</v>
      </c>
      <c r="L237" s="241">
        <v>0</v>
      </c>
      <c r="M237" s="248"/>
      <c r="N237" s="242">
        <f t="shared" si="65"/>
        <v>0</v>
      </c>
      <c r="O237" s="242"/>
      <c r="P237" s="242"/>
      <c r="Q237" s="242"/>
      <c r="R237" s="37"/>
      <c r="T237" s="177" t="s">
        <v>24</v>
      </c>
      <c r="U237" s="44" t="s">
        <v>43</v>
      </c>
      <c r="V237" s="36"/>
      <c r="W237" s="178">
        <f t="shared" si="66"/>
        <v>0</v>
      </c>
      <c r="X237" s="178">
        <v>5.1999999999999995E-4</v>
      </c>
      <c r="Y237" s="178">
        <f t="shared" si="67"/>
        <v>5.1999999999999995E-4</v>
      </c>
      <c r="Z237" s="178">
        <v>0</v>
      </c>
      <c r="AA237" s="179">
        <f t="shared" si="68"/>
        <v>0</v>
      </c>
      <c r="AR237" s="19" t="s">
        <v>162</v>
      </c>
      <c r="AT237" s="19" t="s">
        <v>158</v>
      </c>
      <c r="AU237" s="19" t="s">
        <v>88</v>
      </c>
      <c r="AY237" s="19" t="s">
        <v>157</v>
      </c>
      <c r="BE237" s="118">
        <f t="shared" si="69"/>
        <v>0</v>
      </c>
      <c r="BF237" s="118">
        <f t="shared" si="70"/>
        <v>0</v>
      </c>
      <c r="BG237" s="118">
        <f t="shared" si="71"/>
        <v>0</v>
      </c>
      <c r="BH237" s="118">
        <f t="shared" si="72"/>
        <v>0</v>
      </c>
      <c r="BI237" s="118">
        <f t="shared" si="73"/>
        <v>0</v>
      </c>
      <c r="BJ237" s="19" t="s">
        <v>84</v>
      </c>
      <c r="BK237" s="118">
        <f t="shared" si="74"/>
        <v>0</v>
      </c>
      <c r="BL237" s="19" t="s">
        <v>162</v>
      </c>
      <c r="BM237" s="19" t="s">
        <v>956</v>
      </c>
    </row>
    <row r="238" spans="2:65" s="1" customFormat="1" ht="25.5" customHeight="1">
      <c r="B238" s="35"/>
      <c r="C238" s="173" t="s">
        <v>553</v>
      </c>
      <c r="D238" s="173" t="s">
        <v>158</v>
      </c>
      <c r="E238" s="174" t="s">
        <v>957</v>
      </c>
      <c r="F238" s="239" t="s">
        <v>958</v>
      </c>
      <c r="G238" s="239"/>
      <c r="H238" s="239"/>
      <c r="I238" s="239"/>
      <c r="J238" s="175" t="s">
        <v>697</v>
      </c>
      <c r="K238" s="176">
        <v>5</v>
      </c>
      <c r="L238" s="241">
        <v>0</v>
      </c>
      <c r="M238" s="248"/>
      <c r="N238" s="242">
        <f t="shared" si="65"/>
        <v>0</v>
      </c>
      <c r="O238" s="242"/>
      <c r="P238" s="242"/>
      <c r="Q238" s="242"/>
      <c r="R238" s="37"/>
      <c r="T238" s="177" t="s">
        <v>24</v>
      </c>
      <c r="U238" s="44" t="s">
        <v>43</v>
      </c>
      <c r="V238" s="36"/>
      <c r="W238" s="178">
        <f t="shared" si="66"/>
        <v>0</v>
      </c>
      <c r="X238" s="178">
        <v>0</v>
      </c>
      <c r="Y238" s="178">
        <f t="shared" si="67"/>
        <v>0</v>
      </c>
      <c r="Z238" s="178">
        <v>0</v>
      </c>
      <c r="AA238" s="179">
        <f t="shared" si="68"/>
        <v>0</v>
      </c>
      <c r="AR238" s="19" t="s">
        <v>162</v>
      </c>
      <c r="AT238" s="19" t="s">
        <v>158</v>
      </c>
      <c r="AU238" s="19" t="s">
        <v>88</v>
      </c>
      <c r="AY238" s="19" t="s">
        <v>157</v>
      </c>
      <c r="BE238" s="118">
        <f t="shared" si="69"/>
        <v>0</v>
      </c>
      <c r="BF238" s="118">
        <f t="shared" si="70"/>
        <v>0</v>
      </c>
      <c r="BG238" s="118">
        <f t="shared" si="71"/>
        <v>0</v>
      </c>
      <c r="BH238" s="118">
        <f t="shared" si="72"/>
        <v>0</v>
      </c>
      <c r="BI238" s="118">
        <f t="shared" si="73"/>
        <v>0</v>
      </c>
      <c r="BJ238" s="19" t="s">
        <v>84</v>
      </c>
      <c r="BK238" s="118">
        <f t="shared" si="74"/>
        <v>0</v>
      </c>
      <c r="BL238" s="19" t="s">
        <v>162</v>
      </c>
      <c r="BM238" s="19" t="s">
        <v>959</v>
      </c>
    </row>
    <row r="239" spans="2:65" s="10" customFormat="1" ht="29.85" customHeight="1">
      <c r="B239" s="162"/>
      <c r="C239" s="163"/>
      <c r="D239" s="172" t="s">
        <v>131</v>
      </c>
      <c r="E239" s="172"/>
      <c r="F239" s="172"/>
      <c r="G239" s="172"/>
      <c r="H239" s="172"/>
      <c r="I239" s="172"/>
      <c r="J239" s="172"/>
      <c r="K239" s="172"/>
      <c r="L239" s="172"/>
      <c r="M239" s="172"/>
      <c r="N239" s="246">
        <f>BK239</f>
        <v>0</v>
      </c>
      <c r="O239" s="247"/>
      <c r="P239" s="247"/>
      <c r="Q239" s="247"/>
      <c r="R239" s="165"/>
      <c r="T239" s="166"/>
      <c r="U239" s="163"/>
      <c r="V239" s="163"/>
      <c r="W239" s="167">
        <f>SUM(W240:W242)</f>
        <v>0</v>
      </c>
      <c r="X239" s="163"/>
      <c r="Y239" s="167">
        <f>SUM(Y240:Y242)</f>
        <v>0</v>
      </c>
      <c r="Z239" s="163"/>
      <c r="AA239" s="168">
        <f>SUM(AA240:AA242)</f>
        <v>0</v>
      </c>
      <c r="AR239" s="169" t="s">
        <v>88</v>
      </c>
      <c r="AT239" s="170" t="s">
        <v>77</v>
      </c>
      <c r="AU239" s="170" t="s">
        <v>84</v>
      </c>
      <c r="AY239" s="169" t="s">
        <v>157</v>
      </c>
      <c r="BK239" s="171">
        <f>SUM(BK240:BK242)</f>
        <v>0</v>
      </c>
    </row>
    <row r="240" spans="2:65" s="1" customFormat="1" ht="38.25" customHeight="1">
      <c r="B240" s="35"/>
      <c r="C240" s="173" t="s">
        <v>557</v>
      </c>
      <c r="D240" s="173" t="s">
        <v>158</v>
      </c>
      <c r="E240" s="174" t="s">
        <v>960</v>
      </c>
      <c r="F240" s="239" t="s">
        <v>961</v>
      </c>
      <c r="G240" s="239"/>
      <c r="H240" s="239"/>
      <c r="I240" s="239"/>
      <c r="J240" s="175" t="s">
        <v>194</v>
      </c>
      <c r="K240" s="176">
        <v>20</v>
      </c>
      <c r="L240" s="241">
        <v>0</v>
      </c>
      <c r="M240" s="248"/>
      <c r="N240" s="242">
        <f>ROUND(L240*K240,2)</f>
        <v>0</v>
      </c>
      <c r="O240" s="242"/>
      <c r="P240" s="242"/>
      <c r="Q240" s="242"/>
      <c r="R240" s="37"/>
      <c r="T240" s="177" t="s">
        <v>24</v>
      </c>
      <c r="U240" s="44" t="s">
        <v>43</v>
      </c>
      <c r="V240" s="36"/>
      <c r="W240" s="178">
        <f>V240*K240</f>
        <v>0</v>
      </c>
      <c r="X240" s="178">
        <v>0</v>
      </c>
      <c r="Y240" s="178">
        <f>X240*K240</f>
        <v>0</v>
      </c>
      <c r="Z240" s="178">
        <v>0</v>
      </c>
      <c r="AA240" s="179">
        <f>Z240*K240</f>
        <v>0</v>
      </c>
      <c r="AR240" s="19" t="s">
        <v>162</v>
      </c>
      <c r="AT240" s="19" t="s">
        <v>158</v>
      </c>
      <c r="AU240" s="19" t="s">
        <v>88</v>
      </c>
      <c r="AY240" s="19" t="s">
        <v>157</v>
      </c>
      <c r="BE240" s="118">
        <f>IF(U240="základní",N240,0)</f>
        <v>0</v>
      </c>
      <c r="BF240" s="118">
        <f>IF(U240="snížená",N240,0)</f>
        <v>0</v>
      </c>
      <c r="BG240" s="118">
        <f>IF(U240="zákl. přenesená",N240,0)</f>
        <v>0</v>
      </c>
      <c r="BH240" s="118">
        <f>IF(U240="sníž. přenesená",N240,0)</f>
        <v>0</v>
      </c>
      <c r="BI240" s="118">
        <f>IF(U240="nulová",N240,0)</f>
        <v>0</v>
      </c>
      <c r="BJ240" s="19" t="s">
        <v>84</v>
      </c>
      <c r="BK240" s="118">
        <f>ROUND(L240*K240,2)</f>
        <v>0</v>
      </c>
      <c r="BL240" s="19" t="s">
        <v>162</v>
      </c>
      <c r="BM240" s="19" t="s">
        <v>962</v>
      </c>
    </row>
    <row r="241" spans="2:65" s="1" customFormat="1" ht="25.5" customHeight="1">
      <c r="B241" s="35"/>
      <c r="C241" s="173" t="s">
        <v>561</v>
      </c>
      <c r="D241" s="173" t="s">
        <v>158</v>
      </c>
      <c r="E241" s="174" t="s">
        <v>963</v>
      </c>
      <c r="F241" s="239" t="s">
        <v>964</v>
      </c>
      <c r="G241" s="239"/>
      <c r="H241" s="239"/>
      <c r="I241" s="239"/>
      <c r="J241" s="175" t="s">
        <v>194</v>
      </c>
      <c r="K241" s="176">
        <v>20</v>
      </c>
      <c r="L241" s="241">
        <v>0</v>
      </c>
      <c r="M241" s="248"/>
      <c r="N241" s="242">
        <f>ROUND(L241*K241,2)</f>
        <v>0</v>
      </c>
      <c r="O241" s="242"/>
      <c r="P241" s="242"/>
      <c r="Q241" s="242"/>
      <c r="R241" s="37"/>
      <c r="T241" s="177" t="s">
        <v>24</v>
      </c>
      <c r="U241" s="44" t="s">
        <v>43</v>
      </c>
      <c r="V241" s="36"/>
      <c r="W241" s="178">
        <f>V241*K241</f>
        <v>0</v>
      </c>
      <c r="X241" s="178">
        <v>0</v>
      </c>
      <c r="Y241" s="178">
        <f>X241*K241</f>
        <v>0</v>
      </c>
      <c r="Z241" s="178">
        <v>0</v>
      </c>
      <c r="AA241" s="179">
        <f>Z241*K241</f>
        <v>0</v>
      </c>
      <c r="AR241" s="19" t="s">
        <v>162</v>
      </c>
      <c r="AT241" s="19" t="s">
        <v>158</v>
      </c>
      <c r="AU241" s="19" t="s">
        <v>88</v>
      </c>
      <c r="AY241" s="19" t="s">
        <v>157</v>
      </c>
      <c r="BE241" s="118">
        <f>IF(U241="základní",N241,0)</f>
        <v>0</v>
      </c>
      <c r="BF241" s="118">
        <f>IF(U241="snížená",N241,0)</f>
        <v>0</v>
      </c>
      <c r="BG241" s="118">
        <f>IF(U241="zákl. přenesená",N241,0)</f>
        <v>0</v>
      </c>
      <c r="BH241" s="118">
        <f>IF(U241="sníž. přenesená",N241,0)</f>
        <v>0</v>
      </c>
      <c r="BI241" s="118">
        <f>IF(U241="nulová",N241,0)</f>
        <v>0</v>
      </c>
      <c r="BJ241" s="19" t="s">
        <v>84</v>
      </c>
      <c r="BK241" s="118">
        <f>ROUND(L241*K241,2)</f>
        <v>0</v>
      </c>
      <c r="BL241" s="19" t="s">
        <v>162</v>
      </c>
      <c r="BM241" s="19" t="s">
        <v>965</v>
      </c>
    </row>
    <row r="242" spans="2:65" s="1" customFormat="1" ht="25.5" customHeight="1">
      <c r="B242" s="35"/>
      <c r="C242" s="173" t="s">
        <v>565</v>
      </c>
      <c r="D242" s="173" t="s">
        <v>158</v>
      </c>
      <c r="E242" s="174" t="s">
        <v>957</v>
      </c>
      <c r="F242" s="239" t="s">
        <v>958</v>
      </c>
      <c r="G242" s="239"/>
      <c r="H242" s="239"/>
      <c r="I242" s="239"/>
      <c r="J242" s="175" t="s">
        <v>697</v>
      </c>
      <c r="K242" s="176">
        <v>20</v>
      </c>
      <c r="L242" s="241">
        <v>0</v>
      </c>
      <c r="M242" s="248"/>
      <c r="N242" s="242">
        <f>ROUND(L242*K242,2)</f>
        <v>0</v>
      </c>
      <c r="O242" s="242"/>
      <c r="P242" s="242"/>
      <c r="Q242" s="242"/>
      <c r="R242" s="37"/>
      <c r="T242" s="177" t="s">
        <v>24</v>
      </c>
      <c r="U242" s="44" t="s">
        <v>43</v>
      </c>
      <c r="V242" s="36"/>
      <c r="W242" s="178">
        <f>V242*K242</f>
        <v>0</v>
      </c>
      <c r="X242" s="178">
        <v>0</v>
      </c>
      <c r="Y242" s="178">
        <f>X242*K242</f>
        <v>0</v>
      </c>
      <c r="Z242" s="178">
        <v>0</v>
      </c>
      <c r="AA242" s="179">
        <f>Z242*K242</f>
        <v>0</v>
      </c>
      <c r="AR242" s="19" t="s">
        <v>162</v>
      </c>
      <c r="AT242" s="19" t="s">
        <v>158</v>
      </c>
      <c r="AU242" s="19" t="s">
        <v>88</v>
      </c>
      <c r="AY242" s="19" t="s">
        <v>157</v>
      </c>
      <c r="BE242" s="118">
        <f>IF(U242="základní",N242,0)</f>
        <v>0</v>
      </c>
      <c r="BF242" s="118">
        <f>IF(U242="snížená",N242,0)</f>
        <v>0</v>
      </c>
      <c r="BG242" s="118">
        <f>IF(U242="zákl. přenesená",N242,0)</f>
        <v>0</v>
      </c>
      <c r="BH242" s="118">
        <f>IF(U242="sníž. přenesená",N242,0)</f>
        <v>0</v>
      </c>
      <c r="BI242" s="118">
        <f>IF(U242="nulová",N242,0)</f>
        <v>0</v>
      </c>
      <c r="BJ242" s="19" t="s">
        <v>84</v>
      </c>
      <c r="BK242" s="118">
        <f>ROUND(L242*K242,2)</f>
        <v>0</v>
      </c>
      <c r="BL242" s="19" t="s">
        <v>162</v>
      </c>
      <c r="BM242" s="19" t="s">
        <v>966</v>
      </c>
    </row>
    <row r="243" spans="2:65" s="10" customFormat="1" ht="29.85" customHeight="1">
      <c r="B243" s="162"/>
      <c r="C243" s="163"/>
      <c r="D243" s="172" t="s">
        <v>132</v>
      </c>
      <c r="E243" s="172"/>
      <c r="F243" s="172"/>
      <c r="G243" s="172"/>
      <c r="H243" s="172"/>
      <c r="I243" s="172"/>
      <c r="J243" s="172"/>
      <c r="K243" s="172"/>
      <c r="L243" s="172"/>
      <c r="M243" s="172"/>
      <c r="N243" s="246">
        <f>BK243</f>
        <v>0</v>
      </c>
      <c r="O243" s="247"/>
      <c r="P243" s="247"/>
      <c r="Q243" s="247"/>
      <c r="R243" s="165"/>
      <c r="T243" s="166"/>
      <c r="U243" s="163"/>
      <c r="V243" s="163"/>
      <c r="W243" s="167">
        <f>SUM(W244:W247)</f>
        <v>0</v>
      </c>
      <c r="X243" s="163"/>
      <c r="Y243" s="167">
        <f>SUM(Y244:Y247)</f>
        <v>0</v>
      </c>
      <c r="Z243" s="163"/>
      <c r="AA243" s="168">
        <f>SUM(AA244:AA247)</f>
        <v>0</v>
      </c>
      <c r="AR243" s="169" t="s">
        <v>88</v>
      </c>
      <c r="AT243" s="170" t="s">
        <v>77</v>
      </c>
      <c r="AU243" s="170" t="s">
        <v>84</v>
      </c>
      <c r="AY243" s="169" t="s">
        <v>157</v>
      </c>
      <c r="BK243" s="171">
        <f>SUM(BK244:BK247)</f>
        <v>0</v>
      </c>
    </row>
    <row r="244" spans="2:65" s="1" customFormat="1" ht="16.5" customHeight="1">
      <c r="B244" s="35"/>
      <c r="C244" s="173" t="s">
        <v>569</v>
      </c>
      <c r="D244" s="173" t="s">
        <v>158</v>
      </c>
      <c r="E244" s="174" t="s">
        <v>695</v>
      </c>
      <c r="F244" s="239" t="s">
        <v>696</v>
      </c>
      <c r="G244" s="239"/>
      <c r="H244" s="239"/>
      <c r="I244" s="239"/>
      <c r="J244" s="175" t="s">
        <v>697</v>
      </c>
      <c r="K244" s="176">
        <v>36</v>
      </c>
      <c r="L244" s="241">
        <v>0</v>
      </c>
      <c r="M244" s="248"/>
      <c r="N244" s="242">
        <f>ROUND(L244*K244,2)</f>
        <v>0</v>
      </c>
      <c r="O244" s="242"/>
      <c r="P244" s="242"/>
      <c r="Q244" s="242"/>
      <c r="R244" s="37"/>
      <c r="T244" s="177" t="s">
        <v>24</v>
      </c>
      <c r="U244" s="44" t="s">
        <v>43</v>
      </c>
      <c r="V244" s="36"/>
      <c r="W244" s="178">
        <f>V244*K244</f>
        <v>0</v>
      </c>
      <c r="X244" s="178">
        <v>0</v>
      </c>
      <c r="Y244" s="178">
        <f>X244*K244</f>
        <v>0</v>
      </c>
      <c r="Z244" s="178">
        <v>0</v>
      </c>
      <c r="AA244" s="179">
        <f>Z244*K244</f>
        <v>0</v>
      </c>
      <c r="AR244" s="19" t="s">
        <v>162</v>
      </c>
      <c r="AT244" s="19" t="s">
        <v>158</v>
      </c>
      <c r="AU244" s="19" t="s">
        <v>88</v>
      </c>
      <c r="AY244" s="19" t="s">
        <v>157</v>
      </c>
      <c r="BE244" s="118">
        <f>IF(U244="základní",N244,0)</f>
        <v>0</v>
      </c>
      <c r="BF244" s="118">
        <f>IF(U244="snížená",N244,0)</f>
        <v>0</v>
      </c>
      <c r="BG244" s="118">
        <f>IF(U244="zákl. přenesená",N244,0)</f>
        <v>0</v>
      </c>
      <c r="BH244" s="118">
        <f>IF(U244="sníž. přenesená",N244,0)</f>
        <v>0</v>
      </c>
      <c r="BI244" s="118">
        <f>IF(U244="nulová",N244,0)</f>
        <v>0</v>
      </c>
      <c r="BJ244" s="19" t="s">
        <v>84</v>
      </c>
      <c r="BK244" s="118">
        <f>ROUND(L244*K244,2)</f>
        <v>0</v>
      </c>
      <c r="BL244" s="19" t="s">
        <v>162</v>
      </c>
      <c r="BM244" s="19" t="s">
        <v>967</v>
      </c>
    </row>
    <row r="245" spans="2:65" s="1" customFormat="1" ht="16.5" customHeight="1">
      <c r="B245" s="35"/>
      <c r="C245" s="173" t="s">
        <v>573</v>
      </c>
      <c r="D245" s="173" t="s">
        <v>158</v>
      </c>
      <c r="E245" s="174" t="s">
        <v>700</v>
      </c>
      <c r="F245" s="239" t="s">
        <v>968</v>
      </c>
      <c r="G245" s="239"/>
      <c r="H245" s="239"/>
      <c r="I245" s="239"/>
      <c r="J245" s="175" t="s">
        <v>697</v>
      </c>
      <c r="K245" s="176">
        <v>24</v>
      </c>
      <c r="L245" s="241">
        <v>0</v>
      </c>
      <c r="M245" s="248"/>
      <c r="N245" s="242">
        <f>ROUND(L245*K245,2)</f>
        <v>0</v>
      </c>
      <c r="O245" s="242"/>
      <c r="P245" s="242"/>
      <c r="Q245" s="242"/>
      <c r="R245" s="37"/>
      <c r="T245" s="177" t="s">
        <v>24</v>
      </c>
      <c r="U245" s="44" t="s">
        <v>43</v>
      </c>
      <c r="V245" s="36"/>
      <c r="W245" s="178">
        <f>V245*K245</f>
        <v>0</v>
      </c>
      <c r="X245" s="178">
        <v>0</v>
      </c>
      <c r="Y245" s="178">
        <f>X245*K245</f>
        <v>0</v>
      </c>
      <c r="Z245" s="178">
        <v>0</v>
      </c>
      <c r="AA245" s="179">
        <f>Z245*K245</f>
        <v>0</v>
      </c>
      <c r="AR245" s="19" t="s">
        <v>162</v>
      </c>
      <c r="AT245" s="19" t="s">
        <v>158</v>
      </c>
      <c r="AU245" s="19" t="s">
        <v>88</v>
      </c>
      <c r="AY245" s="19" t="s">
        <v>157</v>
      </c>
      <c r="BE245" s="118">
        <f>IF(U245="základní",N245,0)</f>
        <v>0</v>
      </c>
      <c r="BF245" s="118">
        <f>IF(U245="snížená",N245,0)</f>
        <v>0</v>
      </c>
      <c r="BG245" s="118">
        <f>IF(U245="zákl. přenesená",N245,0)</f>
        <v>0</v>
      </c>
      <c r="BH245" s="118">
        <f>IF(U245="sníž. přenesená",N245,0)</f>
        <v>0</v>
      </c>
      <c r="BI245" s="118">
        <f>IF(U245="nulová",N245,0)</f>
        <v>0</v>
      </c>
      <c r="BJ245" s="19" t="s">
        <v>84</v>
      </c>
      <c r="BK245" s="118">
        <f>ROUND(L245*K245,2)</f>
        <v>0</v>
      </c>
      <c r="BL245" s="19" t="s">
        <v>162</v>
      </c>
      <c r="BM245" s="19" t="s">
        <v>969</v>
      </c>
    </row>
    <row r="246" spans="2:65" s="1" customFormat="1" ht="16.5" customHeight="1">
      <c r="B246" s="35"/>
      <c r="C246" s="173" t="s">
        <v>577</v>
      </c>
      <c r="D246" s="173" t="s">
        <v>158</v>
      </c>
      <c r="E246" s="174" t="s">
        <v>970</v>
      </c>
      <c r="F246" s="239" t="s">
        <v>971</v>
      </c>
      <c r="G246" s="239"/>
      <c r="H246" s="239"/>
      <c r="I246" s="239"/>
      <c r="J246" s="175" t="s">
        <v>697</v>
      </c>
      <c r="K246" s="176">
        <v>40</v>
      </c>
      <c r="L246" s="241">
        <v>0</v>
      </c>
      <c r="M246" s="248"/>
      <c r="N246" s="242">
        <f>ROUND(L246*K246,2)</f>
        <v>0</v>
      </c>
      <c r="O246" s="242"/>
      <c r="P246" s="242"/>
      <c r="Q246" s="242"/>
      <c r="R246" s="37"/>
      <c r="T246" s="177" t="s">
        <v>24</v>
      </c>
      <c r="U246" s="44" t="s">
        <v>43</v>
      </c>
      <c r="V246" s="36"/>
      <c r="W246" s="178">
        <f>V246*K246</f>
        <v>0</v>
      </c>
      <c r="X246" s="178">
        <v>0</v>
      </c>
      <c r="Y246" s="178">
        <f>X246*K246</f>
        <v>0</v>
      </c>
      <c r="Z246" s="178">
        <v>0</v>
      </c>
      <c r="AA246" s="179">
        <f>Z246*K246</f>
        <v>0</v>
      </c>
      <c r="AR246" s="19" t="s">
        <v>162</v>
      </c>
      <c r="AT246" s="19" t="s">
        <v>158</v>
      </c>
      <c r="AU246" s="19" t="s">
        <v>88</v>
      </c>
      <c r="AY246" s="19" t="s">
        <v>157</v>
      </c>
      <c r="BE246" s="118">
        <f>IF(U246="základní",N246,0)</f>
        <v>0</v>
      </c>
      <c r="BF246" s="118">
        <f>IF(U246="snížená",N246,0)</f>
        <v>0</v>
      </c>
      <c r="BG246" s="118">
        <f>IF(U246="zákl. přenesená",N246,0)</f>
        <v>0</v>
      </c>
      <c r="BH246" s="118">
        <f>IF(U246="sníž. přenesená",N246,0)</f>
        <v>0</v>
      </c>
      <c r="BI246" s="118">
        <f>IF(U246="nulová",N246,0)</f>
        <v>0</v>
      </c>
      <c r="BJ246" s="19" t="s">
        <v>84</v>
      </c>
      <c r="BK246" s="118">
        <f>ROUND(L246*K246,2)</f>
        <v>0</v>
      </c>
      <c r="BL246" s="19" t="s">
        <v>162</v>
      </c>
      <c r="BM246" s="19" t="s">
        <v>972</v>
      </c>
    </row>
    <row r="247" spans="2:65" s="1" customFormat="1" ht="16.5" customHeight="1">
      <c r="B247" s="35"/>
      <c r="C247" s="173" t="s">
        <v>581</v>
      </c>
      <c r="D247" s="173" t="s">
        <v>158</v>
      </c>
      <c r="E247" s="174" t="s">
        <v>973</v>
      </c>
      <c r="F247" s="239" t="s">
        <v>974</v>
      </c>
      <c r="G247" s="239"/>
      <c r="H247" s="239"/>
      <c r="I247" s="239"/>
      <c r="J247" s="175" t="s">
        <v>217</v>
      </c>
      <c r="K247" s="176">
        <v>1</v>
      </c>
      <c r="L247" s="241">
        <v>0</v>
      </c>
      <c r="M247" s="248"/>
      <c r="N247" s="242">
        <f>ROUND(L247*K247,2)</f>
        <v>0</v>
      </c>
      <c r="O247" s="242"/>
      <c r="P247" s="242"/>
      <c r="Q247" s="242"/>
      <c r="R247" s="37"/>
      <c r="T247" s="177" t="s">
        <v>24</v>
      </c>
      <c r="U247" s="44" t="s">
        <v>43</v>
      </c>
      <c r="V247" s="36"/>
      <c r="W247" s="178">
        <f>V247*K247</f>
        <v>0</v>
      </c>
      <c r="X247" s="178">
        <v>0</v>
      </c>
      <c r="Y247" s="178">
        <f>X247*K247</f>
        <v>0</v>
      </c>
      <c r="Z247" s="178">
        <v>0</v>
      </c>
      <c r="AA247" s="179">
        <f>Z247*K247</f>
        <v>0</v>
      </c>
      <c r="AR247" s="19" t="s">
        <v>162</v>
      </c>
      <c r="AT247" s="19" t="s">
        <v>158</v>
      </c>
      <c r="AU247" s="19" t="s">
        <v>88</v>
      </c>
      <c r="AY247" s="19" t="s">
        <v>157</v>
      </c>
      <c r="BE247" s="118">
        <f>IF(U247="základní",N247,0)</f>
        <v>0</v>
      </c>
      <c r="BF247" s="118">
        <f>IF(U247="snížená",N247,0)</f>
        <v>0</v>
      </c>
      <c r="BG247" s="118">
        <f>IF(U247="zákl. přenesená",N247,0)</f>
        <v>0</v>
      </c>
      <c r="BH247" s="118">
        <f>IF(U247="sníž. přenesená",N247,0)</f>
        <v>0</v>
      </c>
      <c r="BI247" s="118">
        <f>IF(U247="nulová",N247,0)</f>
        <v>0</v>
      </c>
      <c r="BJ247" s="19" t="s">
        <v>84</v>
      </c>
      <c r="BK247" s="118">
        <f>ROUND(L247*K247,2)</f>
        <v>0</v>
      </c>
      <c r="BL247" s="19" t="s">
        <v>162</v>
      </c>
      <c r="BM247" s="19" t="s">
        <v>975</v>
      </c>
    </row>
    <row r="248" spans="2:65" s="10" customFormat="1" ht="29.85" customHeight="1">
      <c r="B248" s="162"/>
      <c r="C248" s="163"/>
      <c r="D248" s="172" t="s">
        <v>719</v>
      </c>
      <c r="E248" s="172"/>
      <c r="F248" s="172"/>
      <c r="G248" s="172"/>
      <c r="H248" s="172"/>
      <c r="I248" s="172"/>
      <c r="J248" s="172"/>
      <c r="K248" s="172"/>
      <c r="L248" s="172"/>
      <c r="M248" s="172"/>
      <c r="N248" s="246">
        <f>BK248</f>
        <v>0</v>
      </c>
      <c r="O248" s="247"/>
      <c r="P248" s="247"/>
      <c r="Q248" s="247"/>
      <c r="R248" s="165"/>
      <c r="T248" s="166"/>
      <c r="U248" s="163"/>
      <c r="V248" s="163"/>
      <c r="W248" s="167">
        <f>SUM(W249:W262)</f>
        <v>0</v>
      </c>
      <c r="X248" s="163"/>
      <c r="Y248" s="167">
        <f>SUM(Y249:Y262)</f>
        <v>0.74951000000000001</v>
      </c>
      <c r="Z248" s="163"/>
      <c r="AA248" s="168">
        <f>SUM(AA249:AA262)</f>
        <v>1.05125</v>
      </c>
      <c r="AR248" s="169" t="s">
        <v>88</v>
      </c>
      <c r="AT248" s="170" t="s">
        <v>77</v>
      </c>
      <c r="AU248" s="170" t="s">
        <v>84</v>
      </c>
      <c r="AY248" s="169" t="s">
        <v>157</v>
      </c>
      <c r="BK248" s="171">
        <f>SUM(BK249:BK262)</f>
        <v>0</v>
      </c>
    </row>
    <row r="249" spans="2:65" s="1" customFormat="1" ht="25.5" customHeight="1">
      <c r="B249" s="35"/>
      <c r="C249" s="173" t="s">
        <v>585</v>
      </c>
      <c r="D249" s="173" t="s">
        <v>158</v>
      </c>
      <c r="E249" s="174" t="s">
        <v>761</v>
      </c>
      <c r="F249" s="239" t="s">
        <v>762</v>
      </c>
      <c r="G249" s="239"/>
      <c r="H249" s="239"/>
      <c r="I249" s="239"/>
      <c r="J249" s="175" t="s">
        <v>161</v>
      </c>
      <c r="K249" s="176">
        <v>2</v>
      </c>
      <c r="L249" s="241">
        <v>0</v>
      </c>
      <c r="M249" s="248"/>
      <c r="N249" s="242">
        <f t="shared" ref="N249:N262" si="75">ROUND(L249*K249,2)</f>
        <v>0</v>
      </c>
      <c r="O249" s="242"/>
      <c r="P249" s="242"/>
      <c r="Q249" s="242"/>
      <c r="R249" s="37"/>
      <c r="T249" s="177" t="s">
        <v>24</v>
      </c>
      <c r="U249" s="44" t="s">
        <v>43</v>
      </c>
      <c r="V249" s="36"/>
      <c r="W249" s="178">
        <f t="shared" ref="W249:W262" si="76">V249*K249</f>
        <v>0</v>
      </c>
      <c r="X249" s="178">
        <v>4.28E-3</v>
      </c>
      <c r="Y249" s="178">
        <f t="shared" ref="Y249:Y262" si="77">X249*K249</f>
        <v>8.5599999999999999E-3</v>
      </c>
      <c r="Z249" s="178">
        <v>0</v>
      </c>
      <c r="AA249" s="179">
        <f t="shared" ref="AA249:AA262" si="78">Z249*K249</f>
        <v>0</v>
      </c>
      <c r="AR249" s="19" t="s">
        <v>162</v>
      </c>
      <c r="AT249" s="19" t="s">
        <v>158</v>
      </c>
      <c r="AU249" s="19" t="s">
        <v>88</v>
      </c>
      <c r="AY249" s="19" t="s">
        <v>157</v>
      </c>
      <c r="BE249" s="118">
        <f t="shared" ref="BE249:BE262" si="79">IF(U249="základní",N249,0)</f>
        <v>0</v>
      </c>
      <c r="BF249" s="118">
        <f t="shared" ref="BF249:BF262" si="80">IF(U249="snížená",N249,0)</f>
        <v>0</v>
      </c>
      <c r="BG249" s="118">
        <f t="shared" ref="BG249:BG262" si="81">IF(U249="zákl. přenesená",N249,0)</f>
        <v>0</v>
      </c>
      <c r="BH249" s="118">
        <f t="shared" ref="BH249:BH262" si="82">IF(U249="sníž. přenesená",N249,0)</f>
        <v>0</v>
      </c>
      <c r="BI249" s="118">
        <f t="shared" ref="BI249:BI262" si="83">IF(U249="nulová",N249,0)</f>
        <v>0</v>
      </c>
      <c r="BJ249" s="19" t="s">
        <v>84</v>
      </c>
      <c r="BK249" s="118">
        <f t="shared" ref="BK249:BK262" si="84">ROUND(L249*K249,2)</f>
        <v>0</v>
      </c>
      <c r="BL249" s="19" t="s">
        <v>162</v>
      </c>
      <c r="BM249" s="19" t="s">
        <v>976</v>
      </c>
    </row>
    <row r="250" spans="2:65" s="1" customFormat="1" ht="25.5" customHeight="1">
      <c r="B250" s="35"/>
      <c r="C250" s="173" t="s">
        <v>589</v>
      </c>
      <c r="D250" s="173" t="s">
        <v>158</v>
      </c>
      <c r="E250" s="174" t="s">
        <v>977</v>
      </c>
      <c r="F250" s="239" t="s">
        <v>978</v>
      </c>
      <c r="G250" s="239"/>
      <c r="H250" s="239"/>
      <c r="I250" s="239"/>
      <c r="J250" s="175" t="s">
        <v>161</v>
      </c>
      <c r="K250" s="176">
        <v>64</v>
      </c>
      <c r="L250" s="241">
        <v>0</v>
      </c>
      <c r="M250" s="248"/>
      <c r="N250" s="242">
        <f t="shared" si="75"/>
        <v>0</v>
      </c>
      <c r="O250" s="242"/>
      <c r="P250" s="242"/>
      <c r="Q250" s="242"/>
      <c r="R250" s="37"/>
      <c r="T250" s="177" t="s">
        <v>24</v>
      </c>
      <c r="U250" s="44" t="s">
        <v>43</v>
      </c>
      <c r="V250" s="36"/>
      <c r="W250" s="178">
        <f t="shared" si="76"/>
        <v>0</v>
      </c>
      <c r="X250" s="178">
        <v>5.94E-3</v>
      </c>
      <c r="Y250" s="178">
        <f t="shared" si="77"/>
        <v>0.38016</v>
      </c>
      <c r="Z250" s="178">
        <v>0</v>
      </c>
      <c r="AA250" s="179">
        <f t="shared" si="78"/>
        <v>0</v>
      </c>
      <c r="AR250" s="19" t="s">
        <v>162</v>
      </c>
      <c r="AT250" s="19" t="s">
        <v>158</v>
      </c>
      <c r="AU250" s="19" t="s">
        <v>88</v>
      </c>
      <c r="AY250" s="19" t="s">
        <v>157</v>
      </c>
      <c r="BE250" s="118">
        <f t="shared" si="79"/>
        <v>0</v>
      </c>
      <c r="BF250" s="118">
        <f t="shared" si="80"/>
        <v>0</v>
      </c>
      <c r="BG250" s="118">
        <f t="shared" si="81"/>
        <v>0</v>
      </c>
      <c r="BH250" s="118">
        <f t="shared" si="82"/>
        <v>0</v>
      </c>
      <c r="BI250" s="118">
        <f t="shared" si="83"/>
        <v>0</v>
      </c>
      <c r="BJ250" s="19" t="s">
        <v>84</v>
      </c>
      <c r="BK250" s="118">
        <f t="shared" si="84"/>
        <v>0</v>
      </c>
      <c r="BL250" s="19" t="s">
        <v>162</v>
      </c>
      <c r="BM250" s="19" t="s">
        <v>979</v>
      </c>
    </row>
    <row r="251" spans="2:65" s="1" customFormat="1" ht="25.5" customHeight="1">
      <c r="B251" s="35"/>
      <c r="C251" s="173" t="s">
        <v>593</v>
      </c>
      <c r="D251" s="173" t="s">
        <v>158</v>
      </c>
      <c r="E251" s="174" t="s">
        <v>980</v>
      </c>
      <c r="F251" s="239" t="s">
        <v>981</v>
      </c>
      <c r="G251" s="239"/>
      <c r="H251" s="239"/>
      <c r="I251" s="239"/>
      <c r="J251" s="175" t="s">
        <v>161</v>
      </c>
      <c r="K251" s="176">
        <v>61</v>
      </c>
      <c r="L251" s="241">
        <v>0</v>
      </c>
      <c r="M251" s="248"/>
      <c r="N251" s="242">
        <f t="shared" si="75"/>
        <v>0</v>
      </c>
      <c r="O251" s="242"/>
      <c r="P251" s="242"/>
      <c r="Q251" s="242"/>
      <c r="R251" s="37"/>
      <c r="T251" s="177" t="s">
        <v>24</v>
      </c>
      <c r="U251" s="44" t="s">
        <v>43</v>
      </c>
      <c r="V251" s="36"/>
      <c r="W251" s="178">
        <f t="shared" si="76"/>
        <v>0</v>
      </c>
      <c r="X251" s="178">
        <v>5.7499999999999999E-3</v>
      </c>
      <c r="Y251" s="178">
        <f t="shared" si="77"/>
        <v>0.35075000000000001</v>
      </c>
      <c r="Z251" s="178">
        <v>0</v>
      </c>
      <c r="AA251" s="179">
        <f t="shared" si="78"/>
        <v>0</v>
      </c>
      <c r="AR251" s="19" t="s">
        <v>162</v>
      </c>
      <c r="AT251" s="19" t="s">
        <v>158</v>
      </c>
      <c r="AU251" s="19" t="s">
        <v>88</v>
      </c>
      <c r="AY251" s="19" t="s">
        <v>157</v>
      </c>
      <c r="BE251" s="118">
        <f t="shared" si="79"/>
        <v>0</v>
      </c>
      <c r="BF251" s="118">
        <f t="shared" si="80"/>
        <v>0</v>
      </c>
      <c r="BG251" s="118">
        <f t="shared" si="81"/>
        <v>0</v>
      </c>
      <c r="BH251" s="118">
        <f t="shared" si="82"/>
        <v>0</v>
      </c>
      <c r="BI251" s="118">
        <f t="shared" si="83"/>
        <v>0</v>
      </c>
      <c r="BJ251" s="19" t="s">
        <v>84</v>
      </c>
      <c r="BK251" s="118">
        <f t="shared" si="84"/>
        <v>0</v>
      </c>
      <c r="BL251" s="19" t="s">
        <v>162</v>
      </c>
      <c r="BM251" s="19" t="s">
        <v>982</v>
      </c>
    </row>
    <row r="252" spans="2:65" s="1" customFormat="1" ht="25.5" customHeight="1">
      <c r="B252" s="35"/>
      <c r="C252" s="173" t="s">
        <v>597</v>
      </c>
      <c r="D252" s="173" t="s">
        <v>158</v>
      </c>
      <c r="E252" s="174" t="s">
        <v>727</v>
      </c>
      <c r="F252" s="239" t="s">
        <v>177</v>
      </c>
      <c r="G252" s="239"/>
      <c r="H252" s="239"/>
      <c r="I252" s="239"/>
      <c r="J252" s="175" t="s">
        <v>161</v>
      </c>
      <c r="K252" s="176">
        <v>2</v>
      </c>
      <c r="L252" s="241">
        <v>0</v>
      </c>
      <c r="M252" s="248"/>
      <c r="N252" s="242">
        <f t="shared" si="75"/>
        <v>0</v>
      </c>
      <c r="O252" s="242"/>
      <c r="P252" s="242"/>
      <c r="Q252" s="242"/>
      <c r="R252" s="37"/>
      <c r="T252" s="177" t="s">
        <v>24</v>
      </c>
      <c r="U252" s="44" t="s">
        <v>43</v>
      </c>
      <c r="V252" s="36"/>
      <c r="W252" s="178">
        <f t="shared" si="76"/>
        <v>0</v>
      </c>
      <c r="X252" s="178">
        <v>0</v>
      </c>
      <c r="Y252" s="178">
        <f t="shared" si="77"/>
        <v>0</v>
      </c>
      <c r="Z252" s="178">
        <v>0</v>
      </c>
      <c r="AA252" s="179">
        <f t="shared" si="78"/>
        <v>0</v>
      </c>
      <c r="AR252" s="19" t="s">
        <v>162</v>
      </c>
      <c r="AT252" s="19" t="s">
        <v>158</v>
      </c>
      <c r="AU252" s="19" t="s">
        <v>88</v>
      </c>
      <c r="AY252" s="19" t="s">
        <v>157</v>
      </c>
      <c r="BE252" s="118">
        <f t="shared" si="79"/>
        <v>0</v>
      </c>
      <c r="BF252" s="118">
        <f t="shared" si="80"/>
        <v>0</v>
      </c>
      <c r="BG252" s="118">
        <f t="shared" si="81"/>
        <v>0</v>
      </c>
      <c r="BH252" s="118">
        <f t="shared" si="82"/>
        <v>0</v>
      </c>
      <c r="BI252" s="118">
        <f t="shared" si="83"/>
        <v>0</v>
      </c>
      <c r="BJ252" s="19" t="s">
        <v>84</v>
      </c>
      <c r="BK252" s="118">
        <f t="shared" si="84"/>
        <v>0</v>
      </c>
      <c r="BL252" s="19" t="s">
        <v>162</v>
      </c>
      <c r="BM252" s="19" t="s">
        <v>983</v>
      </c>
    </row>
    <row r="253" spans="2:65" s="1" customFormat="1" ht="25.5" customHeight="1">
      <c r="B253" s="35"/>
      <c r="C253" s="173" t="s">
        <v>601</v>
      </c>
      <c r="D253" s="173" t="s">
        <v>158</v>
      </c>
      <c r="E253" s="174" t="s">
        <v>984</v>
      </c>
      <c r="F253" s="239" t="s">
        <v>181</v>
      </c>
      <c r="G253" s="239"/>
      <c r="H253" s="239"/>
      <c r="I253" s="239"/>
      <c r="J253" s="175" t="s">
        <v>161</v>
      </c>
      <c r="K253" s="176">
        <v>64</v>
      </c>
      <c r="L253" s="241">
        <v>0</v>
      </c>
      <c r="M253" s="248"/>
      <c r="N253" s="242">
        <f t="shared" si="75"/>
        <v>0</v>
      </c>
      <c r="O253" s="242"/>
      <c r="P253" s="242"/>
      <c r="Q253" s="242"/>
      <c r="R253" s="37"/>
      <c r="T253" s="177" t="s">
        <v>24</v>
      </c>
      <c r="U253" s="44" t="s">
        <v>43</v>
      </c>
      <c r="V253" s="36"/>
      <c r="W253" s="178">
        <f t="shared" si="76"/>
        <v>0</v>
      </c>
      <c r="X253" s="178">
        <v>0</v>
      </c>
      <c r="Y253" s="178">
        <f t="shared" si="77"/>
        <v>0</v>
      </c>
      <c r="Z253" s="178">
        <v>0</v>
      </c>
      <c r="AA253" s="179">
        <f t="shared" si="78"/>
        <v>0</v>
      </c>
      <c r="AR253" s="19" t="s">
        <v>162</v>
      </c>
      <c r="AT253" s="19" t="s">
        <v>158</v>
      </c>
      <c r="AU253" s="19" t="s">
        <v>88</v>
      </c>
      <c r="AY253" s="19" t="s">
        <v>157</v>
      </c>
      <c r="BE253" s="118">
        <f t="shared" si="79"/>
        <v>0</v>
      </c>
      <c r="BF253" s="118">
        <f t="shared" si="80"/>
        <v>0</v>
      </c>
      <c r="BG253" s="118">
        <f t="shared" si="81"/>
        <v>0</v>
      </c>
      <c r="BH253" s="118">
        <f t="shared" si="82"/>
        <v>0</v>
      </c>
      <c r="BI253" s="118">
        <f t="shared" si="83"/>
        <v>0</v>
      </c>
      <c r="BJ253" s="19" t="s">
        <v>84</v>
      </c>
      <c r="BK253" s="118">
        <f t="shared" si="84"/>
        <v>0</v>
      </c>
      <c r="BL253" s="19" t="s">
        <v>162</v>
      </c>
      <c r="BM253" s="19" t="s">
        <v>985</v>
      </c>
    </row>
    <row r="254" spans="2:65" s="1" customFormat="1" ht="25.5" customHeight="1">
      <c r="B254" s="35"/>
      <c r="C254" s="173" t="s">
        <v>605</v>
      </c>
      <c r="D254" s="173" t="s">
        <v>158</v>
      </c>
      <c r="E254" s="174" t="s">
        <v>986</v>
      </c>
      <c r="F254" s="239" t="s">
        <v>987</v>
      </c>
      <c r="G254" s="239"/>
      <c r="H254" s="239"/>
      <c r="I254" s="239"/>
      <c r="J254" s="175" t="s">
        <v>161</v>
      </c>
      <c r="K254" s="176">
        <v>61</v>
      </c>
      <c r="L254" s="241">
        <v>0</v>
      </c>
      <c r="M254" s="248"/>
      <c r="N254" s="242">
        <f t="shared" si="75"/>
        <v>0</v>
      </c>
      <c r="O254" s="242"/>
      <c r="P254" s="242"/>
      <c r="Q254" s="242"/>
      <c r="R254" s="37"/>
      <c r="T254" s="177" t="s">
        <v>24</v>
      </c>
      <c r="U254" s="44" t="s">
        <v>43</v>
      </c>
      <c r="V254" s="36"/>
      <c r="W254" s="178">
        <f t="shared" si="76"/>
        <v>0</v>
      </c>
      <c r="X254" s="178">
        <v>0</v>
      </c>
      <c r="Y254" s="178">
        <f t="shared" si="77"/>
        <v>0</v>
      </c>
      <c r="Z254" s="178">
        <v>0</v>
      </c>
      <c r="AA254" s="179">
        <f t="shared" si="78"/>
        <v>0</v>
      </c>
      <c r="AR254" s="19" t="s">
        <v>162</v>
      </c>
      <c r="AT254" s="19" t="s">
        <v>158</v>
      </c>
      <c r="AU254" s="19" t="s">
        <v>88</v>
      </c>
      <c r="AY254" s="19" t="s">
        <v>157</v>
      </c>
      <c r="BE254" s="118">
        <f t="shared" si="79"/>
        <v>0</v>
      </c>
      <c r="BF254" s="118">
        <f t="shared" si="80"/>
        <v>0</v>
      </c>
      <c r="BG254" s="118">
        <f t="shared" si="81"/>
        <v>0</v>
      </c>
      <c r="BH254" s="118">
        <f t="shared" si="82"/>
        <v>0</v>
      </c>
      <c r="BI254" s="118">
        <f t="shared" si="83"/>
        <v>0</v>
      </c>
      <c r="BJ254" s="19" t="s">
        <v>84</v>
      </c>
      <c r="BK254" s="118">
        <f t="shared" si="84"/>
        <v>0</v>
      </c>
      <c r="BL254" s="19" t="s">
        <v>162</v>
      </c>
      <c r="BM254" s="19" t="s">
        <v>988</v>
      </c>
    </row>
    <row r="255" spans="2:65" s="1" customFormat="1" ht="25.5" customHeight="1">
      <c r="B255" s="35"/>
      <c r="C255" s="173" t="s">
        <v>609</v>
      </c>
      <c r="D255" s="173" t="s">
        <v>158</v>
      </c>
      <c r="E255" s="174" t="s">
        <v>908</v>
      </c>
      <c r="F255" s="239" t="s">
        <v>909</v>
      </c>
      <c r="G255" s="239"/>
      <c r="H255" s="239"/>
      <c r="I255" s="239"/>
      <c r="J255" s="175" t="s">
        <v>161</v>
      </c>
      <c r="K255" s="176">
        <v>127</v>
      </c>
      <c r="L255" s="241">
        <v>0</v>
      </c>
      <c r="M255" s="248"/>
      <c r="N255" s="242">
        <f t="shared" si="75"/>
        <v>0</v>
      </c>
      <c r="O255" s="242"/>
      <c r="P255" s="242"/>
      <c r="Q255" s="242"/>
      <c r="R255" s="37"/>
      <c r="T255" s="177" t="s">
        <v>24</v>
      </c>
      <c r="U255" s="44" t="s">
        <v>43</v>
      </c>
      <c r="V255" s="36"/>
      <c r="W255" s="178">
        <f t="shared" si="76"/>
        <v>0</v>
      </c>
      <c r="X255" s="178">
        <v>2.0000000000000002E-5</v>
      </c>
      <c r="Y255" s="178">
        <f t="shared" si="77"/>
        <v>2.5400000000000002E-3</v>
      </c>
      <c r="Z255" s="178">
        <v>0</v>
      </c>
      <c r="AA255" s="179">
        <f t="shared" si="78"/>
        <v>0</v>
      </c>
      <c r="AR255" s="19" t="s">
        <v>162</v>
      </c>
      <c r="AT255" s="19" t="s">
        <v>158</v>
      </c>
      <c r="AU255" s="19" t="s">
        <v>88</v>
      </c>
      <c r="AY255" s="19" t="s">
        <v>157</v>
      </c>
      <c r="BE255" s="118">
        <f t="shared" si="79"/>
        <v>0</v>
      </c>
      <c r="BF255" s="118">
        <f t="shared" si="80"/>
        <v>0</v>
      </c>
      <c r="BG255" s="118">
        <f t="shared" si="81"/>
        <v>0</v>
      </c>
      <c r="BH255" s="118">
        <f t="shared" si="82"/>
        <v>0</v>
      </c>
      <c r="BI255" s="118">
        <f t="shared" si="83"/>
        <v>0</v>
      </c>
      <c r="BJ255" s="19" t="s">
        <v>84</v>
      </c>
      <c r="BK255" s="118">
        <f t="shared" si="84"/>
        <v>0</v>
      </c>
      <c r="BL255" s="19" t="s">
        <v>162</v>
      </c>
      <c r="BM255" s="19" t="s">
        <v>989</v>
      </c>
    </row>
    <row r="256" spans="2:65" s="1" customFormat="1" ht="25.5" customHeight="1">
      <c r="B256" s="35"/>
      <c r="C256" s="173" t="s">
        <v>613</v>
      </c>
      <c r="D256" s="173" t="s">
        <v>158</v>
      </c>
      <c r="E256" s="174" t="s">
        <v>381</v>
      </c>
      <c r="F256" s="239" t="s">
        <v>382</v>
      </c>
      <c r="G256" s="239"/>
      <c r="H256" s="239"/>
      <c r="I256" s="239"/>
      <c r="J256" s="175" t="s">
        <v>161</v>
      </c>
      <c r="K256" s="176">
        <v>2</v>
      </c>
      <c r="L256" s="241">
        <v>0</v>
      </c>
      <c r="M256" s="248"/>
      <c r="N256" s="242">
        <f t="shared" si="75"/>
        <v>0</v>
      </c>
      <c r="O256" s="242"/>
      <c r="P256" s="242"/>
      <c r="Q256" s="242"/>
      <c r="R256" s="37"/>
      <c r="T256" s="177" t="s">
        <v>24</v>
      </c>
      <c r="U256" s="44" t="s">
        <v>43</v>
      </c>
      <c r="V256" s="36"/>
      <c r="W256" s="178">
        <f t="shared" si="76"/>
        <v>0</v>
      </c>
      <c r="X256" s="178">
        <v>0</v>
      </c>
      <c r="Y256" s="178">
        <f t="shared" si="77"/>
        <v>0</v>
      </c>
      <c r="Z256" s="178">
        <v>0</v>
      </c>
      <c r="AA256" s="179">
        <f t="shared" si="78"/>
        <v>0</v>
      </c>
      <c r="AR256" s="19" t="s">
        <v>162</v>
      </c>
      <c r="AT256" s="19" t="s">
        <v>158</v>
      </c>
      <c r="AU256" s="19" t="s">
        <v>88</v>
      </c>
      <c r="AY256" s="19" t="s">
        <v>157</v>
      </c>
      <c r="BE256" s="118">
        <f t="shared" si="79"/>
        <v>0</v>
      </c>
      <c r="BF256" s="118">
        <f t="shared" si="80"/>
        <v>0</v>
      </c>
      <c r="BG256" s="118">
        <f t="shared" si="81"/>
        <v>0</v>
      </c>
      <c r="BH256" s="118">
        <f t="shared" si="82"/>
        <v>0</v>
      </c>
      <c r="BI256" s="118">
        <f t="shared" si="83"/>
        <v>0</v>
      </c>
      <c r="BJ256" s="19" t="s">
        <v>84</v>
      </c>
      <c r="BK256" s="118">
        <f t="shared" si="84"/>
        <v>0</v>
      </c>
      <c r="BL256" s="19" t="s">
        <v>162</v>
      </c>
      <c r="BM256" s="19" t="s">
        <v>990</v>
      </c>
    </row>
    <row r="257" spans="2:65" s="1" customFormat="1" ht="25.5" customHeight="1">
      <c r="B257" s="35"/>
      <c r="C257" s="173" t="s">
        <v>617</v>
      </c>
      <c r="D257" s="173" t="s">
        <v>158</v>
      </c>
      <c r="E257" s="174" t="s">
        <v>385</v>
      </c>
      <c r="F257" s="239" t="s">
        <v>386</v>
      </c>
      <c r="G257" s="239"/>
      <c r="H257" s="239"/>
      <c r="I257" s="239"/>
      <c r="J257" s="175" t="s">
        <v>161</v>
      </c>
      <c r="K257" s="176">
        <v>64</v>
      </c>
      <c r="L257" s="241">
        <v>0</v>
      </c>
      <c r="M257" s="248"/>
      <c r="N257" s="242">
        <f t="shared" si="75"/>
        <v>0</v>
      </c>
      <c r="O257" s="242"/>
      <c r="P257" s="242"/>
      <c r="Q257" s="242"/>
      <c r="R257" s="37"/>
      <c r="T257" s="177" t="s">
        <v>24</v>
      </c>
      <c r="U257" s="44" t="s">
        <v>43</v>
      </c>
      <c r="V257" s="36"/>
      <c r="W257" s="178">
        <f t="shared" si="76"/>
        <v>0</v>
      </c>
      <c r="X257" s="178">
        <v>0</v>
      </c>
      <c r="Y257" s="178">
        <f t="shared" si="77"/>
        <v>0</v>
      </c>
      <c r="Z257" s="178">
        <v>0</v>
      </c>
      <c r="AA257" s="179">
        <f t="shared" si="78"/>
        <v>0</v>
      </c>
      <c r="AR257" s="19" t="s">
        <v>162</v>
      </c>
      <c r="AT257" s="19" t="s">
        <v>158</v>
      </c>
      <c r="AU257" s="19" t="s">
        <v>88</v>
      </c>
      <c r="AY257" s="19" t="s">
        <v>157</v>
      </c>
      <c r="BE257" s="118">
        <f t="shared" si="79"/>
        <v>0</v>
      </c>
      <c r="BF257" s="118">
        <f t="shared" si="80"/>
        <v>0</v>
      </c>
      <c r="BG257" s="118">
        <f t="shared" si="81"/>
        <v>0</v>
      </c>
      <c r="BH257" s="118">
        <f t="shared" si="82"/>
        <v>0</v>
      </c>
      <c r="BI257" s="118">
        <f t="shared" si="83"/>
        <v>0</v>
      </c>
      <c r="BJ257" s="19" t="s">
        <v>84</v>
      </c>
      <c r="BK257" s="118">
        <f t="shared" si="84"/>
        <v>0</v>
      </c>
      <c r="BL257" s="19" t="s">
        <v>162</v>
      </c>
      <c r="BM257" s="19" t="s">
        <v>991</v>
      </c>
    </row>
    <row r="258" spans="2:65" s="1" customFormat="1" ht="25.5" customHeight="1">
      <c r="B258" s="35"/>
      <c r="C258" s="173" t="s">
        <v>621</v>
      </c>
      <c r="D258" s="173" t="s">
        <v>158</v>
      </c>
      <c r="E258" s="174" t="s">
        <v>389</v>
      </c>
      <c r="F258" s="239" t="s">
        <v>390</v>
      </c>
      <c r="G258" s="239"/>
      <c r="H258" s="239"/>
      <c r="I258" s="239"/>
      <c r="J258" s="175" t="s">
        <v>161</v>
      </c>
      <c r="K258" s="176">
        <v>61</v>
      </c>
      <c r="L258" s="241">
        <v>0</v>
      </c>
      <c r="M258" s="248"/>
      <c r="N258" s="242">
        <f t="shared" si="75"/>
        <v>0</v>
      </c>
      <c r="O258" s="242"/>
      <c r="P258" s="242"/>
      <c r="Q258" s="242"/>
      <c r="R258" s="37"/>
      <c r="T258" s="177" t="s">
        <v>24</v>
      </c>
      <c r="U258" s="44" t="s">
        <v>43</v>
      </c>
      <c r="V258" s="36"/>
      <c r="W258" s="178">
        <f t="shared" si="76"/>
        <v>0</v>
      </c>
      <c r="X258" s="178">
        <v>0</v>
      </c>
      <c r="Y258" s="178">
        <f t="shared" si="77"/>
        <v>0</v>
      </c>
      <c r="Z258" s="178">
        <v>0</v>
      </c>
      <c r="AA258" s="179">
        <f t="shared" si="78"/>
        <v>0</v>
      </c>
      <c r="AR258" s="19" t="s">
        <v>162</v>
      </c>
      <c r="AT258" s="19" t="s">
        <v>158</v>
      </c>
      <c r="AU258" s="19" t="s">
        <v>88</v>
      </c>
      <c r="AY258" s="19" t="s">
        <v>157</v>
      </c>
      <c r="BE258" s="118">
        <f t="shared" si="79"/>
        <v>0</v>
      </c>
      <c r="BF258" s="118">
        <f t="shared" si="80"/>
        <v>0</v>
      </c>
      <c r="BG258" s="118">
        <f t="shared" si="81"/>
        <v>0</v>
      </c>
      <c r="BH258" s="118">
        <f t="shared" si="82"/>
        <v>0</v>
      </c>
      <c r="BI258" s="118">
        <f t="shared" si="83"/>
        <v>0</v>
      </c>
      <c r="BJ258" s="19" t="s">
        <v>84</v>
      </c>
      <c r="BK258" s="118">
        <f t="shared" si="84"/>
        <v>0</v>
      </c>
      <c r="BL258" s="19" t="s">
        <v>162</v>
      </c>
      <c r="BM258" s="19" t="s">
        <v>992</v>
      </c>
    </row>
    <row r="259" spans="2:65" s="1" customFormat="1" ht="25.5" customHeight="1">
      <c r="B259" s="35"/>
      <c r="C259" s="173" t="s">
        <v>625</v>
      </c>
      <c r="D259" s="173" t="s">
        <v>158</v>
      </c>
      <c r="E259" s="174" t="s">
        <v>932</v>
      </c>
      <c r="F259" s="239" t="s">
        <v>933</v>
      </c>
      <c r="G259" s="239"/>
      <c r="H259" s="239"/>
      <c r="I259" s="239"/>
      <c r="J259" s="175" t="s">
        <v>161</v>
      </c>
      <c r="K259" s="176">
        <v>90</v>
      </c>
      <c r="L259" s="241">
        <v>0</v>
      </c>
      <c r="M259" s="248"/>
      <c r="N259" s="242">
        <f t="shared" si="75"/>
        <v>0</v>
      </c>
      <c r="O259" s="242"/>
      <c r="P259" s="242"/>
      <c r="Q259" s="242"/>
      <c r="R259" s="37"/>
      <c r="T259" s="177" t="s">
        <v>24</v>
      </c>
      <c r="U259" s="44" t="s">
        <v>43</v>
      </c>
      <c r="V259" s="36"/>
      <c r="W259" s="178">
        <f t="shared" si="76"/>
        <v>0</v>
      </c>
      <c r="X259" s="178">
        <v>0</v>
      </c>
      <c r="Y259" s="178">
        <f t="shared" si="77"/>
        <v>0</v>
      </c>
      <c r="Z259" s="178">
        <v>0</v>
      </c>
      <c r="AA259" s="179">
        <f t="shared" si="78"/>
        <v>0</v>
      </c>
      <c r="AR259" s="19" t="s">
        <v>162</v>
      </c>
      <c r="AT259" s="19" t="s">
        <v>158</v>
      </c>
      <c r="AU259" s="19" t="s">
        <v>88</v>
      </c>
      <c r="AY259" s="19" t="s">
        <v>157</v>
      </c>
      <c r="BE259" s="118">
        <f t="shared" si="79"/>
        <v>0</v>
      </c>
      <c r="BF259" s="118">
        <f t="shared" si="80"/>
        <v>0</v>
      </c>
      <c r="BG259" s="118">
        <f t="shared" si="81"/>
        <v>0</v>
      </c>
      <c r="BH259" s="118">
        <f t="shared" si="82"/>
        <v>0</v>
      </c>
      <c r="BI259" s="118">
        <f t="shared" si="83"/>
        <v>0</v>
      </c>
      <c r="BJ259" s="19" t="s">
        <v>84</v>
      </c>
      <c r="BK259" s="118">
        <f t="shared" si="84"/>
        <v>0</v>
      </c>
      <c r="BL259" s="19" t="s">
        <v>162</v>
      </c>
      <c r="BM259" s="19" t="s">
        <v>993</v>
      </c>
    </row>
    <row r="260" spans="2:65" s="1" customFormat="1" ht="25.5" customHeight="1">
      <c r="B260" s="35"/>
      <c r="C260" s="173" t="s">
        <v>629</v>
      </c>
      <c r="D260" s="173" t="s">
        <v>158</v>
      </c>
      <c r="E260" s="174" t="s">
        <v>994</v>
      </c>
      <c r="F260" s="239" t="s">
        <v>995</v>
      </c>
      <c r="G260" s="239"/>
      <c r="H260" s="239"/>
      <c r="I260" s="239"/>
      <c r="J260" s="175" t="s">
        <v>656</v>
      </c>
      <c r="K260" s="176">
        <v>75</v>
      </c>
      <c r="L260" s="241">
        <v>0</v>
      </c>
      <c r="M260" s="248"/>
      <c r="N260" s="242">
        <f t="shared" si="75"/>
        <v>0</v>
      </c>
      <c r="O260" s="242"/>
      <c r="P260" s="242"/>
      <c r="Q260" s="242"/>
      <c r="R260" s="37"/>
      <c r="T260" s="177" t="s">
        <v>24</v>
      </c>
      <c r="U260" s="44" t="s">
        <v>43</v>
      </c>
      <c r="V260" s="36"/>
      <c r="W260" s="178">
        <f t="shared" si="76"/>
        <v>0</v>
      </c>
      <c r="X260" s="178">
        <v>0</v>
      </c>
      <c r="Y260" s="178">
        <f t="shared" si="77"/>
        <v>0</v>
      </c>
      <c r="Z260" s="178">
        <v>0</v>
      </c>
      <c r="AA260" s="179">
        <f t="shared" si="78"/>
        <v>0</v>
      </c>
      <c r="AR260" s="19" t="s">
        <v>162</v>
      </c>
      <c r="AT260" s="19" t="s">
        <v>158</v>
      </c>
      <c r="AU260" s="19" t="s">
        <v>88</v>
      </c>
      <c r="AY260" s="19" t="s">
        <v>157</v>
      </c>
      <c r="BE260" s="118">
        <f t="shared" si="79"/>
        <v>0</v>
      </c>
      <c r="BF260" s="118">
        <f t="shared" si="80"/>
        <v>0</v>
      </c>
      <c r="BG260" s="118">
        <f t="shared" si="81"/>
        <v>0</v>
      </c>
      <c r="BH260" s="118">
        <f t="shared" si="82"/>
        <v>0</v>
      </c>
      <c r="BI260" s="118">
        <f t="shared" si="83"/>
        <v>0</v>
      </c>
      <c r="BJ260" s="19" t="s">
        <v>84</v>
      </c>
      <c r="BK260" s="118">
        <f t="shared" si="84"/>
        <v>0</v>
      </c>
      <c r="BL260" s="19" t="s">
        <v>162</v>
      </c>
      <c r="BM260" s="19" t="s">
        <v>996</v>
      </c>
    </row>
    <row r="261" spans="2:65" s="1" customFormat="1" ht="25.5" customHeight="1">
      <c r="B261" s="35"/>
      <c r="C261" s="173" t="s">
        <v>633</v>
      </c>
      <c r="D261" s="173" t="s">
        <v>158</v>
      </c>
      <c r="E261" s="174" t="s">
        <v>305</v>
      </c>
      <c r="F261" s="239" t="s">
        <v>997</v>
      </c>
      <c r="G261" s="239"/>
      <c r="H261" s="239"/>
      <c r="I261" s="239"/>
      <c r="J261" s="175" t="s">
        <v>161</v>
      </c>
      <c r="K261" s="176">
        <v>125</v>
      </c>
      <c r="L261" s="241">
        <v>0</v>
      </c>
      <c r="M261" s="248"/>
      <c r="N261" s="242">
        <f t="shared" si="75"/>
        <v>0</v>
      </c>
      <c r="O261" s="242"/>
      <c r="P261" s="242"/>
      <c r="Q261" s="242"/>
      <c r="R261" s="37"/>
      <c r="T261" s="177" t="s">
        <v>24</v>
      </c>
      <c r="U261" s="44" t="s">
        <v>43</v>
      </c>
      <c r="V261" s="36"/>
      <c r="W261" s="178">
        <f t="shared" si="76"/>
        <v>0</v>
      </c>
      <c r="X261" s="178">
        <v>6.0000000000000002E-5</v>
      </c>
      <c r="Y261" s="178">
        <f t="shared" si="77"/>
        <v>7.5000000000000006E-3</v>
      </c>
      <c r="Z261" s="178">
        <v>8.4100000000000008E-3</v>
      </c>
      <c r="AA261" s="179">
        <f t="shared" si="78"/>
        <v>1.05125</v>
      </c>
      <c r="AR261" s="19" t="s">
        <v>162</v>
      </c>
      <c r="AT261" s="19" t="s">
        <v>158</v>
      </c>
      <c r="AU261" s="19" t="s">
        <v>88</v>
      </c>
      <c r="AY261" s="19" t="s">
        <v>157</v>
      </c>
      <c r="BE261" s="118">
        <f t="shared" si="79"/>
        <v>0</v>
      </c>
      <c r="BF261" s="118">
        <f t="shared" si="80"/>
        <v>0</v>
      </c>
      <c r="BG261" s="118">
        <f t="shared" si="81"/>
        <v>0</v>
      </c>
      <c r="BH261" s="118">
        <f t="shared" si="82"/>
        <v>0</v>
      </c>
      <c r="BI261" s="118">
        <f t="shared" si="83"/>
        <v>0</v>
      </c>
      <c r="BJ261" s="19" t="s">
        <v>84</v>
      </c>
      <c r="BK261" s="118">
        <f t="shared" si="84"/>
        <v>0</v>
      </c>
      <c r="BL261" s="19" t="s">
        <v>162</v>
      </c>
      <c r="BM261" s="19" t="s">
        <v>998</v>
      </c>
    </row>
    <row r="262" spans="2:65" s="1" customFormat="1" ht="25.5" customHeight="1">
      <c r="B262" s="35"/>
      <c r="C262" s="173" t="s">
        <v>637</v>
      </c>
      <c r="D262" s="173" t="s">
        <v>158</v>
      </c>
      <c r="E262" s="174" t="s">
        <v>999</v>
      </c>
      <c r="F262" s="239" t="s">
        <v>1000</v>
      </c>
      <c r="G262" s="239"/>
      <c r="H262" s="239"/>
      <c r="I262" s="239"/>
      <c r="J262" s="175" t="s">
        <v>194</v>
      </c>
      <c r="K262" s="176">
        <v>50</v>
      </c>
      <c r="L262" s="241">
        <v>0</v>
      </c>
      <c r="M262" s="248"/>
      <c r="N262" s="242">
        <f t="shared" si="75"/>
        <v>0</v>
      </c>
      <c r="O262" s="242"/>
      <c r="P262" s="242"/>
      <c r="Q262" s="242"/>
      <c r="R262" s="37"/>
      <c r="T262" s="177" t="s">
        <v>24</v>
      </c>
      <c r="U262" s="44" t="s">
        <v>43</v>
      </c>
      <c r="V262" s="36"/>
      <c r="W262" s="178">
        <f t="shared" si="76"/>
        <v>0</v>
      </c>
      <c r="X262" s="178">
        <v>0</v>
      </c>
      <c r="Y262" s="178">
        <f t="shared" si="77"/>
        <v>0</v>
      </c>
      <c r="Z262" s="178">
        <v>0</v>
      </c>
      <c r="AA262" s="179">
        <f t="shared" si="78"/>
        <v>0</v>
      </c>
      <c r="AR262" s="19" t="s">
        <v>162</v>
      </c>
      <c r="AT262" s="19" t="s">
        <v>158</v>
      </c>
      <c r="AU262" s="19" t="s">
        <v>88</v>
      </c>
      <c r="AY262" s="19" t="s">
        <v>157</v>
      </c>
      <c r="BE262" s="118">
        <f t="shared" si="79"/>
        <v>0</v>
      </c>
      <c r="BF262" s="118">
        <f t="shared" si="80"/>
        <v>0</v>
      </c>
      <c r="BG262" s="118">
        <f t="shared" si="81"/>
        <v>0</v>
      </c>
      <c r="BH262" s="118">
        <f t="shared" si="82"/>
        <v>0</v>
      </c>
      <c r="BI262" s="118">
        <f t="shared" si="83"/>
        <v>0</v>
      </c>
      <c r="BJ262" s="19" t="s">
        <v>84</v>
      </c>
      <c r="BK262" s="118">
        <f t="shared" si="84"/>
        <v>0</v>
      </c>
      <c r="BL262" s="19" t="s">
        <v>162</v>
      </c>
      <c r="BM262" s="19" t="s">
        <v>1001</v>
      </c>
    </row>
    <row r="263" spans="2:65" s="1" customFormat="1" ht="49.9" customHeight="1">
      <c r="B263" s="35"/>
      <c r="C263" s="36"/>
      <c r="D263" s="164" t="s">
        <v>714</v>
      </c>
      <c r="E263" s="36"/>
      <c r="F263" s="36"/>
      <c r="G263" s="36"/>
      <c r="H263" s="36"/>
      <c r="I263" s="36"/>
      <c r="J263" s="36"/>
      <c r="K263" s="36"/>
      <c r="L263" s="36"/>
      <c r="M263" s="36"/>
      <c r="N263" s="243">
        <f t="shared" ref="N263:N268" si="85">BK263</f>
        <v>0</v>
      </c>
      <c r="O263" s="244"/>
      <c r="P263" s="244"/>
      <c r="Q263" s="244"/>
      <c r="R263" s="37"/>
      <c r="T263" s="149"/>
      <c r="U263" s="36"/>
      <c r="V263" s="36"/>
      <c r="W263" s="36"/>
      <c r="X263" s="36"/>
      <c r="Y263" s="36"/>
      <c r="Z263" s="36"/>
      <c r="AA263" s="78"/>
      <c r="AT263" s="19" t="s">
        <v>77</v>
      </c>
      <c r="AU263" s="19" t="s">
        <v>78</v>
      </c>
      <c r="AY263" s="19" t="s">
        <v>715</v>
      </c>
      <c r="BK263" s="118">
        <f>SUM(BK264:BK268)</f>
        <v>0</v>
      </c>
    </row>
    <row r="264" spans="2:65" s="1" customFormat="1" ht="22.35" customHeight="1">
      <c r="B264" s="35"/>
      <c r="C264" s="185" t="s">
        <v>24</v>
      </c>
      <c r="D264" s="185" t="s">
        <v>158</v>
      </c>
      <c r="E264" s="186" t="s">
        <v>24</v>
      </c>
      <c r="F264" s="240" t="s">
        <v>24</v>
      </c>
      <c r="G264" s="240"/>
      <c r="H264" s="240"/>
      <c r="I264" s="240"/>
      <c r="J264" s="187" t="s">
        <v>24</v>
      </c>
      <c r="K264" s="180"/>
      <c r="L264" s="241"/>
      <c r="M264" s="242"/>
      <c r="N264" s="242">
        <f t="shared" si="85"/>
        <v>0</v>
      </c>
      <c r="O264" s="242"/>
      <c r="P264" s="242"/>
      <c r="Q264" s="242"/>
      <c r="R264" s="37"/>
      <c r="T264" s="177" t="s">
        <v>24</v>
      </c>
      <c r="U264" s="188" t="s">
        <v>43</v>
      </c>
      <c r="V264" s="36"/>
      <c r="W264" s="36"/>
      <c r="X264" s="36"/>
      <c r="Y264" s="36"/>
      <c r="Z264" s="36"/>
      <c r="AA264" s="78"/>
      <c r="AT264" s="19" t="s">
        <v>715</v>
      </c>
      <c r="AU264" s="19" t="s">
        <v>84</v>
      </c>
      <c r="AY264" s="19" t="s">
        <v>715</v>
      </c>
      <c r="BE264" s="118">
        <f>IF(U264="základní",N264,0)</f>
        <v>0</v>
      </c>
      <c r="BF264" s="118">
        <f>IF(U264="snížená",N264,0)</f>
        <v>0</v>
      </c>
      <c r="BG264" s="118">
        <f>IF(U264="zákl. přenesená",N264,0)</f>
        <v>0</v>
      </c>
      <c r="BH264" s="118">
        <f>IF(U264="sníž. přenesená",N264,0)</f>
        <v>0</v>
      </c>
      <c r="BI264" s="118">
        <f>IF(U264="nulová",N264,0)</f>
        <v>0</v>
      </c>
      <c r="BJ264" s="19" t="s">
        <v>84</v>
      </c>
      <c r="BK264" s="118">
        <f>L264*K264</f>
        <v>0</v>
      </c>
    </row>
    <row r="265" spans="2:65" s="1" customFormat="1" ht="22.35" customHeight="1">
      <c r="B265" s="35"/>
      <c r="C265" s="185" t="s">
        <v>24</v>
      </c>
      <c r="D265" s="185" t="s">
        <v>158</v>
      </c>
      <c r="E265" s="186" t="s">
        <v>24</v>
      </c>
      <c r="F265" s="240" t="s">
        <v>24</v>
      </c>
      <c r="G265" s="240"/>
      <c r="H265" s="240"/>
      <c r="I265" s="240"/>
      <c r="J265" s="187" t="s">
        <v>24</v>
      </c>
      <c r="K265" s="180"/>
      <c r="L265" s="241"/>
      <c r="M265" s="242"/>
      <c r="N265" s="242">
        <f t="shared" si="85"/>
        <v>0</v>
      </c>
      <c r="O265" s="242"/>
      <c r="P265" s="242"/>
      <c r="Q265" s="242"/>
      <c r="R265" s="37"/>
      <c r="T265" s="177" t="s">
        <v>24</v>
      </c>
      <c r="U265" s="188" t="s">
        <v>43</v>
      </c>
      <c r="V265" s="36"/>
      <c r="W265" s="36"/>
      <c r="X265" s="36"/>
      <c r="Y265" s="36"/>
      <c r="Z265" s="36"/>
      <c r="AA265" s="78"/>
      <c r="AT265" s="19" t="s">
        <v>715</v>
      </c>
      <c r="AU265" s="19" t="s">
        <v>84</v>
      </c>
      <c r="AY265" s="19" t="s">
        <v>715</v>
      </c>
      <c r="BE265" s="118">
        <f>IF(U265="základní",N265,0)</f>
        <v>0</v>
      </c>
      <c r="BF265" s="118">
        <f>IF(U265="snížená",N265,0)</f>
        <v>0</v>
      </c>
      <c r="BG265" s="118">
        <f>IF(U265="zákl. přenesená",N265,0)</f>
        <v>0</v>
      </c>
      <c r="BH265" s="118">
        <f>IF(U265="sníž. přenesená",N265,0)</f>
        <v>0</v>
      </c>
      <c r="BI265" s="118">
        <f>IF(U265="nulová",N265,0)</f>
        <v>0</v>
      </c>
      <c r="BJ265" s="19" t="s">
        <v>84</v>
      </c>
      <c r="BK265" s="118">
        <f>L265*K265</f>
        <v>0</v>
      </c>
    </row>
    <row r="266" spans="2:65" s="1" customFormat="1" ht="22.35" customHeight="1">
      <c r="B266" s="35"/>
      <c r="C266" s="185" t="s">
        <v>24</v>
      </c>
      <c r="D266" s="185" t="s">
        <v>158</v>
      </c>
      <c r="E266" s="186" t="s">
        <v>24</v>
      </c>
      <c r="F266" s="240" t="s">
        <v>24</v>
      </c>
      <c r="G266" s="240"/>
      <c r="H266" s="240"/>
      <c r="I266" s="240"/>
      <c r="J266" s="187" t="s">
        <v>24</v>
      </c>
      <c r="K266" s="180"/>
      <c r="L266" s="241"/>
      <c r="M266" s="242"/>
      <c r="N266" s="242">
        <f t="shared" si="85"/>
        <v>0</v>
      </c>
      <c r="O266" s="242"/>
      <c r="P266" s="242"/>
      <c r="Q266" s="242"/>
      <c r="R266" s="37"/>
      <c r="T266" s="177" t="s">
        <v>24</v>
      </c>
      <c r="U266" s="188" t="s">
        <v>43</v>
      </c>
      <c r="V266" s="36"/>
      <c r="W266" s="36"/>
      <c r="X266" s="36"/>
      <c r="Y266" s="36"/>
      <c r="Z266" s="36"/>
      <c r="AA266" s="78"/>
      <c r="AT266" s="19" t="s">
        <v>715</v>
      </c>
      <c r="AU266" s="19" t="s">
        <v>84</v>
      </c>
      <c r="AY266" s="19" t="s">
        <v>715</v>
      </c>
      <c r="BE266" s="118">
        <f>IF(U266="základní",N266,0)</f>
        <v>0</v>
      </c>
      <c r="BF266" s="118">
        <f>IF(U266="snížená",N266,0)</f>
        <v>0</v>
      </c>
      <c r="BG266" s="118">
        <f>IF(U266="zákl. přenesená",N266,0)</f>
        <v>0</v>
      </c>
      <c r="BH266" s="118">
        <f>IF(U266="sníž. přenesená",N266,0)</f>
        <v>0</v>
      </c>
      <c r="BI266" s="118">
        <f>IF(U266="nulová",N266,0)</f>
        <v>0</v>
      </c>
      <c r="BJ266" s="19" t="s">
        <v>84</v>
      </c>
      <c r="BK266" s="118">
        <f>L266*K266</f>
        <v>0</v>
      </c>
    </row>
    <row r="267" spans="2:65" s="1" customFormat="1" ht="22.35" customHeight="1">
      <c r="B267" s="35"/>
      <c r="C267" s="185" t="s">
        <v>24</v>
      </c>
      <c r="D267" s="185" t="s">
        <v>158</v>
      </c>
      <c r="E267" s="186" t="s">
        <v>24</v>
      </c>
      <c r="F267" s="240" t="s">
        <v>24</v>
      </c>
      <c r="G267" s="240"/>
      <c r="H267" s="240"/>
      <c r="I267" s="240"/>
      <c r="J267" s="187" t="s">
        <v>24</v>
      </c>
      <c r="K267" s="180"/>
      <c r="L267" s="241"/>
      <c r="M267" s="242"/>
      <c r="N267" s="242">
        <f t="shared" si="85"/>
        <v>0</v>
      </c>
      <c r="O267" s="242"/>
      <c r="P267" s="242"/>
      <c r="Q267" s="242"/>
      <c r="R267" s="37"/>
      <c r="T267" s="177" t="s">
        <v>24</v>
      </c>
      <c r="U267" s="188" t="s">
        <v>43</v>
      </c>
      <c r="V267" s="36"/>
      <c r="W267" s="36"/>
      <c r="X267" s="36"/>
      <c r="Y267" s="36"/>
      <c r="Z267" s="36"/>
      <c r="AA267" s="78"/>
      <c r="AT267" s="19" t="s">
        <v>715</v>
      </c>
      <c r="AU267" s="19" t="s">
        <v>84</v>
      </c>
      <c r="AY267" s="19" t="s">
        <v>715</v>
      </c>
      <c r="BE267" s="118">
        <f>IF(U267="základní",N267,0)</f>
        <v>0</v>
      </c>
      <c r="BF267" s="118">
        <f>IF(U267="snížená",N267,0)</f>
        <v>0</v>
      </c>
      <c r="BG267" s="118">
        <f>IF(U267="zákl. přenesená",N267,0)</f>
        <v>0</v>
      </c>
      <c r="BH267" s="118">
        <f>IF(U267="sníž. přenesená",N267,0)</f>
        <v>0</v>
      </c>
      <c r="BI267" s="118">
        <f>IF(U267="nulová",N267,0)</f>
        <v>0</v>
      </c>
      <c r="BJ267" s="19" t="s">
        <v>84</v>
      </c>
      <c r="BK267" s="118">
        <f>L267*K267</f>
        <v>0</v>
      </c>
    </row>
    <row r="268" spans="2:65" s="1" customFormat="1" ht="22.35" customHeight="1">
      <c r="B268" s="35"/>
      <c r="C268" s="185" t="s">
        <v>24</v>
      </c>
      <c r="D268" s="185" t="s">
        <v>158</v>
      </c>
      <c r="E268" s="186" t="s">
        <v>24</v>
      </c>
      <c r="F268" s="240" t="s">
        <v>24</v>
      </c>
      <c r="G268" s="240"/>
      <c r="H268" s="240"/>
      <c r="I268" s="240"/>
      <c r="J268" s="187" t="s">
        <v>24</v>
      </c>
      <c r="K268" s="180"/>
      <c r="L268" s="241"/>
      <c r="M268" s="242"/>
      <c r="N268" s="242">
        <f t="shared" si="85"/>
        <v>0</v>
      </c>
      <c r="O268" s="242"/>
      <c r="P268" s="242"/>
      <c r="Q268" s="242"/>
      <c r="R268" s="37"/>
      <c r="T268" s="177" t="s">
        <v>24</v>
      </c>
      <c r="U268" s="188" t="s">
        <v>43</v>
      </c>
      <c r="V268" s="56"/>
      <c r="W268" s="56"/>
      <c r="X268" s="56"/>
      <c r="Y268" s="56"/>
      <c r="Z268" s="56"/>
      <c r="AA268" s="58"/>
      <c r="AT268" s="19" t="s">
        <v>715</v>
      </c>
      <c r="AU268" s="19" t="s">
        <v>84</v>
      </c>
      <c r="AY268" s="19" t="s">
        <v>715</v>
      </c>
      <c r="BE268" s="118">
        <f>IF(U268="základní",N268,0)</f>
        <v>0</v>
      </c>
      <c r="BF268" s="118">
        <f>IF(U268="snížená",N268,0)</f>
        <v>0</v>
      </c>
      <c r="BG268" s="118">
        <f>IF(U268="zákl. přenesená",N268,0)</f>
        <v>0</v>
      </c>
      <c r="BH268" s="118">
        <f>IF(U268="sníž. přenesená",N268,0)</f>
        <v>0</v>
      </c>
      <c r="BI268" s="118">
        <f>IF(U268="nulová",N268,0)</f>
        <v>0</v>
      </c>
      <c r="BJ268" s="19" t="s">
        <v>84</v>
      </c>
      <c r="BK268" s="118">
        <f>L268*K268</f>
        <v>0</v>
      </c>
    </row>
    <row r="269" spans="2:65" s="1" customFormat="1" ht="6.95" customHeight="1">
      <c r="B269" s="59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1"/>
    </row>
  </sheetData>
  <sheetProtection algorithmName="SHA-512" hashValue="hioZZdpvCE0qMXpkwvF0g+0m/Fp4Vo43Y+SyJKIe3LkBcxga/EMJ0aXISBKZ1hu83C4ThMINbRMRX6rV2PWbgw==" saltValue="/8I6bMq2hcZg7iUQjZ/+WeDsqH54/QRth1T/94UlZCwrPdJ5A+qvpRT8HRDIEdP+hnuVOUqTxRiB4y+IgAlWdg==" spinCount="10" sheet="1" objects="1" scenarios="1" formatColumns="0" formatRows="0"/>
  <mergeCells count="463">
    <mergeCell ref="L244:M244"/>
    <mergeCell ref="L245:M245"/>
    <mergeCell ref="L246:M246"/>
    <mergeCell ref="L247:M247"/>
    <mergeCell ref="N209:Q209"/>
    <mergeCell ref="N211:Q211"/>
    <mergeCell ref="N212:Q212"/>
    <mergeCell ref="N213:Q213"/>
    <mergeCell ref="N214:Q214"/>
    <mergeCell ref="N216:Q216"/>
    <mergeCell ref="N217:Q217"/>
    <mergeCell ref="N218:Q218"/>
    <mergeCell ref="N220:Q220"/>
    <mergeCell ref="N221:Q221"/>
    <mergeCell ref="N222:Q222"/>
    <mergeCell ref="N223:Q223"/>
    <mergeCell ref="N224:Q224"/>
    <mergeCell ref="N210:Q210"/>
    <mergeCell ref="N215:Q215"/>
    <mergeCell ref="N219:Q219"/>
    <mergeCell ref="N243:Q243"/>
    <mergeCell ref="L232:M232"/>
    <mergeCell ref="L234:M234"/>
    <mergeCell ref="L233:M233"/>
    <mergeCell ref="L235:M235"/>
    <mergeCell ref="L236:M236"/>
    <mergeCell ref="L237:M237"/>
    <mergeCell ref="L238:M238"/>
    <mergeCell ref="L240:M240"/>
    <mergeCell ref="L241:M241"/>
    <mergeCell ref="L242:M242"/>
    <mergeCell ref="F242:I242"/>
    <mergeCell ref="N227:Q227"/>
    <mergeCell ref="N228:Q228"/>
    <mergeCell ref="N229:Q229"/>
    <mergeCell ref="N230:Q230"/>
    <mergeCell ref="N232:Q232"/>
    <mergeCell ref="N233:Q233"/>
    <mergeCell ref="N234:Q234"/>
    <mergeCell ref="N235:Q235"/>
    <mergeCell ref="N236:Q236"/>
    <mergeCell ref="N237:Q237"/>
    <mergeCell ref="N238:Q238"/>
    <mergeCell ref="N240:Q240"/>
    <mergeCell ref="N241:Q241"/>
    <mergeCell ref="N242:Q242"/>
    <mergeCell ref="N239:Q239"/>
    <mergeCell ref="F232:I232"/>
    <mergeCell ref="F233:I233"/>
    <mergeCell ref="F234:I234"/>
    <mergeCell ref="F235:I235"/>
    <mergeCell ref="F236:I236"/>
    <mergeCell ref="F237:I237"/>
    <mergeCell ref="F238:I238"/>
    <mergeCell ref="F240:I240"/>
    <mergeCell ref="F241:I241"/>
    <mergeCell ref="L227:M227"/>
    <mergeCell ref="L228:M228"/>
    <mergeCell ref="L229:M229"/>
    <mergeCell ref="L230:M230"/>
    <mergeCell ref="F227:I227"/>
    <mergeCell ref="F228:I228"/>
    <mergeCell ref="F229:I229"/>
    <mergeCell ref="F230:I230"/>
    <mergeCell ref="F231:I231"/>
    <mergeCell ref="F226:I226"/>
    <mergeCell ref="N226:Q226"/>
    <mergeCell ref="N225:Q225"/>
    <mergeCell ref="L216:M216"/>
    <mergeCell ref="L217:M217"/>
    <mergeCell ref="L218:M218"/>
    <mergeCell ref="L220:M220"/>
    <mergeCell ref="L221:M221"/>
    <mergeCell ref="L222:M222"/>
    <mergeCell ref="L223:M223"/>
    <mergeCell ref="L224:M224"/>
    <mergeCell ref="L225:M225"/>
    <mergeCell ref="L226:M226"/>
    <mergeCell ref="F216:I216"/>
    <mergeCell ref="F217:I217"/>
    <mergeCell ref="F218:I218"/>
    <mergeCell ref="F220:I220"/>
    <mergeCell ref="F221:I221"/>
    <mergeCell ref="F222:I222"/>
    <mergeCell ref="F223:I223"/>
    <mergeCell ref="F224:I224"/>
    <mergeCell ref="F225:I225"/>
    <mergeCell ref="L207:M207"/>
    <mergeCell ref="L208:M208"/>
    <mergeCell ref="L209:M209"/>
    <mergeCell ref="L211:M211"/>
    <mergeCell ref="L212:M212"/>
    <mergeCell ref="L213:M213"/>
    <mergeCell ref="L214:M214"/>
    <mergeCell ref="F209:I209"/>
    <mergeCell ref="F211:I211"/>
    <mergeCell ref="F212:I212"/>
    <mergeCell ref="F213:I213"/>
    <mergeCell ref="F214:I214"/>
    <mergeCell ref="F208:I208"/>
    <mergeCell ref="N193:Q193"/>
    <mergeCell ref="N195:Q195"/>
    <mergeCell ref="N194:Q194"/>
    <mergeCell ref="N196:Q196"/>
    <mergeCell ref="N197:Q197"/>
    <mergeCell ref="N199:Q199"/>
    <mergeCell ref="N200:Q200"/>
    <mergeCell ref="N201:Q201"/>
    <mergeCell ref="N202:Q202"/>
    <mergeCell ref="N203:Q203"/>
    <mergeCell ref="N204:Q204"/>
    <mergeCell ref="N205:Q205"/>
    <mergeCell ref="N206:Q206"/>
    <mergeCell ref="N207:Q207"/>
    <mergeCell ref="N208:Q208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L194:M194"/>
    <mergeCell ref="L195:M195"/>
    <mergeCell ref="L196:M196"/>
    <mergeCell ref="L197:M197"/>
    <mergeCell ref="F194:I194"/>
    <mergeCell ref="F195:I195"/>
    <mergeCell ref="F196:I196"/>
    <mergeCell ref="F197:I197"/>
    <mergeCell ref="F198:I198"/>
    <mergeCell ref="F192:I192"/>
    <mergeCell ref="F193:I193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3:M193"/>
    <mergeCell ref="N185:Q185"/>
    <mergeCell ref="N186:Q186"/>
    <mergeCell ref="N187:Q187"/>
    <mergeCell ref="N188:Q188"/>
    <mergeCell ref="N189:Q189"/>
    <mergeCell ref="N190:Q190"/>
    <mergeCell ref="N191:Q191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N145:Q145"/>
    <mergeCell ref="N153:Q153"/>
    <mergeCell ref="N175:Q175"/>
    <mergeCell ref="N176:Q176"/>
    <mergeCell ref="N178:Q178"/>
    <mergeCell ref="N180:Q180"/>
    <mergeCell ref="N182:Q182"/>
    <mergeCell ref="N183:Q183"/>
    <mergeCell ref="N184:Q184"/>
    <mergeCell ref="L180:M180"/>
    <mergeCell ref="N128:Q128"/>
    <mergeCell ref="F131:I131"/>
    <mergeCell ref="L131:M131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29:Q129"/>
    <mergeCell ref="N130:Q130"/>
    <mergeCell ref="N143:Q143"/>
    <mergeCell ref="N146:Q146"/>
    <mergeCell ref="N144:Q144"/>
    <mergeCell ref="N147:Q147"/>
    <mergeCell ref="N148:Q148"/>
    <mergeCell ref="N149:Q149"/>
    <mergeCell ref="N150:Q150"/>
    <mergeCell ref="N151:Q151"/>
    <mergeCell ref="N152:Q152"/>
    <mergeCell ref="N154:Q154"/>
    <mergeCell ref="F175:I175"/>
    <mergeCell ref="F176:I176"/>
    <mergeCell ref="F177:I177"/>
    <mergeCell ref="F178:I178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8:M178"/>
    <mergeCell ref="N169:Q169"/>
    <mergeCell ref="N170:Q170"/>
    <mergeCell ref="N171:Q171"/>
    <mergeCell ref="N172:Q172"/>
    <mergeCell ref="N173:Q173"/>
    <mergeCell ref="N174:Q174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F160:I160"/>
    <mergeCell ref="F161:I161"/>
    <mergeCell ref="F162:I162"/>
    <mergeCell ref="F163:I163"/>
    <mergeCell ref="L148:M148"/>
    <mergeCell ref="L149:M149"/>
    <mergeCell ref="L150:M150"/>
    <mergeCell ref="L151:M151"/>
    <mergeCell ref="L152:M152"/>
    <mergeCell ref="L154:M154"/>
    <mergeCell ref="L155:M155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N159:Q159"/>
    <mergeCell ref="N158:Q158"/>
    <mergeCell ref="F148:I148"/>
    <mergeCell ref="F149:I149"/>
    <mergeCell ref="F150:I150"/>
    <mergeCell ref="F151:I151"/>
    <mergeCell ref="F152:I152"/>
    <mergeCell ref="F154:I154"/>
    <mergeCell ref="F155:I155"/>
    <mergeCell ref="F156:I156"/>
    <mergeCell ref="F157:I157"/>
    <mergeCell ref="F158:I158"/>
    <mergeCell ref="F159:I159"/>
    <mergeCell ref="N155:Q155"/>
    <mergeCell ref="N156:Q156"/>
    <mergeCell ref="N157:Q157"/>
    <mergeCell ref="F143:I143"/>
    <mergeCell ref="F144:I144"/>
    <mergeCell ref="F146:I146"/>
    <mergeCell ref="F147:I147"/>
    <mergeCell ref="L132:M132"/>
    <mergeCell ref="L138:M138"/>
    <mergeCell ref="L133:M133"/>
    <mergeCell ref="L134:M134"/>
    <mergeCell ref="L135:M135"/>
    <mergeCell ref="L136:M136"/>
    <mergeCell ref="L137:M137"/>
    <mergeCell ref="L139:M139"/>
    <mergeCell ref="L140:M140"/>
    <mergeCell ref="L141:M141"/>
    <mergeCell ref="L142:M142"/>
    <mergeCell ref="L143:M143"/>
    <mergeCell ref="L144:M144"/>
    <mergeCell ref="L146:M146"/>
    <mergeCell ref="L147:M147"/>
    <mergeCell ref="N142:Q142"/>
    <mergeCell ref="N139:Q139"/>
    <mergeCell ref="N140:Q140"/>
    <mergeCell ref="N141:Q141"/>
    <mergeCell ref="F132:I132"/>
    <mergeCell ref="F136:I136"/>
    <mergeCell ref="F135:I135"/>
    <mergeCell ref="F133:I133"/>
    <mergeCell ref="F134:I134"/>
    <mergeCell ref="F137:I137"/>
    <mergeCell ref="F138:I138"/>
    <mergeCell ref="F139:I139"/>
    <mergeCell ref="F140:I140"/>
    <mergeCell ref="F141:I141"/>
    <mergeCell ref="F142:I142"/>
    <mergeCell ref="M125:Q125"/>
    <mergeCell ref="F127:I127"/>
    <mergeCell ref="L127:M127"/>
    <mergeCell ref="N127:Q127"/>
    <mergeCell ref="D104:H104"/>
    <mergeCell ref="D103:H103"/>
    <mergeCell ref="D105:H105"/>
    <mergeCell ref="D106:H106"/>
    <mergeCell ref="D107:H107"/>
    <mergeCell ref="N107:Q107"/>
    <mergeCell ref="N108:Q108"/>
    <mergeCell ref="L110:Q110"/>
    <mergeCell ref="C116:Q116"/>
    <mergeCell ref="F118:P118"/>
    <mergeCell ref="F119:P119"/>
    <mergeCell ref="F120:P120"/>
    <mergeCell ref="M122:P122"/>
    <mergeCell ref="M124:Q124"/>
    <mergeCell ref="N97:Q97"/>
    <mergeCell ref="N98:Q98"/>
    <mergeCell ref="N99:Q99"/>
    <mergeCell ref="N100:Q100"/>
    <mergeCell ref="N102:Q102"/>
    <mergeCell ref="N103:Q103"/>
    <mergeCell ref="N104:Q104"/>
    <mergeCell ref="N105:Q105"/>
    <mergeCell ref="N106:Q106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L250:M250"/>
    <mergeCell ref="L252:M252"/>
    <mergeCell ref="L253:M253"/>
    <mergeCell ref="L254:M254"/>
    <mergeCell ref="L255:M255"/>
    <mergeCell ref="L256:M256"/>
    <mergeCell ref="L257:M257"/>
    <mergeCell ref="L258:M258"/>
    <mergeCell ref="L259:M259"/>
    <mergeCell ref="F254:I254"/>
    <mergeCell ref="F255:I255"/>
    <mergeCell ref="F256:I256"/>
    <mergeCell ref="F257:I257"/>
    <mergeCell ref="F258:I258"/>
    <mergeCell ref="F259:I259"/>
    <mergeCell ref="N244:Q244"/>
    <mergeCell ref="N246:Q246"/>
    <mergeCell ref="N245:Q245"/>
    <mergeCell ref="N247:Q247"/>
    <mergeCell ref="N249:Q249"/>
    <mergeCell ref="N250:Q250"/>
    <mergeCell ref="N251:Q251"/>
    <mergeCell ref="N252:Q252"/>
    <mergeCell ref="N253:Q253"/>
    <mergeCell ref="N254:Q254"/>
    <mergeCell ref="N255:Q255"/>
    <mergeCell ref="N256:Q256"/>
    <mergeCell ref="N257:Q257"/>
    <mergeCell ref="N258:Q258"/>
    <mergeCell ref="N259:Q259"/>
    <mergeCell ref="N248:Q248"/>
    <mergeCell ref="L249:M249"/>
    <mergeCell ref="L251:M251"/>
    <mergeCell ref="F244:I244"/>
    <mergeCell ref="F245:I245"/>
    <mergeCell ref="F246:I246"/>
    <mergeCell ref="F247:I247"/>
    <mergeCell ref="F249:I249"/>
    <mergeCell ref="F250:I250"/>
    <mergeCell ref="F251:I251"/>
    <mergeCell ref="F252:I252"/>
    <mergeCell ref="F253:I253"/>
    <mergeCell ref="N261:Q261"/>
    <mergeCell ref="N260:Q260"/>
    <mergeCell ref="N262:Q262"/>
    <mergeCell ref="N264:Q264"/>
    <mergeCell ref="N265:Q265"/>
    <mergeCell ref="N266:Q266"/>
    <mergeCell ref="N267:Q267"/>
    <mergeCell ref="N268:Q268"/>
    <mergeCell ref="N263:Q263"/>
    <mergeCell ref="F261:I261"/>
    <mergeCell ref="F260:I260"/>
    <mergeCell ref="F262:I262"/>
    <mergeCell ref="F264:I264"/>
    <mergeCell ref="F265:I265"/>
    <mergeCell ref="F266:I266"/>
    <mergeCell ref="F267:I267"/>
    <mergeCell ref="F268:I268"/>
    <mergeCell ref="L266:M266"/>
    <mergeCell ref="L264:M264"/>
    <mergeCell ref="L265:M265"/>
    <mergeCell ref="L267:M267"/>
    <mergeCell ref="L268:M268"/>
    <mergeCell ref="L260:M260"/>
    <mergeCell ref="L261:M261"/>
    <mergeCell ref="L262:M262"/>
  </mergeCells>
  <dataValidations count="2">
    <dataValidation type="list" allowBlank="1" showInputMessage="1" showErrorMessage="1" error="Povoleny jsou hodnoty K, M." sqref="D264:D269">
      <formula1>"K, M"</formula1>
    </dataValidation>
    <dataValidation type="list" allowBlank="1" showInputMessage="1" showErrorMessage="1" error="Povoleny jsou hodnoty základní, snížená, zákl. přenesená, sníž. přenesená, nulová." sqref="U264:U26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108</v>
      </c>
      <c r="G1" s="14"/>
      <c r="H1" s="259" t="s">
        <v>109</v>
      </c>
      <c r="I1" s="259"/>
      <c r="J1" s="259"/>
      <c r="K1" s="259"/>
      <c r="L1" s="14" t="s">
        <v>110</v>
      </c>
      <c r="M1" s="12"/>
      <c r="N1" s="12"/>
      <c r="O1" s="13" t="s">
        <v>111</v>
      </c>
      <c r="P1" s="12"/>
      <c r="Q1" s="12"/>
      <c r="R1" s="12"/>
      <c r="S1" s="14" t="s">
        <v>112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95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88</v>
      </c>
    </row>
    <row r="4" spans="1:66" ht="36.950000000000003" customHeight="1">
      <c r="B4" s="23"/>
      <c r="C4" s="203" t="s">
        <v>113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52" t="str">
        <f>'Rekapitulace stavby'!K6</f>
        <v>Kotlářská 263/9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114</v>
      </c>
      <c r="E7" s="26"/>
      <c r="F7" s="252" t="s">
        <v>115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116</v>
      </c>
      <c r="E8" s="36"/>
      <c r="F8" s="213" t="s">
        <v>1002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5" customHeight="1">
      <c r="B9" s="35"/>
      <c r="C9" s="36"/>
      <c r="D9" s="30" t="s">
        <v>21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23</v>
      </c>
      <c r="N9" s="36"/>
      <c r="O9" s="28" t="s">
        <v>24</v>
      </c>
      <c r="P9" s="36"/>
      <c r="Q9" s="36"/>
      <c r="R9" s="37"/>
    </row>
    <row r="10" spans="1:66" s="1" customFormat="1" ht="14.45" customHeight="1">
      <c r="B10" s="35"/>
      <c r="C10" s="36"/>
      <c r="D10" s="30" t="s">
        <v>25</v>
      </c>
      <c r="E10" s="36"/>
      <c r="F10" s="28" t="s">
        <v>26</v>
      </c>
      <c r="G10" s="36"/>
      <c r="H10" s="36"/>
      <c r="I10" s="36"/>
      <c r="J10" s="36"/>
      <c r="K10" s="36"/>
      <c r="L10" s="36"/>
      <c r="M10" s="30" t="s">
        <v>27</v>
      </c>
      <c r="N10" s="36"/>
      <c r="O10" s="255" t="str">
        <f>'Rekapitulace stavby'!AN8</f>
        <v>4. 12. 2018</v>
      </c>
      <c r="P10" s="256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0" t="s">
        <v>29</v>
      </c>
      <c r="E12" s="36"/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07" t="str">
        <f>IF('Rekapitulace stavby'!AN10="","",'Rekapitulace stavby'!AN10)</f>
        <v/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tr">
        <f>IF('Rekapitulace stavby'!E11="","",'Rekapitulace stavby'!E11)</f>
        <v xml:space="preserve"> </v>
      </c>
      <c r="F13" s="36"/>
      <c r="G13" s="36"/>
      <c r="H13" s="36"/>
      <c r="I13" s="36"/>
      <c r="J13" s="36"/>
      <c r="K13" s="36"/>
      <c r="L13" s="36"/>
      <c r="M13" s="30" t="s">
        <v>31</v>
      </c>
      <c r="N13" s="36"/>
      <c r="O13" s="207" t="str">
        <f>IF('Rekapitulace stavby'!AN11="","",'Rekapitulace stavby'!AN11)</f>
        <v/>
      </c>
      <c r="P13" s="207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0" t="s">
        <v>32</v>
      </c>
      <c r="E15" s="36"/>
      <c r="F15" s="36"/>
      <c r="G15" s="36"/>
      <c r="H15" s="36"/>
      <c r="I15" s="36"/>
      <c r="J15" s="36"/>
      <c r="K15" s="36"/>
      <c r="L15" s="36"/>
      <c r="M15" s="30" t="s">
        <v>30</v>
      </c>
      <c r="N15" s="36"/>
      <c r="O15" s="257" t="str">
        <f>IF('Rekapitulace stavby'!AN13="","",'Rekapitulace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IF('Rekapitulace stavby'!E14="","",'Rekapitulace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31</v>
      </c>
      <c r="N16" s="36"/>
      <c r="O16" s="257" t="str">
        <f>IF('Rekapitulace stavby'!AN14="","",'Rekapitulace stavby'!AN14)</f>
        <v>Vyplň údaj</v>
      </c>
      <c r="P16" s="207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0" t="s">
        <v>34</v>
      </c>
      <c r="E18" s="36"/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07" t="str">
        <f>IF('Rekapitulace stavby'!AN16="","",'Rekapitulace stavby'!AN16)</f>
        <v/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tr">
        <f>IF('Rekapitulace stavby'!E17="","",'Rekapitulace stavby'!E17)</f>
        <v xml:space="preserve"> </v>
      </c>
      <c r="F19" s="36"/>
      <c r="G19" s="36"/>
      <c r="H19" s="36"/>
      <c r="I19" s="36"/>
      <c r="J19" s="36"/>
      <c r="K19" s="36"/>
      <c r="L19" s="36"/>
      <c r="M19" s="30" t="s">
        <v>31</v>
      </c>
      <c r="N19" s="36"/>
      <c r="O19" s="207" t="str">
        <f>IF('Rekapitulace stavby'!AN17="","",'Rekapitulace stavby'!AN17)</f>
        <v/>
      </c>
      <c r="P19" s="207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0" t="s">
        <v>36</v>
      </c>
      <c r="E21" s="36"/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07" t="str">
        <f>IF('Rekapitulace stavby'!AN19="","",'Rekapitulace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IF('Rekapitulace stavby'!E20="","",'Rekapitulace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31</v>
      </c>
      <c r="N22" s="36"/>
      <c r="O22" s="207" t="str">
        <f>IF('Rekapitulace stavby'!AN20="","",'Rekapitulace stavby'!AN20)</f>
        <v/>
      </c>
      <c r="P22" s="207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24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26" t="s">
        <v>118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5" customHeight="1">
      <c r="B29" s="35"/>
      <c r="C29" s="36"/>
      <c r="D29" s="34" t="s">
        <v>102</v>
      </c>
      <c r="E29" s="36"/>
      <c r="F29" s="36"/>
      <c r="G29" s="36"/>
      <c r="H29" s="36"/>
      <c r="I29" s="36"/>
      <c r="J29" s="36"/>
      <c r="K29" s="36"/>
      <c r="L29" s="36"/>
      <c r="M29" s="196">
        <f>N94</f>
        <v>0</v>
      </c>
      <c r="N29" s="196"/>
      <c r="O29" s="196"/>
      <c r="P29" s="196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41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42</v>
      </c>
      <c r="E33" s="42" t="s">
        <v>43</v>
      </c>
      <c r="F33" s="43">
        <v>0.21</v>
      </c>
      <c r="G33" s="128" t="s">
        <v>44</v>
      </c>
      <c r="H33" s="261">
        <f>ROUND((((SUM(BE94:BE101)+SUM(BE120:BE145))+SUM(BE147:BE151))),2)</f>
        <v>0</v>
      </c>
      <c r="I33" s="254"/>
      <c r="J33" s="254"/>
      <c r="K33" s="36"/>
      <c r="L33" s="36"/>
      <c r="M33" s="261">
        <f>ROUND(((ROUND((SUM(BE94:BE101)+SUM(BE120:BE145)), 2)*F33)+SUM(BE147:BE151)*F33),2)</f>
        <v>0</v>
      </c>
      <c r="N33" s="254"/>
      <c r="O33" s="254"/>
      <c r="P33" s="254"/>
      <c r="Q33" s="36"/>
      <c r="R33" s="37"/>
    </row>
    <row r="34" spans="2:18" s="1" customFormat="1" ht="14.45" customHeight="1">
      <c r="B34" s="35"/>
      <c r="C34" s="36"/>
      <c r="D34" s="36"/>
      <c r="E34" s="42" t="s">
        <v>45</v>
      </c>
      <c r="F34" s="43">
        <v>0.15</v>
      </c>
      <c r="G34" s="128" t="s">
        <v>44</v>
      </c>
      <c r="H34" s="261">
        <f>ROUND((((SUM(BF94:BF101)+SUM(BF120:BF145))+SUM(BF147:BF151))),2)</f>
        <v>0</v>
      </c>
      <c r="I34" s="254"/>
      <c r="J34" s="254"/>
      <c r="K34" s="36"/>
      <c r="L34" s="36"/>
      <c r="M34" s="261">
        <f>ROUND(((ROUND((SUM(BF94:BF101)+SUM(BF120:BF145)), 2)*F34)+SUM(BF147:BF151)*F34),2)</f>
        <v>0</v>
      </c>
      <c r="N34" s="254"/>
      <c r="O34" s="254"/>
      <c r="P34" s="254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0.21</v>
      </c>
      <c r="G35" s="128" t="s">
        <v>44</v>
      </c>
      <c r="H35" s="261">
        <f>ROUND((((SUM(BG94:BG101)+SUM(BG120:BG145))+SUM(BG147:BG151))),2)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0.15</v>
      </c>
      <c r="G36" s="128" t="s">
        <v>44</v>
      </c>
      <c r="H36" s="261">
        <f>ROUND((((SUM(BH94:BH101)+SUM(BH120:BH145))+SUM(BH147:BH151))),2)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48</v>
      </c>
      <c r="F37" s="43">
        <v>0</v>
      </c>
      <c r="G37" s="128" t="s">
        <v>44</v>
      </c>
      <c r="H37" s="261">
        <f>ROUND((((SUM(BI94:BI101)+SUM(BI120:BI145))+SUM(BI147:BI151))),2)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49</v>
      </c>
      <c r="E39" s="79"/>
      <c r="F39" s="79"/>
      <c r="G39" s="130" t="s">
        <v>50</v>
      </c>
      <c r="H39" s="131" t="s">
        <v>51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3.5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3.5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3.5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3.5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3.5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3.5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3.5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3.5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3.5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3.5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3.5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3.5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3.5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3.5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50000000000003" customHeight="1">
      <c r="B76" s="35"/>
      <c r="C76" s="203" t="s">
        <v>119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19</v>
      </c>
      <c r="D78" s="36"/>
      <c r="E78" s="36"/>
      <c r="F78" s="252" t="str">
        <f>F6</f>
        <v>Kotlářská 263/9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114</v>
      </c>
      <c r="D79" s="26"/>
      <c r="E79" s="26"/>
      <c r="F79" s="252" t="s">
        <v>115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50000000000003" customHeight="1">
      <c r="B80" s="35"/>
      <c r="C80" s="69" t="s">
        <v>116</v>
      </c>
      <c r="D80" s="36"/>
      <c r="E80" s="36"/>
      <c r="F80" s="218" t="str">
        <f>F8</f>
        <v>03 - Rozvody vody TV, C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65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65" s="1" customFormat="1" ht="18" customHeight="1">
      <c r="B82" s="35"/>
      <c r="C82" s="30" t="s">
        <v>25</v>
      </c>
      <c r="D82" s="36"/>
      <c r="E82" s="36"/>
      <c r="F82" s="28" t="str">
        <f>F10</f>
        <v>dokumentace pro výběr zhotovitele (DVZ)</v>
      </c>
      <c r="G82" s="36"/>
      <c r="H82" s="36"/>
      <c r="I82" s="36"/>
      <c r="J82" s="36"/>
      <c r="K82" s="30" t="s">
        <v>27</v>
      </c>
      <c r="L82" s="36"/>
      <c r="M82" s="256" t="str">
        <f>IF(O10="","",O10)</f>
        <v>4. 12. 2018</v>
      </c>
      <c r="N82" s="256"/>
      <c r="O82" s="256"/>
      <c r="P82" s="256"/>
      <c r="Q82" s="36"/>
      <c r="R82" s="37"/>
      <c r="T82" s="135"/>
      <c r="U82" s="135"/>
    </row>
    <row r="83" spans="2:65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65" s="1" customFormat="1">
      <c r="B84" s="35"/>
      <c r="C84" s="30" t="s">
        <v>29</v>
      </c>
      <c r="D84" s="36"/>
      <c r="E84" s="36"/>
      <c r="F84" s="28" t="str">
        <f>E13</f>
        <v xml:space="preserve"> </v>
      </c>
      <c r="G84" s="36"/>
      <c r="H84" s="36"/>
      <c r="I84" s="36"/>
      <c r="J84" s="36"/>
      <c r="K84" s="30" t="s">
        <v>34</v>
      </c>
      <c r="L84" s="36"/>
      <c r="M84" s="207" t="str">
        <f>E19</f>
        <v xml:space="preserve"> </v>
      </c>
      <c r="N84" s="207"/>
      <c r="O84" s="207"/>
      <c r="P84" s="207"/>
      <c r="Q84" s="207"/>
      <c r="R84" s="37"/>
      <c r="T84" s="135"/>
      <c r="U84" s="135"/>
    </row>
    <row r="85" spans="2:65" s="1" customFormat="1" ht="14.45" customHeight="1">
      <c r="B85" s="35"/>
      <c r="C85" s="30" t="s">
        <v>32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36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65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65" s="1" customFormat="1" ht="29.25" customHeight="1">
      <c r="B87" s="35"/>
      <c r="C87" s="264" t="s">
        <v>120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121</v>
      </c>
      <c r="O87" s="265"/>
      <c r="P87" s="265"/>
      <c r="Q87" s="265"/>
      <c r="R87" s="37"/>
      <c r="T87" s="135"/>
      <c r="U87" s="135"/>
    </row>
    <row r="88" spans="2:65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65" s="1" customFormat="1" ht="29.25" customHeight="1">
      <c r="B89" s="35"/>
      <c r="C89" s="137" t="s">
        <v>122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11">
        <f>N120</f>
        <v>0</v>
      </c>
      <c r="O89" s="266"/>
      <c r="P89" s="266"/>
      <c r="Q89" s="266"/>
      <c r="R89" s="37"/>
      <c r="T89" s="135"/>
      <c r="U89" s="135"/>
      <c r="AU89" s="19" t="s">
        <v>123</v>
      </c>
    </row>
    <row r="90" spans="2:65" s="7" customFormat="1" ht="24.95" customHeight="1">
      <c r="B90" s="138"/>
      <c r="C90" s="139"/>
      <c r="D90" s="140" t="s">
        <v>124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7">
        <f>N121</f>
        <v>0</v>
      </c>
      <c r="O90" s="268"/>
      <c r="P90" s="268"/>
      <c r="Q90" s="268"/>
      <c r="R90" s="141"/>
      <c r="T90" s="142"/>
      <c r="U90" s="142"/>
    </row>
    <row r="91" spans="2:65" s="8" customFormat="1" ht="19.899999999999999" customHeight="1">
      <c r="B91" s="143"/>
      <c r="C91" s="103"/>
      <c r="D91" s="114" t="s">
        <v>1003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9">
        <f>N122</f>
        <v>0</v>
      </c>
      <c r="O91" s="210"/>
      <c r="P91" s="210"/>
      <c r="Q91" s="210"/>
      <c r="R91" s="144"/>
      <c r="T91" s="145"/>
      <c r="U91" s="145"/>
    </row>
    <row r="92" spans="2:65" s="7" customFormat="1" ht="21.75" customHeight="1">
      <c r="B92" s="138"/>
      <c r="C92" s="139"/>
      <c r="D92" s="140" t="s">
        <v>133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69">
        <f>N146</f>
        <v>0</v>
      </c>
      <c r="O92" s="268"/>
      <c r="P92" s="268"/>
      <c r="Q92" s="268"/>
      <c r="R92" s="141"/>
      <c r="T92" s="142"/>
      <c r="U92" s="142"/>
    </row>
    <row r="93" spans="2:65" s="1" customFormat="1" ht="21.75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  <c r="T93" s="135"/>
      <c r="U93" s="135"/>
    </row>
    <row r="94" spans="2:65" s="1" customFormat="1" ht="29.25" customHeight="1">
      <c r="B94" s="35"/>
      <c r="C94" s="137" t="s">
        <v>134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266">
        <f>ROUND(N95+N96+N97+N98+N99+N100,2)</f>
        <v>0</v>
      </c>
      <c r="O94" s="270"/>
      <c r="P94" s="270"/>
      <c r="Q94" s="270"/>
      <c r="R94" s="37"/>
      <c r="T94" s="146"/>
      <c r="U94" s="147" t="s">
        <v>42</v>
      </c>
    </row>
    <row r="95" spans="2:65" s="1" customFormat="1" ht="18" customHeight="1">
      <c r="B95" s="35"/>
      <c r="C95" s="36"/>
      <c r="D95" s="220" t="s">
        <v>135</v>
      </c>
      <c r="E95" s="221"/>
      <c r="F95" s="221"/>
      <c r="G95" s="221"/>
      <c r="H95" s="221"/>
      <c r="I95" s="36"/>
      <c r="J95" s="36"/>
      <c r="K95" s="36"/>
      <c r="L95" s="36"/>
      <c r="M95" s="36"/>
      <c r="N95" s="208">
        <f>ROUND(N89*T95,2)</f>
        <v>0</v>
      </c>
      <c r="O95" s="209"/>
      <c r="P95" s="209"/>
      <c r="Q95" s="209"/>
      <c r="R95" s="37"/>
      <c r="S95" s="148"/>
      <c r="T95" s="149"/>
      <c r="U95" s="150" t="s">
        <v>43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51" t="s">
        <v>136</v>
      </c>
      <c r="AZ95" s="148"/>
      <c r="BA95" s="148"/>
      <c r="BB95" s="148"/>
      <c r="BC95" s="148"/>
      <c r="BD95" s="148"/>
      <c r="BE95" s="152">
        <f t="shared" ref="BE95:BE100" si="0">IF(U95="základní",N95,0)</f>
        <v>0</v>
      </c>
      <c r="BF95" s="152">
        <f t="shared" ref="BF95:BF100" si="1">IF(U95="snížená",N95,0)</f>
        <v>0</v>
      </c>
      <c r="BG95" s="152">
        <f t="shared" ref="BG95:BG100" si="2">IF(U95="zákl. přenesená",N95,0)</f>
        <v>0</v>
      </c>
      <c r="BH95" s="152">
        <f t="shared" ref="BH95:BH100" si="3">IF(U95="sníž. přenesená",N95,0)</f>
        <v>0</v>
      </c>
      <c r="BI95" s="152">
        <f t="shared" ref="BI95:BI100" si="4">IF(U95="nulová",N95,0)</f>
        <v>0</v>
      </c>
      <c r="BJ95" s="151" t="s">
        <v>84</v>
      </c>
      <c r="BK95" s="148"/>
      <c r="BL95" s="148"/>
      <c r="BM95" s="148"/>
    </row>
    <row r="96" spans="2:65" s="1" customFormat="1" ht="18" customHeight="1">
      <c r="B96" s="35"/>
      <c r="C96" s="36"/>
      <c r="D96" s="220" t="s">
        <v>137</v>
      </c>
      <c r="E96" s="221"/>
      <c r="F96" s="221"/>
      <c r="G96" s="221"/>
      <c r="H96" s="221"/>
      <c r="I96" s="36"/>
      <c r="J96" s="36"/>
      <c r="K96" s="36"/>
      <c r="L96" s="36"/>
      <c r="M96" s="36"/>
      <c r="N96" s="208">
        <f>ROUND(N89*T96,2)</f>
        <v>0</v>
      </c>
      <c r="O96" s="209"/>
      <c r="P96" s="209"/>
      <c r="Q96" s="209"/>
      <c r="R96" s="37"/>
      <c r="S96" s="148"/>
      <c r="T96" s="149"/>
      <c r="U96" s="150" t="s">
        <v>43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51" t="s">
        <v>136</v>
      </c>
      <c r="AZ96" s="148"/>
      <c r="BA96" s="148"/>
      <c r="BB96" s="148"/>
      <c r="BC96" s="148"/>
      <c r="BD96" s="148"/>
      <c r="BE96" s="152">
        <f t="shared" si="0"/>
        <v>0</v>
      </c>
      <c r="BF96" s="152">
        <f t="shared" si="1"/>
        <v>0</v>
      </c>
      <c r="BG96" s="152">
        <f t="shared" si="2"/>
        <v>0</v>
      </c>
      <c r="BH96" s="152">
        <f t="shared" si="3"/>
        <v>0</v>
      </c>
      <c r="BI96" s="152">
        <f t="shared" si="4"/>
        <v>0</v>
      </c>
      <c r="BJ96" s="151" t="s">
        <v>84</v>
      </c>
      <c r="BK96" s="148"/>
      <c r="BL96" s="148"/>
      <c r="BM96" s="148"/>
    </row>
    <row r="97" spans="2:65" s="1" customFormat="1" ht="18" customHeight="1">
      <c r="B97" s="35"/>
      <c r="C97" s="36"/>
      <c r="D97" s="220" t="s">
        <v>138</v>
      </c>
      <c r="E97" s="221"/>
      <c r="F97" s="221"/>
      <c r="G97" s="221"/>
      <c r="H97" s="221"/>
      <c r="I97" s="36"/>
      <c r="J97" s="36"/>
      <c r="K97" s="36"/>
      <c r="L97" s="36"/>
      <c r="M97" s="36"/>
      <c r="N97" s="208">
        <f>ROUND(N89*T97,2)</f>
        <v>0</v>
      </c>
      <c r="O97" s="209"/>
      <c r="P97" s="209"/>
      <c r="Q97" s="209"/>
      <c r="R97" s="37"/>
      <c r="S97" s="148"/>
      <c r="T97" s="149"/>
      <c r="U97" s="150" t="s">
        <v>43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51" t="s">
        <v>136</v>
      </c>
      <c r="AZ97" s="148"/>
      <c r="BA97" s="148"/>
      <c r="BB97" s="148"/>
      <c r="BC97" s="148"/>
      <c r="BD97" s="148"/>
      <c r="BE97" s="152">
        <f t="shared" si="0"/>
        <v>0</v>
      </c>
      <c r="BF97" s="152">
        <f t="shared" si="1"/>
        <v>0</v>
      </c>
      <c r="BG97" s="152">
        <f t="shared" si="2"/>
        <v>0</v>
      </c>
      <c r="BH97" s="152">
        <f t="shared" si="3"/>
        <v>0</v>
      </c>
      <c r="BI97" s="152">
        <f t="shared" si="4"/>
        <v>0</v>
      </c>
      <c r="BJ97" s="151" t="s">
        <v>84</v>
      </c>
      <c r="BK97" s="148"/>
      <c r="BL97" s="148"/>
      <c r="BM97" s="148"/>
    </row>
    <row r="98" spans="2:65" s="1" customFormat="1" ht="18" customHeight="1">
      <c r="B98" s="35"/>
      <c r="C98" s="36"/>
      <c r="D98" s="220" t="s">
        <v>139</v>
      </c>
      <c r="E98" s="221"/>
      <c r="F98" s="221"/>
      <c r="G98" s="221"/>
      <c r="H98" s="221"/>
      <c r="I98" s="36"/>
      <c r="J98" s="36"/>
      <c r="K98" s="36"/>
      <c r="L98" s="36"/>
      <c r="M98" s="36"/>
      <c r="N98" s="208">
        <f>ROUND(N89*T98,2)</f>
        <v>0</v>
      </c>
      <c r="O98" s="209"/>
      <c r="P98" s="209"/>
      <c r="Q98" s="209"/>
      <c r="R98" s="37"/>
      <c r="S98" s="148"/>
      <c r="T98" s="149"/>
      <c r="U98" s="150" t="s">
        <v>43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51" t="s">
        <v>136</v>
      </c>
      <c r="AZ98" s="148"/>
      <c r="BA98" s="148"/>
      <c r="BB98" s="148"/>
      <c r="BC98" s="148"/>
      <c r="BD98" s="148"/>
      <c r="BE98" s="152">
        <f t="shared" si="0"/>
        <v>0</v>
      </c>
      <c r="BF98" s="152">
        <f t="shared" si="1"/>
        <v>0</v>
      </c>
      <c r="BG98" s="152">
        <f t="shared" si="2"/>
        <v>0</v>
      </c>
      <c r="BH98" s="152">
        <f t="shared" si="3"/>
        <v>0</v>
      </c>
      <c r="BI98" s="152">
        <f t="shared" si="4"/>
        <v>0</v>
      </c>
      <c r="BJ98" s="151" t="s">
        <v>84</v>
      </c>
      <c r="BK98" s="148"/>
      <c r="BL98" s="148"/>
      <c r="BM98" s="148"/>
    </row>
    <row r="99" spans="2:65" s="1" customFormat="1" ht="18" customHeight="1">
      <c r="B99" s="35"/>
      <c r="C99" s="36"/>
      <c r="D99" s="220" t="s">
        <v>140</v>
      </c>
      <c r="E99" s="221"/>
      <c r="F99" s="221"/>
      <c r="G99" s="221"/>
      <c r="H99" s="221"/>
      <c r="I99" s="36"/>
      <c r="J99" s="36"/>
      <c r="K99" s="36"/>
      <c r="L99" s="36"/>
      <c r="M99" s="36"/>
      <c r="N99" s="208">
        <f>ROUND(N89*T99,2)</f>
        <v>0</v>
      </c>
      <c r="O99" s="209"/>
      <c r="P99" s="209"/>
      <c r="Q99" s="209"/>
      <c r="R99" s="37"/>
      <c r="S99" s="148"/>
      <c r="T99" s="149"/>
      <c r="U99" s="150" t="s">
        <v>43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136</v>
      </c>
      <c r="AZ99" s="148"/>
      <c r="BA99" s="148"/>
      <c r="BB99" s="148"/>
      <c r="BC99" s="148"/>
      <c r="BD99" s="148"/>
      <c r="BE99" s="152">
        <f t="shared" si="0"/>
        <v>0</v>
      </c>
      <c r="BF99" s="152">
        <f t="shared" si="1"/>
        <v>0</v>
      </c>
      <c r="BG99" s="152">
        <f t="shared" si="2"/>
        <v>0</v>
      </c>
      <c r="BH99" s="152">
        <f t="shared" si="3"/>
        <v>0</v>
      </c>
      <c r="BI99" s="152">
        <f t="shared" si="4"/>
        <v>0</v>
      </c>
      <c r="BJ99" s="151" t="s">
        <v>84</v>
      </c>
      <c r="BK99" s="148"/>
      <c r="BL99" s="148"/>
      <c r="BM99" s="148"/>
    </row>
    <row r="100" spans="2:65" s="1" customFormat="1" ht="18" customHeight="1">
      <c r="B100" s="35"/>
      <c r="C100" s="36"/>
      <c r="D100" s="114" t="s">
        <v>141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208">
        <f>ROUND(N89*T100,2)</f>
        <v>0</v>
      </c>
      <c r="O100" s="209"/>
      <c r="P100" s="209"/>
      <c r="Q100" s="209"/>
      <c r="R100" s="37"/>
      <c r="S100" s="148"/>
      <c r="T100" s="153"/>
      <c r="U100" s="154" t="s">
        <v>43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142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84</v>
      </c>
      <c r="BK100" s="148"/>
      <c r="BL100" s="148"/>
      <c r="BM100" s="148"/>
    </row>
    <row r="101" spans="2:65" s="1" customFormat="1" ht="13.5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  <c r="T101" s="135"/>
      <c r="U101" s="135"/>
    </row>
    <row r="102" spans="2:65" s="1" customFormat="1" ht="29.25" customHeight="1">
      <c r="B102" s="35"/>
      <c r="C102" s="123" t="s">
        <v>107</v>
      </c>
      <c r="D102" s="124"/>
      <c r="E102" s="124"/>
      <c r="F102" s="124"/>
      <c r="G102" s="124"/>
      <c r="H102" s="124"/>
      <c r="I102" s="124"/>
      <c r="J102" s="124"/>
      <c r="K102" s="124"/>
      <c r="L102" s="212">
        <f>ROUND(SUM(N89+N94),2)</f>
        <v>0</v>
      </c>
      <c r="M102" s="212"/>
      <c r="N102" s="212"/>
      <c r="O102" s="212"/>
      <c r="P102" s="212"/>
      <c r="Q102" s="212"/>
      <c r="R102" s="37"/>
      <c r="T102" s="135"/>
      <c r="U102" s="135"/>
    </row>
    <row r="103" spans="2:65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  <c r="T103" s="135"/>
      <c r="U103" s="135"/>
    </row>
    <row r="107" spans="2:65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65" s="1" customFormat="1" ht="36.950000000000003" customHeight="1">
      <c r="B108" s="35"/>
      <c r="C108" s="203" t="s">
        <v>143</v>
      </c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37"/>
    </row>
    <row r="109" spans="2:65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30" customHeight="1">
      <c r="B110" s="35"/>
      <c r="C110" s="30" t="s">
        <v>19</v>
      </c>
      <c r="D110" s="36"/>
      <c r="E110" s="36"/>
      <c r="F110" s="252" t="str">
        <f>F6</f>
        <v>Kotlářská 263/9</v>
      </c>
      <c r="G110" s="253"/>
      <c r="H110" s="253"/>
      <c r="I110" s="253"/>
      <c r="J110" s="253"/>
      <c r="K110" s="253"/>
      <c r="L110" s="253"/>
      <c r="M110" s="253"/>
      <c r="N110" s="253"/>
      <c r="O110" s="253"/>
      <c r="P110" s="253"/>
      <c r="Q110" s="36"/>
      <c r="R110" s="37"/>
    </row>
    <row r="111" spans="2:65" ht="30" customHeight="1">
      <c r="B111" s="23"/>
      <c r="C111" s="30" t="s">
        <v>114</v>
      </c>
      <c r="D111" s="26"/>
      <c r="E111" s="26"/>
      <c r="F111" s="252" t="s">
        <v>115</v>
      </c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26"/>
      <c r="R111" s="24"/>
    </row>
    <row r="112" spans="2:65" s="1" customFormat="1" ht="36.950000000000003" customHeight="1">
      <c r="B112" s="35"/>
      <c r="C112" s="69" t="s">
        <v>116</v>
      </c>
      <c r="D112" s="36"/>
      <c r="E112" s="36"/>
      <c r="F112" s="218" t="str">
        <f>F8</f>
        <v>03 - Rozvody vody TV, C</v>
      </c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3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18" customHeight="1">
      <c r="B114" s="35"/>
      <c r="C114" s="30" t="s">
        <v>25</v>
      </c>
      <c r="D114" s="36"/>
      <c r="E114" s="36"/>
      <c r="F114" s="28" t="str">
        <f>F10</f>
        <v>dokumentace pro výběr zhotovitele (DVZ)</v>
      </c>
      <c r="G114" s="36"/>
      <c r="H114" s="36"/>
      <c r="I114" s="36"/>
      <c r="J114" s="36"/>
      <c r="K114" s="30" t="s">
        <v>27</v>
      </c>
      <c r="L114" s="36"/>
      <c r="M114" s="256" t="str">
        <f>IF(O10="","",O10)</f>
        <v>4. 12. 2018</v>
      </c>
      <c r="N114" s="256"/>
      <c r="O114" s="256"/>
      <c r="P114" s="256"/>
      <c r="Q114" s="36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>
      <c r="B116" s="35"/>
      <c r="C116" s="30" t="s">
        <v>29</v>
      </c>
      <c r="D116" s="36"/>
      <c r="E116" s="36"/>
      <c r="F116" s="28" t="str">
        <f>E13</f>
        <v xml:space="preserve"> </v>
      </c>
      <c r="G116" s="36"/>
      <c r="H116" s="36"/>
      <c r="I116" s="36"/>
      <c r="J116" s="36"/>
      <c r="K116" s="30" t="s">
        <v>34</v>
      </c>
      <c r="L116" s="36"/>
      <c r="M116" s="207" t="str">
        <f>E19</f>
        <v xml:space="preserve"> </v>
      </c>
      <c r="N116" s="207"/>
      <c r="O116" s="207"/>
      <c r="P116" s="207"/>
      <c r="Q116" s="207"/>
      <c r="R116" s="37"/>
    </row>
    <row r="117" spans="2:65" s="1" customFormat="1" ht="14.45" customHeight="1">
      <c r="B117" s="35"/>
      <c r="C117" s="30" t="s">
        <v>32</v>
      </c>
      <c r="D117" s="36"/>
      <c r="E117" s="36"/>
      <c r="F117" s="28" t="str">
        <f>IF(E16="","",E16)</f>
        <v>Vyplň údaj</v>
      </c>
      <c r="G117" s="36"/>
      <c r="H117" s="36"/>
      <c r="I117" s="36"/>
      <c r="J117" s="36"/>
      <c r="K117" s="30" t="s">
        <v>36</v>
      </c>
      <c r="L117" s="36"/>
      <c r="M117" s="207" t="str">
        <f>E22</f>
        <v xml:space="preserve"> </v>
      </c>
      <c r="N117" s="207"/>
      <c r="O117" s="207"/>
      <c r="P117" s="207"/>
      <c r="Q117" s="207"/>
      <c r="R117" s="37"/>
    </row>
    <row r="118" spans="2:65" s="1" customFormat="1" ht="10.3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9" customFormat="1" ht="29.25" customHeight="1">
      <c r="B119" s="155"/>
      <c r="C119" s="156" t="s">
        <v>144</v>
      </c>
      <c r="D119" s="157" t="s">
        <v>145</v>
      </c>
      <c r="E119" s="157" t="s">
        <v>60</v>
      </c>
      <c r="F119" s="271" t="s">
        <v>146</v>
      </c>
      <c r="G119" s="271"/>
      <c r="H119" s="271"/>
      <c r="I119" s="271"/>
      <c r="J119" s="157" t="s">
        <v>147</v>
      </c>
      <c r="K119" s="157" t="s">
        <v>148</v>
      </c>
      <c r="L119" s="271" t="s">
        <v>149</v>
      </c>
      <c r="M119" s="271"/>
      <c r="N119" s="271" t="s">
        <v>121</v>
      </c>
      <c r="O119" s="271"/>
      <c r="P119" s="271"/>
      <c r="Q119" s="272"/>
      <c r="R119" s="158"/>
      <c r="T119" s="80" t="s">
        <v>150</v>
      </c>
      <c r="U119" s="81" t="s">
        <v>42</v>
      </c>
      <c r="V119" s="81" t="s">
        <v>151</v>
      </c>
      <c r="W119" s="81" t="s">
        <v>152</v>
      </c>
      <c r="X119" s="81" t="s">
        <v>153</v>
      </c>
      <c r="Y119" s="81" t="s">
        <v>154</v>
      </c>
      <c r="Z119" s="81" t="s">
        <v>155</v>
      </c>
      <c r="AA119" s="82" t="s">
        <v>156</v>
      </c>
    </row>
    <row r="120" spans="2:65" s="1" customFormat="1" ht="29.25" customHeight="1">
      <c r="B120" s="35"/>
      <c r="C120" s="84" t="s">
        <v>118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273">
        <f>BK120</f>
        <v>0</v>
      </c>
      <c r="O120" s="274"/>
      <c r="P120" s="274"/>
      <c r="Q120" s="274"/>
      <c r="R120" s="37"/>
      <c r="T120" s="83"/>
      <c r="U120" s="51"/>
      <c r="V120" s="51"/>
      <c r="W120" s="159">
        <f>W121+W146</f>
        <v>0</v>
      </c>
      <c r="X120" s="51"/>
      <c r="Y120" s="159">
        <f>Y121+Y146</f>
        <v>9.2000000000000003E-4</v>
      </c>
      <c r="Z120" s="51"/>
      <c r="AA120" s="160">
        <f>AA121+AA146</f>
        <v>0</v>
      </c>
      <c r="AT120" s="19" t="s">
        <v>77</v>
      </c>
      <c r="AU120" s="19" t="s">
        <v>123</v>
      </c>
      <c r="BK120" s="161">
        <f>BK121+BK146</f>
        <v>0</v>
      </c>
    </row>
    <row r="121" spans="2:65" s="10" customFormat="1" ht="37.35" customHeight="1">
      <c r="B121" s="162"/>
      <c r="C121" s="163"/>
      <c r="D121" s="164" t="s">
        <v>124</v>
      </c>
      <c r="E121" s="164"/>
      <c r="F121" s="164"/>
      <c r="G121" s="164"/>
      <c r="H121" s="164"/>
      <c r="I121" s="164"/>
      <c r="J121" s="164"/>
      <c r="K121" s="164"/>
      <c r="L121" s="164"/>
      <c r="M121" s="164"/>
      <c r="N121" s="269">
        <f>BK121</f>
        <v>0</v>
      </c>
      <c r="O121" s="267"/>
      <c r="P121" s="267"/>
      <c r="Q121" s="267"/>
      <c r="R121" s="165"/>
      <c r="T121" s="166"/>
      <c r="U121" s="163"/>
      <c r="V121" s="163"/>
      <c r="W121" s="167">
        <f>W122</f>
        <v>0</v>
      </c>
      <c r="X121" s="163"/>
      <c r="Y121" s="167">
        <f>Y122</f>
        <v>9.2000000000000003E-4</v>
      </c>
      <c r="Z121" s="163"/>
      <c r="AA121" s="168">
        <f>AA122</f>
        <v>0</v>
      </c>
      <c r="AR121" s="169" t="s">
        <v>88</v>
      </c>
      <c r="AT121" s="170" t="s">
        <v>77</v>
      </c>
      <c r="AU121" s="170" t="s">
        <v>78</v>
      </c>
      <c r="AY121" s="169" t="s">
        <v>157</v>
      </c>
      <c r="BK121" s="171">
        <f>BK122</f>
        <v>0</v>
      </c>
    </row>
    <row r="122" spans="2:65" s="10" customFormat="1" ht="19.899999999999999" customHeight="1">
      <c r="B122" s="162"/>
      <c r="C122" s="163"/>
      <c r="D122" s="172" t="s">
        <v>1003</v>
      </c>
      <c r="E122" s="172"/>
      <c r="F122" s="172"/>
      <c r="G122" s="172"/>
      <c r="H122" s="172"/>
      <c r="I122" s="172"/>
      <c r="J122" s="172"/>
      <c r="K122" s="172"/>
      <c r="L122" s="172"/>
      <c r="M122" s="172"/>
      <c r="N122" s="275">
        <f>BK122</f>
        <v>0</v>
      </c>
      <c r="O122" s="276"/>
      <c r="P122" s="276"/>
      <c r="Q122" s="276"/>
      <c r="R122" s="165"/>
      <c r="T122" s="166"/>
      <c r="U122" s="163"/>
      <c r="V122" s="163"/>
      <c r="W122" s="167">
        <f>SUM(W123:W145)</f>
        <v>0</v>
      </c>
      <c r="X122" s="163"/>
      <c r="Y122" s="167">
        <f>SUM(Y123:Y145)</f>
        <v>9.2000000000000003E-4</v>
      </c>
      <c r="Z122" s="163"/>
      <c r="AA122" s="168">
        <f>SUM(AA123:AA145)</f>
        <v>0</v>
      </c>
      <c r="AR122" s="169" t="s">
        <v>88</v>
      </c>
      <c r="AT122" s="170" t="s">
        <v>77</v>
      </c>
      <c r="AU122" s="170" t="s">
        <v>84</v>
      </c>
      <c r="AY122" s="169" t="s">
        <v>157</v>
      </c>
      <c r="BK122" s="171">
        <f>SUM(BK123:BK145)</f>
        <v>0</v>
      </c>
    </row>
    <row r="123" spans="2:65" s="1" customFormat="1" ht="16.5" customHeight="1">
      <c r="B123" s="35"/>
      <c r="C123" s="173" t="s">
        <v>84</v>
      </c>
      <c r="D123" s="173" t="s">
        <v>158</v>
      </c>
      <c r="E123" s="174" t="s">
        <v>1004</v>
      </c>
      <c r="F123" s="239" t="s">
        <v>1005</v>
      </c>
      <c r="G123" s="239"/>
      <c r="H123" s="239"/>
      <c r="I123" s="239"/>
      <c r="J123" s="175" t="s">
        <v>697</v>
      </c>
      <c r="K123" s="176">
        <v>8</v>
      </c>
      <c r="L123" s="241">
        <v>0</v>
      </c>
      <c r="M123" s="248"/>
      <c r="N123" s="242">
        <f>ROUND(L123*K123,2)</f>
        <v>0</v>
      </c>
      <c r="O123" s="242"/>
      <c r="P123" s="242"/>
      <c r="Q123" s="242"/>
      <c r="R123" s="37"/>
      <c r="T123" s="177" t="s">
        <v>24</v>
      </c>
      <c r="U123" s="44" t="s">
        <v>43</v>
      </c>
      <c r="V123" s="36"/>
      <c r="W123" s="178">
        <f>V123*K123</f>
        <v>0</v>
      </c>
      <c r="X123" s="178">
        <v>0</v>
      </c>
      <c r="Y123" s="178">
        <f>X123*K123</f>
        <v>0</v>
      </c>
      <c r="Z123" s="178">
        <v>0</v>
      </c>
      <c r="AA123" s="179">
        <f>Z123*K123</f>
        <v>0</v>
      </c>
      <c r="AR123" s="19" t="s">
        <v>162</v>
      </c>
      <c r="AT123" s="19" t="s">
        <v>158</v>
      </c>
      <c r="AU123" s="19" t="s">
        <v>88</v>
      </c>
      <c r="AY123" s="19" t="s">
        <v>157</v>
      </c>
      <c r="BE123" s="118">
        <f>IF(U123="základní",N123,0)</f>
        <v>0</v>
      </c>
      <c r="BF123" s="118">
        <f>IF(U123="snížená",N123,0)</f>
        <v>0</v>
      </c>
      <c r="BG123" s="118">
        <f>IF(U123="zákl. přenesená",N123,0)</f>
        <v>0</v>
      </c>
      <c r="BH123" s="118">
        <f>IF(U123="sníž. přenesená",N123,0)</f>
        <v>0</v>
      </c>
      <c r="BI123" s="118">
        <f>IF(U123="nulová",N123,0)</f>
        <v>0</v>
      </c>
      <c r="BJ123" s="19" t="s">
        <v>84</v>
      </c>
      <c r="BK123" s="118">
        <f>ROUND(L123*K123,2)</f>
        <v>0</v>
      </c>
      <c r="BL123" s="19" t="s">
        <v>162</v>
      </c>
      <c r="BM123" s="19" t="s">
        <v>1006</v>
      </c>
    </row>
    <row r="124" spans="2:65" s="1" customFormat="1" ht="25.5" customHeight="1">
      <c r="B124" s="35"/>
      <c r="C124" s="173" t="s">
        <v>88</v>
      </c>
      <c r="D124" s="173" t="s">
        <v>158</v>
      </c>
      <c r="E124" s="174" t="s">
        <v>1007</v>
      </c>
      <c r="F124" s="239" t="s">
        <v>1008</v>
      </c>
      <c r="G124" s="239"/>
      <c r="H124" s="239"/>
      <c r="I124" s="239"/>
      <c r="J124" s="175" t="s">
        <v>208</v>
      </c>
      <c r="K124" s="176">
        <v>5</v>
      </c>
      <c r="L124" s="241">
        <v>0</v>
      </c>
      <c r="M124" s="248"/>
      <c r="N124" s="242">
        <f>ROUND(L124*K124,2)</f>
        <v>0</v>
      </c>
      <c r="O124" s="242"/>
      <c r="P124" s="242"/>
      <c r="Q124" s="242"/>
      <c r="R124" s="37"/>
      <c r="T124" s="177" t="s">
        <v>24</v>
      </c>
      <c r="U124" s="44" t="s">
        <v>43</v>
      </c>
      <c r="V124" s="36"/>
      <c r="W124" s="178">
        <f>V124*K124</f>
        <v>0</v>
      </c>
      <c r="X124" s="178">
        <v>2.0000000000000002E-5</v>
      </c>
      <c r="Y124" s="178">
        <f>X124*K124</f>
        <v>1E-4</v>
      </c>
      <c r="Z124" s="178">
        <v>0</v>
      </c>
      <c r="AA124" s="179">
        <f>Z124*K124</f>
        <v>0</v>
      </c>
      <c r="AR124" s="19" t="s">
        <v>162</v>
      </c>
      <c r="AT124" s="19" t="s">
        <v>158</v>
      </c>
      <c r="AU124" s="19" t="s">
        <v>88</v>
      </c>
      <c r="AY124" s="19" t="s">
        <v>157</v>
      </c>
      <c r="BE124" s="118">
        <f>IF(U124="základní",N124,0)</f>
        <v>0</v>
      </c>
      <c r="BF124" s="118">
        <f>IF(U124="snížená",N124,0)</f>
        <v>0</v>
      </c>
      <c r="BG124" s="118">
        <f>IF(U124="zákl. přenesená",N124,0)</f>
        <v>0</v>
      </c>
      <c r="BH124" s="118">
        <f>IF(U124="sníž. přenesená",N124,0)</f>
        <v>0</v>
      </c>
      <c r="BI124" s="118">
        <f>IF(U124="nulová",N124,0)</f>
        <v>0</v>
      </c>
      <c r="BJ124" s="19" t="s">
        <v>84</v>
      </c>
      <c r="BK124" s="118">
        <f>ROUND(L124*K124,2)</f>
        <v>0</v>
      </c>
      <c r="BL124" s="19" t="s">
        <v>162</v>
      </c>
      <c r="BM124" s="19" t="s">
        <v>1009</v>
      </c>
    </row>
    <row r="125" spans="2:65" s="1" customFormat="1" ht="25.5" customHeight="1">
      <c r="B125" s="35"/>
      <c r="C125" s="173" t="s">
        <v>167</v>
      </c>
      <c r="D125" s="173" t="s">
        <v>158</v>
      </c>
      <c r="E125" s="174" t="s">
        <v>1010</v>
      </c>
      <c r="F125" s="239" t="s">
        <v>1011</v>
      </c>
      <c r="G125" s="239"/>
      <c r="H125" s="239"/>
      <c r="I125" s="239"/>
      <c r="J125" s="175" t="s">
        <v>208</v>
      </c>
      <c r="K125" s="176">
        <v>1</v>
      </c>
      <c r="L125" s="241">
        <v>0</v>
      </c>
      <c r="M125" s="248"/>
      <c r="N125" s="242">
        <f>ROUND(L125*K125,2)</f>
        <v>0</v>
      </c>
      <c r="O125" s="242"/>
      <c r="P125" s="242"/>
      <c r="Q125" s="242"/>
      <c r="R125" s="37"/>
      <c r="T125" s="177" t="s">
        <v>24</v>
      </c>
      <c r="U125" s="44" t="s">
        <v>43</v>
      </c>
      <c r="V125" s="36"/>
      <c r="W125" s="178">
        <f>V125*K125</f>
        <v>0</v>
      </c>
      <c r="X125" s="178">
        <v>2.0000000000000002E-5</v>
      </c>
      <c r="Y125" s="178">
        <f>X125*K125</f>
        <v>2.0000000000000002E-5</v>
      </c>
      <c r="Z125" s="178">
        <v>0</v>
      </c>
      <c r="AA125" s="179">
        <f>Z125*K125</f>
        <v>0</v>
      </c>
      <c r="AR125" s="19" t="s">
        <v>162</v>
      </c>
      <c r="AT125" s="19" t="s">
        <v>158</v>
      </c>
      <c r="AU125" s="19" t="s">
        <v>88</v>
      </c>
      <c r="AY125" s="19" t="s">
        <v>157</v>
      </c>
      <c r="BE125" s="118">
        <f>IF(U125="základní",N125,0)</f>
        <v>0</v>
      </c>
      <c r="BF125" s="118">
        <f>IF(U125="snížená",N125,0)</f>
        <v>0</v>
      </c>
      <c r="BG125" s="118">
        <f>IF(U125="zákl. přenesená",N125,0)</f>
        <v>0</v>
      </c>
      <c r="BH125" s="118">
        <f>IF(U125="sníž. přenesená",N125,0)</f>
        <v>0</v>
      </c>
      <c r="BI125" s="118">
        <f>IF(U125="nulová",N125,0)</f>
        <v>0</v>
      </c>
      <c r="BJ125" s="19" t="s">
        <v>84</v>
      </c>
      <c r="BK125" s="118">
        <f>ROUND(L125*K125,2)</f>
        <v>0</v>
      </c>
      <c r="BL125" s="19" t="s">
        <v>162</v>
      </c>
      <c r="BM125" s="19" t="s">
        <v>1012</v>
      </c>
    </row>
    <row r="126" spans="2:65" s="1" customFormat="1" ht="16.5" customHeight="1">
      <c r="B126" s="35"/>
      <c r="C126" s="181" t="s">
        <v>171</v>
      </c>
      <c r="D126" s="181" t="s">
        <v>234</v>
      </c>
      <c r="E126" s="182" t="s">
        <v>538</v>
      </c>
      <c r="F126" s="245" t="s">
        <v>851</v>
      </c>
      <c r="G126" s="245"/>
      <c r="H126" s="245"/>
      <c r="I126" s="245"/>
      <c r="J126" s="183" t="s">
        <v>208</v>
      </c>
      <c r="K126" s="184">
        <v>5</v>
      </c>
      <c r="L126" s="249">
        <v>0</v>
      </c>
      <c r="M126" s="250"/>
      <c r="N126" s="251">
        <f>ROUND(L126*K126,2)</f>
        <v>0</v>
      </c>
      <c r="O126" s="242"/>
      <c r="P126" s="242"/>
      <c r="Q126" s="242"/>
      <c r="R126" s="37"/>
      <c r="T126" s="177" t="s">
        <v>24</v>
      </c>
      <c r="U126" s="44" t="s">
        <v>43</v>
      </c>
      <c r="V126" s="36"/>
      <c r="W126" s="178">
        <f>V126*K126</f>
        <v>0</v>
      </c>
      <c r="X126" s="178">
        <v>0</v>
      </c>
      <c r="Y126" s="178">
        <f>X126*K126</f>
        <v>0</v>
      </c>
      <c r="Z126" s="178">
        <v>0</v>
      </c>
      <c r="AA126" s="179">
        <f>Z126*K126</f>
        <v>0</v>
      </c>
      <c r="AR126" s="19" t="s">
        <v>237</v>
      </c>
      <c r="AT126" s="19" t="s">
        <v>234</v>
      </c>
      <c r="AU126" s="19" t="s">
        <v>88</v>
      </c>
      <c r="AY126" s="19" t="s">
        <v>157</v>
      </c>
      <c r="BE126" s="118">
        <f>IF(U126="základní",N126,0)</f>
        <v>0</v>
      </c>
      <c r="BF126" s="118">
        <f>IF(U126="snížená",N126,0)</f>
        <v>0</v>
      </c>
      <c r="BG126" s="118">
        <f>IF(U126="zákl. přenesená",N126,0)</f>
        <v>0</v>
      </c>
      <c r="BH126" s="118">
        <f>IF(U126="sníž. přenesená",N126,0)</f>
        <v>0</v>
      </c>
      <c r="BI126" s="118">
        <f>IF(U126="nulová",N126,0)</f>
        <v>0</v>
      </c>
      <c r="BJ126" s="19" t="s">
        <v>84</v>
      </c>
      <c r="BK126" s="118">
        <f>ROUND(L126*K126,2)</f>
        <v>0</v>
      </c>
      <c r="BL126" s="19" t="s">
        <v>162</v>
      </c>
      <c r="BM126" s="19" t="s">
        <v>1013</v>
      </c>
    </row>
    <row r="127" spans="2:65" s="1" customFormat="1" ht="63.75" customHeight="1">
      <c r="B127" s="35"/>
      <c r="C127" s="181" t="s">
        <v>175</v>
      </c>
      <c r="D127" s="181" t="s">
        <v>234</v>
      </c>
      <c r="E127" s="182" t="s">
        <v>1014</v>
      </c>
      <c r="F127" s="245" t="s">
        <v>1015</v>
      </c>
      <c r="G127" s="245"/>
      <c r="H127" s="245"/>
      <c r="I127" s="245"/>
      <c r="J127" s="183" t="s">
        <v>24</v>
      </c>
      <c r="K127" s="184">
        <v>0</v>
      </c>
      <c r="L127" s="249">
        <v>0</v>
      </c>
      <c r="M127" s="250"/>
      <c r="N127" s="251">
        <f>ROUND(L127*K127,2)</f>
        <v>0</v>
      </c>
      <c r="O127" s="242"/>
      <c r="P127" s="242"/>
      <c r="Q127" s="242"/>
      <c r="R127" s="37"/>
      <c r="T127" s="177" t="s">
        <v>24</v>
      </c>
      <c r="U127" s="44" t="s">
        <v>43</v>
      </c>
      <c r="V127" s="36"/>
      <c r="W127" s="178">
        <f>V127*K127</f>
        <v>0</v>
      </c>
      <c r="X127" s="178">
        <v>0</v>
      </c>
      <c r="Y127" s="178">
        <f>X127*K127</f>
        <v>0</v>
      </c>
      <c r="Z127" s="178">
        <v>0</v>
      </c>
      <c r="AA127" s="179">
        <f>Z127*K127</f>
        <v>0</v>
      </c>
      <c r="AR127" s="19" t="s">
        <v>237</v>
      </c>
      <c r="AT127" s="19" t="s">
        <v>234</v>
      </c>
      <c r="AU127" s="19" t="s">
        <v>88</v>
      </c>
      <c r="AY127" s="19" t="s">
        <v>157</v>
      </c>
      <c r="BE127" s="118">
        <f>IF(U127="základní",N127,0)</f>
        <v>0</v>
      </c>
      <c r="BF127" s="118">
        <f>IF(U127="snížená",N127,0)</f>
        <v>0</v>
      </c>
      <c r="BG127" s="118">
        <f>IF(U127="zákl. přenesená",N127,0)</f>
        <v>0</v>
      </c>
      <c r="BH127" s="118">
        <f>IF(U127="sníž. přenesená",N127,0)</f>
        <v>0</v>
      </c>
      <c r="BI127" s="118">
        <f>IF(U127="nulová",N127,0)</f>
        <v>0</v>
      </c>
      <c r="BJ127" s="19" t="s">
        <v>84</v>
      </c>
      <c r="BK127" s="118">
        <f>ROUND(L127*K127,2)</f>
        <v>0</v>
      </c>
      <c r="BL127" s="19" t="s">
        <v>162</v>
      </c>
      <c r="BM127" s="19" t="s">
        <v>1016</v>
      </c>
    </row>
    <row r="128" spans="2:65" s="1" customFormat="1" ht="72" customHeight="1">
      <c r="B128" s="35"/>
      <c r="C128" s="36"/>
      <c r="D128" s="36"/>
      <c r="E128" s="36"/>
      <c r="F128" s="277" t="s">
        <v>1017</v>
      </c>
      <c r="G128" s="278"/>
      <c r="H128" s="278"/>
      <c r="I128" s="278"/>
      <c r="J128" s="36"/>
      <c r="K128" s="36"/>
      <c r="L128" s="36"/>
      <c r="M128" s="36"/>
      <c r="N128" s="36"/>
      <c r="O128" s="36"/>
      <c r="P128" s="36"/>
      <c r="Q128" s="36"/>
      <c r="R128" s="37"/>
      <c r="T128" s="149"/>
      <c r="U128" s="36"/>
      <c r="V128" s="36"/>
      <c r="W128" s="36"/>
      <c r="X128" s="36"/>
      <c r="Y128" s="36"/>
      <c r="Z128" s="36"/>
      <c r="AA128" s="78"/>
      <c r="AT128" s="19" t="s">
        <v>414</v>
      </c>
      <c r="AU128" s="19" t="s">
        <v>88</v>
      </c>
    </row>
    <row r="129" spans="2:65" s="1" customFormat="1" ht="16.5" customHeight="1">
      <c r="B129" s="35"/>
      <c r="C129" s="181" t="s">
        <v>179</v>
      </c>
      <c r="D129" s="181" t="s">
        <v>234</v>
      </c>
      <c r="E129" s="182" t="s">
        <v>1018</v>
      </c>
      <c r="F129" s="245" t="s">
        <v>1019</v>
      </c>
      <c r="G129" s="245"/>
      <c r="H129" s="245"/>
      <c r="I129" s="245"/>
      <c r="J129" s="183" t="s">
        <v>208</v>
      </c>
      <c r="K129" s="184">
        <v>10</v>
      </c>
      <c r="L129" s="249">
        <v>0</v>
      </c>
      <c r="M129" s="250"/>
      <c r="N129" s="251">
        <f>ROUND(L129*K129,2)</f>
        <v>0</v>
      </c>
      <c r="O129" s="242"/>
      <c r="P129" s="242"/>
      <c r="Q129" s="242"/>
      <c r="R129" s="37"/>
      <c r="T129" s="177" t="s">
        <v>24</v>
      </c>
      <c r="U129" s="44" t="s">
        <v>43</v>
      </c>
      <c r="V129" s="36"/>
      <c r="W129" s="178">
        <f>V129*K129</f>
        <v>0</v>
      </c>
      <c r="X129" s="178">
        <v>0</v>
      </c>
      <c r="Y129" s="178">
        <f>X129*K129</f>
        <v>0</v>
      </c>
      <c r="Z129" s="178">
        <v>0</v>
      </c>
      <c r="AA129" s="179">
        <f>Z129*K129</f>
        <v>0</v>
      </c>
      <c r="AR129" s="19" t="s">
        <v>237</v>
      </c>
      <c r="AT129" s="19" t="s">
        <v>234</v>
      </c>
      <c r="AU129" s="19" t="s">
        <v>88</v>
      </c>
      <c r="AY129" s="19" t="s">
        <v>157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19" t="s">
        <v>84</v>
      </c>
      <c r="BK129" s="118">
        <f>ROUND(L129*K129,2)</f>
        <v>0</v>
      </c>
      <c r="BL129" s="19" t="s">
        <v>162</v>
      </c>
      <c r="BM129" s="19" t="s">
        <v>1020</v>
      </c>
    </row>
    <row r="130" spans="2:65" s="1" customFormat="1" ht="63.75" customHeight="1">
      <c r="B130" s="35"/>
      <c r="C130" s="181" t="s">
        <v>183</v>
      </c>
      <c r="D130" s="181" t="s">
        <v>234</v>
      </c>
      <c r="E130" s="182" t="s">
        <v>1021</v>
      </c>
      <c r="F130" s="245" t="s">
        <v>1022</v>
      </c>
      <c r="G130" s="245"/>
      <c r="H130" s="245"/>
      <c r="I130" s="245"/>
      <c r="J130" s="183" t="s">
        <v>24</v>
      </c>
      <c r="K130" s="184">
        <v>0</v>
      </c>
      <c r="L130" s="249">
        <v>0</v>
      </c>
      <c r="M130" s="250"/>
      <c r="N130" s="251">
        <f>ROUND(L130*K130,2)</f>
        <v>0</v>
      </c>
      <c r="O130" s="242"/>
      <c r="P130" s="242"/>
      <c r="Q130" s="242"/>
      <c r="R130" s="37"/>
      <c r="T130" s="177" t="s">
        <v>24</v>
      </c>
      <c r="U130" s="44" t="s">
        <v>43</v>
      </c>
      <c r="V130" s="36"/>
      <c r="W130" s="178">
        <f>V130*K130</f>
        <v>0</v>
      </c>
      <c r="X130" s="178">
        <v>0</v>
      </c>
      <c r="Y130" s="178">
        <f>X130*K130</f>
        <v>0</v>
      </c>
      <c r="Z130" s="178">
        <v>0</v>
      </c>
      <c r="AA130" s="179">
        <f>Z130*K130</f>
        <v>0</v>
      </c>
      <c r="AR130" s="19" t="s">
        <v>237</v>
      </c>
      <c r="AT130" s="19" t="s">
        <v>234</v>
      </c>
      <c r="AU130" s="19" t="s">
        <v>88</v>
      </c>
      <c r="AY130" s="19" t="s">
        <v>157</v>
      </c>
      <c r="BE130" s="118">
        <f>IF(U130="základní",N130,0)</f>
        <v>0</v>
      </c>
      <c r="BF130" s="118">
        <f>IF(U130="snížená",N130,0)</f>
        <v>0</v>
      </c>
      <c r="BG130" s="118">
        <f>IF(U130="zákl. přenesená",N130,0)</f>
        <v>0</v>
      </c>
      <c r="BH130" s="118">
        <f>IF(U130="sníž. přenesená",N130,0)</f>
        <v>0</v>
      </c>
      <c r="BI130" s="118">
        <f>IF(U130="nulová",N130,0)</f>
        <v>0</v>
      </c>
      <c r="BJ130" s="19" t="s">
        <v>84</v>
      </c>
      <c r="BK130" s="118">
        <f>ROUND(L130*K130,2)</f>
        <v>0</v>
      </c>
      <c r="BL130" s="19" t="s">
        <v>162</v>
      </c>
      <c r="BM130" s="19" t="s">
        <v>1023</v>
      </c>
    </row>
    <row r="131" spans="2:65" s="1" customFormat="1" ht="72" customHeight="1">
      <c r="B131" s="35"/>
      <c r="C131" s="36"/>
      <c r="D131" s="36"/>
      <c r="E131" s="36"/>
      <c r="F131" s="277" t="s">
        <v>1024</v>
      </c>
      <c r="G131" s="278"/>
      <c r="H131" s="278"/>
      <c r="I131" s="278"/>
      <c r="J131" s="36"/>
      <c r="K131" s="36"/>
      <c r="L131" s="36"/>
      <c r="M131" s="36"/>
      <c r="N131" s="36"/>
      <c r="O131" s="36"/>
      <c r="P131" s="36"/>
      <c r="Q131" s="36"/>
      <c r="R131" s="37"/>
      <c r="T131" s="149"/>
      <c r="U131" s="36"/>
      <c r="V131" s="36"/>
      <c r="W131" s="36"/>
      <c r="X131" s="36"/>
      <c r="Y131" s="36"/>
      <c r="Z131" s="36"/>
      <c r="AA131" s="78"/>
      <c r="AT131" s="19" t="s">
        <v>414</v>
      </c>
      <c r="AU131" s="19" t="s">
        <v>88</v>
      </c>
    </row>
    <row r="132" spans="2:65" s="1" customFormat="1" ht="16.5" customHeight="1">
      <c r="B132" s="35"/>
      <c r="C132" s="181" t="s">
        <v>187</v>
      </c>
      <c r="D132" s="181" t="s">
        <v>234</v>
      </c>
      <c r="E132" s="182" t="s">
        <v>1025</v>
      </c>
      <c r="F132" s="245" t="s">
        <v>1026</v>
      </c>
      <c r="G132" s="245"/>
      <c r="H132" s="245"/>
      <c r="I132" s="245"/>
      <c r="J132" s="183" t="s">
        <v>208</v>
      </c>
      <c r="K132" s="184">
        <v>1</v>
      </c>
      <c r="L132" s="249">
        <v>0</v>
      </c>
      <c r="M132" s="250"/>
      <c r="N132" s="251">
        <f>ROUND(L132*K132,2)</f>
        <v>0</v>
      </c>
      <c r="O132" s="242"/>
      <c r="P132" s="242"/>
      <c r="Q132" s="242"/>
      <c r="R132" s="37"/>
      <c r="T132" s="177" t="s">
        <v>24</v>
      </c>
      <c r="U132" s="44" t="s">
        <v>43</v>
      </c>
      <c r="V132" s="36"/>
      <c r="W132" s="178">
        <f>V132*K132</f>
        <v>0</v>
      </c>
      <c r="X132" s="178">
        <v>0</v>
      </c>
      <c r="Y132" s="178">
        <f>X132*K132</f>
        <v>0</v>
      </c>
      <c r="Z132" s="178">
        <v>0</v>
      </c>
      <c r="AA132" s="179">
        <f>Z132*K132</f>
        <v>0</v>
      </c>
      <c r="AR132" s="19" t="s">
        <v>237</v>
      </c>
      <c r="AT132" s="19" t="s">
        <v>234</v>
      </c>
      <c r="AU132" s="19" t="s">
        <v>88</v>
      </c>
      <c r="AY132" s="19" t="s">
        <v>157</v>
      </c>
      <c r="BE132" s="118">
        <f>IF(U132="základní",N132,0)</f>
        <v>0</v>
      </c>
      <c r="BF132" s="118">
        <f>IF(U132="snížená",N132,0)</f>
        <v>0</v>
      </c>
      <c r="BG132" s="118">
        <f>IF(U132="zákl. přenesená",N132,0)</f>
        <v>0</v>
      </c>
      <c r="BH132" s="118">
        <f>IF(U132="sníž. přenesená",N132,0)</f>
        <v>0</v>
      </c>
      <c r="BI132" s="118">
        <f>IF(U132="nulová",N132,0)</f>
        <v>0</v>
      </c>
      <c r="BJ132" s="19" t="s">
        <v>84</v>
      </c>
      <c r="BK132" s="118">
        <f>ROUND(L132*K132,2)</f>
        <v>0</v>
      </c>
      <c r="BL132" s="19" t="s">
        <v>162</v>
      </c>
      <c r="BM132" s="19" t="s">
        <v>1027</v>
      </c>
    </row>
    <row r="133" spans="2:65" s="1" customFormat="1" ht="24" customHeight="1">
      <c r="B133" s="35"/>
      <c r="C133" s="36"/>
      <c r="D133" s="36"/>
      <c r="E133" s="36"/>
      <c r="F133" s="277" t="s">
        <v>1028</v>
      </c>
      <c r="G133" s="278"/>
      <c r="H133" s="278"/>
      <c r="I133" s="278"/>
      <c r="J133" s="36"/>
      <c r="K133" s="36"/>
      <c r="L133" s="36"/>
      <c r="M133" s="36"/>
      <c r="N133" s="36"/>
      <c r="O133" s="36"/>
      <c r="P133" s="36"/>
      <c r="Q133" s="36"/>
      <c r="R133" s="37"/>
      <c r="T133" s="149"/>
      <c r="U133" s="36"/>
      <c r="V133" s="36"/>
      <c r="W133" s="36"/>
      <c r="X133" s="36"/>
      <c r="Y133" s="36"/>
      <c r="Z133" s="36"/>
      <c r="AA133" s="78"/>
      <c r="AT133" s="19" t="s">
        <v>414</v>
      </c>
      <c r="AU133" s="19" t="s">
        <v>88</v>
      </c>
    </row>
    <row r="134" spans="2:65" s="1" customFormat="1" ht="16.5" customHeight="1">
      <c r="B134" s="35"/>
      <c r="C134" s="181" t="s">
        <v>191</v>
      </c>
      <c r="D134" s="181" t="s">
        <v>234</v>
      </c>
      <c r="E134" s="182" t="s">
        <v>1029</v>
      </c>
      <c r="F134" s="245" t="s">
        <v>1030</v>
      </c>
      <c r="G134" s="245"/>
      <c r="H134" s="245"/>
      <c r="I134" s="245"/>
      <c r="J134" s="183" t="s">
        <v>208</v>
      </c>
      <c r="K134" s="184">
        <v>1</v>
      </c>
      <c r="L134" s="249">
        <v>0</v>
      </c>
      <c r="M134" s="250"/>
      <c r="N134" s="251">
        <f t="shared" ref="N134:N145" si="5">ROUND(L134*K134,2)</f>
        <v>0</v>
      </c>
      <c r="O134" s="242"/>
      <c r="P134" s="242"/>
      <c r="Q134" s="242"/>
      <c r="R134" s="37"/>
      <c r="T134" s="177" t="s">
        <v>24</v>
      </c>
      <c r="U134" s="44" t="s">
        <v>43</v>
      </c>
      <c r="V134" s="36"/>
      <c r="W134" s="178">
        <f t="shared" ref="W134:W145" si="6">V134*K134</f>
        <v>0</v>
      </c>
      <c r="X134" s="178">
        <v>0</v>
      </c>
      <c r="Y134" s="178">
        <f t="shared" ref="Y134:Y145" si="7">X134*K134</f>
        <v>0</v>
      </c>
      <c r="Z134" s="178">
        <v>0</v>
      </c>
      <c r="AA134" s="179">
        <f t="shared" ref="AA134:AA145" si="8">Z134*K134</f>
        <v>0</v>
      </c>
      <c r="AR134" s="19" t="s">
        <v>237</v>
      </c>
      <c r="AT134" s="19" t="s">
        <v>234</v>
      </c>
      <c r="AU134" s="19" t="s">
        <v>88</v>
      </c>
      <c r="AY134" s="19" t="s">
        <v>157</v>
      </c>
      <c r="BE134" s="118">
        <f t="shared" ref="BE134:BE145" si="9">IF(U134="základní",N134,0)</f>
        <v>0</v>
      </c>
      <c r="BF134" s="118">
        <f t="shared" ref="BF134:BF145" si="10">IF(U134="snížená",N134,0)</f>
        <v>0</v>
      </c>
      <c r="BG134" s="118">
        <f t="shared" ref="BG134:BG145" si="11">IF(U134="zákl. přenesená",N134,0)</f>
        <v>0</v>
      </c>
      <c r="BH134" s="118">
        <f t="shared" ref="BH134:BH145" si="12">IF(U134="sníž. přenesená",N134,0)</f>
        <v>0</v>
      </c>
      <c r="BI134" s="118">
        <f t="shared" ref="BI134:BI145" si="13">IF(U134="nulová",N134,0)</f>
        <v>0</v>
      </c>
      <c r="BJ134" s="19" t="s">
        <v>84</v>
      </c>
      <c r="BK134" s="118">
        <f t="shared" ref="BK134:BK145" si="14">ROUND(L134*K134,2)</f>
        <v>0</v>
      </c>
      <c r="BL134" s="19" t="s">
        <v>162</v>
      </c>
      <c r="BM134" s="19" t="s">
        <v>1031</v>
      </c>
    </row>
    <row r="135" spans="2:65" s="1" customFormat="1" ht="38.25" customHeight="1">
      <c r="B135" s="35"/>
      <c r="C135" s="181" t="s">
        <v>196</v>
      </c>
      <c r="D135" s="181" t="s">
        <v>234</v>
      </c>
      <c r="E135" s="182" t="s">
        <v>1032</v>
      </c>
      <c r="F135" s="245" t="s">
        <v>1033</v>
      </c>
      <c r="G135" s="245"/>
      <c r="H135" s="245"/>
      <c r="I135" s="245"/>
      <c r="J135" s="183" t="s">
        <v>251</v>
      </c>
      <c r="K135" s="184">
        <v>1</v>
      </c>
      <c r="L135" s="249">
        <v>0</v>
      </c>
      <c r="M135" s="250"/>
      <c r="N135" s="251">
        <f t="shared" si="5"/>
        <v>0</v>
      </c>
      <c r="O135" s="242"/>
      <c r="P135" s="242"/>
      <c r="Q135" s="242"/>
      <c r="R135" s="37"/>
      <c r="T135" s="177" t="s">
        <v>24</v>
      </c>
      <c r="U135" s="44" t="s">
        <v>43</v>
      </c>
      <c r="V135" s="36"/>
      <c r="W135" s="178">
        <f t="shared" si="6"/>
        <v>0</v>
      </c>
      <c r="X135" s="178">
        <v>0</v>
      </c>
      <c r="Y135" s="178">
        <f t="shared" si="7"/>
        <v>0</v>
      </c>
      <c r="Z135" s="178">
        <v>0</v>
      </c>
      <c r="AA135" s="179">
        <f t="shared" si="8"/>
        <v>0</v>
      </c>
      <c r="AR135" s="19" t="s">
        <v>237</v>
      </c>
      <c r="AT135" s="19" t="s">
        <v>234</v>
      </c>
      <c r="AU135" s="19" t="s">
        <v>88</v>
      </c>
      <c r="AY135" s="19" t="s">
        <v>157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84</v>
      </c>
      <c r="BK135" s="118">
        <f t="shared" si="14"/>
        <v>0</v>
      </c>
      <c r="BL135" s="19" t="s">
        <v>162</v>
      </c>
      <c r="BM135" s="19" t="s">
        <v>1034</v>
      </c>
    </row>
    <row r="136" spans="2:65" s="1" customFormat="1" ht="25.5" customHeight="1">
      <c r="B136" s="35"/>
      <c r="C136" s="181" t="s">
        <v>201</v>
      </c>
      <c r="D136" s="181" t="s">
        <v>234</v>
      </c>
      <c r="E136" s="182" t="s">
        <v>1035</v>
      </c>
      <c r="F136" s="245" t="s">
        <v>1036</v>
      </c>
      <c r="G136" s="245"/>
      <c r="H136" s="245"/>
      <c r="I136" s="245"/>
      <c r="J136" s="183" t="s">
        <v>208</v>
      </c>
      <c r="K136" s="184">
        <v>2</v>
      </c>
      <c r="L136" s="249">
        <v>0</v>
      </c>
      <c r="M136" s="250"/>
      <c r="N136" s="251">
        <f t="shared" si="5"/>
        <v>0</v>
      </c>
      <c r="O136" s="242"/>
      <c r="P136" s="242"/>
      <c r="Q136" s="242"/>
      <c r="R136" s="37"/>
      <c r="T136" s="177" t="s">
        <v>24</v>
      </c>
      <c r="U136" s="44" t="s">
        <v>43</v>
      </c>
      <c r="V136" s="36"/>
      <c r="W136" s="178">
        <f t="shared" si="6"/>
        <v>0</v>
      </c>
      <c r="X136" s="178">
        <v>0</v>
      </c>
      <c r="Y136" s="178">
        <f t="shared" si="7"/>
        <v>0</v>
      </c>
      <c r="Z136" s="178">
        <v>0</v>
      </c>
      <c r="AA136" s="179">
        <f t="shared" si="8"/>
        <v>0</v>
      </c>
      <c r="AR136" s="19" t="s">
        <v>237</v>
      </c>
      <c r="AT136" s="19" t="s">
        <v>234</v>
      </c>
      <c r="AU136" s="19" t="s">
        <v>88</v>
      </c>
      <c r="AY136" s="19" t="s">
        <v>157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84</v>
      </c>
      <c r="BK136" s="118">
        <f t="shared" si="14"/>
        <v>0</v>
      </c>
      <c r="BL136" s="19" t="s">
        <v>162</v>
      </c>
      <c r="BM136" s="19" t="s">
        <v>1037</v>
      </c>
    </row>
    <row r="137" spans="2:65" s="1" customFormat="1" ht="38.25" customHeight="1">
      <c r="B137" s="35"/>
      <c r="C137" s="173" t="s">
        <v>205</v>
      </c>
      <c r="D137" s="173" t="s">
        <v>158</v>
      </c>
      <c r="E137" s="174" t="s">
        <v>634</v>
      </c>
      <c r="F137" s="239" t="s">
        <v>1038</v>
      </c>
      <c r="G137" s="239"/>
      <c r="H137" s="239"/>
      <c r="I137" s="239"/>
      <c r="J137" s="175" t="s">
        <v>208</v>
      </c>
      <c r="K137" s="176">
        <v>1</v>
      </c>
      <c r="L137" s="241">
        <v>0</v>
      </c>
      <c r="M137" s="248"/>
      <c r="N137" s="242">
        <f t="shared" si="5"/>
        <v>0</v>
      </c>
      <c r="O137" s="242"/>
      <c r="P137" s="242"/>
      <c r="Q137" s="242"/>
      <c r="R137" s="37"/>
      <c r="T137" s="177" t="s">
        <v>24</v>
      </c>
      <c r="U137" s="44" t="s">
        <v>43</v>
      </c>
      <c r="V137" s="36"/>
      <c r="W137" s="178">
        <f t="shared" si="6"/>
        <v>0</v>
      </c>
      <c r="X137" s="178">
        <v>5.2999999999999998E-4</v>
      </c>
      <c r="Y137" s="178">
        <f t="shared" si="7"/>
        <v>5.2999999999999998E-4</v>
      </c>
      <c r="Z137" s="178">
        <v>0</v>
      </c>
      <c r="AA137" s="179">
        <f t="shared" si="8"/>
        <v>0</v>
      </c>
      <c r="AR137" s="19" t="s">
        <v>162</v>
      </c>
      <c r="AT137" s="19" t="s">
        <v>158</v>
      </c>
      <c r="AU137" s="19" t="s">
        <v>88</v>
      </c>
      <c r="AY137" s="19" t="s">
        <v>157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84</v>
      </c>
      <c r="BK137" s="118">
        <f t="shared" si="14"/>
        <v>0</v>
      </c>
      <c r="BL137" s="19" t="s">
        <v>162</v>
      </c>
      <c r="BM137" s="19" t="s">
        <v>1039</v>
      </c>
    </row>
    <row r="138" spans="2:65" s="1" customFormat="1" ht="25.5" customHeight="1">
      <c r="B138" s="35"/>
      <c r="C138" s="173" t="s">
        <v>210</v>
      </c>
      <c r="D138" s="173" t="s">
        <v>158</v>
      </c>
      <c r="E138" s="174" t="s">
        <v>638</v>
      </c>
      <c r="F138" s="239" t="s">
        <v>639</v>
      </c>
      <c r="G138" s="239"/>
      <c r="H138" s="239"/>
      <c r="I138" s="239"/>
      <c r="J138" s="175" t="s">
        <v>208</v>
      </c>
      <c r="K138" s="176">
        <v>1</v>
      </c>
      <c r="L138" s="241">
        <v>0</v>
      </c>
      <c r="M138" s="248"/>
      <c r="N138" s="242">
        <f t="shared" si="5"/>
        <v>0</v>
      </c>
      <c r="O138" s="242"/>
      <c r="P138" s="242"/>
      <c r="Q138" s="242"/>
      <c r="R138" s="37"/>
      <c r="T138" s="177" t="s">
        <v>24</v>
      </c>
      <c r="U138" s="44" t="s">
        <v>43</v>
      </c>
      <c r="V138" s="36"/>
      <c r="W138" s="178">
        <f t="shared" si="6"/>
        <v>0</v>
      </c>
      <c r="X138" s="178">
        <v>2.7E-4</v>
      </c>
      <c r="Y138" s="178">
        <f t="shared" si="7"/>
        <v>2.7E-4</v>
      </c>
      <c r="Z138" s="178">
        <v>0</v>
      </c>
      <c r="AA138" s="179">
        <f t="shared" si="8"/>
        <v>0</v>
      </c>
      <c r="AR138" s="19" t="s">
        <v>162</v>
      </c>
      <c r="AT138" s="19" t="s">
        <v>158</v>
      </c>
      <c r="AU138" s="19" t="s">
        <v>88</v>
      </c>
      <c r="AY138" s="19" t="s">
        <v>157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84</v>
      </c>
      <c r="BK138" s="118">
        <f t="shared" si="14"/>
        <v>0</v>
      </c>
      <c r="BL138" s="19" t="s">
        <v>162</v>
      </c>
      <c r="BM138" s="19" t="s">
        <v>1040</v>
      </c>
    </row>
    <row r="139" spans="2:65" s="1" customFormat="1" ht="16.5" customHeight="1">
      <c r="B139" s="35"/>
      <c r="C139" s="173" t="s">
        <v>214</v>
      </c>
      <c r="D139" s="173" t="s">
        <v>158</v>
      </c>
      <c r="E139" s="174" t="s">
        <v>1041</v>
      </c>
      <c r="F139" s="239" t="s">
        <v>1042</v>
      </c>
      <c r="G139" s="239"/>
      <c r="H139" s="239"/>
      <c r="I139" s="239"/>
      <c r="J139" s="175" t="s">
        <v>208</v>
      </c>
      <c r="K139" s="176">
        <v>1</v>
      </c>
      <c r="L139" s="241">
        <v>0</v>
      </c>
      <c r="M139" s="248"/>
      <c r="N139" s="242">
        <f t="shared" si="5"/>
        <v>0</v>
      </c>
      <c r="O139" s="242"/>
      <c r="P139" s="242"/>
      <c r="Q139" s="242"/>
      <c r="R139" s="37"/>
      <c r="T139" s="177" t="s">
        <v>24</v>
      </c>
      <c r="U139" s="44" t="s">
        <v>43</v>
      </c>
      <c r="V139" s="36"/>
      <c r="W139" s="178">
        <f t="shared" si="6"/>
        <v>0</v>
      </c>
      <c r="X139" s="178">
        <v>0</v>
      </c>
      <c r="Y139" s="178">
        <f t="shared" si="7"/>
        <v>0</v>
      </c>
      <c r="Z139" s="178">
        <v>0</v>
      </c>
      <c r="AA139" s="179">
        <f t="shared" si="8"/>
        <v>0</v>
      </c>
      <c r="AR139" s="19" t="s">
        <v>162</v>
      </c>
      <c r="AT139" s="19" t="s">
        <v>158</v>
      </c>
      <c r="AU139" s="19" t="s">
        <v>88</v>
      </c>
      <c r="AY139" s="19" t="s">
        <v>157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84</v>
      </c>
      <c r="BK139" s="118">
        <f t="shared" si="14"/>
        <v>0</v>
      </c>
      <c r="BL139" s="19" t="s">
        <v>162</v>
      </c>
      <c r="BM139" s="19" t="s">
        <v>1043</v>
      </c>
    </row>
    <row r="140" spans="2:65" s="1" customFormat="1" ht="25.5" customHeight="1">
      <c r="B140" s="35"/>
      <c r="C140" s="181" t="s">
        <v>11</v>
      </c>
      <c r="D140" s="181" t="s">
        <v>234</v>
      </c>
      <c r="E140" s="182" t="s">
        <v>1044</v>
      </c>
      <c r="F140" s="245" t="s">
        <v>1045</v>
      </c>
      <c r="G140" s="245"/>
      <c r="H140" s="245"/>
      <c r="I140" s="245"/>
      <c r="J140" s="183" t="s">
        <v>208</v>
      </c>
      <c r="K140" s="184">
        <v>1</v>
      </c>
      <c r="L140" s="249">
        <v>0</v>
      </c>
      <c r="M140" s="250"/>
      <c r="N140" s="251">
        <f t="shared" si="5"/>
        <v>0</v>
      </c>
      <c r="O140" s="242"/>
      <c r="P140" s="242"/>
      <c r="Q140" s="242"/>
      <c r="R140" s="37"/>
      <c r="T140" s="177" t="s">
        <v>24</v>
      </c>
      <c r="U140" s="44" t="s">
        <v>43</v>
      </c>
      <c r="V140" s="36"/>
      <c r="W140" s="178">
        <f t="shared" si="6"/>
        <v>0</v>
      </c>
      <c r="X140" s="178">
        <v>0</v>
      </c>
      <c r="Y140" s="178">
        <f t="shared" si="7"/>
        <v>0</v>
      </c>
      <c r="Z140" s="178">
        <v>0</v>
      </c>
      <c r="AA140" s="179">
        <f t="shared" si="8"/>
        <v>0</v>
      </c>
      <c r="AR140" s="19" t="s">
        <v>237</v>
      </c>
      <c r="AT140" s="19" t="s">
        <v>234</v>
      </c>
      <c r="AU140" s="19" t="s">
        <v>88</v>
      </c>
      <c r="AY140" s="19" t="s">
        <v>157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84</v>
      </c>
      <c r="BK140" s="118">
        <f t="shared" si="14"/>
        <v>0</v>
      </c>
      <c r="BL140" s="19" t="s">
        <v>162</v>
      </c>
      <c r="BM140" s="19" t="s">
        <v>1046</v>
      </c>
    </row>
    <row r="141" spans="2:65" s="1" customFormat="1" ht="16.5" customHeight="1">
      <c r="B141" s="35"/>
      <c r="C141" s="173" t="s">
        <v>162</v>
      </c>
      <c r="D141" s="173" t="s">
        <v>158</v>
      </c>
      <c r="E141" s="174" t="s">
        <v>1047</v>
      </c>
      <c r="F141" s="239" t="s">
        <v>1048</v>
      </c>
      <c r="G141" s="239"/>
      <c r="H141" s="239"/>
      <c r="I141" s="239"/>
      <c r="J141" s="175" t="s">
        <v>208</v>
      </c>
      <c r="K141" s="176">
        <v>1</v>
      </c>
      <c r="L141" s="241">
        <v>0</v>
      </c>
      <c r="M141" s="248"/>
      <c r="N141" s="242">
        <f t="shared" si="5"/>
        <v>0</v>
      </c>
      <c r="O141" s="242"/>
      <c r="P141" s="242"/>
      <c r="Q141" s="242"/>
      <c r="R141" s="37"/>
      <c r="T141" s="177" t="s">
        <v>24</v>
      </c>
      <c r="U141" s="44" t="s">
        <v>43</v>
      </c>
      <c r="V141" s="36"/>
      <c r="W141" s="178">
        <f t="shared" si="6"/>
        <v>0</v>
      </c>
      <c r="X141" s="178">
        <v>0</v>
      </c>
      <c r="Y141" s="178">
        <f t="shared" si="7"/>
        <v>0</v>
      </c>
      <c r="Z141" s="178">
        <v>0</v>
      </c>
      <c r="AA141" s="179">
        <f t="shared" si="8"/>
        <v>0</v>
      </c>
      <c r="AR141" s="19" t="s">
        <v>162</v>
      </c>
      <c r="AT141" s="19" t="s">
        <v>158</v>
      </c>
      <c r="AU141" s="19" t="s">
        <v>88</v>
      </c>
      <c r="AY141" s="19" t="s">
        <v>157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84</v>
      </c>
      <c r="BK141" s="118">
        <f t="shared" si="14"/>
        <v>0</v>
      </c>
      <c r="BL141" s="19" t="s">
        <v>162</v>
      </c>
      <c r="BM141" s="19" t="s">
        <v>1049</v>
      </c>
    </row>
    <row r="142" spans="2:65" s="1" customFormat="1" ht="25.5" customHeight="1">
      <c r="B142" s="35"/>
      <c r="C142" s="173" t="s">
        <v>225</v>
      </c>
      <c r="D142" s="173" t="s">
        <v>158</v>
      </c>
      <c r="E142" s="174" t="s">
        <v>1050</v>
      </c>
      <c r="F142" s="239" t="s">
        <v>1051</v>
      </c>
      <c r="G142" s="239"/>
      <c r="H142" s="239"/>
      <c r="I142" s="239"/>
      <c r="J142" s="175" t="s">
        <v>161</v>
      </c>
      <c r="K142" s="176">
        <v>10</v>
      </c>
      <c r="L142" s="241">
        <v>0</v>
      </c>
      <c r="M142" s="248"/>
      <c r="N142" s="242">
        <f t="shared" si="5"/>
        <v>0</v>
      </c>
      <c r="O142" s="242"/>
      <c r="P142" s="242"/>
      <c r="Q142" s="242"/>
      <c r="R142" s="37"/>
      <c r="T142" s="177" t="s">
        <v>24</v>
      </c>
      <c r="U142" s="44" t="s">
        <v>43</v>
      </c>
      <c r="V142" s="36"/>
      <c r="W142" s="178">
        <f t="shared" si="6"/>
        <v>0</v>
      </c>
      <c r="X142" s="178">
        <v>0</v>
      </c>
      <c r="Y142" s="178">
        <f t="shared" si="7"/>
        <v>0</v>
      </c>
      <c r="Z142" s="178">
        <v>0</v>
      </c>
      <c r="AA142" s="179">
        <f t="shared" si="8"/>
        <v>0</v>
      </c>
      <c r="AR142" s="19" t="s">
        <v>162</v>
      </c>
      <c r="AT142" s="19" t="s">
        <v>158</v>
      </c>
      <c r="AU142" s="19" t="s">
        <v>88</v>
      </c>
      <c r="AY142" s="19" t="s">
        <v>157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19" t="s">
        <v>84</v>
      </c>
      <c r="BK142" s="118">
        <f t="shared" si="14"/>
        <v>0</v>
      </c>
      <c r="BL142" s="19" t="s">
        <v>162</v>
      </c>
      <c r="BM142" s="19" t="s">
        <v>1052</v>
      </c>
    </row>
    <row r="143" spans="2:65" s="1" customFormat="1" ht="76.5" customHeight="1">
      <c r="B143" s="35"/>
      <c r="C143" s="173" t="s">
        <v>229</v>
      </c>
      <c r="D143" s="173" t="s">
        <v>158</v>
      </c>
      <c r="E143" s="174" t="s">
        <v>1053</v>
      </c>
      <c r="F143" s="239" t="s">
        <v>1054</v>
      </c>
      <c r="G143" s="239"/>
      <c r="H143" s="239"/>
      <c r="I143" s="239"/>
      <c r="J143" s="175" t="s">
        <v>208</v>
      </c>
      <c r="K143" s="176">
        <v>12</v>
      </c>
      <c r="L143" s="241">
        <v>0</v>
      </c>
      <c r="M143" s="248"/>
      <c r="N143" s="242">
        <f t="shared" si="5"/>
        <v>0</v>
      </c>
      <c r="O143" s="242"/>
      <c r="P143" s="242"/>
      <c r="Q143" s="242"/>
      <c r="R143" s="37"/>
      <c r="T143" s="177" t="s">
        <v>24</v>
      </c>
      <c r="U143" s="44" t="s">
        <v>43</v>
      </c>
      <c r="V143" s="36"/>
      <c r="W143" s="178">
        <f t="shared" si="6"/>
        <v>0</v>
      </c>
      <c r="X143" s="178">
        <v>0</v>
      </c>
      <c r="Y143" s="178">
        <f t="shared" si="7"/>
        <v>0</v>
      </c>
      <c r="Z143" s="178">
        <v>0</v>
      </c>
      <c r="AA143" s="179">
        <f t="shared" si="8"/>
        <v>0</v>
      </c>
      <c r="AR143" s="19" t="s">
        <v>162</v>
      </c>
      <c r="AT143" s="19" t="s">
        <v>158</v>
      </c>
      <c r="AU143" s="19" t="s">
        <v>88</v>
      </c>
      <c r="AY143" s="19" t="s">
        <v>157</v>
      </c>
      <c r="BE143" s="118">
        <f t="shared" si="9"/>
        <v>0</v>
      </c>
      <c r="BF143" s="118">
        <f t="shared" si="10"/>
        <v>0</v>
      </c>
      <c r="BG143" s="118">
        <f t="shared" si="11"/>
        <v>0</v>
      </c>
      <c r="BH143" s="118">
        <f t="shared" si="12"/>
        <v>0</v>
      </c>
      <c r="BI143" s="118">
        <f t="shared" si="13"/>
        <v>0</v>
      </c>
      <c r="BJ143" s="19" t="s">
        <v>84</v>
      </c>
      <c r="BK143" s="118">
        <f t="shared" si="14"/>
        <v>0</v>
      </c>
      <c r="BL143" s="19" t="s">
        <v>162</v>
      </c>
      <c r="BM143" s="19" t="s">
        <v>1055</v>
      </c>
    </row>
    <row r="144" spans="2:65" s="1" customFormat="1" ht="25.5" customHeight="1">
      <c r="B144" s="35"/>
      <c r="C144" s="173" t="s">
        <v>233</v>
      </c>
      <c r="D144" s="173" t="s">
        <v>158</v>
      </c>
      <c r="E144" s="174" t="s">
        <v>1056</v>
      </c>
      <c r="F144" s="239" t="s">
        <v>1057</v>
      </c>
      <c r="G144" s="239"/>
      <c r="H144" s="239"/>
      <c r="I144" s="239"/>
      <c r="J144" s="175" t="s">
        <v>199</v>
      </c>
      <c r="K144" s="180">
        <v>0</v>
      </c>
      <c r="L144" s="241">
        <v>0</v>
      </c>
      <c r="M144" s="248"/>
      <c r="N144" s="242">
        <f t="shared" si="5"/>
        <v>0</v>
      </c>
      <c r="O144" s="242"/>
      <c r="P144" s="242"/>
      <c r="Q144" s="242"/>
      <c r="R144" s="37"/>
      <c r="T144" s="177" t="s">
        <v>24</v>
      </c>
      <c r="U144" s="44" t="s">
        <v>43</v>
      </c>
      <c r="V144" s="36"/>
      <c r="W144" s="178">
        <f t="shared" si="6"/>
        <v>0</v>
      </c>
      <c r="X144" s="178">
        <v>0</v>
      </c>
      <c r="Y144" s="178">
        <f t="shared" si="7"/>
        <v>0</v>
      </c>
      <c r="Z144" s="178">
        <v>0</v>
      </c>
      <c r="AA144" s="179">
        <f t="shared" si="8"/>
        <v>0</v>
      </c>
      <c r="AR144" s="19" t="s">
        <v>162</v>
      </c>
      <c r="AT144" s="19" t="s">
        <v>158</v>
      </c>
      <c r="AU144" s="19" t="s">
        <v>88</v>
      </c>
      <c r="AY144" s="19" t="s">
        <v>157</v>
      </c>
      <c r="BE144" s="118">
        <f t="shared" si="9"/>
        <v>0</v>
      </c>
      <c r="BF144" s="118">
        <f t="shared" si="10"/>
        <v>0</v>
      </c>
      <c r="BG144" s="118">
        <f t="shared" si="11"/>
        <v>0</v>
      </c>
      <c r="BH144" s="118">
        <f t="shared" si="12"/>
        <v>0</v>
      </c>
      <c r="BI144" s="118">
        <f t="shared" si="13"/>
        <v>0</v>
      </c>
      <c r="BJ144" s="19" t="s">
        <v>84</v>
      </c>
      <c r="BK144" s="118">
        <f t="shared" si="14"/>
        <v>0</v>
      </c>
      <c r="BL144" s="19" t="s">
        <v>162</v>
      </c>
      <c r="BM144" s="19" t="s">
        <v>1058</v>
      </c>
    </row>
    <row r="145" spans="2:65" s="1" customFormat="1" ht="25.5" customHeight="1">
      <c r="B145" s="35"/>
      <c r="C145" s="173" t="s">
        <v>239</v>
      </c>
      <c r="D145" s="173" t="s">
        <v>158</v>
      </c>
      <c r="E145" s="174" t="s">
        <v>1059</v>
      </c>
      <c r="F145" s="239" t="s">
        <v>1060</v>
      </c>
      <c r="G145" s="239"/>
      <c r="H145" s="239"/>
      <c r="I145" s="239"/>
      <c r="J145" s="175" t="s">
        <v>199</v>
      </c>
      <c r="K145" s="180">
        <v>0</v>
      </c>
      <c r="L145" s="241">
        <v>0</v>
      </c>
      <c r="M145" s="248"/>
      <c r="N145" s="242">
        <f t="shared" si="5"/>
        <v>0</v>
      </c>
      <c r="O145" s="242"/>
      <c r="P145" s="242"/>
      <c r="Q145" s="242"/>
      <c r="R145" s="37"/>
      <c r="T145" s="177" t="s">
        <v>24</v>
      </c>
      <c r="U145" s="44" t="s">
        <v>43</v>
      </c>
      <c r="V145" s="36"/>
      <c r="W145" s="178">
        <f t="shared" si="6"/>
        <v>0</v>
      </c>
      <c r="X145" s="178">
        <v>0</v>
      </c>
      <c r="Y145" s="178">
        <f t="shared" si="7"/>
        <v>0</v>
      </c>
      <c r="Z145" s="178">
        <v>0</v>
      </c>
      <c r="AA145" s="179">
        <f t="shared" si="8"/>
        <v>0</v>
      </c>
      <c r="AR145" s="19" t="s">
        <v>162</v>
      </c>
      <c r="AT145" s="19" t="s">
        <v>158</v>
      </c>
      <c r="AU145" s="19" t="s">
        <v>88</v>
      </c>
      <c r="AY145" s="19" t="s">
        <v>157</v>
      </c>
      <c r="BE145" s="118">
        <f t="shared" si="9"/>
        <v>0</v>
      </c>
      <c r="BF145" s="118">
        <f t="shared" si="10"/>
        <v>0</v>
      </c>
      <c r="BG145" s="118">
        <f t="shared" si="11"/>
        <v>0</v>
      </c>
      <c r="BH145" s="118">
        <f t="shared" si="12"/>
        <v>0</v>
      </c>
      <c r="BI145" s="118">
        <f t="shared" si="13"/>
        <v>0</v>
      </c>
      <c r="BJ145" s="19" t="s">
        <v>84</v>
      </c>
      <c r="BK145" s="118">
        <f t="shared" si="14"/>
        <v>0</v>
      </c>
      <c r="BL145" s="19" t="s">
        <v>162</v>
      </c>
      <c r="BM145" s="19" t="s">
        <v>1061</v>
      </c>
    </row>
    <row r="146" spans="2:65" s="1" customFormat="1" ht="49.9" customHeight="1">
      <c r="B146" s="35"/>
      <c r="C146" s="36"/>
      <c r="D146" s="164" t="s">
        <v>714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243">
        <f t="shared" ref="N146:N151" si="15">BK146</f>
        <v>0</v>
      </c>
      <c r="O146" s="244"/>
      <c r="P146" s="244"/>
      <c r="Q146" s="244"/>
      <c r="R146" s="37"/>
      <c r="T146" s="149"/>
      <c r="U146" s="36"/>
      <c r="V146" s="36"/>
      <c r="W146" s="36"/>
      <c r="X146" s="36"/>
      <c r="Y146" s="36"/>
      <c r="Z146" s="36"/>
      <c r="AA146" s="78"/>
      <c r="AT146" s="19" t="s">
        <v>77</v>
      </c>
      <c r="AU146" s="19" t="s">
        <v>78</v>
      </c>
      <c r="AY146" s="19" t="s">
        <v>715</v>
      </c>
      <c r="BK146" s="118">
        <f>SUM(BK147:BK151)</f>
        <v>0</v>
      </c>
    </row>
    <row r="147" spans="2:65" s="1" customFormat="1" ht="22.35" customHeight="1">
      <c r="B147" s="35"/>
      <c r="C147" s="185" t="s">
        <v>24</v>
      </c>
      <c r="D147" s="185" t="s">
        <v>158</v>
      </c>
      <c r="E147" s="186" t="s">
        <v>24</v>
      </c>
      <c r="F147" s="240" t="s">
        <v>24</v>
      </c>
      <c r="G147" s="240"/>
      <c r="H147" s="240"/>
      <c r="I147" s="240"/>
      <c r="J147" s="187" t="s">
        <v>24</v>
      </c>
      <c r="K147" s="180"/>
      <c r="L147" s="241"/>
      <c r="M147" s="242"/>
      <c r="N147" s="242">
        <f t="shared" si="15"/>
        <v>0</v>
      </c>
      <c r="O147" s="242"/>
      <c r="P147" s="242"/>
      <c r="Q147" s="242"/>
      <c r="R147" s="37"/>
      <c r="T147" s="177" t="s">
        <v>24</v>
      </c>
      <c r="U147" s="188" t="s">
        <v>43</v>
      </c>
      <c r="V147" s="36"/>
      <c r="W147" s="36"/>
      <c r="X147" s="36"/>
      <c r="Y147" s="36"/>
      <c r="Z147" s="36"/>
      <c r="AA147" s="78"/>
      <c r="AT147" s="19" t="s">
        <v>715</v>
      </c>
      <c r="AU147" s="19" t="s">
        <v>84</v>
      </c>
      <c r="AY147" s="19" t="s">
        <v>715</v>
      </c>
      <c r="BE147" s="118">
        <f>IF(U147="základní",N147,0)</f>
        <v>0</v>
      </c>
      <c r="BF147" s="118">
        <f>IF(U147="snížená",N147,0)</f>
        <v>0</v>
      </c>
      <c r="BG147" s="118">
        <f>IF(U147="zákl. přenesená",N147,0)</f>
        <v>0</v>
      </c>
      <c r="BH147" s="118">
        <f>IF(U147="sníž. přenesená",N147,0)</f>
        <v>0</v>
      </c>
      <c r="BI147" s="118">
        <f>IF(U147="nulová",N147,0)</f>
        <v>0</v>
      </c>
      <c r="BJ147" s="19" t="s">
        <v>84</v>
      </c>
      <c r="BK147" s="118">
        <f>L147*K147</f>
        <v>0</v>
      </c>
    </row>
    <row r="148" spans="2:65" s="1" customFormat="1" ht="22.35" customHeight="1">
      <c r="B148" s="35"/>
      <c r="C148" s="185" t="s">
        <v>24</v>
      </c>
      <c r="D148" s="185" t="s">
        <v>158</v>
      </c>
      <c r="E148" s="186" t="s">
        <v>24</v>
      </c>
      <c r="F148" s="240" t="s">
        <v>24</v>
      </c>
      <c r="G148" s="240"/>
      <c r="H148" s="240"/>
      <c r="I148" s="240"/>
      <c r="J148" s="187" t="s">
        <v>24</v>
      </c>
      <c r="K148" s="180"/>
      <c r="L148" s="241"/>
      <c r="M148" s="242"/>
      <c r="N148" s="242">
        <f t="shared" si="15"/>
        <v>0</v>
      </c>
      <c r="O148" s="242"/>
      <c r="P148" s="242"/>
      <c r="Q148" s="242"/>
      <c r="R148" s="37"/>
      <c r="T148" s="177" t="s">
        <v>24</v>
      </c>
      <c r="U148" s="188" t="s">
        <v>43</v>
      </c>
      <c r="V148" s="36"/>
      <c r="W148" s="36"/>
      <c r="X148" s="36"/>
      <c r="Y148" s="36"/>
      <c r="Z148" s="36"/>
      <c r="AA148" s="78"/>
      <c r="AT148" s="19" t="s">
        <v>715</v>
      </c>
      <c r="AU148" s="19" t="s">
        <v>84</v>
      </c>
      <c r="AY148" s="19" t="s">
        <v>715</v>
      </c>
      <c r="BE148" s="118">
        <f>IF(U148="základní",N148,0)</f>
        <v>0</v>
      </c>
      <c r="BF148" s="118">
        <f>IF(U148="snížená",N148,0)</f>
        <v>0</v>
      </c>
      <c r="BG148" s="118">
        <f>IF(U148="zákl. přenesená",N148,0)</f>
        <v>0</v>
      </c>
      <c r="BH148" s="118">
        <f>IF(U148="sníž. přenesená",N148,0)</f>
        <v>0</v>
      </c>
      <c r="BI148" s="118">
        <f>IF(U148="nulová",N148,0)</f>
        <v>0</v>
      </c>
      <c r="BJ148" s="19" t="s">
        <v>84</v>
      </c>
      <c r="BK148" s="118">
        <f>L148*K148</f>
        <v>0</v>
      </c>
    </row>
    <row r="149" spans="2:65" s="1" customFormat="1" ht="22.35" customHeight="1">
      <c r="B149" s="35"/>
      <c r="C149" s="185" t="s">
        <v>24</v>
      </c>
      <c r="D149" s="185" t="s">
        <v>158</v>
      </c>
      <c r="E149" s="186" t="s">
        <v>24</v>
      </c>
      <c r="F149" s="240" t="s">
        <v>24</v>
      </c>
      <c r="G149" s="240"/>
      <c r="H149" s="240"/>
      <c r="I149" s="240"/>
      <c r="J149" s="187" t="s">
        <v>24</v>
      </c>
      <c r="K149" s="180"/>
      <c r="L149" s="241"/>
      <c r="M149" s="242"/>
      <c r="N149" s="242">
        <f t="shared" si="15"/>
        <v>0</v>
      </c>
      <c r="O149" s="242"/>
      <c r="P149" s="242"/>
      <c r="Q149" s="242"/>
      <c r="R149" s="37"/>
      <c r="T149" s="177" t="s">
        <v>24</v>
      </c>
      <c r="U149" s="188" t="s">
        <v>43</v>
      </c>
      <c r="V149" s="36"/>
      <c r="W149" s="36"/>
      <c r="X149" s="36"/>
      <c r="Y149" s="36"/>
      <c r="Z149" s="36"/>
      <c r="AA149" s="78"/>
      <c r="AT149" s="19" t="s">
        <v>715</v>
      </c>
      <c r="AU149" s="19" t="s">
        <v>84</v>
      </c>
      <c r="AY149" s="19" t="s">
        <v>715</v>
      </c>
      <c r="BE149" s="118">
        <f>IF(U149="základní",N149,0)</f>
        <v>0</v>
      </c>
      <c r="BF149" s="118">
        <f>IF(U149="snížená",N149,0)</f>
        <v>0</v>
      </c>
      <c r="BG149" s="118">
        <f>IF(U149="zákl. přenesená",N149,0)</f>
        <v>0</v>
      </c>
      <c r="BH149" s="118">
        <f>IF(U149="sníž. přenesená",N149,0)</f>
        <v>0</v>
      </c>
      <c r="BI149" s="118">
        <f>IF(U149="nulová",N149,0)</f>
        <v>0</v>
      </c>
      <c r="BJ149" s="19" t="s">
        <v>84</v>
      </c>
      <c r="BK149" s="118">
        <f>L149*K149</f>
        <v>0</v>
      </c>
    </row>
    <row r="150" spans="2:65" s="1" customFormat="1" ht="22.35" customHeight="1">
      <c r="B150" s="35"/>
      <c r="C150" s="185" t="s">
        <v>24</v>
      </c>
      <c r="D150" s="185" t="s">
        <v>158</v>
      </c>
      <c r="E150" s="186" t="s">
        <v>24</v>
      </c>
      <c r="F150" s="240" t="s">
        <v>24</v>
      </c>
      <c r="G150" s="240"/>
      <c r="H150" s="240"/>
      <c r="I150" s="240"/>
      <c r="J150" s="187" t="s">
        <v>24</v>
      </c>
      <c r="K150" s="180"/>
      <c r="L150" s="241"/>
      <c r="M150" s="242"/>
      <c r="N150" s="242">
        <f t="shared" si="15"/>
        <v>0</v>
      </c>
      <c r="O150" s="242"/>
      <c r="P150" s="242"/>
      <c r="Q150" s="242"/>
      <c r="R150" s="37"/>
      <c r="T150" s="177" t="s">
        <v>24</v>
      </c>
      <c r="U150" s="188" t="s">
        <v>43</v>
      </c>
      <c r="V150" s="36"/>
      <c r="W150" s="36"/>
      <c r="X150" s="36"/>
      <c r="Y150" s="36"/>
      <c r="Z150" s="36"/>
      <c r="AA150" s="78"/>
      <c r="AT150" s="19" t="s">
        <v>715</v>
      </c>
      <c r="AU150" s="19" t="s">
        <v>84</v>
      </c>
      <c r="AY150" s="19" t="s">
        <v>715</v>
      </c>
      <c r="BE150" s="118">
        <f>IF(U150="základní",N150,0)</f>
        <v>0</v>
      </c>
      <c r="BF150" s="118">
        <f>IF(U150="snížená",N150,0)</f>
        <v>0</v>
      </c>
      <c r="BG150" s="118">
        <f>IF(U150="zákl. přenesená",N150,0)</f>
        <v>0</v>
      </c>
      <c r="BH150" s="118">
        <f>IF(U150="sníž. přenesená",N150,0)</f>
        <v>0</v>
      </c>
      <c r="BI150" s="118">
        <f>IF(U150="nulová",N150,0)</f>
        <v>0</v>
      </c>
      <c r="BJ150" s="19" t="s">
        <v>84</v>
      </c>
      <c r="BK150" s="118">
        <f>L150*K150</f>
        <v>0</v>
      </c>
    </row>
    <row r="151" spans="2:65" s="1" customFormat="1" ht="22.35" customHeight="1">
      <c r="B151" s="35"/>
      <c r="C151" s="185" t="s">
        <v>24</v>
      </c>
      <c r="D151" s="185" t="s">
        <v>158</v>
      </c>
      <c r="E151" s="186" t="s">
        <v>24</v>
      </c>
      <c r="F151" s="240" t="s">
        <v>24</v>
      </c>
      <c r="G151" s="240"/>
      <c r="H151" s="240"/>
      <c r="I151" s="240"/>
      <c r="J151" s="187" t="s">
        <v>24</v>
      </c>
      <c r="K151" s="180"/>
      <c r="L151" s="241"/>
      <c r="M151" s="242"/>
      <c r="N151" s="242">
        <f t="shared" si="15"/>
        <v>0</v>
      </c>
      <c r="O151" s="242"/>
      <c r="P151" s="242"/>
      <c r="Q151" s="242"/>
      <c r="R151" s="37"/>
      <c r="T151" s="177" t="s">
        <v>24</v>
      </c>
      <c r="U151" s="188" t="s">
        <v>43</v>
      </c>
      <c r="V151" s="56"/>
      <c r="W151" s="56"/>
      <c r="X151" s="56"/>
      <c r="Y151" s="56"/>
      <c r="Z151" s="56"/>
      <c r="AA151" s="58"/>
      <c r="AT151" s="19" t="s">
        <v>715</v>
      </c>
      <c r="AU151" s="19" t="s">
        <v>84</v>
      </c>
      <c r="AY151" s="19" t="s">
        <v>715</v>
      </c>
      <c r="BE151" s="118">
        <f>IF(U151="základní",N151,0)</f>
        <v>0</v>
      </c>
      <c r="BF151" s="118">
        <f>IF(U151="snížená",N151,0)</f>
        <v>0</v>
      </c>
      <c r="BG151" s="118">
        <f>IF(U151="zákl. přenesená",N151,0)</f>
        <v>0</v>
      </c>
      <c r="BH151" s="118">
        <f>IF(U151="sníž. přenesená",N151,0)</f>
        <v>0</v>
      </c>
      <c r="BI151" s="118">
        <f>IF(U151="nulová",N151,0)</f>
        <v>0</v>
      </c>
      <c r="BJ151" s="19" t="s">
        <v>84</v>
      </c>
      <c r="BK151" s="118">
        <f>L151*K151</f>
        <v>0</v>
      </c>
    </row>
    <row r="152" spans="2:65" s="1" customFormat="1" ht="6.95" customHeight="1"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1"/>
    </row>
  </sheetData>
  <sheetProtection algorithmName="SHA-512" hashValue="oycHGlvO8xpkDAYUtScZaDKEKK6MYDIGdLZXjtYB6Xo+Lu5bouO+f6XDOHLOlAOe1LhmdoahRVzzvJbwBN92zA==" saltValue="SNHy1Tjbj8NMeMoosIMTGHBqWE36C6c/aTolHASSGHN5x4WOIwMyQidCjTresSMbkkKFx6byjuH4wTEF7op+IQ==" spinCount="10" sheet="1" objects="1" scenarios="1" formatColumns="0" formatRows="0"/>
  <mergeCells count="150">
    <mergeCell ref="L145:M145"/>
    <mergeCell ref="L147:M147"/>
    <mergeCell ref="L148:M148"/>
    <mergeCell ref="L149:M149"/>
    <mergeCell ref="N139:Q139"/>
    <mergeCell ref="N140:Q140"/>
    <mergeCell ref="N141:Q141"/>
    <mergeCell ref="N142:Q142"/>
    <mergeCell ref="N143:Q143"/>
    <mergeCell ref="N144:Q144"/>
    <mergeCell ref="L134:M134"/>
    <mergeCell ref="L140:M140"/>
    <mergeCell ref="L135:M135"/>
    <mergeCell ref="L136:M136"/>
    <mergeCell ref="L137:M137"/>
    <mergeCell ref="L138:M138"/>
    <mergeCell ref="L139:M139"/>
    <mergeCell ref="L141:M141"/>
    <mergeCell ref="L142:M142"/>
    <mergeCell ref="L143:M143"/>
    <mergeCell ref="L144:M144"/>
    <mergeCell ref="F130:I130"/>
    <mergeCell ref="L130:M130"/>
    <mergeCell ref="N130:Q130"/>
    <mergeCell ref="F131:I131"/>
    <mergeCell ref="F132:I132"/>
    <mergeCell ref="L132:M132"/>
    <mergeCell ref="N132:Q132"/>
    <mergeCell ref="L151:M151"/>
    <mergeCell ref="L150:M150"/>
    <mergeCell ref="N148:Q148"/>
    <mergeCell ref="N145:Q145"/>
    <mergeCell ref="N147:Q147"/>
    <mergeCell ref="N149:Q149"/>
    <mergeCell ref="N150:Q150"/>
    <mergeCell ref="N151:Q151"/>
    <mergeCell ref="N146:Q146"/>
    <mergeCell ref="F133:I133"/>
    <mergeCell ref="F135:I135"/>
    <mergeCell ref="F134:I134"/>
    <mergeCell ref="N134:Q134"/>
    <mergeCell ref="N135:Q135"/>
    <mergeCell ref="N136:Q136"/>
    <mergeCell ref="N137:Q137"/>
    <mergeCell ref="N138:Q138"/>
    <mergeCell ref="L127:M127"/>
    <mergeCell ref="N127:Q127"/>
    <mergeCell ref="F124:I124"/>
    <mergeCell ref="F125:I125"/>
    <mergeCell ref="F126:I126"/>
    <mergeCell ref="F127:I127"/>
    <mergeCell ref="F129:I129"/>
    <mergeCell ref="F128:I128"/>
    <mergeCell ref="L129:M129"/>
    <mergeCell ref="N129:Q129"/>
    <mergeCell ref="N122:Q122"/>
    <mergeCell ref="F123:I123"/>
    <mergeCell ref="L123:M123"/>
    <mergeCell ref="N123:Q123"/>
    <mergeCell ref="L124:M124"/>
    <mergeCell ref="N124:Q124"/>
    <mergeCell ref="L125:M125"/>
    <mergeCell ref="N125:Q125"/>
    <mergeCell ref="L126:M126"/>
    <mergeCell ref="N126:Q126"/>
    <mergeCell ref="F112:P112"/>
    <mergeCell ref="M114:P114"/>
    <mergeCell ref="M116:Q116"/>
    <mergeCell ref="M117:Q117"/>
    <mergeCell ref="F119:I119"/>
    <mergeCell ref="L119:M119"/>
    <mergeCell ref="N119:Q119"/>
    <mergeCell ref="N120:Q120"/>
    <mergeCell ref="N121:Q121"/>
    <mergeCell ref="N95:Q95"/>
    <mergeCell ref="N96:Q96"/>
    <mergeCell ref="N98:Q98"/>
    <mergeCell ref="N99:Q99"/>
    <mergeCell ref="N100:Q100"/>
    <mergeCell ref="L102:Q102"/>
    <mergeCell ref="C108:Q108"/>
    <mergeCell ref="F110:P110"/>
    <mergeCell ref="F111:P111"/>
    <mergeCell ref="F142:I142"/>
    <mergeCell ref="F143:I143"/>
    <mergeCell ref="F144:I144"/>
    <mergeCell ref="F145:I145"/>
    <mergeCell ref="F147:I147"/>
    <mergeCell ref="F148:I148"/>
    <mergeCell ref="F149:I149"/>
    <mergeCell ref="F150:I150"/>
    <mergeCell ref="F151:I151"/>
    <mergeCell ref="H37:J37"/>
    <mergeCell ref="M37:P37"/>
    <mergeCell ref="L39:P39"/>
    <mergeCell ref="F139:I139"/>
    <mergeCell ref="F137:I137"/>
    <mergeCell ref="F136:I136"/>
    <mergeCell ref="F138:I138"/>
    <mergeCell ref="F140:I140"/>
    <mergeCell ref="F141:I141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4:Q94"/>
    <mergeCell ref="N97:Q9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D96:H96"/>
    <mergeCell ref="D95:H95"/>
    <mergeCell ref="D97:H97"/>
    <mergeCell ref="D98:H98"/>
    <mergeCell ref="D99:H99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</mergeCells>
  <dataValidations count="2">
    <dataValidation type="list" allowBlank="1" showInputMessage="1" showErrorMessage="1" error="Povoleny jsou hodnoty K, M." sqref="D147:D152">
      <formula1>"K, M"</formula1>
    </dataValidation>
    <dataValidation type="list" allowBlank="1" showInputMessage="1" showErrorMessage="1" error="Povoleny jsou hodnoty základní, snížená, zákl. přenesená, sníž. přenesená, nulová." sqref="U147:U15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108</v>
      </c>
      <c r="G1" s="14"/>
      <c r="H1" s="259" t="s">
        <v>109</v>
      </c>
      <c r="I1" s="259"/>
      <c r="J1" s="259"/>
      <c r="K1" s="259"/>
      <c r="L1" s="14" t="s">
        <v>110</v>
      </c>
      <c r="M1" s="12"/>
      <c r="N1" s="12"/>
      <c r="O1" s="13" t="s">
        <v>111</v>
      </c>
      <c r="P1" s="12"/>
      <c r="Q1" s="12"/>
      <c r="R1" s="12"/>
      <c r="S1" s="14" t="s">
        <v>112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98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88</v>
      </c>
    </row>
    <row r="4" spans="1:66" ht="36.950000000000003" customHeight="1">
      <c r="B4" s="23"/>
      <c r="C4" s="203" t="s">
        <v>113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19</v>
      </c>
      <c r="E6" s="26"/>
      <c r="F6" s="252" t="str">
        <f>'Rekapitulace stavby'!K6</f>
        <v>Kotlářská 263/9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114</v>
      </c>
      <c r="E7" s="26"/>
      <c r="F7" s="252" t="s">
        <v>115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116</v>
      </c>
      <c r="E8" s="36"/>
      <c r="F8" s="213" t="s">
        <v>1062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5" customHeight="1">
      <c r="B9" s="35"/>
      <c r="C9" s="36"/>
      <c r="D9" s="30" t="s">
        <v>21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23</v>
      </c>
      <c r="N9" s="36"/>
      <c r="O9" s="28" t="s">
        <v>24</v>
      </c>
      <c r="P9" s="36"/>
      <c r="Q9" s="36"/>
      <c r="R9" s="37"/>
    </row>
    <row r="10" spans="1:66" s="1" customFormat="1" ht="14.45" customHeight="1">
      <c r="B10" s="35"/>
      <c r="C10" s="36"/>
      <c r="D10" s="30" t="s">
        <v>25</v>
      </c>
      <c r="E10" s="36"/>
      <c r="F10" s="28" t="s">
        <v>26</v>
      </c>
      <c r="G10" s="36"/>
      <c r="H10" s="36"/>
      <c r="I10" s="36"/>
      <c r="J10" s="36"/>
      <c r="K10" s="36"/>
      <c r="L10" s="36"/>
      <c r="M10" s="30" t="s">
        <v>27</v>
      </c>
      <c r="N10" s="36"/>
      <c r="O10" s="255" t="str">
        <f>'Rekapitulace stavby'!AN8</f>
        <v>4. 12. 2018</v>
      </c>
      <c r="P10" s="256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0" t="s">
        <v>29</v>
      </c>
      <c r="E12" s="36"/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07" t="str">
        <f>IF('Rekapitulace stavby'!AN10="","",'Rekapitulace stavby'!AN10)</f>
        <v/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tr">
        <f>IF('Rekapitulace stavby'!E11="","",'Rekapitulace stavby'!E11)</f>
        <v xml:space="preserve"> </v>
      </c>
      <c r="F13" s="36"/>
      <c r="G13" s="36"/>
      <c r="H13" s="36"/>
      <c r="I13" s="36"/>
      <c r="J13" s="36"/>
      <c r="K13" s="36"/>
      <c r="L13" s="36"/>
      <c r="M13" s="30" t="s">
        <v>31</v>
      </c>
      <c r="N13" s="36"/>
      <c r="O13" s="207" t="str">
        <f>IF('Rekapitulace stavby'!AN11="","",'Rekapitulace stavby'!AN11)</f>
        <v/>
      </c>
      <c r="P13" s="207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0" t="s">
        <v>32</v>
      </c>
      <c r="E15" s="36"/>
      <c r="F15" s="36"/>
      <c r="G15" s="36"/>
      <c r="H15" s="36"/>
      <c r="I15" s="36"/>
      <c r="J15" s="36"/>
      <c r="K15" s="36"/>
      <c r="L15" s="36"/>
      <c r="M15" s="30" t="s">
        <v>30</v>
      </c>
      <c r="N15" s="36"/>
      <c r="O15" s="257" t="str">
        <f>IF('Rekapitulace stavby'!AN13="","",'Rekapitulace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IF('Rekapitulace stavby'!E14="","",'Rekapitulace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31</v>
      </c>
      <c r="N16" s="36"/>
      <c r="O16" s="257" t="str">
        <f>IF('Rekapitulace stavby'!AN14="","",'Rekapitulace stavby'!AN14)</f>
        <v>Vyplň údaj</v>
      </c>
      <c r="P16" s="207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0" t="s">
        <v>34</v>
      </c>
      <c r="E18" s="36"/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07" t="str">
        <f>IF('Rekapitulace stavby'!AN16="","",'Rekapitulace stavby'!AN16)</f>
        <v/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tr">
        <f>IF('Rekapitulace stavby'!E17="","",'Rekapitulace stavby'!E17)</f>
        <v xml:space="preserve"> </v>
      </c>
      <c r="F19" s="36"/>
      <c r="G19" s="36"/>
      <c r="H19" s="36"/>
      <c r="I19" s="36"/>
      <c r="J19" s="36"/>
      <c r="K19" s="36"/>
      <c r="L19" s="36"/>
      <c r="M19" s="30" t="s">
        <v>31</v>
      </c>
      <c r="N19" s="36"/>
      <c r="O19" s="207" t="str">
        <f>IF('Rekapitulace stavby'!AN17="","",'Rekapitulace stavby'!AN17)</f>
        <v/>
      </c>
      <c r="P19" s="207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0" t="s">
        <v>36</v>
      </c>
      <c r="E21" s="36"/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07" t="str">
        <f>IF('Rekapitulace stavby'!AN19="","",'Rekapitulace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IF('Rekapitulace stavby'!E20="","",'Rekapitulace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31</v>
      </c>
      <c r="N22" s="36"/>
      <c r="O22" s="207" t="str">
        <f>IF('Rekapitulace stavby'!AN20="","",'Rekapitulace stavby'!AN20)</f>
        <v/>
      </c>
      <c r="P22" s="207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24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26" t="s">
        <v>118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5" customHeight="1">
      <c r="B29" s="35"/>
      <c r="C29" s="36"/>
      <c r="D29" s="34" t="s">
        <v>102</v>
      </c>
      <c r="E29" s="36"/>
      <c r="F29" s="36"/>
      <c r="G29" s="36"/>
      <c r="H29" s="36"/>
      <c r="I29" s="36"/>
      <c r="J29" s="36"/>
      <c r="K29" s="36"/>
      <c r="L29" s="36"/>
      <c r="M29" s="196">
        <f>N94</f>
        <v>0</v>
      </c>
      <c r="N29" s="196"/>
      <c r="O29" s="196"/>
      <c r="P29" s="196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41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42</v>
      </c>
      <c r="E33" s="42" t="s">
        <v>43</v>
      </c>
      <c r="F33" s="43">
        <v>0.21</v>
      </c>
      <c r="G33" s="128" t="s">
        <v>44</v>
      </c>
      <c r="H33" s="261">
        <f>ROUND((((SUM(BE94:BE101)+SUM(BE120:BE123))+SUM(BE125:BE129))),2)</f>
        <v>0</v>
      </c>
      <c r="I33" s="254"/>
      <c r="J33" s="254"/>
      <c r="K33" s="36"/>
      <c r="L33" s="36"/>
      <c r="M33" s="261">
        <f>ROUND(((ROUND((SUM(BE94:BE101)+SUM(BE120:BE123)), 2)*F33)+SUM(BE125:BE129)*F33),2)</f>
        <v>0</v>
      </c>
      <c r="N33" s="254"/>
      <c r="O33" s="254"/>
      <c r="P33" s="254"/>
      <c r="Q33" s="36"/>
      <c r="R33" s="37"/>
    </row>
    <row r="34" spans="2:18" s="1" customFormat="1" ht="14.45" customHeight="1">
      <c r="B34" s="35"/>
      <c r="C34" s="36"/>
      <c r="D34" s="36"/>
      <c r="E34" s="42" t="s">
        <v>45</v>
      </c>
      <c r="F34" s="43">
        <v>0.15</v>
      </c>
      <c r="G34" s="128" t="s">
        <v>44</v>
      </c>
      <c r="H34" s="261">
        <f>ROUND((((SUM(BF94:BF101)+SUM(BF120:BF123))+SUM(BF125:BF129))),2)</f>
        <v>0</v>
      </c>
      <c r="I34" s="254"/>
      <c r="J34" s="254"/>
      <c r="K34" s="36"/>
      <c r="L34" s="36"/>
      <c r="M34" s="261">
        <f>ROUND(((ROUND((SUM(BF94:BF101)+SUM(BF120:BF123)), 2)*F34)+SUM(BF125:BF129)*F34),2)</f>
        <v>0</v>
      </c>
      <c r="N34" s="254"/>
      <c r="O34" s="254"/>
      <c r="P34" s="254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0.21</v>
      </c>
      <c r="G35" s="128" t="s">
        <v>44</v>
      </c>
      <c r="H35" s="261">
        <f>ROUND((((SUM(BG94:BG101)+SUM(BG120:BG123))+SUM(BG125:BG129))),2)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0.15</v>
      </c>
      <c r="G36" s="128" t="s">
        <v>44</v>
      </c>
      <c r="H36" s="261">
        <f>ROUND((((SUM(BH94:BH101)+SUM(BH120:BH123))+SUM(BH125:BH129))),2)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48</v>
      </c>
      <c r="F37" s="43">
        <v>0</v>
      </c>
      <c r="G37" s="128" t="s">
        <v>44</v>
      </c>
      <c r="H37" s="261">
        <f>ROUND((((SUM(BI94:BI101)+SUM(BI120:BI123))+SUM(BI125:BI129))),2)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49</v>
      </c>
      <c r="E39" s="79"/>
      <c r="F39" s="79"/>
      <c r="G39" s="130" t="s">
        <v>50</v>
      </c>
      <c r="H39" s="131" t="s">
        <v>51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3.5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3.5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3.5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3.5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3.5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3.5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3.5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3.5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3.5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3.5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3.5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3.5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3.5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3.5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50000000000003" customHeight="1">
      <c r="B76" s="35"/>
      <c r="C76" s="203" t="s">
        <v>119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19</v>
      </c>
      <c r="D78" s="36"/>
      <c r="E78" s="36"/>
      <c r="F78" s="252" t="str">
        <f>F6</f>
        <v>Kotlářská 263/9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114</v>
      </c>
      <c r="D79" s="26"/>
      <c r="E79" s="26"/>
      <c r="F79" s="252" t="s">
        <v>115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50000000000003" customHeight="1">
      <c r="B80" s="35"/>
      <c r="C80" s="69" t="s">
        <v>116</v>
      </c>
      <c r="D80" s="36"/>
      <c r="E80" s="36"/>
      <c r="F80" s="218" t="str">
        <f>F8</f>
        <v>04 - MaR - viz projekt MaR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65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65" s="1" customFormat="1" ht="18" customHeight="1">
      <c r="B82" s="35"/>
      <c r="C82" s="30" t="s">
        <v>25</v>
      </c>
      <c r="D82" s="36"/>
      <c r="E82" s="36"/>
      <c r="F82" s="28" t="str">
        <f>F10</f>
        <v>dokumentace pro výběr zhotovitele (DVZ)</v>
      </c>
      <c r="G82" s="36"/>
      <c r="H82" s="36"/>
      <c r="I82" s="36"/>
      <c r="J82" s="36"/>
      <c r="K82" s="30" t="s">
        <v>27</v>
      </c>
      <c r="L82" s="36"/>
      <c r="M82" s="256" t="str">
        <f>IF(O10="","",O10)</f>
        <v>4. 12. 2018</v>
      </c>
      <c r="N82" s="256"/>
      <c r="O82" s="256"/>
      <c r="P82" s="256"/>
      <c r="Q82" s="36"/>
      <c r="R82" s="37"/>
      <c r="T82" s="135"/>
      <c r="U82" s="135"/>
    </row>
    <row r="83" spans="2:65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65" s="1" customFormat="1">
      <c r="B84" s="35"/>
      <c r="C84" s="30" t="s">
        <v>29</v>
      </c>
      <c r="D84" s="36"/>
      <c r="E84" s="36"/>
      <c r="F84" s="28" t="str">
        <f>E13</f>
        <v xml:space="preserve"> </v>
      </c>
      <c r="G84" s="36"/>
      <c r="H84" s="36"/>
      <c r="I84" s="36"/>
      <c r="J84" s="36"/>
      <c r="K84" s="30" t="s">
        <v>34</v>
      </c>
      <c r="L84" s="36"/>
      <c r="M84" s="207" t="str">
        <f>E19</f>
        <v xml:space="preserve"> </v>
      </c>
      <c r="N84" s="207"/>
      <c r="O84" s="207"/>
      <c r="P84" s="207"/>
      <c r="Q84" s="207"/>
      <c r="R84" s="37"/>
      <c r="T84" s="135"/>
      <c r="U84" s="135"/>
    </row>
    <row r="85" spans="2:65" s="1" customFormat="1" ht="14.45" customHeight="1">
      <c r="B85" s="35"/>
      <c r="C85" s="30" t="s">
        <v>32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36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65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65" s="1" customFormat="1" ht="29.25" customHeight="1">
      <c r="B87" s="35"/>
      <c r="C87" s="264" t="s">
        <v>120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121</v>
      </c>
      <c r="O87" s="265"/>
      <c r="P87" s="265"/>
      <c r="Q87" s="265"/>
      <c r="R87" s="37"/>
      <c r="T87" s="135"/>
      <c r="U87" s="135"/>
    </row>
    <row r="88" spans="2:65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65" s="1" customFormat="1" ht="29.25" customHeight="1">
      <c r="B89" s="35"/>
      <c r="C89" s="137" t="s">
        <v>122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11">
        <f>N120</f>
        <v>0</v>
      </c>
      <c r="O89" s="266"/>
      <c r="P89" s="266"/>
      <c r="Q89" s="266"/>
      <c r="R89" s="37"/>
      <c r="T89" s="135"/>
      <c r="U89" s="135"/>
      <c r="AU89" s="19" t="s">
        <v>123</v>
      </c>
    </row>
    <row r="90" spans="2:65" s="7" customFormat="1" ht="24.95" customHeight="1">
      <c r="B90" s="138"/>
      <c r="C90" s="139"/>
      <c r="D90" s="140" t="s">
        <v>1063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7">
        <f>N121</f>
        <v>0</v>
      </c>
      <c r="O90" s="268"/>
      <c r="P90" s="268"/>
      <c r="Q90" s="268"/>
      <c r="R90" s="141"/>
      <c r="T90" s="142"/>
      <c r="U90" s="142"/>
    </row>
    <row r="91" spans="2:65" s="8" customFormat="1" ht="19.899999999999999" customHeight="1">
      <c r="B91" s="143"/>
      <c r="C91" s="103"/>
      <c r="D91" s="114" t="s">
        <v>1064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9">
        <f>N122</f>
        <v>0</v>
      </c>
      <c r="O91" s="210"/>
      <c r="P91" s="210"/>
      <c r="Q91" s="210"/>
      <c r="R91" s="144"/>
      <c r="T91" s="145"/>
      <c r="U91" s="145"/>
    </row>
    <row r="92" spans="2:65" s="7" customFormat="1" ht="21.75" customHeight="1">
      <c r="B92" s="138"/>
      <c r="C92" s="139"/>
      <c r="D92" s="140" t="s">
        <v>133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69">
        <f>N124</f>
        <v>0</v>
      </c>
      <c r="O92" s="268"/>
      <c r="P92" s="268"/>
      <c r="Q92" s="268"/>
      <c r="R92" s="141"/>
      <c r="T92" s="142"/>
      <c r="U92" s="142"/>
    </row>
    <row r="93" spans="2:65" s="1" customFormat="1" ht="21.75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  <c r="T93" s="135"/>
      <c r="U93" s="135"/>
    </row>
    <row r="94" spans="2:65" s="1" customFormat="1" ht="29.25" customHeight="1">
      <c r="B94" s="35"/>
      <c r="C94" s="137" t="s">
        <v>134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266">
        <f>ROUND(N95+N96+N97+N98+N99+N100,2)</f>
        <v>0</v>
      </c>
      <c r="O94" s="270"/>
      <c r="P94" s="270"/>
      <c r="Q94" s="270"/>
      <c r="R94" s="37"/>
      <c r="T94" s="146"/>
      <c r="U94" s="147" t="s">
        <v>42</v>
      </c>
    </row>
    <row r="95" spans="2:65" s="1" customFormat="1" ht="18" customHeight="1">
      <c r="B95" s="35"/>
      <c r="C95" s="36"/>
      <c r="D95" s="220" t="s">
        <v>135</v>
      </c>
      <c r="E95" s="221"/>
      <c r="F95" s="221"/>
      <c r="G95" s="221"/>
      <c r="H95" s="221"/>
      <c r="I95" s="36"/>
      <c r="J95" s="36"/>
      <c r="K95" s="36"/>
      <c r="L95" s="36"/>
      <c r="M95" s="36"/>
      <c r="N95" s="208">
        <f>ROUND(N89*T95,2)</f>
        <v>0</v>
      </c>
      <c r="O95" s="209"/>
      <c r="P95" s="209"/>
      <c r="Q95" s="209"/>
      <c r="R95" s="37"/>
      <c r="S95" s="148"/>
      <c r="T95" s="149"/>
      <c r="U95" s="150" t="s">
        <v>43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51" t="s">
        <v>136</v>
      </c>
      <c r="AZ95" s="148"/>
      <c r="BA95" s="148"/>
      <c r="BB95" s="148"/>
      <c r="BC95" s="148"/>
      <c r="BD95" s="148"/>
      <c r="BE95" s="152">
        <f t="shared" ref="BE95:BE100" si="0">IF(U95="základní",N95,0)</f>
        <v>0</v>
      </c>
      <c r="BF95" s="152">
        <f t="shared" ref="BF95:BF100" si="1">IF(U95="snížená",N95,0)</f>
        <v>0</v>
      </c>
      <c r="BG95" s="152">
        <f t="shared" ref="BG95:BG100" si="2">IF(U95="zákl. přenesená",N95,0)</f>
        <v>0</v>
      </c>
      <c r="BH95" s="152">
        <f t="shared" ref="BH95:BH100" si="3">IF(U95="sníž. přenesená",N95,0)</f>
        <v>0</v>
      </c>
      <c r="BI95" s="152">
        <f t="shared" ref="BI95:BI100" si="4">IF(U95="nulová",N95,0)</f>
        <v>0</v>
      </c>
      <c r="BJ95" s="151" t="s">
        <v>84</v>
      </c>
      <c r="BK95" s="148"/>
      <c r="BL95" s="148"/>
      <c r="BM95" s="148"/>
    </row>
    <row r="96" spans="2:65" s="1" customFormat="1" ht="18" customHeight="1">
      <c r="B96" s="35"/>
      <c r="C96" s="36"/>
      <c r="D96" s="220" t="s">
        <v>137</v>
      </c>
      <c r="E96" s="221"/>
      <c r="F96" s="221"/>
      <c r="G96" s="221"/>
      <c r="H96" s="221"/>
      <c r="I96" s="36"/>
      <c r="J96" s="36"/>
      <c r="K96" s="36"/>
      <c r="L96" s="36"/>
      <c r="M96" s="36"/>
      <c r="N96" s="208">
        <f>ROUND(N89*T96,2)</f>
        <v>0</v>
      </c>
      <c r="O96" s="209"/>
      <c r="P96" s="209"/>
      <c r="Q96" s="209"/>
      <c r="R96" s="37"/>
      <c r="S96" s="148"/>
      <c r="T96" s="149"/>
      <c r="U96" s="150" t="s">
        <v>43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51" t="s">
        <v>136</v>
      </c>
      <c r="AZ96" s="148"/>
      <c r="BA96" s="148"/>
      <c r="BB96" s="148"/>
      <c r="BC96" s="148"/>
      <c r="BD96" s="148"/>
      <c r="BE96" s="152">
        <f t="shared" si="0"/>
        <v>0</v>
      </c>
      <c r="BF96" s="152">
        <f t="shared" si="1"/>
        <v>0</v>
      </c>
      <c r="BG96" s="152">
        <f t="shared" si="2"/>
        <v>0</v>
      </c>
      <c r="BH96" s="152">
        <f t="shared" si="3"/>
        <v>0</v>
      </c>
      <c r="BI96" s="152">
        <f t="shared" si="4"/>
        <v>0</v>
      </c>
      <c r="BJ96" s="151" t="s">
        <v>84</v>
      </c>
      <c r="BK96" s="148"/>
      <c r="BL96" s="148"/>
      <c r="BM96" s="148"/>
    </row>
    <row r="97" spans="2:65" s="1" customFormat="1" ht="18" customHeight="1">
      <c r="B97" s="35"/>
      <c r="C97" s="36"/>
      <c r="D97" s="220" t="s">
        <v>138</v>
      </c>
      <c r="E97" s="221"/>
      <c r="F97" s="221"/>
      <c r="G97" s="221"/>
      <c r="H97" s="221"/>
      <c r="I97" s="36"/>
      <c r="J97" s="36"/>
      <c r="K97" s="36"/>
      <c r="L97" s="36"/>
      <c r="M97" s="36"/>
      <c r="N97" s="208">
        <f>ROUND(N89*T97,2)</f>
        <v>0</v>
      </c>
      <c r="O97" s="209"/>
      <c r="P97" s="209"/>
      <c r="Q97" s="209"/>
      <c r="R97" s="37"/>
      <c r="S97" s="148"/>
      <c r="T97" s="149"/>
      <c r="U97" s="150" t="s">
        <v>43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51" t="s">
        <v>136</v>
      </c>
      <c r="AZ97" s="148"/>
      <c r="BA97" s="148"/>
      <c r="BB97" s="148"/>
      <c r="BC97" s="148"/>
      <c r="BD97" s="148"/>
      <c r="BE97" s="152">
        <f t="shared" si="0"/>
        <v>0</v>
      </c>
      <c r="BF97" s="152">
        <f t="shared" si="1"/>
        <v>0</v>
      </c>
      <c r="BG97" s="152">
        <f t="shared" si="2"/>
        <v>0</v>
      </c>
      <c r="BH97" s="152">
        <f t="shared" si="3"/>
        <v>0</v>
      </c>
      <c r="BI97" s="152">
        <f t="shared" si="4"/>
        <v>0</v>
      </c>
      <c r="BJ97" s="151" t="s">
        <v>84</v>
      </c>
      <c r="BK97" s="148"/>
      <c r="BL97" s="148"/>
      <c r="BM97" s="148"/>
    </row>
    <row r="98" spans="2:65" s="1" customFormat="1" ht="18" customHeight="1">
      <c r="B98" s="35"/>
      <c r="C98" s="36"/>
      <c r="D98" s="220" t="s">
        <v>139</v>
      </c>
      <c r="E98" s="221"/>
      <c r="F98" s="221"/>
      <c r="G98" s="221"/>
      <c r="H98" s="221"/>
      <c r="I98" s="36"/>
      <c r="J98" s="36"/>
      <c r="K98" s="36"/>
      <c r="L98" s="36"/>
      <c r="M98" s="36"/>
      <c r="N98" s="208">
        <f>ROUND(N89*T98,2)</f>
        <v>0</v>
      </c>
      <c r="O98" s="209"/>
      <c r="P98" s="209"/>
      <c r="Q98" s="209"/>
      <c r="R98" s="37"/>
      <c r="S98" s="148"/>
      <c r="T98" s="149"/>
      <c r="U98" s="150" t="s">
        <v>43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51" t="s">
        <v>136</v>
      </c>
      <c r="AZ98" s="148"/>
      <c r="BA98" s="148"/>
      <c r="BB98" s="148"/>
      <c r="BC98" s="148"/>
      <c r="BD98" s="148"/>
      <c r="BE98" s="152">
        <f t="shared" si="0"/>
        <v>0</v>
      </c>
      <c r="BF98" s="152">
        <f t="shared" si="1"/>
        <v>0</v>
      </c>
      <c r="BG98" s="152">
        <f t="shared" si="2"/>
        <v>0</v>
      </c>
      <c r="BH98" s="152">
        <f t="shared" si="3"/>
        <v>0</v>
      </c>
      <c r="BI98" s="152">
        <f t="shared" si="4"/>
        <v>0</v>
      </c>
      <c r="BJ98" s="151" t="s">
        <v>84</v>
      </c>
      <c r="BK98" s="148"/>
      <c r="BL98" s="148"/>
      <c r="BM98" s="148"/>
    </row>
    <row r="99" spans="2:65" s="1" customFormat="1" ht="18" customHeight="1">
      <c r="B99" s="35"/>
      <c r="C99" s="36"/>
      <c r="D99" s="220" t="s">
        <v>140</v>
      </c>
      <c r="E99" s="221"/>
      <c r="F99" s="221"/>
      <c r="G99" s="221"/>
      <c r="H99" s="221"/>
      <c r="I99" s="36"/>
      <c r="J99" s="36"/>
      <c r="K99" s="36"/>
      <c r="L99" s="36"/>
      <c r="M99" s="36"/>
      <c r="N99" s="208">
        <f>ROUND(N89*T99,2)</f>
        <v>0</v>
      </c>
      <c r="O99" s="209"/>
      <c r="P99" s="209"/>
      <c r="Q99" s="209"/>
      <c r="R99" s="37"/>
      <c r="S99" s="148"/>
      <c r="T99" s="149"/>
      <c r="U99" s="150" t="s">
        <v>43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136</v>
      </c>
      <c r="AZ99" s="148"/>
      <c r="BA99" s="148"/>
      <c r="BB99" s="148"/>
      <c r="BC99" s="148"/>
      <c r="BD99" s="148"/>
      <c r="BE99" s="152">
        <f t="shared" si="0"/>
        <v>0</v>
      </c>
      <c r="BF99" s="152">
        <f t="shared" si="1"/>
        <v>0</v>
      </c>
      <c r="BG99" s="152">
        <f t="shared" si="2"/>
        <v>0</v>
      </c>
      <c r="BH99" s="152">
        <f t="shared" si="3"/>
        <v>0</v>
      </c>
      <c r="BI99" s="152">
        <f t="shared" si="4"/>
        <v>0</v>
      </c>
      <c r="BJ99" s="151" t="s">
        <v>84</v>
      </c>
      <c r="BK99" s="148"/>
      <c r="BL99" s="148"/>
      <c r="BM99" s="148"/>
    </row>
    <row r="100" spans="2:65" s="1" customFormat="1" ht="18" customHeight="1">
      <c r="B100" s="35"/>
      <c r="C100" s="36"/>
      <c r="D100" s="114" t="s">
        <v>141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208">
        <f>ROUND(N89*T100,2)</f>
        <v>0</v>
      </c>
      <c r="O100" s="209"/>
      <c r="P100" s="209"/>
      <c r="Q100" s="209"/>
      <c r="R100" s="37"/>
      <c r="S100" s="148"/>
      <c r="T100" s="153"/>
      <c r="U100" s="154" t="s">
        <v>43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142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84</v>
      </c>
      <c r="BK100" s="148"/>
      <c r="BL100" s="148"/>
      <c r="BM100" s="148"/>
    </row>
    <row r="101" spans="2:65" s="1" customFormat="1" ht="13.5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  <c r="T101" s="135"/>
      <c r="U101" s="135"/>
    </row>
    <row r="102" spans="2:65" s="1" customFormat="1" ht="29.25" customHeight="1">
      <c r="B102" s="35"/>
      <c r="C102" s="123" t="s">
        <v>107</v>
      </c>
      <c r="D102" s="124"/>
      <c r="E102" s="124"/>
      <c r="F102" s="124"/>
      <c r="G102" s="124"/>
      <c r="H102" s="124"/>
      <c r="I102" s="124"/>
      <c r="J102" s="124"/>
      <c r="K102" s="124"/>
      <c r="L102" s="212">
        <f>ROUND(SUM(N89+N94),2)</f>
        <v>0</v>
      </c>
      <c r="M102" s="212"/>
      <c r="N102" s="212"/>
      <c r="O102" s="212"/>
      <c r="P102" s="212"/>
      <c r="Q102" s="212"/>
      <c r="R102" s="37"/>
      <c r="T102" s="135"/>
      <c r="U102" s="135"/>
    </row>
    <row r="103" spans="2:65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  <c r="T103" s="135"/>
      <c r="U103" s="135"/>
    </row>
    <row r="107" spans="2:65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65" s="1" customFormat="1" ht="36.950000000000003" customHeight="1">
      <c r="B108" s="35"/>
      <c r="C108" s="203" t="s">
        <v>143</v>
      </c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37"/>
    </row>
    <row r="109" spans="2:65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30" customHeight="1">
      <c r="B110" s="35"/>
      <c r="C110" s="30" t="s">
        <v>19</v>
      </c>
      <c r="D110" s="36"/>
      <c r="E110" s="36"/>
      <c r="F110" s="252" t="str">
        <f>F6</f>
        <v>Kotlářská 263/9</v>
      </c>
      <c r="G110" s="253"/>
      <c r="H110" s="253"/>
      <c r="I110" s="253"/>
      <c r="J110" s="253"/>
      <c r="K110" s="253"/>
      <c r="L110" s="253"/>
      <c r="M110" s="253"/>
      <c r="N110" s="253"/>
      <c r="O110" s="253"/>
      <c r="P110" s="253"/>
      <c r="Q110" s="36"/>
      <c r="R110" s="37"/>
    </row>
    <row r="111" spans="2:65" ht="30" customHeight="1">
      <c r="B111" s="23"/>
      <c r="C111" s="30" t="s">
        <v>114</v>
      </c>
      <c r="D111" s="26"/>
      <c r="E111" s="26"/>
      <c r="F111" s="252" t="s">
        <v>115</v>
      </c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26"/>
      <c r="R111" s="24"/>
    </row>
    <row r="112" spans="2:65" s="1" customFormat="1" ht="36.950000000000003" customHeight="1">
      <c r="B112" s="35"/>
      <c r="C112" s="69" t="s">
        <v>116</v>
      </c>
      <c r="D112" s="36"/>
      <c r="E112" s="36"/>
      <c r="F112" s="218" t="str">
        <f>F8</f>
        <v>04 - MaR - viz projekt MaR</v>
      </c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3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18" customHeight="1">
      <c r="B114" s="35"/>
      <c r="C114" s="30" t="s">
        <v>25</v>
      </c>
      <c r="D114" s="36"/>
      <c r="E114" s="36"/>
      <c r="F114" s="28" t="str">
        <f>F10</f>
        <v>dokumentace pro výběr zhotovitele (DVZ)</v>
      </c>
      <c r="G114" s="36"/>
      <c r="H114" s="36"/>
      <c r="I114" s="36"/>
      <c r="J114" s="36"/>
      <c r="K114" s="30" t="s">
        <v>27</v>
      </c>
      <c r="L114" s="36"/>
      <c r="M114" s="256" t="str">
        <f>IF(O10="","",O10)</f>
        <v>4. 12. 2018</v>
      </c>
      <c r="N114" s="256"/>
      <c r="O114" s="256"/>
      <c r="P114" s="256"/>
      <c r="Q114" s="36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>
      <c r="B116" s="35"/>
      <c r="C116" s="30" t="s">
        <v>29</v>
      </c>
      <c r="D116" s="36"/>
      <c r="E116" s="36"/>
      <c r="F116" s="28" t="str">
        <f>E13</f>
        <v xml:space="preserve"> </v>
      </c>
      <c r="G116" s="36"/>
      <c r="H116" s="36"/>
      <c r="I116" s="36"/>
      <c r="J116" s="36"/>
      <c r="K116" s="30" t="s">
        <v>34</v>
      </c>
      <c r="L116" s="36"/>
      <c r="M116" s="207" t="str">
        <f>E19</f>
        <v xml:space="preserve"> </v>
      </c>
      <c r="N116" s="207"/>
      <c r="O116" s="207"/>
      <c r="P116" s="207"/>
      <c r="Q116" s="207"/>
      <c r="R116" s="37"/>
    </row>
    <row r="117" spans="2:65" s="1" customFormat="1" ht="14.45" customHeight="1">
      <c r="B117" s="35"/>
      <c r="C117" s="30" t="s">
        <v>32</v>
      </c>
      <c r="D117" s="36"/>
      <c r="E117" s="36"/>
      <c r="F117" s="28" t="str">
        <f>IF(E16="","",E16)</f>
        <v>Vyplň údaj</v>
      </c>
      <c r="G117" s="36"/>
      <c r="H117" s="36"/>
      <c r="I117" s="36"/>
      <c r="J117" s="36"/>
      <c r="K117" s="30" t="s">
        <v>36</v>
      </c>
      <c r="L117" s="36"/>
      <c r="M117" s="207" t="str">
        <f>E22</f>
        <v xml:space="preserve"> </v>
      </c>
      <c r="N117" s="207"/>
      <c r="O117" s="207"/>
      <c r="P117" s="207"/>
      <c r="Q117" s="207"/>
      <c r="R117" s="37"/>
    </row>
    <row r="118" spans="2:65" s="1" customFormat="1" ht="10.3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9" customFormat="1" ht="29.25" customHeight="1">
      <c r="B119" s="155"/>
      <c r="C119" s="156" t="s">
        <v>144</v>
      </c>
      <c r="D119" s="157" t="s">
        <v>145</v>
      </c>
      <c r="E119" s="157" t="s">
        <v>60</v>
      </c>
      <c r="F119" s="271" t="s">
        <v>146</v>
      </c>
      <c r="G119" s="271"/>
      <c r="H119" s="271"/>
      <c r="I119" s="271"/>
      <c r="J119" s="157" t="s">
        <v>147</v>
      </c>
      <c r="K119" s="157" t="s">
        <v>148</v>
      </c>
      <c r="L119" s="271" t="s">
        <v>149</v>
      </c>
      <c r="M119" s="271"/>
      <c r="N119" s="271" t="s">
        <v>121</v>
      </c>
      <c r="O119" s="271"/>
      <c r="P119" s="271"/>
      <c r="Q119" s="272"/>
      <c r="R119" s="158"/>
      <c r="T119" s="80" t="s">
        <v>150</v>
      </c>
      <c r="U119" s="81" t="s">
        <v>42</v>
      </c>
      <c r="V119" s="81" t="s">
        <v>151</v>
      </c>
      <c r="W119" s="81" t="s">
        <v>152</v>
      </c>
      <c r="X119" s="81" t="s">
        <v>153</v>
      </c>
      <c r="Y119" s="81" t="s">
        <v>154</v>
      </c>
      <c r="Z119" s="81" t="s">
        <v>155</v>
      </c>
      <c r="AA119" s="82" t="s">
        <v>156</v>
      </c>
    </row>
    <row r="120" spans="2:65" s="1" customFormat="1" ht="29.25" customHeight="1">
      <c r="B120" s="35"/>
      <c r="C120" s="84" t="s">
        <v>118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273">
        <f>BK120</f>
        <v>0</v>
      </c>
      <c r="O120" s="274"/>
      <c r="P120" s="274"/>
      <c r="Q120" s="274"/>
      <c r="R120" s="37"/>
      <c r="T120" s="83"/>
      <c r="U120" s="51"/>
      <c r="V120" s="51"/>
      <c r="W120" s="159">
        <f>W121+W124</f>
        <v>0</v>
      </c>
      <c r="X120" s="51"/>
      <c r="Y120" s="159">
        <f>Y121+Y124</f>
        <v>0</v>
      </c>
      <c r="Z120" s="51"/>
      <c r="AA120" s="160">
        <f>AA121+AA124</f>
        <v>0</v>
      </c>
      <c r="AT120" s="19" t="s">
        <v>77</v>
      </c>
      <c r="AU120" s="19" t="s">
        <v>123</v>
      </c>
      <c r="BK120" s="161">
        <f>BK121+BK124</f>
        <v>0</v>
      </c>
    </row>
    <row r="121" spans="2:65" s="10" customFormat="1" ht="37.35" customHeight="1">
      <c r="B121" s="162"/>
      <c r="C121" s="163"/>
      <c r="D121" s="164" t="s">
        <v>1063</v>
      </c>
      <c r="E121" s="164"/>
      <c r="F121" s="164"/>
      <c r="G121" s="164"/>
      <c r="H121" s="164"/>
      <c r="I121" s="164"/>
      <c r="J121" s="164"/>
      <c r="K121" s="164"/>
      <c r="L121" s="164"/>
      <c r="M121" s="164"/>
      <c r="N121" s="269">
        <f>BK121</f>
        <v>0</v>
      </c>
      <c r="O121" s="267"/>
      <c r="P121" s="267"/>
      <c r="Q121" s="267"/>
      <c r="R121" s="165"/>
      <c r="T121" s="166"/>
      <c r="U121" s="163"/>
      <c r="V121" s="163"/>
      <c r="W121" s="167">
        <f>W122</f>
        <v>0</v>
      </c>
      <c r="X121" s="163"/>
      <c r="Y121" s="167">
        <f>Y122</f>
        <v>0</v>
      </c>
      <c r="Z121" s="163"/>
      <c r="AA121" s="168">
        <f>AA122</f>
        <v>0</v>
      </c>
      <c r="AR121" s="169" t="s">
        <v>88</v>
      </c>
      <c r="AT121" s="170" t="s">
        <v>77</v>
      </c>
      <c r="AU121" s="170" t="s">
        <v>78</v>
      </c>
      <c r="AY121" s="169" t="s">
        <v>157</v>
      </c>
      <c r="BK121" s="171">
        <f>BK122</f>
        <v>0</v>
      </c>
    </row>
    <row r="122" spans="2:65" s="10" customFormat="1" ht="19.899999999999999" customHeight="1">
      <c r="B122" s="162"/>
      <c r="C122" s="163"/>
      <c r="D122" s="172" t="s">
        <v>1064</v>
      </c>
      <c r="E122" s="172"/>
      <c r="F122" s="172"/>
      <c r="G122" s="172"/>
      <c r="H122" s="172"/>
      <c r="I122" s="172"/>
      <c r="J122" s="172"/>
      <c r="K122" s="172"/>
      <c r="L122" s="172"/>
      <c r="M122" s="172"/>
      <c r="N122" s="275">
        <f>BK122</f>
        <v>0</v>
      </c>
      <c r="O122" s="276"/>
      <c r="P122" s="276"/>
      <c r="Q122" s="276"/>
      <c r="R122" s="165"/>
      <c r="T122" s="166"/>
      <c r="U122" s="163"/>
      <c r="V122" s="163"/>
      <c r="W122" s="167">
        <f>W123</f>
        <v>0</v>
      </c>
      <c r="X122" s="163"/>
      <c r="Y122" s="167">
        <f>Y123</f>
        <v>0</v>
      </c>
      <c r="Z122" s="163"/>
      <c r="AA122" s="168">
        <f>AA123</f>
        <v>0</v>
      </c>
      <c r="AR122" s="169" t="s">
        <v>88</v>
      </c>
      <c r="AT122" s="170" t="s">
        <v>77</v>
      </c>
      <c r="AU122" s="170" t="s">
        <v>84</v>
      </c>
      <c r="AY122" s="169" t="s">
        <v>157</v>
      </c>
      <c r="BK122" s="171">
        <f>BK123</f>
        <v>0</v>
      </c>
    </row>
    <row r="123" spans="2:65" s="1" customFormat="1" ht="25.5" customHeight="1">
      <c r="B123" s="35"/>
      <c r="C123" s="173" t="s">
        <v>84</v>
      </c>
      <c r="D123" s="173" t="s">
        <v>158</v>
      </c>
      <c r="E123" s="174" t="s">
        <v>1065</v>
      </c>
      <c r="F123" s="239" t="s">
        <v>1066</v>
      </c>
      <c r="G123" s="239"/>
      <c r="H123" s="239"/>
      <c r="I123" s="239"/>
      <c r="J123" s="175" t="s">
        <v>217</v>
      </c>
      <c r="K123" s="176">
        <v>1</v>
      </c>
      <c r="L123" s="241">
        <v>0</v>
      </c>
      <c r="M123" s="248"/>
      <c r="N123" s="242">
        <f>ROUND(L123*K123,2)</f>
        <v>0</v>
      </c>
      <c r="O123" s="242"/>
      <c r="P123" s="242"/>
      <c r="Q123" s="242"/>
      <c r="R123" s="37"/>
      <c r="T123" s="177" t="s">
        <v>24</v>
      </c>
      <c r="U123" s="44" t="s">
        <v>43</v>
      </c>
      <c r="V123" s="36"/>
      <c r="W123" s="178">
        <f>V123*K123</f>
        <v>0</v>
      </c>
      <c r="X123" s="178">
        <v>0</v>
      </c>
      <c r="Y123" s="178">
        <f>X123*K123</f>
        <v>0</v>
      </c>
      <c r="Z123" s="178">
        <v>0</v>
      </c>
      <c r="AA123" s="179">
        <f>Z123*K123</f>
        <v>0</v>
      </c>
      <c r="AR123" s="19" t="s">
        <v>162</v>
      </c>
      <c r="AT123" s="19" t="s">
        <v>158</v>
      </c>
      <c r="AU123" s="19" t="s">
        <v>88</v>
      </c>
      <c r="AY123" s="19" t="s">
        <v>157</v>
      </c>
      <c r="BE123" s="118">
        <f>IF(U123="základní",N123,0)</f>
        <v>0</v>
      </c>
      <c r="BF123" s="118">
        <f>IF(U123="snížená",N123,0)</f>
        <v>0</v>
      </c>
      <c r="BG123" s="118">
        <f>IF(U123="zákl. přenesená",N123,0)</f>
        <v>0</v>
      </c>
      <c r="BH123" s="118">
        <f>IF(U123="sníž. přenesená",N123,0)</f>
        <v>0</v>
      </c>
      <c r="BI123" s="118">
        <f>IF(U123="nulová",N123,0)</f>
        <v>0</v>
      </c>
      <c r="BJ123" s="19" t="s">
        <v>84</v>
      </c>
      <c r="BK123" s="118">
        <f>ROUND(L123*K123,2)</f>
        <v>0</v>
      </c>
      <c r="BL123" s="19" t="s">
        <v>162</v>
      </c>
      <c r="BM123" s="19" t="s">
        <v>1067</v>
      </c>
    </row>
    <row r="124" spans="2:65" s="1" customFormat="1" ht="49.9" customHeight="1">
      <c r="B124" s="35"/>
      <c r="C124" s="36"/>
      <c r="D124" s="164" t="s">
        <v>714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243">
        <f t="shared" ref="N124:N129" si="5">BK124</f>
        <v>0</v>
      </c>
      <c r="O124" s="244"/>
      <c r="P124" s="244"/>
      <c r="Q124" s="244"/>
      <c r="R124" s="37"/>
      <c r="T124" s="149"/>
      <c r="U124" s="36"/>
      <c r="V124" s="36"/>
      <c r="W124" s="36"/>
      <c r="X124" s="36"/>
      <c r="Y124" s="36"/>
      <c r="Z124" s="36"/>
      <c r="AA124" s="78"/>
      <c r="AT124" s="19" t="s">
        <v>77</v>
      </c>
      <c r="AU124" s="19" t="s">
        <v>78</v>
      </c>
      <c r="AY124" s="19" t="s">
        <v>715</v>
      </c>
      <c r="BK124" s="118">
        <f>SUM(BK125:BK129)</f>
        <v>0</v>
      </c>
    </row>
    <row r="125" spans="2:65" s="1" customFormat="1" ht="22.35" customHeight="1">
      <c r="B125" s="35"/>
      <c r="C125" s="185" t="s">
        <v>24</v>
      </c>
      <c r="D125" s="185" t="s">
        <v>158</v>
      </c>
      <c r="E125" s="186" t="s">
        <v>24</v>
      </c>
      <c r="F125" s="240" t="s">
        <v>24</v>
      </c>
      <c r="G125" s="240"/>
      <c r="H125" s="240"/>
      <c r="I125" s="240"/>
      <c r="J125" s="187" t="s">
        <v>24</v>
      </c>
      <c r="K125" s="180"/>
      <c r="L125" s="241"/>
      <c r="M125" s="242"/>
      <c r="N125" s="242">
        <f t="shared" si="5"/>
        <v>0</v>
      </c>
      <c r="O125" s="242"/>
      <c r="P125" s="242"/>
      <c r="Q125" s="242"/>
      <c r="R125" s="37"/>
      <c r="T125" s="177" t="s">
        <v>24</v>
      </c>
      <c r="U125" s="188" t="s">
        <v>43</v>
      </c>
      <c r="V125" s="36"/>
      <c r="W125" s="36"/>
      <c r="X125" s="36"/>
      <c r="Y125" s="36"/>
      <c r="Z125" s="36"/>
      <c r="AA125" s="78"/>
      <c r="AT125" s="19" t="s">
        <v>715</v>
      </c>
      <c r="AU125" s="19" t="s">
        <v>84</v>
      </c>
      <c r="AY125" s="19" t="s">
        <v>715</v>
      </c>
      <c r="BE125" s="118">
        <f>IF(U125="základní",N125,0)</f>
        <v>0</v>
      </c>
      <c r="BF125" s="118">
        <f>IF(U125="snížená",N125,0)</f>
        <v>0</v>
      </c>
      <c r="BG125" s="118">
        <f>IF(U125="zákl. přenesená",N125,0)</f>
        <v>0</v>
      </c>
      <c r="BH125" s="118">
        <f>IF(U125="sníž. přenesená",N125,0)</f>
        <v>0</v>
      </c>
      <c r="BI125" s="118">
        <f>IF(U125="nulová",N125,0)</f>
        <v>0</v>
      </c>
      <c r="BJ125" s="19" t="s">
        <v>84</v>
      </c>
      <c r="BK125" s="118">
        <f>L125*K125</f>
        <v>0</v>
      </c>
    </row>
    <row r="126" spans="2:65" s="1" customFormat="1" ht="22.35" customHeight="1">
      <c r="B126" s="35"/>
      <c r="C126" s="185" t="s">
        <v>24</v>
      </c>
      <c r="D126" s="185" t="s">
        <v>158</v>
      </c>
      <c r="E126" s="186" t="s">
        <v>24</v>
      </c>
      <c r="F126" s="240" t="s">
        <v>24</v>
      </c>
      <c r="G126" s="240"/>
      <c r="H126" s="240"/>
      <c r="I126" s="240"/>
      <c r="J126" s="187" t="s">
        <v>24</v>
      </c>
      <c r="K126" s="180"/>
      <c r="L126" s="241"/>
      <c r="M126" s="242"/>
      <c r="N126" s="242">
        <f t="shared" si="5"/>
        <v>0</v>
      </c>
      <c r="O126" s="242"/>
      <c r="P126" s="242"/>
      <c r="Q126" s="242"/>
      <c r="R126" s="37"/>
      <c r="T126" s="177" t="s">
        <v>24</v>
      </c>
      <c r="U126" s="188" t="s">
        <v>43</v>
      </c>
      <c r="V126" s="36"/>
      <c r="W126" s="36"/>
      <c r="X126" s="36"/>
      <c r="Y126" s="36"/>
      <c r="Z126" s="36"/>
      <c r="AA126" s="78"/>
      <c r="AT126" s="19" t="s">
        <v>715</v>
      </c>
      <c r="AU126" s="19" t="s">
        <v>84</v>
      </c>
      <c r="AY126" s="19" t="s">
        <v>715</v>
      </c>
      <c r="BE126" s="118">
        <f>IF(U126="základní",N126,0)</f>
        <v>0</v>
      </c>
      <c r="BF126" s="118">
        <f>IF(U126="snížená",N126,0)</f>
        <v>0</v>
      </c>
      <c r="BG126" s="118">
        <f>IF(U126="zákl. přenesená",N126,0)</f>
        <v>0</v>
      </c>
      <c r="BH126" s="118">
        <f>IF(U126="sníž. přenesená",N126,0)</f>
        <v>0</v>
      </c>
      <c r="BI126" s="118">
        <f>IF(U126="nulová",N126,0)</f>
        <v>0</v>
      </c>
      <c r="BJ126" s="19" t="s">
        <v>84</v>
      </c>
      <c r="BK126" s="118">
        <f>L126*K126</f>
        <v>0</v>
      </c>
    </row>
    <row r="127" spans="2:65" s="1" customFormat="1" ht="22.35" customHeight="1">
      <c r="B127" s="35"/>
      <c r="C127" s="185" t="s">
        <v>24</v>
      </c>
      <c r="D127" s="185" t="s">
        <v>158</v>
      </c>
      <c r="E127" s="186" t="s">
        <v>24</v>
      </c>
      <c r="F127" s="240" t="s">
        <v>24</v>
      </c>
      <c r="G127" s="240"/>
      <c r="H127" s="240"/>
      <c r="I127" s="240"/>
      <c r="J127" s="187" t="s">
        <v>24</v>
      </c>
      <c r="K127" s="180"/>
      <c r="L127" s="241"/>
      <c r="M127" s="242"/>
      <c r="N127" s="242">
        <f t="shared" si="5"/>
        <v>0</v>
      </c>
      <c r="O127" s="242"/>
      <c r="P127" s="242"/>
      <c r="Q127" s="242"/>
      <c r="R127" s="37"/>
      <c r="T127" s="177" t="s">
        <v>24</v>
      </c>
      <c r="U127" s="188" t="s">
        <v>43</v>
      </c>
      <c r="V127" s="36"/>
      <c r="W127" s="36"/>
      <c r="X127" s="36"/>
      <c r="Y127" s="36"/>
      <c r="Z127" s="36"/>
      <c r="AA127" s="78"/>
      <c r="AT127" s="19" t="s">
        <v>715</v>
      </c>
      <c r="AU127" s="19" t="s">
        <v>84</v>
      </c>
      <c r="AY127" s="19" t="s">
        <v>715</v>
      </c>
      <c r="BE127" s="118">
        <f>IF(U127="základní",N127,0)</f>
        <v>0</v>
      </c>
      <c r="BF127" s="118">
        <f>IF(U127="snížená",N127,0)</f>
        <v>0</v>
      </c>
      <c r="BG127" s="118">
        <f>IF(U127="zákl. přenesená",N127,0)</f>
        <v>0</v>
      </c>
      <c r="BH127" s="118">
        <f>IF(U127="sníž. přenesená",N127,0)</f>
        <v>0</v>
      </c>
      <c r="BI127" s="118">
        <f>IF(U127="nulová",N127,0)</f>
        <v>0</v>
      </c>
      <c r="BJ127" s="19" t="s">
        <v>84</v>
      </c>
      <c r="BK127" s="118">
        <f>L127*K127</f>
        <v>0</v>
      </c>
    </row>
    <row r="128" spans="2:65" s="1" customFormat="1" ht="22.35" customHeight="1">
      <c r="B128" s="35"/>
      <c r="C128" s="185" t="s">
        <v>24</v>
      </c>
      <c r="D128" s="185" t="s">
        <v>158</v>
      </c>
      <c r="E128" s="186" t="s">
        <v>24</v>
      </c>
      <c r="F128" s="240" t="s">
        <v>24</v>
      </c>
      <c r="G128" s="240"/>
      <c r="H128" s="240"/>
      <c r="I128" s="240"/>
      <c r="J128" s="187" t="s">
        <v>24</v>
      </c>
      <c r="K128" s="180"/>
      <c r="L128" s="241"/>
      <c r="M128" s="242"/>
      <c r="N128" s="242">
        <f t="shared" si="5"/>
        <v>0</v>
      </c>
      <c r="O128" s="242"/>
      <c r="P128" s="242"/>
      <c r="Q128" s="242"/>
      <c r="R128" s="37"/>
      <c r="T128" s="177" t="s">
        <v>24</v>
      </c>
      <c r="U128" s="188" t="s">
        <v>43</v>
      </c>
      <c r="V128" s="36"/>
      <c r="W128" s="36"/>
      <c r="X128" s="36"/>
      <c r="Y128" s="36"/>
      <c r="Z128" s="36"/>
      <c r="AA128" s="78"/>
      <c r="AT128" s="19" t="s">
        <v>715</v>
      </c>
      <c r="AU128" s="19" t="s">
        <v>84</v>
      </c>
      <c r="AY128" s="19" t="s">
        <v>715</v>
      </c>
      <c r="BE128" s="118">
        <f>IF(U128="základní",N128,0)</f>
        <v>0</v>
      </c>
      <c r="BF128" s="118">
        <f>IF(U128="snížená",N128,0)</f>
        <v>0</v>
      </c>
      <c r="BG128" s="118">
        <f>IF(U128="zákl. přenesená",N128,0)</f>
        <v>0</v>
      </c>
      <c r="BH128" s="118">
        <f>IF(U128="sníž. přenesená",N128,0)</f>
        <v>0</v>
      </c>
      <c r="BI128" s="118">
        <f>IF(U128="nulová",N128,0)</f>
        <v>0</v>
      </c>
      <c r="BJ128" s="19" t="s">
        <v>84</v>
      </c>
      <c r="BK128" s="118">
        <f>L128*K128</f>
        <v>0</v>
      </c>
    </row>
    <row r="129" spans="2:63" s="1" customFormat="1" ht="22.35" customHeight="1">
      <c r="B129" s="35"/>
      <c r="C129" s="185" t="s">
        <v>24</v>
      </c>
      <c r="D129" s="185" t="s">
        <v>158</v>
      </c>
      <c r="E129" s="186" t="s">
        <v>24</v>
      </c>
      <c r="F129" s="240" t="s">
        <v>24</v>
      </c>
      <c r="G129" s="240"/>
      <c r="H129" s="240"/>
      <c r="I129" s="240"/>
      <c r="J129" s="187" t="s">
        <v>24</v>
      </c>
      <c r="K129" s="180"/>
      <c r="L129" s="241"/>
      <c r="M129" s="242"/>
      <c r="N129" s="242">
        <f t="shared" si="5"/>
        <v>0</v>
      </c>
      <c r="O129" s="242"/>
      <c r="P129" s="242"/>
      <c r="Q129" s="242"/>
      <c r="R129" s="37"/>
      <c r="T129" s="177" t="s">
        <v>24</v>
      </c>
      <c r="U129" s="188" t="s">
        <v>43</v>
      </c>
      <c r="V129" s="56"/>
      <c r="W129" s="56"/>
      <c r="X129" s="56"/>
      <c r="Y129" s="56"/>
      <c r="Z129" s="56"/>
      <c r="AA129" s="58"/>
      <c r="AT129" s="19" t="s">
        <v>715</v>
      </c>
      <c r="AU129" s="19" t="s">
        <v>84</v>
      </c>
      <c r="AY129" s="19" t="s">
        <v>715</v>
      </c>
      <c r="BE129" s="118">
        <f>IF(U129="základní",N129,0)</f>
        <v>0</v>
      </c>
      <c r="BF129" s="118">
        <f>IF(U129="snížená",N129,0)</f>
        <v>0</v>
      </c>
      <c r="BG129" s="118">
        <f>IF(U129="zákl. přenesená",N129,0)</f>
        <v>0</v>
      </c>
      <c r="BH129" s="118">
        <f>IF(U129="sníž. přenesená",N129,0)</f>
        <v>0</v>
      </c>
      <c r="BI129" s="118">
        <f>IF(U129="nulová",N129,0)</f>
        <v>0</v>
      </c>
      <c r="BJ129" s="19" t="s">
        <v>84</v>
      </c>
      <c r="BK129" s="118">
        <f>L129*K129</f>
        <v>0</v>
      </c>
    </row>
    <row r="130" spans="2:63" s="1" customFormat="1" ht="6.95" customHeight="1"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1"/>
    </row>
  </sheetData>
  <sheetProtection algorithmName="SHA-512" hashValue="afaX/kjNga9YGuUnEQAuCcVQY2eXPGC/awDHwxVyEJvVC/YZ07yBqSwuglJrCt+2T6Ix1Ou73VCOuhlUusCEEA==" saltValue="7+TReGs2KtTwjTfdZ9MjLuTPp/OhyEMSVm490hYNd2Nx7kMUV0IsnPqEbsz9lFMr6UZDVX6RT6PVeTW6M8WQfQ==" spinCount="10" sheet="1" objects="1" scenarios="1" formatColumns="0" formatRows="0"/>
  <mergeCells count="90">
    <mergeCell ref="N124:Q124"/>
    <mergeCell ref="N121:Q121"/>
    <mergeCell ref="F123:I123"/>
    <mergeCell ref="L123:M123"/>
    <mergeCell ref="N123:Q123"/>
    <mergeCell ref="N122:Q122"/>
    <mergeCell ref="M117:Q117"/>
    <mergeCell ref="F119:I119"/>
    <mergeCell ref="L119:M119"/>
    <mergeCell ref="N119:Q119"/>
    <mergeCell ref="N120:Q120"/>
    <mergeCell ref="F110:P110"/>
    <mergeCell ref="F111:P111"/>
    <mergeCell ref="F112:P112"/>
    <mergeCell ref="M114:P114"/>
    <mergeCell ref="M116:Q116"/>
    <mergeCell ref="N98:Q98"/>
    <mergeCell ref="N99:Q99"/>
    <mergeCell ref="N100:Q100"/>
    <mergeCell ref="L102:Q102"/>
    <mergeCell ref="C108:Q108"/>
    <mergeCell ref="N90:Q90"/>
    <mergeCell ref="N91:Q91"/>
    <mergeCell ref="N92:Q92"/>
    <mergeCell ref="N94:Q94"/>
    <mergeCell ref="N97:Q97"/>
    <mergeCell ref="N95:Q95"/>
    <mergeCell ref="N96:Q96"/>
    <mergeCell ref="M84:Q84"/>
    <mergeCell ref="M85:Q85"/>
    <mergeCell ref="C87:G87"/>
    <mergeCell ref="N87:Q87"/>
    <mergeCell ref="N89:Q89"/>
    <mergeCell ref="C76:Q76"/>
    <mergeCell ref="F78:P78"/>
    <mergeCell ref="F79:P79"/>
    <mergeCell ref="F80:P80"/>
    <mergeCell ref="M82:P82"/>
    <mergeCell ref="F129:I129"/>
    <mergeCell ref="F128:I128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28:M128"/>
    <mergeCell ref="N128:Q128"/>
    <mergeCell ref="L129:M129"/>
    <mergeCell ref="N129:Q129"/>
    <mergeCell ref="H36:J36"/>
    <mergeCell ref="M36:P36"/>
    <mergeCell ref="H37:J37"/>
    <mergeCell ref="M37:P37"/>
    <mergeCell ref="L39:P39"/>
    <mergeCell ref="H33:J33"/>
    <mergeCell ref="M33:P33"/>
    <mergeCell ref="H34:J34"/>
    <mergeCell ref="M34:P34"/>
    <mergeCell ref="H35:J35"/>
    <mergeCell ref="M35:P35"/>
    <mergeCell ref="M28:P28"/>
    <mergeCell ref="O22:P22"/>
    <mergeCell ref="E25:L25"/>
    <mergeCell ref="M29:P29"/>
    <mergeCell ref="M31:P31"/>
    <mergeCell ref="O18:P18"/>
    <mergeCell ref="O19:P19"/>
    <mergeCell ref="H1:K1"/>
    <mergeCell ref="S2:AC2"/>
    <mergeCell ref="O21:P21"/>
    <mergeCell ref="O10:P10"/>
    <mergeCell ref="O12:P12"/>
    <mergeCell ref="O13:P13"/>
    <mergeCell ref="O15:P15"/>
    <mergeCell ref="E16:L16"/>
    <mergeCell ref="O16:P16"/>
    <mergeCell ref="C2:Q2"/>
    <mergeCell ref="C4:Q4"/>
    <mergeCell ref="F6:P6"/>
    <mergeCell ref="F7:P7"/>
    <mergeCell ref="F8:P8"/>
    <mergeCell ref="D96:H96"/>
    <mergeCell ref="D95:H95"/>
    <mergeCell ref="D97:H97"/>
    <mergeCell ref="D98:H98"/>
    <mergeCell ref="D99:H99"/>
  </mergeCells>
  <dataValidations count="2">
    <dataValidation type="list" allowBlank="1" showInputMessage="1" showErrorMessage="1" error="Povoleny jsou hodnoty K, M." sqref="D125:D130">
      <formula1>"K, M"</formula1>
    </dataValidation>
    <dataValidation type="list" allowBlank="1" showInputMessage="1" showErrorMessage="1" error="Povoleny jsou hodnoty základní, snížená, zákl. přenesená, sníž. přenesená, nulová." sqref="U125:U13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Strojovny vytápění</vt:lpstr>
      <vt:lpstr>02 - Vnitřní rozvodyvytápění</vt:lpstr>
      <vt:lpstr>03 - Rozvody vody TV, C</vt:lpstr>
      <vt:lpstr>04 - MaR - viz projekt MaR</vt:lpstr>
      <vt:lpstr>'01 - Strojovny vytápění'!Názvy_tisku</vt:lpstr>
      <vt:lpstr>'02 - Vnitřní rozvodyvytápění'!Názvy_tisku</vt:lpstr>
      <vt:lpstr>'03 - Rozvody vody TV, C'!Názvy_tisku</vt:lpstr>
      <vt:lpstr>'04 - MaR - viz projekt MaR'!Názvy_tisku</vt:lpstr>
      <vt:lpstr>'Rekapitulace stavby'!Názvy_tisku</vt:lpstr>
      <vt:lpstr>'01 - Strojovny vytápění'!Oblast_tisku</vt:lpstr>
      <vt:lpstr>'02 - Vnitřní rozvodyvytápění'!Oblast_tisku</vt:lpstr>
      <vt:lpstr>'03 - Rozvody vody TV, C'!Oblast_tisku</vt:lpstr>
      <vt:lpstr>'04 - MaR - viz projekt MaR'!Oblast_tisku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Bedřich Doleček - E S L, a.s.</dc:creator>
  <cp:lastModifiedBy>PROKY-ACER</cp:lastModifiedBy>
  <dcterms:created xsi:type="dcterms:W3CDTF">2018-12-04T06:59:23Z</dcterms:created>
  <dcterms:modified xsi:type="dcterms:W3CDTF">2018-12-04T07:51:00Z</dcterms:modified>
</cp:coreProperties>
</file>