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/>
  <bookViews>
    <workbookView xWindow="65416" yWindow="65416" windowWidth="29040" windowHeight="15840" activeTab="3"/>
  </bookViews>
  <sheets>
    <sheet name="Rekapitulace stavby" sheetId="1" r:id="rId1"/>
    <sheet name="01-D.1.4.9. - 01-D.1.4.9...." sheetId="2" r:id="rId2"/>
    <sheet name="02-D.1.4.9. -  SO 02 -  i..." sheetId="3" r:id="rId3"/>
    <sheet name="List1" sheetId="4" r:id="rId4"/>
  </sheets>
  <definedNames>
    <definedName name="_xlnm.Print_Area" localSheetId="1">'01-D.1.4.9. - 01-D.1.4.9....'!$B$3:$S$111</definedName>
    <definedName name="_xlnm.Print_Area" localSheetId="2">'02-D.1.4.9. -  SO 02 -  i...'!$B$3:$S$114</definedName>
    <definedName name="_xlnm.Print_Area" localSheetId="0">'Rekapitulace stavby'!$B$3:$AQ$57</definedName>
    <definedName name="_xlnm.Print_Titles" localSheetId="0">'Rekapitulace stavby'!$49:$49</definedName>
    <definedName name="_xlnm.Print_Titles" localSheetId="1">'01-D.1.4.9. - 01-D.1.4.9....'!$72:$72</definedName>
    <definedName name="_xlnm.Print_Titles" localSheetId="2">'02-D.1.4.9. -  SO 02 -  i...'!$72:$72</definedName>
  </definedNames>
  <calcPr calcId="191029"/>
  <extLst/>
</workbook>
</file>

<file path=xl/sharedStrings.xml><?xml version="1.0" encoding="utf-8"?>
<sst xmlns="http://schemas.openxmlformats.org/spreadsheetml/2006/main" count="1411" uniqueCount="284">
  <si>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</si>
  <si>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</si>
  <si>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</si>
  <si>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</si>
  <si>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</si>
  <si>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</si>
  <si>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</si>
  <si>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</si>
  <si>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</si>
  <si>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</si>
  <si>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</si>
  <si>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</si>
  <si>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Kód:</t>
  </si>
  <si>
    <t>Stavba:</t>
  </si>
  <si>
    <t>JKSO:</t>
  </si>
  <si>
    <t>CC-CZ:</t>
  </si>
  <si>
    <t>1</t>
  </si>
  <si>
    <t>Místo:</t>
  </si>
  <si>
    <t>Datum:</t>
  </si>
  <si>
    <t>10</t>
  </si>
  <si>
    <t>IČ:</t>
  </si>
  <si>
    <t>DIČ:</t>
  </si>
  <si>
    <t>Projektant:</t>
  </si>
  <si>
    <t>True</t>
  </si>
  <si>
    <t xml:space="preserve"> 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</si>
  <si>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</si>
  <si>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</si>
  <si>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</si>
  <si>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</si>
  <si>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</si>
  <si>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</si>
  <si>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</si>
  <si>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</si>
  <si>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</si>
  <si>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</si>
  <si>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</si>
  <si>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</si>
  <si>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</si>
  <si>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</si>
  <si>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</si>
  <si>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</si>
  <si>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</si>
  <si>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</si>
  <si>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</si>
  <si>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</si>
  <si>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</si>
  <si>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</si>
  <si>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</si>
  <si>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</si>
  <si>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</si>
  <si>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</si>
  <si>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</si>
  <si>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</si>
  <si>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</si>
  <si>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</si>
  <si>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</si>
  <si>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</si>
  <si>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</si>
  <si>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{125bbe4c-3a85-48a3-a4f0-7e431d89d96d}</t>
  </si>
  <si>
    <t>{00000000-0000-0000-0000-000000000000}</t>
  </si>
  <si>
    <t>SO 01 - RD nízká podpora</t>
  </si>
  <si>
    <t>{bd8a0b39-41aa-4ab7-ad9d-9d53542b06ad}</t>
  </si>
  <si>
    <t>01-D.1.4.9.</t>
  </si>
  <si>
    <t>01-D.1.4.9.SO 01 -  interier</t>
  </si>
  <si>
    <t>2</t>
  </si>
  <si>
    <t>{1e287159-e15a-47a5-b46f-1021484bbd0d}</t>
  </si>
  <si>
    <t>SO 02 - Rd vysoká podpora</t>
  </si>
  <si>
    <t>{d594f17b-e834-40a9-8f28-5982c92ffaa4}</t>
  </si>
  <si>
    <t>02-D.1.4.9.</t>
  </si>
  <si>
    <t xml:space="preserve"> SO 02 -  interier</t>
  </si>
  <si>
    <t>{a5a0c26b-c705-426d-ba2d-5035f4a8cb89}</t>
  </si>
  <si>
    <t>3</t>
  </si>
  <si>
    <t>Zpět na list:</t>
  </si>
  <si>
    <t>Objekt:</t>
  </si>
  <si>
    <t>1 - SO 01 - RD nízká podpora</t>
  </si>
  <si>
    <t>Část:</t>
  </si>
  <si>
    <t>Náklady z rozpočtu</t>
  </si>
  <si>
    <t>Kód - Popis</t>
  </si>
  <si>
    <t>Cena celkem [CZK]</t>
  </si>
  <si>
    <t>-1</t>
  </si>
  <si>
    <t>790 - Vnitřní vybavení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</si>
  <si>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</si>
  <si>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</si>
  <si>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</si>
  <si>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</si>
  <si>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</si>
  <si>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</si>
  <si>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</si>
  <si>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</si>
  <si>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</si>
  <si>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</si>
  <si>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</si>
  <si>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</si>
  <si>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</si>
  <si>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4</t>
  </si>
  <si>
    <t>ROZPOCET</t>
  </si>
  <si>
    <t>K</t>
  </si>
  <si>
    <t>79099901 SPC</t>
  </si>
  <si>
    <t>D+M Postel - Specifikace ve výpisu mobiliáře a příslušenství - 1.1</t>
  </si>
  <si>
    <t>kus</t>
  </si>
  <si>
    <t>262144</t>
  </si>
  <si>
    <t>79099902 SPC</t>
  </si>
  <si>
    <t>D+M Noční stolek - Specifikace ve výpisu mobiliáře a příslušenství - 1.3</t>
  </si>
  <si>
    <t>79099903 SPC</t>
  </si>
  <si>
    <t>D+M Šatní skříň - Specifikace ve výpisu mobiliáře a příslušenství - 1.4</t>
  </si>
  <si>
    <t>79099904 SPC</t>
  </si>
  <si>
    <t>D+M Psací stůl - Specifikace ve výpisu mobiliáře a příslušenství - 1.5</t>
  </si>
  <si>
    <t>5</t>
  </si>
  <si>
    <t>79099905 SPC</t>
  </si>
  <si>
    <t>D+M Židle - Specifikace ve výpisu mobiliáře a příslušenství - 1.6</t>
  </si>
  <si>
    <t>6</t>
  </si>
  <si>
    <t>79099906 SPC</t>
  </si>
  <si>
    <t>D+M Sedací souprava - Specifikace ve výpisu mobiliáře a příslušenství - 2.1</t>
  </si>
  <si>
    <t>7</t>
  </si>
  <si>
    <t>79099907 SPC</t>
  </si>
  <si>
    <t>D+M Konferenční stolek - Specifikace ve výpisu mobiliáře a příslušenství - 2.2</t>
  </si>
  <si>
    <t>8</t>
  </si>
  <si>
    <t>79099908 SPC</t>
  </si>
  <si>
    <t>D+M Televizor - Specifikace ve výpisu mobiliáře a příslušenství - 2.3</t>
  </si>
  <si>
    <t>9</t>
  </si>
  <si>
    <t>79099909 SPC</t>
  </si>
  <si>
    <t>D+M Obývací stěna - Specifikace ve výpisu mobiliáře a příslušenství - 2.4</t>
  </si>
  <si>
    <t>79099910 SPC</t>
  </si>
  <si>
    <t>D+M Křeslo - Specifikace ve výpisu mobiliáře a příslušenství - 2.5</t>
  </si>
  <si>
    <t>11</t>
  </si>
  <si>
    <t>79099911 SPC</t>
  </si>
  <si>
    <t>D+M PC sestava - Specifikace ve výpisu mobiliáře a příslušenství - 2.6</t>
  </si>
  <si>
    <t>12</t>
  </si>
  <si>
    <t>79099912 SPC</t>
  </si>
  <si>
    <t>D+M Jídelní stůl - Specifikace ve výpisu mobiliáře a příslušenství - 3.1</t>
  </si>
  <si>
    <t>13</t>
  </si>
  <si>
    <t>79099913 SPC</t>
  </si>
  <si>
    <t>D+M Židle - Specifikace ve výpisu mobiliáře a příslušenství - 3.2</t>
  </si>
  <si>
    <t>14</t>
  </si>
  <si>
    <t>79099914 SPC</t>
  </si>
  <si>
    <t>79099915 SPC</t>
  </si>
  <si>
    <t>16</t>
  </si>
  <si>
    <t>79099916 SPC</t>
  </si>
  <si>
    <t>D+M Rychlovarná konvice - Specifikace ve výpisu mobiliáře a příslušenství - 3.5</t>
  </si>
  <si>
    <t>79099917 SPC</t>
  </si>
  <si>
    <t>18</t>
  </si>
  <si>
    <t>79099918 SPC</t>
  </si>
  <si>
    <t>79099919 SPC</t>
  </si>
  <si>
    <t>20</t>
  </si>
  <si>
    <t>79099920 SPC</t>
  </si>
  <si>
    <t>D+M Kancelářská židle - Specifikace ve výpisu mobiliáře a příslušenství - 4.1</t>
  </si>
  <si>
    <t>79099921 SPC</t>
  </si>
  <si>
    <t>D+M Kancelářský stůl + kontejner - Specifikace ve výpisu mobiliáře a příslušenství - 4.2</t>
  </si>
  <si>
    <t>22</t>
  </si>
  <si>
    <t>79099922 SPC</t>
  </si>
  <si>
    <t>D+M PC sestava - Specifikace ve výpisu mobiliáře a příslušenství - 4.3</t>
  </si>
  <si>
    <t>23</t>
  </si>
  <si>
    <t>79099923 SPC</t>
  </si>
  <si>
    <t>D+M Tiskárna - Specifikace ve výpisu mobiliáře a příslušenství - 4.4</t>
  </si>
  <si>
    <t>24</t>
  </si>
  <si>
    <t>79099924 SPC</t>
  </si>
  <si>
    <t>D+M Skříň - Specifikace ve výpisu mobiliáře a příslušenství - 4.5</t>
  </si>
  <si>
    <t>25</t>
  </si>
  <si>
    <t>79099925 SPC</t>
  </si>
  <si>
    <t>26</t>
  </si>
  <si>
    <t>79099926 SPC</t>
  </si>
  <si>
    <t>D+M Zrcadlová skříňka - Specifikace ve výpisu mobiliáře a příslušenství - 5.1</t>
  </si>
  <si>
    <t>27</t>
  </si>
  <si>
    <t>79099927 SPC</t>
  </si>
  <si>
    <t>D+M Koupelnová skříňka - Specifikace ve výpisu mobiliáře a příslušenství - 5.2</t>
  </si>
  <si>
    <t>28</t>
  </si>
  <si>
    <t>79099928 SPC</t>
  </si>
  <si>
    <t>D+M Koupelnové zrcadlo - Specifikace ve výpisu mobiliáře a příslušenství - 5.3</t>
  </si>
  <si>
    <t>29</t>
  </si>
  <si>
    <t>79099929 SPC</t>
  </si>
  <si>
    <t>D+M Koupelnová skříňka - Specifikace ve výpisu mobiliáře a příslušenství - 5.4</t>
  </si>
  <si>
    <t>30</t>
  </si>
  <si>
    <t>79099930 SPC</t>
  </si>
  <si>
    <t>D+M Pračka - Specifikace ve výpisu mobiliáře a příslušenství - 6.1</t>
  </si>
  <si>
    <t>31</t>
  </si>
  <si>
    <t>79099931 SPC</t>
  </si>
  <si>
    <t>D+M Sušička - Specifikace ve výpisu mobiliáře a příslušenství - 6.2</t>
  </si>
  <si>
    <t>32</t>
  </si>
  <si>
    <t>79099932 SPC</t>
  </si>
  <si>
    <t>D+M Koš na prádlo - Specifikace ve výpisu mobiliáře a příslušenství - 6.3</t>
  </si>
  <si>
    <t>33</t>
  </si>
  <si>
    <t>79099933 SPC</t>
  </si>
  <si>
    <t>D+M Vysavač - Specifikace ve výpisu mobiliáře a příslušenství - 6.4</t>
  </si>
  <si>
    <t>34</t>
  </si>
  <si>
    <t>79099934 SPC</t>
  </si>
  <si>
    <t>35</t>
  </si>
  <si>
    <t>D+M Držák na ručníky - Specifikace ve výpisu mobiliáře a příslušenství - 7.1</t>
  </si>
  <si>
    <t>36</t>
  </si>
  <si>
    <t>D+M Dávkovač tekutého mýdla - Specifikace ve výpisu mobiliáře a příslušenství - 7.2</t>
  </si>
  <si>
    <t>37</t>
  </si>
  <si>
    <t>D+M Odpadkový koš - Specifikace ve výpisu mobiliáře a příslušenství - 7.3</t>
  </si>
  <si>
    <t>38</t>
  </si>
  <si>
    <t>D+M Drátěný držák - Specifikace ve výpisu mobiliáře a příslušenství - 7.4</t>
  </si>
  <si>
    <t>39</t>
  </si>
  <si>
    <t>40</t>
  </si>
  <si>
    <t>41</t>
  </si>
  <si>
    <t>D+M WC štětka s nádobkou - Specifikace ve výpisu mobiliáře a příslušenství - 7.7</t>
  </si>
  <si>
    <t>42</t>
  </si>
  <si>
    <t>D+M Držák toaletního papíru - Specifikace ve výpisu mobiliáře a příslušenství - 7.8</t>
  </si>
  <si>
    <t>43</t>
  </si>
  <si>
    <t>D+M Háček na ručníky - Specifikace ve výpisu mobiliáře a příslušenství - 7.9</t>
  </si>
  <si>
    <t>44</t>
  </si>
  <si>
    <t>Přesun hmot pro vnitřní vybavení v objektech v do 6 m</t>
  </si>
  <si>
    <t>45</t>
  </si>
  <si>
    <t>999790</t>
  </si>
  <si>
    <t>Stavební práce a dodávky spojené s provedením funkčního celku 790</t>
  </si>
  <si>
    <t>kpl.</t>
  </si>
  <si>
    <t>2 - SO 02 - Rd vysoká podpora</t>
  </si>
  <si>
    <t>790999101 SPC</t>
  </si>
  <si>
    <t>790999102 SPC</t>
  </si>
  <si>
    <t>D+M Polohovací lůžko - Specifikace ve výpisu mobiliáře a příslušenství - 1.2</t>
  </si>
  <si>
    <t>790999103 SPC</t>
  </si>
  <si>
    <t>790999104 SPC</t>
  </si>
  <si>
    <t>790999105 SPC</t>
  </si>
  <si>
    <t>790999106 SPC</t>
  </si>
  <si>
    <t>790999107 SPC</t>
  </si>
  <si>
    <t>D+M Polohovací křeslo - Specifikace ve výpisu mobiliáře a příslušenství - 1.7</t>
  </si>
  <si>
    <t>790999108 SPC</t>
  </si>
  <si>
    <t>790999109 SPC</t>
  </si>
  <si>
    <t>790999110 SPC</t>
  </si>
  <si>
    <t>790999111 SPC</t>
  </si>
  <si>
    <t>790999112 SPC</t>
  </si>
  <si>
    <t>790999113 SPC</t>
  </si>
  <si>
    <t>790999114 SPC</t>
  </si>
  <si>
    <t>790999115 SPC</t>
  </si>
  <si>
    <t>790999116 SPC</t>
  </si>
  <si>
    <t>790999117 SPC</t>
  </si>
  <si>
    <t>790999118 SPC</t>
  </si>
  <si>
    <t>790999119 SPC</t>
  </si>
  <si>
    <t>790999120 SPC</t>
  </si>
  <si>
    <t>790999121 SPC</t>
  </si>
  <si>
    <t>790999122 SPC</t>
  </si>
  <si>
    <t>790999123 SPC</t>
  </si>
  <si>
    <t>790999124 SPC</t>
  </si>
  <si>
    <t>790999125 SPC</t>
  </si>
  <si>
    <t>790999126 SPC</t>
  </si>
  <si>
    <t>790999127 SPC</t>
  </si>
  <si>
    <t>790999128 SPC</t>
  </si>
  <si>
    <t>790999129 SPC</t>
  </si>
  <si>
    <t>790999130 SPC</t>
  </si>
  <si>
    <t>790999131 SPC</t>
  </si>
  <si>
    <t>790999132 SPC</t>
  </si>
  <si>
    <t>790999133 SPC</t>
  </si>
  <si>
    <t>D+M Koupelnová skříňka - Specifikace ve výpisu mobiliáře a příslušenství - 5.5</t>
  </si>
  <si>
    <t>790999134 SPC</t>
  </si>
  <si>
    <t>790999135 SPC</t>
  </si>
  <si>
    <t>790999136 SPC</t>
  </si>
  <si>
    <t>790999137 SPC</t>
  </si>
  <si>
    <t>46</t>
  </si>
  <si>
    <t>47</t>
  </si>
  <si>
    <t>49</t>
  </si>
  <si>
    <t>50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</si>
  <si>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</si>
  <si>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</si>
  <si>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</si>
  <si>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</si>
  <si>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</si>
  <si>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</si>
  <si>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</si>
  <si>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Cenová soustava</t>
  </si>
  <si>
    <t>VLASTNÍ</t>
  </si>
  <si>
    <t>Zadavatel:</t>
  </si>
  <si>
    <t>Uchazeč:</t>
  </si>
  <si>
    <t>Návod na vyplnění</t>
  </si>
  <si>
    <t xml:space="preserve">Měnit lze pouze buňky se žlutým podbarvením!
1) v Rekapitulaci stavby vyplňte údaje o Uchazeči (přenesou se do ostatních sestav i v jiných listech)
2) na vybraných listech vyplňte v sestavě Soupis prací ceny u položek
</t>
  </si>
  <si>
    <t>REKAPITULACE SOUPISU PRACÍ</t>
  </si>
  <si>
    <t>SOUPIS PRACÍ</t>
  </si>
  <si>
    <t>KRYCÍ LIST SOUPISU</t>
  </si>
  <si>
    <t>R-2018-014</t>
  </si>
  <si>
    <t>Výše daně</t>
  </si>
  <si>
    <t>Základ daně</t>
  </si>
  <si>
    <t>Sazba daně</t>
  </si>
  <si>
    <t>Náklady soupisu celkem</t>
  </si>
  <si>
    <t>Uchazeč</t>
  </si>
  <si>
    <t xml:space="preserve"> Lednice na Moravě</t>
  </si>
  <si>
    <t>JIHOMORAVSKÝ KRAJ, Žerotínovo nám. 3/5, 601 82 Brno</t>
  </si>
  <si>
    <t xml:space="preserve">    TECHNICO Opava s.r.o., Hradecká 1576/51, 746 01 Opava</t>
  </si>
  <si>
    <t>Lednice na Moravě</t>
  </si>
  <si>
    <t xml:space="preserve">        TECHNICO Opava s.r.o., Hradecká 1576/51, 746 01 Opava</t>
  </si>
  <si>
    <t>Bezbariérové bydlení a centrum denních aktivit v Lednici - Srdce v domě, příspěvková organizace - Transformace I. Etapa - Interiér</t>
  </si>
  <si>
    <t>01-D.1.4.9. SO 01 - Interiér</t>
  </si>
  <si>
    <t>02-D.1.4.9. SO 02 - Interiér</t>
  </si>
  <si>
    <t>99879035 SPC</t>
  </si>
  <si>
    <t>998790138 SPC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</si>
</sst>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%"/>
    <numFmt numFmtId="165" formatCode="#,##0.00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sz val="10"/>
      <color rgb="FF969696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969696"/>
      <name val="Trebuchet MS"/>
      <family val="2"/>
    </font>
    <font>
      <sz val="12"/>
      <color rgb="FF960000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18">
    <xf numFmtId="0" fontId="0" fillId="0" borderId="0" xfId="0"/>
    <xf numFmtId="0" fontId="9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0" fillId="2" borderId="0" xfId="0" applyFont="1" applyFill="1" applyAlignment="1" applyProtection="1">
      <alignment horizontal="left" vertical="center"/>
      <protection/>
    </xf>
    <xf numFmtId="0" fontId="31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2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165" fontId="26" fillId="0" borderId="10" xfId="0" applyNumberFormat="1" applyFont="1" applyBorder="1" applyAlignment="1" applyProtection="1">
      <alignment/>
      <protection/>
    </xf>
    <xf numFmtId="165" fontId="26" fillId="0" borderId="11" xfId="0" applyNumberFormat="1" applyFont="1" applyBorder="1" applyAlignment="1" applyProtection="1">
      <alignment/>
      <protection/>
    </xf>
    <xf numFmtId="4" fontId="27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/>
      <protection/>
    </xf>
    <xf numFmtId="165" fontId="8" fillId="0" borderId="21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65" fontId="2" fillId="0" borderId="0" xfId="0" applyNumberFormat="1" applyFont="1" applyBorder="1" applyAlignment="1" applyProtection="1">
      <alignment vertical="center"/>
      <protection/>
    </xf>
    <xf numFmtId="165" fontId="2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65" fontId="2" fillId="0" borderId="22" xfId="0" applyNumberFormat="1" applyFont="1" applyBorder="1" applyAlignment="1" applyProtection="1">
      <alignment vertical="center"/>
      <protection/>
    </xf>
    <xf numFmtId="165" fontId="2" fillId="0" borderId="23" xfId="0" applyNumberFormat="1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4" fontId="16" fillId="0" borderId="20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5" fontId="16" fillId="0" borderId="0" xfId="0" applyNumberFormat="1" applyFont="1" applyBorder="1" applyAlignment="1" applyProtection="1">
      <alignment vertical="center"/>
      <protection/>
    </xf>
    <xf numFmtId="4" fontId="16" fillId="0" borderId="21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4" fontId="21" fillId="0" borderId="20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5" fontId="21" fillId="0" borderId="0" xfId="0" applyNumberFormat="1" applyFont="1" applyBorder="1" applyAlignment="1" applyProtection="1">
      <alignment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9" fillId="0" borderId="0" xfId="2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4" fontId="15" fillId="0" borderId="20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5" fontId="15" fillId="0" borderId="0" xfId="0" applyNumberFormat="1" applyFont="1" applyBorder="1" applyAlignment="1" applyProtection="1">
      <alignment vertical="center"/>
      <protection/>
    </xf>
    <xf numFmtId="4" fontId="1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3" borderId="9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Protection="1">
      <protection/>
    </xf>
    <xf numFmtId="4" fontId="0" fillId="5" borderId="16" xfId="0" applyNumberFormat="1" applyFont="1" applyFill="1" applyBorder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10" fillId="7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3" fillId="6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33" fillId="0" borderId="7" xfId="0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4" fontId="0" fillId="6" borderId="16" xfId="0" applyNumberFormat="1" applyFont="1" applyFill="1" applyBorder="1" applyAlignment="1" applyProtection="1">
      <alignment vertical="center"/>
      <protection locked="0"/>
    </xf>
    <xf numFmtId="0" fontId="0" fillId="6" borderId="16" xfId="0" applyFont="1" applyFill="1" applyBorder="1" applyAlignment="1" applyProtection="1">
      <alignment vertical="center"/>
      <protection locked="0"/>
    </xf>
    <xf numFmtId="4" fontId="0" fillId="0" borderId="16" xfId="0" applyNumberFormat="1" applyFont="1" applyBorder="1" applyAlignment="1" applyProtection="1">
      <alignment vertical="center"/>
      <protection/>
    </xf>
    <xf numFmtId="4" fontId="17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31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87"/>
  <sheetViews>
    <sheetView showGridLines="0" workbookViewId="0" topLeftCell="A1">
      <pane ySplit="1" topLeftCell="A5" activePane="bottomLeft" state="frozen"/>
      <selection pane="bottomLeft" activeCell="E14" sqref="E14:AG14"/>
    </sheetView>
  </sheetViews>
  <sheetFormatPr defaultColWidth="9.33203125" defaultRowHeight="13.5"/>
  <cols>
    <col min="1" max="1" width="8.33203125" style="31" customWidth="1"/>
    <col min="2" max="2" width="1.66796875" style="31" customWidth="1"/>
    <col min="3" max="3" width="4.16015625" style="31" customWidth="1"/>
    <col min="4" max="33" width="2.5" style="31" customWidth="1"/>
    <col min="34" max="34" width="3.33203125" style="31" customWidth="1"/>
    <col min="35" max="37" width="2.5" style="31" customWidth="1"/>
    <col min="38" max="38" width="8.33203125" style="31" customWidth="1"/>
    <col min="39" max="39" width="3.33203125" style="31" customWidth="1"/>
    <col min="40" max="40" width="13.33203125" style="31" customWidth="1"/>
    <col min="41" max="41" width="7.5" style="31" customWidth="1"/>
    <col min="42" max="42" width="4.16015625" style="31" customWidth="1"/>
    <col min="43" max="43" width="1.66796875" style="31" customWidth="1"/>
    <col min="44" max="44" width="13.66015625" style="31" customWidth="1"/>
    <col min="45" max="46" width="25.83203125" style="31" hidden="1" customWidth="1"/>
    <col min="47" max="47" width="25" style="31" hidden="1" customWidth="1"/>
    <col min="48" max="52" width="21.66015625" style="31" hidden="1" customWidth="1"/>
    <col min="53" max="53" width="19.16015625" style="31" hidden="1" customWidth="1"/>
    <col min="54" max="54" width="25" style="31" hidden="1" customWidth="1"/>
    <col min="55" max="56" width="19.16015625" style="31" hidden="1" customWidth="1"/>
    <col min="57" max="57" width="66.5" style="31" customWidth="1"/>
    <col min="58" max="70" width="9.33203125" style="31" customWidth="1"/>
    <col min="71" max="89" width="9.33203125" style="31" hidden="1" customWidth="1"/>
    <col min="90" max="16384" width="9.33203125" style="31" customWidth="1"/>
  </cols>
  <sheetData>
    <row r="1" spans="1:73" ht="21.4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252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253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1" t="s">
        <v>2</v>
      </c>
      <c r="BB1" s="1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96" t="s">
        <v>4</v>
      </c>
      <c r="BU1" s="96" t="s">
        <v>4</v>
      </c>
    </row>
    <row r="2" spans="3:72" ht="36.95" customHeight="1">
      <c r="C2" s="177" t="s">
        <v>5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R2" s="167" t="s">
        <v>6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70" t="s">
        <v>7</v>
      </c>
      <c r="BT2" s="70" t="s">
        <v>8</v>
      </c>
    </row>
    <row r="3" spans="2:72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70" t="s">
        <v>7</v>
      </c>
      <c r="BT3" s="70" t="s">
        <v>9</v>
      </c>
    </row>
    <row r="4" spans="2:71" ht="36.95" customHeight="1">
      <c r="B4" s="10"/>
      <c r="C4" s="172" t="s">
        <v>10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1"/>
      <c r="AS4" s="71" t="s">
        <v>11</v>
      </c>
      <c r="BE4" s="97" t="s">
        <v>263</v>
      </c>
      <c r="BS4" s="70" t="s">
        <v>7</v>
      </c>
    </row>
    <row r="5" spans="2:71" ht="14.45" customHeight="1">
      <c r="B5" s="10"/>
      <c r="C5" s="128"/>
      <c r="D5" s="12" t="s">
        <v>12</v>
      </c>
      <c r="E5" s="128"/>
      <c r="F5" s="128"/>
      <c r="G5" s="128"/>
      <c r="H5" s="128"/>
      <c r="I5" s="128"/>
      <c r="J5" s="128"/>
      <c r="K5" s="179" t="s">
        <v>268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28"/>
      <c r="AQ5" s="11"/>
      <c r="BE5" s="165" t="s">
        <v>264</v>
      </c>
      <c r="BS5" s="70" t="s">
        <v>7</v>
      </c>
    </row>
    <row r="6" spans="2:71" ht="36.95" customHeight="1">
      <c r="B6" s="10"/>
      <c r="C6" s="128"/>
      <c r="D6" s="13" t="s">
        <v>13</v>
      </c>
      <c r="E6" s="128"/>
      <c r="F6" s="128"/>
      <c r="G6" s="128"/>
      <c r="H6" s="128"/>
      <c r="I6" s="128"/>
      <c r="J6" s="128"/>
      <c r="K6" s="181" t="s">
        <v>279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28"/>
      <c r="AQ6" s="11"/>
      <c r="BE6" s="166"/>
      <c r="BS6" s="70" t="s">
        <v>7</v>
      </c>
    </row>
    <row r="7" spans="2:71" ht="14.45" customHeight="1">
      <c r="B7" s="10"/>
      <c r="C7" s="128"/>
      <c r="D7" s="14" t="s">
        <v>14</v>
      </c>
      <c r="E7" s="128"/>
      <c r="F7" s="128"/>
      <c r="G7" s="128"/>
      <c r="H7" s="128"/>
      <c r="I7" s="128"/>
      <c r="J7" s="128"/>
      <c r="K7" s="127" t="s">
        <v>3</v>
      </c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4" t="s">
        <v>15</v>
      </c>
      <c r="AL7" s="128"/>
      <c r="AM7" s="128"/>
      <c r="AN7" s="127" t="s">
        <v>3</v>
      </c>
      <c r="AO7" s="128"/>
      <c r="AP7" s="128"/>
      <c r="AQ7" s="11"/>
      <c r="BE7" s="166"/>
      <c r="BS7" s="70" t="s">
        <v>7</v>
      </c>
    </row>
    <row r="8" spans="2:71" ht="14.45" customHeight="1">
      <c r="B8" s="10"/>
      <c r="C8" s="128"/>
      <c r="D8" s="14" t="s">
        <v>17</v>
      </c>
      <c r="E8" s="128"/>
      <c r="F8" s="128"/>
      <c r="G8" s="128"/>
      <c r="H8" s="128"/>
      <c r="I8" s="128"/>
      <c r="J8" s="128"/>
      <c r="K8" s="127" t="s">
        <v>274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4" t="s">
        <v>18</v>
      </c>
      <c r="AL8" s="128"/>
      <c r="AM8" s="128"/>
      <c r="AN8" s="171"/>
      <c r="AO8" s="171"/>
      <c r="AP8" s="128"/>
      <c r="AQ8" s="11"/>
      <c r="BE8" s="166"/>
      <c r="BS8" s="70" t="s">
        <v>7</v>
      </c>
    </row>
    <row r="9" spans="2:71" ht="14.45" customHeight="1">
      <c r="B9" s="10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1"/>
      <c r="BE9" s="166"/>
      <c r="BS9" s="70" t="s">
        <v>7</v>
      </c>
    </row>
    <row r="10" spans="2:71" ht="14.45" customHeight="1">
      <c r="B10" s="10"/>
      <c r="C10" s="128"/>
      <c r="D10" s="14" t="s">
        <v>261</v>
      </c>
      <c r="E10" s="133"/>
      <c r="F10" s="133"/>
      <c r="G10" s="133"/>
      <c r="H10" s="133"/>
      <c r="I10" s="128"/>
      <c r="J10" s="128"/>
      <c r="K10" s="128" t="s">
        <v>275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4" t="s">
        <v>20</v>
      </c>
      <c r="AL10" s="128"/>
      <c r="AM10" s="128"/>
      <c r="AN10" s="127" t="s">
        <v>3</v>
      </c>
      <c r="AO10" s="128"/>
      <c r="AP10" s="128"/>
      <c r="AQ10" s="11"/>
      <c r="BE10" s="166"/>
      <c r="BS10" s="70" t="s">
        <v>7</v>
      </c>
    </row>
    <row r="11" spans="2:71" ht="18.4" customHeight="1">
      <c r="B11" s="10"/>
      <c r="C11" s="128"/>
      <c r="D11" s="128"/>
      <c r="E11" s="127" t="s">
        <v>24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4" t="s">
        <v>21</v>
      </c>
      <c r="AL11" s="128"/>
      <c r="AM11" s="128"/>
      <c r="AN11" s="127" t="s">
        <v>3</v>
      </c>
      <c r="AO11" s="128"/>
      <c r="AP11" s="128"/>
      <c r="AQ11" s="11"/>
      <c r="BE11" s="166"/>
      <c r="BS11" s="70" t="s">
        <v>7</v>
      </c>
    </row>
    <row r="12" spans="2:71" ht="6.95" customHeight="1">
      <c r="B12" s="10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1"/>
      <c r="BE12" s="166"/>
      <c r="BS12" s="70" t="s">
        <v>7</v>
      </c>
    </row>
    <row r="13" spans="2:71" ht="14.45" customHeight="1">
      <c r="B13" s="10"/>
      <c r="C13" s="128"/>
      <c r="D13" s="14" t="s">
        <v>262</v>
      </c>
      <c r="E13" s="133"/>
      <c r="F13" s="133"/>
      <c r="G13" s="133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4" t="s">
        <v>20</v>
      </c>
      <c r="AL13" s="128"/>
      <c r="AM13" s="128"/>
      <c r="AN13" s="145"/>
      <c r="AO13" s="146"/>
      <c r="AP13" s="128"/>
      <c r="AQ13" s="11"/>
      <c r="BE13" s="166"/>
      <c r="BS13" s="70" t="s">
        <v>7</v>
      </c>
    </row>
    <row r="14" spans="2:71" ht="15">
      <c r="B14" s="10"/>
      <c r="C14" s="128"/>
      <c r="D14" s="128"/>
      <c r="E14" s="145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28"/>
      <c r="AI14" s="128"/>
      <c r="AJ14" s="128"/>
      <c r="AK14" s="14" t="s">
        <v>21</v>
      </c>
      <c r="AL14" s="128"/>
      <c r="AM14" s="128"/>
      <c r="AN14" s="145"/>
      <c r="AO14" s="146"/>
      <c r="AP14" s="128"/>
      <c r="AQ14" s="11"/>
      <c r="BE14" s="166"/>
      <c r="BS14" s="70" t="s">
        <v>7</v>
      </c>
    </row>
    <row r="15" spans="2:71" ht="6.95" customHeight="1">
      <c r="B15" s="10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1"/>
      <c r="BE15" s="166"/>
      <c r="BS15" s="70" t="s">
        <v>4</v>
      </c>
    </row>
    <row r="16" spans="2:71" ht="14.45" customHeight="1">
      <c r="B16" s="10"/>
      <c r="C16" s="128"/>
      <c r="D16" s="14" t="s">
        <v>22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4" t="s">
        <v>20</v>
      </c>
      <c r="AL16" s="128"/>
      <c r="AM16" s="128"/>
      <c r="AN16" s="127" t="s">
        <v>3</v>
      </c>
      <c r="AO16" s="128"/>
      <c r="AP16" s="128"/>
      <c r="AQ16" s="11"/>
      <c r="BE16" s="166"/>
      <c r="BS16" s="70" t="s">
        <v>4</v>
      </c>
    </row>
    <row r="17" spans="2:71" ht="18.4" customHeight="1">
      <c r="B17" s="10"/>
      <c r="C17" s="128"/>
      <c r="D17" s="151" t="s">
        <v>276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28"/>
      <c r="AI17" s="128"/>
      <c r="AJ17" s="128"/>
      <c r="AK17" s="14" t="s">
        <v>21</v>
      </c>
      <c r="AL17" s="128"/>
      <c r="AM17" s="128"/>
      <c r="AN17" s="127" t="s">
        <v>3</v>
      </c>
      <c r="AO17" s="128"/>
      <c r="AP17" s="128"/>
      <c r="AQ17" s="11"/>
      <c r="BE17" s="166"/>
      <c r="BS17" s="70" t="s">
        <v>23</v>
      </c>
    </row>
    <row r="18" spans="2:71" ht="6.95" customHeight="1">
      <c r="B18" s="10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1"/>
      <c r="BE18" s="166"/>
      <c r="BS18" s="70" t="s">
        <v>7</v>
      </c>
    </row>
    <row r="19" spans="2:57" ht="6.95" customHeight="1">
      <c r="B19" s="1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1"/>
      <c r="BE19" s="166"/>
    </row>
    <row r="20" spans="2:57" ht="15">
      <c r="B20" s="10"/>
      <c r="C20" s="128"/>
      <c r="D20" s="14" t="s">
        <v>25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1"/>
      <c r="BE20" s="166"/>
    </row>
    <row r="21" spans="2:57" ht="22.5" customHeight="1">
      <c r="B21" s="10"/>
      <c r="C21" s="128"/>
      <c r="D21" s="128"/>
      <c r="E21" s="182" t="s">
        <v>3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28"/>
      <c r="AP21" s="128"/>
      <c r="AQ21" s="11"/>
      <c r="BE21" s="166"/>
    </row>
    <row r="22" spans="2:57" ht="6.95" customHeight="1">
      <c r="B22" s="10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1"/>
      <c r="BE22" s="166"/>
    </row>
    <row r="23" spans="2:57" ht="6.95" customHeight="1">
      <c r="B23" s="10"/>
      <c r="C23" s="12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28"/>
      <c r="AQ23" s="11"/>
      <c r="BE23" s="166"/>
    </row>
    <row r="24" spans="2:57" s="67" customFormat="1" ht="25.9" customHeight="1">
      <c r="B24" s="16"/>
      <c r="C24" s="133"/>
      <c r="D24" s="18" t="s">
        <v>26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85">
        <f>ROUND(AG51,2)</f>
        <v>0</v>
      </c>
      <c r="AL24" s="186"/>
      <c r="AM24" s="186"/>
      <c r="AN24" s="186"/>
      <c r="AO24" s="186"/>
      <c r="AP24" s="133"/>
      <c r="AQ24" s="17"/>
      <c r="BE24" s="166"/>
    </row>
    <row r="25" spans="2:57" s="67" customFormat="1" ht="6.95" customHeight="1">
      <c r="B25" s="16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7"/>
      <c r="BE25" s="166"/>
    </row>
    <row r="26" spans="2:57" s="98" customFormat="1" ht="14.45" customHeight="1">
      <c r="B26" s="20"/>
      <c r="C26" s="123"/>
      <c r="D26" s="21" t="s">
        <v>27</v>
      </c>
      <c r="E26" s="123"/>
      <c r="F26" s="21" t="s">
        <v>28</v>
      </c>
      <c r="G26" s="123"/>
      <c r="H26" s="123"/>
      <c r="I26" s="123"/>
      <c r="J26" s="123"/>
      <c r="K26" s="123"/>
      <c r="L26" s="148">
        <v>0.21</v>
      </c>
      <c r="M26" s="149"/>
      <c r="N26" s="149"/>
      <c r="O26" s="149"/>
      <c r="P26" s="123"/>
      <c r="Q26" s="123"/>
      <c r="R26" s="123"/>
      <c r="S26" s="123"/>
      <c r="T26" s="22" t="s">
        <v>29</v>
      </c>
      <c r="U26" s="123"/>
      <c r="V26" s="123"/>
      <c r="W26" s="150">
        <f>ROUND(SUM(AK24),2)</f>
        <v>0</v>
      </c>
      <c r="X26" s="149"/>
      <c r="Y26" s="149"/>
      <c r="Z26" s="149"/>
      <c r="AA26" s="149"/>
      <c r="AB26" s="149"/>
      <c r="AC26" s="149"/>
      <c r="AD26" s="149"/>
      <c r="AE26" s="149"/>
      <c r="AF26" s="123"/>
      <c r="AG26" s="123"/>
      <c r="AH26" s="123"/>
      <c r="AI26" s="123"/>
      <c r="AJ26" s="123"/>
      <c r="AK26" s="150">
        <f>ROUND(W26*0.21,2)</f>
        <v>0</v>
      </c>
      <c r="AL26" s="149"/>
      <c r="AM26" s="149"/>
      <c r="AN26" s="149"/>
      <c r="AO26" s="149"/>
      <c r="AP26" s="123"/>
      <c r="AQ26" s="23"/>
      <c r="BE26" s="166"/>
    </row>
    <row r="27" spans="2:57" s="98" customFormat="1" ht="14.45" customHeight="1">
      <c r="B27" s="20"/>
      <c r="C27" s="123"/>
      <c r="D27" s="123"/>
      <c r="E27" s="123"/>
      <c r="F27" s="21" t="s">
        <v>30</v>
      </c>
      <c r="G27" s="123"/>
      <c r="H27" s="123"/>
      <c r="I27" s="123"/>
      <c r="J27" s="123"/>
      <c r="K27" s="123"/>
      <c r="L27" s="148">
        <v>0.15</v>
      </c>
      <c r="M27" s="149"/>
      <c r="N27" s="149"/>
      <c r="O27" s="149"/>
      <c r="P27" s="123"/>
      <c r="Q27" s="123"/>
      <c r="R27" s="123"/>
      <c r="S27" s="123"/>
      <c r="T27" s="22" t="s">
        <v>29</v>
      </c>
      <c r="U27" s="123"/>
      <c r="V27" s="123"/>
      <c r="W27" s="150">
        <v>0</v>
      </c>
      <c r="X27" s="149"/>
      <c r="Y27" s="149"/>
      <c r="Z27" s="149"/>
      <c r="AA27" s="149"/>
      <c r="AB27" s="149"/>
      <c r="AC27" s="149"/>
      <c r="AD27" s="149"/>
      <c r="AE27" s="149"/>
      <c r="AF27" s="123"/>
      <c r="AG27" s="123"/>
      <c r="AH27" s="123"/>
      <c r="AI27" s="123"/>
      <c r="AJ27" s="123"/>
      <c r="AK27" s="150">
        <f>ROUND(W27*0.15,2)</f>
        <v>0</v>
      </c>
      <c r="AL27" s="149"/>
      <c r="AM27" s="149"/>
      <c r="AN27" s="149"/>
      <c r="AO27" s="149"/>
      <c r="AP27" s="123"/>
      <c r="AQ27" s="23"/>
      <c r="BE27" s="166"/>
    </row>
    <row r="28" spans="2:57" s="98" customFormat="1" ht="14.45" customHeight="1" hidden="1">
      <c r="B28" s="20"/>
      <c r="C28" s="123"/>
      <c r="D28" s="123"/>
      <c r="E28" s="123"/>
      <c r="F28" s="21" t="s">
        <v>31</v>
      </c>
      <c r="G28" s="123"/>
      <c r="H28" s="123"/>
      <c r="I28" s="123"/>
      <c r="J28" s="123"/>
      <c r="K28" s="123"/>
      <c r="L28" s="148">
        <v>0.21</v>
      </c>
      <c r="M28" s="149"/>
      <c r="N28" s="149"/>
      <c r="O28" s="149"/>
      <c r="P28" s="123"/>
      <c r="Q28" s="123"/>
      <c r="R28" s="123"/>
      <c r="S28" s="123"/>
      <c r="T28" s="22" t="s">
        <v>29</v>
      </c>
      <c r="U28" s="123"/>
      <c r="V28" s="123"/>
      <c r="W28" s="150" t="e">
        <f>ROUND(#REF!+SUM(#REF!),2)</f>
        <v>#REF!</v>
      </c>
      <c r="X28" s="149"/>
      <c r="Y28" s="149"/>
      <c r="Z28" s="149"/>
      <c r="AA28" s="149"/>
      <c r="AB28" s="149"/>
      <c r="AC28" s="149"/>
      <c r="AD28" s="149"/>
      <c r="AE28" s="149"/>
      <c r="AF28" s="123"/>
      <c r="AG28" s="123"/>
      <c r="AH28" s="123"/>
      <c r="AI28" s="123"/>
      <c r="AJ28" s="123"/>
      <c r="AK28" s="150">
        <v>0</v>
      </c>
      <c r="AL28" s="149"/>
      <c r="AM28" s="149"/>
      <c r="AN28" s="149"/>
      <c r="AO28" s="149"/>
      <c r="AP28" s="123"/>
      <c r="AQ28" s="23"/>
      <c r="BE28" s="166"/>
    </row>
    <row r="29" spans="2:57" s="98" customFormat="1" ht="14.45" customHeight="1" hidden="1">
      <c r="B29" s="20"/>
      <c r="C29" s="123"/>
      <c r="D29" s="123"/>
      <c r="E29" s="123"/>
      <c r="F29" s="21" t="s">
        <v>32</v>
      </c>
      <c r="G29" s="123"/>
      <c r="H29" s="123"/>
      <c r="I29" s="123"/>
      <c r="J29" s="123"/>
      <c r="K29" s="123"/>
      <c r="L29" s="148">
        <v>0.15</v>
      </c>
      <c r="M29" s="149"/>
      <c r="N29" s="149"/>
      <c r="O29" s="149"/>
      <c r="P29" s="123"/>
      <c r="Q29" s="123"/>
      <c r="R29" s="123"/>
      <c r="S29" s="123"/>
      <c r="T29" s="22" t="s">
        <v>29</v>
      </c>
      <c r="U29" s="123"/>
      <c r="V29" s="123"/>
      <c r="W29" s="150" t="e">
        <f>ROUND(#REF!+SUM(#REF!),2)</f>
        <v>#REF!</v>
      </c>
      <c r="X29" s="149"/>
      <c r="Y29" s="149"/>
      <c r="Z29" s="149"/>
      <c r="AA29" s="149"/>
      <c r="AB29" s="149"/>
      <c r="AC29" s="149"/>
      <c r="AD29" s="149"/>
      <c r="AE29" s="149"/>
      <c r="AF29" s="123"/>
      <c r="AG29" s="123"/>
      <c r="AH29" s="123"/>
      <c r="AI29" s="123"/>
      <c r="AJ29" s="123"/>
      <c r="AK29" s="150">
        <v>0</v>
      </c>
      <c r="AL29" s="149"/>
      <c r="AM29" s="149"/>
      <c r="AN29" s="149"/>
      <c r="AO29" s="149"/>
      <c r="AP29" s="123"/>
      <c r="AQ29" s="23"/>
      <c r="BE29" s="166"/>
    </row>
    <row r="30" spans="2:43" s="98" customFormat="1" ht="14.45" customHeight="1" hidden="1">
      <c r="B30" s="20"/>
      <c r="C30" s="123"/>
      <c r="D30" s="123"/>
      <c r="E30" s="123"/>
      <c r="F30" s="21" t="s">
        <v>33</v>
      </c>
      <c r="G30" s="123"/>
      <c r="H30" s="123"/>
      <c r="I30" s="123"/>
      <c r="J30" s="123"/>
      <c r="K30" s="123"/>
      <c r="L30" s="148">
        <v>0</v>
      </c>
      <c r="M30" s="149"/>
      <c r="N30" s="149"/>
      <c r="O30" s="149"/>
      <c r="P30" s="123"/>
      <c r="Q30" s="123"/>
      <c r="R30" s="123"/>
      <c r="S30" s="123"/>
      <c r="T30" s="22" t="s">
        <v>29</v>
      </c>
      <c r="U30" s="123"/>
      <c r="V30" s="123"/>
      <c r="W30" s="150" t="e">
        <f>ROUND(#REF!+SUM(#REF!),2)</f>
        <v>#REF!</v>
      </c>
      <c r="X30" s="149"/>
      <c r="Y30" s="149"/>
      <c r="Z30" s="149"/>
      <c r="AA30" s="149"/>
      <c r="AB30" s="149"/>
      <c r="AC30" s="149"/>
      <c r="AD30" s="149"/>
      <c r="AE30" s="149"/>
      <c r="AF30" s="123"/>
      <c r="AG30" s="123"/>
      <c r="AH30" s="123"/>
      <c r="AI30" s="123"/>
      <c r="AJ30" s="123"/>
      <c r="AK30" s="150">
        <v>0</v>
      </c>
      <c r="AL30" s="149"/>
      <c r="AM30" s="149"/>
      <c r="AN30" s="149"/>
      <c r="AO30" s="149"/>
      <c r="AP30" s="123"/>
      <c r="AQ30" s="23"/>
    </row>
    <row r="31" spans="2:43" s="67" customFormat="1" ht="6.95" customHeight="1">
      <c r="B31" s="16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7"/>
    </row>
    <row r="32" spans="2:43" s="67" customFormat="1" ht="25.9" customHeight="1">
      <c r="B32" s="16"/>
      <c r="C32" s="135"/>
      <c r="D32" s="24" t="s">
        <v>34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25" t="s">
        <v>35</v>
      </c>
      <c r="U32" s="129"/>
      <c r="V32" s="129"/>
      <c r="W32" s="129"/>
      <c r="X32" s="183" t="s">
        <v>36</v>
      </c>
      <c r="Y32" s="184"/>
      <c r="Z32" s="184"/>
      <c r="AA32" s="184"/>
      <c r="AB32" s="184"/>
      <c r="AC32" s="129"/>
      <c r="AD32" s="129"/>
      <c r="AE32" s="129"/>
      <c r="AF32" s="129"/>
      <c r="AG32" s="129"/>
      <c r="AH32" s="129"/>
      <c r="AI32" s="129"/>
      <c r="AJ32" s="129"/>
      <c r="AK32" s="191">
        <f>AK26+AK24</f>
        <v>0</v>
      </c>
      <c r="AL32" s="184"/>
      <c r="AM32" s="184"/>
      <c r="AN32" s="184"/>
      <c r="AO32" s="192"/>
      <c r="AP32" s="135"/>
      <c r="AQ32" s="17"/>
    </row>
    <row r="33" spans="2:43" s="67" customFormat="1" ht="6.95" customHeight="1">
      <c r="B33" s="16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7"/>
    </row>
    <row r="34" spans="2:43" s="67" customFormat="1" ht="6.9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30"/>
    </row>
    <row r="35" spans="2:43" ht="13.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</row>
    <row r="36" spans="2:43" ht="13.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</row>
    <row r="37" spans="2:43" ht="13.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</row>
    <row r="38" spans="2:43" ht="13.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</row>
    <row r="39" spans="2:43" s="67" customFormat="1" ht="6.9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4"/>
    </row>
    <row r="40" spans="2:43" s="67" customFormat="1" ht="36.95" customHeight="1">
      <c r="B40" s="16"/>
      <c r="C40" s="172" t="s">
        <v>265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"/>
    </row>
    <row r="41" spans="2:43" s="99" customFormat="1" ht="14.45" customHeight="1">
      <c r="B41" s="36"/>
      <c r="C41" s="14" t="s">
        <v>12</v>
      </c>
      <c r="D41" s="125"/>
      <c r="E41" s="125"/>
      <c r="F41" s="125"/>
      <c r="G41" s="125"/>
      <c r="H41" s="125"/>
      <c r="I41" s="125"/>
      <c r="J41" s="125"/>
      <c r="K41" s="125"/>
      <c r="L41" s="125" t="str">
        <f>K5</f>
        <v>R-2018-014</v>
      </c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37"/>
    </row>
    <row r="42" spans="2:43" s="100" customFormat="1" ht="36.95" customHeight="1">
      <c r="B42" s="38"/>
      <c r="C42" s="39" t="s">
        <v>13</v>
      </c>
      <c r="D42" s="134"/>
      <c r="E42" s="134"/>
      <c r="F42" s="134"/>
      <c r="G42" s="134"/>
      <c r="H42" s="134"/>
      <c r="I42" s="134"/>
      <c r="J42" s="134"/>
      <c r="K42" s="134"/>
      <c r="L42" s="173" t="str">
        <f>K6</f>
        <v>Bezbariérové bydlení a centrum denních aktivit v Lednici - Srdce v domě, příspěvková organizace - Transformace I. Etapa - Interiér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34"/>
      <c r="AQ42" s="40"/>
    </row>
    <row r="43" spans="2:43" s="67" customFormat="1" ht="6.95" customHeight="1">
      <c r="B43" s="1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7"/>
    </row>
    <row r="44" spans="2:43" s="67" customFormat="1" ht="15">
      <c r="B44" s="16"/>
      <c r="C44" s="14" t="s">
        <v>17</v>
      </c>
      <c r="D44" s="133"/>
      <c r="E44" s="133"/>
      <c r="F44" s="133"/>
      <c r="G44" s="133"/>
      <c r="H44" s="133"/>
      <c r="I44" s="133"/>
      <c r="J44" s="133"/>
      <c r="K44" s="133"/>
      <c r="L44" s="127" t="str">
        <f>K8</f>
        <v xml:space="preserve"> Lednice na Moravě</v>
      </c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4" t="s">
        <v>18</v>
      </c>
      <c r="AJ44" s="133"/>
      <c r="AK44" s="133"/>
      <c r="AL44" s="121"/>
      <c r="AM44" s="175" t="str">
        <f>IF(AN8="","",AN8)</f>
        <v/>
      </c>
      <c r="AN44" s="176"/>
      <c r="AO44" s="133"/>
      <c r="AP44" s="133"/>
      <c r="AQ44" s="17"/>
    </row>
    <row r="45" spans="2:43" s="67" customFormat="1" ht="6.95" customHeight="1">
      <c r="B45" s="16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7"/>
    </row>
    <row r="46" spans="2:56" s="67" customFormat="1" ht="15">
      <c r="B46" s="16"/>
      <c r="C46" s="6" t="s">
        <v>261</v>
      </c>
      <c r="D46" s="133"/>
      <c r="E46" s="133"/>
      <c r="F46" s="133"/>
      <c r="G46" s="133"/>
      <c r="H46" s="133"/>
      <c r="I46" s="133"/>
      <c r="J46" s="133"/>
      <c r="K46" s="133"/>
      <c r="L46" s="125" t="str">
        <f>K10</f>
        <v>JIHOMORAVSKÝ KRAJ, Žerotínovo nám. 3/5, 601 82 Brno</v>
      </c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4"/>
      <c r="AJ46" s="133"/>
      <c r="AK46" s="133"/>
      <c r="AL46" s="133"/>
      <c r="AM46" s="156"/>
      <c r="AN46" s="156"/>
      <c r="AO46" s="156"/>
      <c r="AP46" s="156"/>
      <c r="AQ46" s="17"/>
      <c r="AU46" s="26"/>
      <c r="AV46" s="26"/>
      <c r="AW46" s="26"/>
      <c r="AX46" s="26"/>
      <c r="AY46" s="26"/>
      <c r="AZ46" s="26"/>
      <c r="BA46" s="26"/>
      <c r="BB46" s="26"/>
      <c r="BC46" s="26"/>
      <c r="BD46" s="27"/>
    </row>
    <row r="47" spans="2:56" s="67" customFormat="1" ht="15">
      <c r="B47" s="16"/>
      <c r="C47" s="6"/>
      <c r="D47" s="133"/>
      <c r="E47" s="133"/>
      <c r="F47" s="133"/>
      <c r="G47" s="140"/>
      <c r="H47" s="133"/>
      <c r="I47" s="133"/>
      <c r="J47" s="133"/>
      <c r="K47" s="133"/>
      <c r="L47" s="157" t="str">
        <f>IF(E14="","",E14)</f>
        <v/>
      </c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7"/>
      <c r="AU47" s="35"/>
      <c r="AV47" s="35"/>
      <c r="AW47" s="35"/>
      <c r="AX47" s="35"/>
      <c r="AY47" s="35"/>
      <c r="AZ47" s="35"/>
      <c r="BA47" s="35"/>
      <c r="BB47" s="35"/>
      <c r="BC47" s="35"/>
      <c r="BD47" s="101"/>
    </row>
    <row r="48" spans="2:56" s="67" customFormat="1" ht="10.9" customHeight="1">
      <c r="B48" s="1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7"/>
      <c r="AS48" s="169"/>
      <c r="AT48" s="170"/>
      <c r="AU48" s="35"/>
      <c r="AV48" s="35"/>
      <c r="AW48" s="35"/>
      <c r="AX48" s="35"/>
      <c r="AY48" s="35"/>
      <c r="AZ48" s="35"/>
      <c r="BA48" s="35"/>
      <c r="BB48" s="35"/>
      <c r="BC48" s="35"/>
      <c r="BD48" s="101"/>
    </row>
    <row r="49" spans="2:56" s="67" customFormat="1" ht="29.25" customHeight="1">
      <c r="B49" s="16"/>
      <c r="C49" s="187" t="s">
        <v>37</v>
      </c>
      <c r="D49" s="188"/>
      <c r="E49" s="188"/>
      <c r="F49" s="188"/>
      <c r="G49" s="188"/>
      <c r="H49" s="132"/>
      <c r="I49" s="189" t="s">
        <v>38</v>
      </c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9" t="s">
        <v>39</v>
      </c>
      <c r="AH49" s="188"/>
      <c r="AI49" s="188"/>
      <c r="AJ49" s="188"/>
      <c r="AK49" s="188"/>
      <c r="AL49" s="188"/>
      <c r="AM49" s="188"/>
      <c r="AN49" s="189" t="s">
        <v>40</v>
      </c>
      <c r="AO49" s="188"/>
      <c r="AP49" s="190"/>
      <c r="AQ49" s="17"/>
      <c r="AS49" s="74" t="s">
        <v>41</v>
      </c>
      <c r="AT49" s="75" t="s">
        <v>42</v>
      </c>
      <c r="AU49" s="75" t="s">
        <v>43</v>
      </c>
      <c r="AV49" s="75" t="s">
        <v>44</v>
      </c>
      <c r="AW49" s="75" t="s">
        <v>45</v>
      </c>
      <c r="AX49" s="75" t="s">
        <v>46</v>
      </c>
      <c r="AY49" s="75" t="s">
        <v>47</v>
      </c>
      <c r="AZ49" s="75" t="s">
        <v>48</v>
      </c>
      <c r="BA49" s="75" t="s">
        <v>49</v>
      </c>
      <c r="BB49" s="75" t="s">
        <v>50</v>
      </c>
      <c r="BC49" s="75" t="s">
        <v>51</v>
      </c>
      <c r="BD49" s="76" t="s">
        <v>52</v>
      </c>
    </row>
    <row r="50" spans="2:56" s="67" customFormat="1" ht="10.9" customHeight="1">
      <c r="B50" s="16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7"/>
      <c r="AS50" s="77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7"/>
    </row>
    <row r="51" spans="2:76" s="100" customFormat="1" ht="32.45" customHeight="1">
      <c r="B51" s="38"/>
      <c r="C51" s="41" t="s">
        <v>53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161">
        <f>AG52+AG54</f>
        <v>0</v>
      </c>
      <c r="AH51" s="161"/>
      <c r="AI51" s="161"/>
      <c r="AJ51" s="161"/>
      <c r="AK51" s="161"/>
      <c r="AL51" s="161"/>
      <c r="AM51" s="161"/>
      <c r="AN51" s="162">
        <f>AN52+AN54</f>
        <v>0</v>
      </c>
      <c r="AO51" s="162"/>
      <c r="AP51" s="162"/>
      <c r="AQ51" s="40"/>
      <c r="AS51" s="102" t="e">
        <f>ROUND(AS52+AS54+#REF!,2)</f>
        <v>#REF!</v>
      </c>
      <c r="AT51" s="103" t="e">
        <f aca="true" t="shared" si="0" ref="AT51:AT55">ROUND(SUM(AV51:AW51),2)</f>
        <v>#REF!</v>
      </c>
      <c r="AU51" s="104" t="e">
        <f>ROUND(AU52+AU54+#REF!,5)</f>
        <v>#REF!</v>
      </c>
      <c r="AV51" s="103" t="e">
        <f>ROUND(AZ51*#REF!,2)</f>
        <v>#REF!</v>
      </c>
      <c r="AW51" s="103" t="e">
        <f>ROUND(BA51*#REF!,2)</f>
        <v>#REF!</v>
      </c>
      <c r="AX51" s="103" t="e">
        <f>ROUND(BB51*#REF!,2)</f>
        <v>#REF!</v>
      </c>
      <c r="AY51" s="103" t="e">
        <f>ROUND(BC51*#REF!,2)</f>
        <v>#REF!</v>
      </c>
      <c r="AZ51" s="103" t="e">
        <f>ROUND(AZ52+AZ54+#REF!,2)</f>
        <v>#REF!</v>
      </c>
      <c r="BA51" s="103" t="e">
        <f>ROUND(BA52+BA54+#REF!,2)</f>
        <v>#REF!</v>
      </c>
      <c r="BB51" s="103" t="e">
        <f>ROUND(BB52+BB54+#REF!,2)</f>
        <v>#REF!</v>
      </c>
      <c r="BC51" s="103" t="e">
        <f>ROUND(BC52+BC54+#REF!,2)</f>
        <v>#REF!</v>
      </c>
      <c r="BD51" s="105" t="e">
        <f>ROUND(BD52+BD54+#REF!,2)</f>
        <v>#REF!</v>
      </c>
      <c r="BS51" s="106" t="s">
        <v>54</v>
      </c>
      <c r="BT51" s="106" t="s">
        <v>55</v>
      </c>
      <c r="BU51" s="107" t="s">
        <v>56</v>
      </c>
      <c r="BV51" s="106" t="s">
        <v>57</v>
      </c>
      <c r="BW51" s="106" t="s">
        <v>58</v>
      </c>
      <c r="BX51" s="106" t="s">
        <v>59</v>
      </c>
    </row>
    <row r="52" spans="2:76" s="108" customFormat="1" ht="22.5" customHeight="1">
      <c r="B52" s="43"/>
      <c r="C52" s="44"/>
      <c r="D52" s="159" t="s">
        <v>16</v>
      </c>
      <c r="E52" s="160"/>
      <c r="F52" s="160"/>
      <c r="G52" s="160"/>
      <c r="H52" s="160"/>
      <c r="I52" s="130"/>
      <c r="J52" s="159" t="s">
        <v>60</v>
      </c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4">
        <f>ROUND(AG53,2)</f>
        <v>0</v>
      </c>
      <c r="AH52" s="160"/>
      <c r="AI52" s="160"/>
      <c r="AJ52" s="160"/>
      <c r="AK52" s="160"/>
      <c r="AL52" s="160"/>
      <c r="AM52" s="160"/>
      <c r="AN52" s="163">
        <f>AG52*1.21</f>
        <v>0</v>
      </c>
      <c r="AO52" s="160"/>
      <c r="AP52" s="160"/>
      <c r="AQ52" s="45"/>
      <c r="AS52" s="109" t="e">
        <f>ROUND(AS53,2)</f>
        <v>#REF!</v>
      </c>
      <c r="AT52" s="110" t="e">
        <f t="shared" si="0"/>
        <v>#REF!</v>
      </c>
      <c r="AU52" s="111">
        <f>ROUND(AU53,5)</f>
        <v>0</v>
      </c>
      <c r="AV52" s="110" t="e">
        <f>ROUND(AZ52*#REF!,2)</f>
        <v>#REF!</v>
      </c>
      <c r="AW52" s="110" t="e">
        <f>ROUND(BA52*#REF!,2)</f>
        <v>#REF!</v>
      </c>
      <c r="AX52" s="110" t="e">
        <f>ROUND(BB52*#REF!,2)</f>
        <v>#REF!</v>
      </c>
      <c r="AY52" s="110" t="e">
        <f>ROUND(BC52*#REF!,2)</f>
        <v>#REF!</v>
      </c>
      <c r="AZ52" s="110">
        <f>ROUND(AZ53,2)</f>
        <v>0</v>
      </c>
      <c r="BA52" s="110">
        <f>ROUND(BA53,2)</f>
        <v>0</v>
      </c>
      <c r="BB52" s="110" t="e">
        <f>ROUND(BB53,2)</f>
        <v>#REF!</v>
      </c>
      <c r="BC52" s="110" t="e">
        <f>ROUND(BC53,2)</f>
        <v>#REF!</v>
      </c>
      <c r="BD52" s="112" t="e">
        <f>ROUND(BD53,2)</f>
        <v>#REF!</v>
      </c>
      <c r="BS52" s="113" t="s">
        <v>54</v>
      </c>
      <c r="BT52" s="113" t="s">
        <v>16</v>
      </c>
      <c r="BU52" s="113" t="s">
        <v>56</v>
      </c>
      <c r="BV52" s="113" t="s">
        <v>57</v>
      </c>
      <c r="BW52" s="113" t="s">
        <v>61</v>
      </c>
      <c r="BX52" s="113" t="s">
        <v>58</v>
      </c>
    </row>
    <row r="53" spans="1:76" s="115" customFormat="1" ht="34.5" customHeight="1">
      <c r="A53" s="114" t="s">
        <v>254</v>
      </c>
      <c r="B53" s="46"/>
      <c r="C53" s="131"/>
      <c r="D53" s="131"/>
      <c r="E53" s="155" t="s">
        <v>62</v>
      </c>
      <c r="F53" s="154"/>
      <c r="G53" s="154"/>
      <c r="H53" s="154"/>
      <c r="I53" s="154"/>
      <c r="J53" s="131"/>
      <c r="K53" s="155" t="s">
        <v>63</v>
      </c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3">
        <f>'01-D.1.4.9. - 01-D.1.4.9....'!M26</f>
        <v>0</v>
      </c>
      <c r="AH53" s="154"/>
      <c r="AI53" s="154"/>
      <c r="AJ53" s="154"/>
      <c r="AK53" s="154"/>
      <c r="AL53" s="154"/>
      <c r="AM53" s="154"/>
      <c r="AN53" s="163">
        <f>AG53*1.21</f>
        <v>0</v>
      </c>
      <c r="AO53" s="160"/>
      <c r="AP53" s="160"/>
      <c r="AQ53" s="47"/>
      <c r="AS53" s="116" t="e">
        <f>#REF!</f>
        <v>#REF!</v>
      </c>
      <c r="AT53" s="117">
        <f t="shared" si="0"/>
        <v>0</v>
      </c>
      <c r="AU53" s="118">
        <f>'01-D.1.4.9. - 01-D.1.4.9....'!X73</f>
        <v>0</v>
      </c>
      <c r="AV53" s="117">
        <f>'01-D.1.4.9. - 01-D.1.4.9....'!M29</f>
        <v>0</v>
      </c>
      <c r="AW53" s="117">
        <f>'01-D.1.4.9. - 01-D.1.4.9....'!M30</f>
        <v>0</v>
      </c>
      <c r="AX53" s="117">
        <f>'01-D.1.4.9. - 01-D.1.4.9....'!M31</f>
        <v>0</v>
      </c>
      <c r="AY53" s="117">
        <f>'01-D.1.4.9. - 01-D.1.4.9....'!M32</f>
        <v>0</v>
      </c>
      <c r="AZ53" s="117">
        <f>'01-D.1.4.9. - 01-D.1.4.9....'!H29</f>
        <v>0</v>
      </c>
      <c r="BA53" s="117">
        <f>'01-D.1.4.9. - 01-D.1.4.9....'!H30</f>
        <v>0</v>
      </c>
      <c r="BB53" s="117" t="e">
        <f>'01-D.1.4.9. - 01-D.1.4.9....'!H31</f>
        <v>#REF!</v>
      </c>
      <c r="BC53" s="117" t="e">
        <f>'01-D.1.4.9. - 01-D.1.4.9....'!H32</f>
        <v>#REF!</v>
      </c>
      <c r="BD53" s="119" t="e">
        <f>'01-D.1.4.9. - 01-D.1.4.9....'!H33</f>
        <v>#REF!</v>
      </c>
      <c r="BT53" s="120" t="s">
        <v>64</v>
      </c>
      <c r="BV53" s="120" t="s">
        <v>57</v>
      </c>
      <c r="BW53" s="120" t="s">
        <v>65</v>
      </c>
      <c r="BX53" s="120" t="s">
        <v>61</v>
      </c>
    </row>
    <row r="54" spans="2:76" s="108" customFormat="1" ht="22.5" customHeight="1">
      <c r="B54" s="43"/>
      <c r="C54" s="44"/>
      <c r="D54" s="159" t="s">
        <v>64</v>
      </c>
      <c r="E54" s="160"/>
      <c r="F54" s="160"/>
      <c r="G54" s="160"/>
      <c r="H54" s="160"/>
      <c r="I54" s="130"/>
      <c r="J54" s="159" t="s">
        <v>66</v>
      </c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4">
        <f>ROUND(AG55,2)</f>
        <v>0</v>
      </c>
      <c r="AH54" s="160"/>
      <c r="AI54" s="160"/>
      <c r="AJ54" s="160"/>
      <c r="AK54" s="160"/>
      <c r="AL54" s="160"/>
      <c r="AM54" s="160"/>
      <c r="AN54" s="163">
        <f>AG54*1.21</f>
        <v>0</v>
      </c>
      <c r="AO54" s="160"/>
      <c r="AP54" s="160"/>
      <c r="AQ54" s="45"/>
      <c r="AS54" s="109" t="e">
        <f>ROUND(AS55,2)</f>
        <v>#REF!</v>
      </c>
      <c r="AT54" s="110" t="e">
        <f t="shared" si="0"/>
        <v>#REF!</v>
      </c>
      <c r="AU54" s="111">
        <f>ROUND(AU55,5)</f>
        <v>0</v>
      </c>
      <c r="AV54" s="110" t="e">
        <f>ROUND(AZ54*#REF!,2)</f>
        <v>#REF!</v>
      </c>
      <c r="AW54" s="110" t="e">
        <f>ROUND(BA54*#REF!,2)</f>
        <v>#REF!</v>
      </c>
      <c r="AX54" s="110" t="e">
        <f>ROUND(BB54*#REF!,2)</f>
        <v>#REF!</v>
      </c>
      <c r="AY54" s="110" t="e">
        <f>ROUND(BC54*#REF!,2)</f>
        <v>#REF!</v>
      </c>
      <c r="AZ54" s="110">
        <f>ROUND(AZ55,2)</f>
        <v>0</v>
      </c>
      <c r="BA54" s="110">
        <f>ROUND(BA55,2)</f>
        <v>0</v>
      </c>
      <c r="BB54" s="110" t="e">
        <f>ROUND(BB55,2)</f>
        <v>#REF!</v>
      </c>
      <c r="BC54" s="110" t="e">
        <f>ROUND(BC55,2)</f>
        <v>#REF!</v>
      </c>
      <c r="BD54" s="112" t="e">
        <f>ROUND(BD55,2)</f>
        <v>#REF!</v>
      </c>
      <c r="BS54" s="113" t="s">
        <v>54</v>
      </c>
      <c r="BT54" s="113" t="s">
        <v>16</v>
      </c>
      <c r="BU54" s="113" t="s">
        <v>56</v>
      </c>
      <c r="BV54" s="113" t="s">
        <v>57</v>
      </c>
      <c r="BW54" s="113" t="s">
        <v>67</v>
      </c>
      <c r="BX54" s="113" t="s">
        <v>58</v>
      </c>
    </row>
    <row r="55" spans="1:76" s="115" customFormat="1" ht="34.5" customHeight="1">
      <c r="A55" s="114" t="s">
        <v>254</v>
      </c>
      <c r="B55" s="46"/>
      <c r="C55" s="131"/>
      <c r="D55" s="131"/>
      <c r="E55" s="155" t="s">
        <v>68</v>
      </c>
      <c r="F55" s="154"/>
      <c r="G55" s="154"/>
      <c r="H55" s="154"/>
      <c r="I55" s="154"/>
      <c r="J55" s="131"/>
      <c r="K55" s="155" t="s">
        <v>69</v>
      </c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3">
        <f>'02-D.1.4.9. -  SO 02 -  i...'!M26</f>
        <v>0</v>
      </c>
      <c r="AH55" s="154"/>
      <c r="AI55" s="154"/>
      <c r="AJ55" s="154"/>
      <c r="AK55" s="154"/>
      <c r="AL55" s="154"/>
      <c r="AM55" s="154"/>
      <c r="AN55" s="153">
        <f>AG55*1.21</f>
        <v>0</v>
      </c>
      <c r="AO55" s="154"/>
      <c r="AP55" s="154"/>
      <c r="AQ55" s="47"/>
      <c r="AS55" s="116" t="e">
        <f>#REF!</f>
        <v>#REF!</v>
      </c>
      <c r="AT55" s="117">
        <f t="shared" si="0"/>
        <v>0</v>
      </c>
      <c r="AU55" s="118">
        <f>'02-D.1.4.9. -  SO 02 -  i...'!X73</f>
        <v>0</v>
      </c>
      <c r="AV55" s="117">
        <f>'02-D.1.4.9. -  SO 02 -  i...'!M29</f>
        <v>0</v>
      </c>
      <c r="AW55" s="117">
        <f>'02-D.1.4.9. -  SO 02 -  i...'!M30</f>
        <v>0</v>
      </c>
      <c r="AX55" s="117">
        <f>'02-D.1.4.9. -  SO 02 -  i...'!M31</f>
        <v>0</v>
      </c>
      <c r="AY55" s="117">
        <f>'02-D.1.4.9. -  SO 02 -  i...'!M32</f>
        <v>0</v>
      </c>
      <c r="AZ55" s="117">
        <f>'02-D.1.4.9. -  SO 02 -  i...'!H29</f>
        <v>0</v>
      </c>
      <c r="BA55" s="117">
        <f>'02-D.1.4.9. -  SO 02 -  i...'!H30</f>
        <v>0</v>
      </c>
      <c r="BB55" s="117" t="e">
        <f>'02-D.1.4.9. -  SO 02 -  i...'!H31</f>
        <v>#REF!</v>
      </c>
      <c r="BC55" s="117" t="e">
        <f>'02-D.1.4.9. -  SO 02 -  i...'!H32</f>
        <v>#REF!</v>
      </c>
      <c r="BD55" s="119" t="e">
        <f>'02-D.1.4.9. -  SO 02 -  i...'!H33</f>
        <v>#REF!</v>
      </c>
      <c r="BT55" s="120" t="s">
        <v>64</v>
      </c>
      <c r="BV55" s="120" t="s">
        <v>57</v>
      </c>
      <c r="BW55" s="120" t="s">
        <v>70</v>
      </c>
      <c r="BX55" s="120" t="s">
        <v>67</v>
      </c>
    </row>
    <row r="56" spans="2:43" ht="13.5">
      <c r="B56" s="10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1"/>
    </row>
    <row r="57" spans="2:43" s="67" customFormat="1" ht="6.95" customHeight="1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30"/>
    </row>
    <row r="87" ht="13.5"/>
  </sheetData>
  <sheetProtection password="CDE4" sheet="1" objects="1" scenarios="1"/>
  <mergeCells count="58">
    <mergeCell ref="AN53:AP53"/>
    <mergeCell ref="AG52:AM52"/>
    <mergeCell ref="AK24:AO24"/>
    <mergeCell ref="L26:O26"/>
    <mergeCell ref="C49:G49"/>
    <mergeCell ref="I49:AF49"/>
    <mergeCell ref="AG49:AM49"/>
    <mergeCell ref="AN49:AP49"/>
    <mergeCell ref="D52:H52"/>
    <mergeCell ref="J52:AF52"/>
    <mergeCell ref="AK32:AO32"/>
    <mergeCell ref="L30:O30"/>
    <mergeCell ref="W30:AE30"/>
    <mergeCell ref="AK30:AO30"/>
    <mergeCell ref="BE5:BE29"/>
    <mergeCell ref="AR2:BE2"/>
    <mergeCell ref="AS48:AT48"/>
    <mergeCell ref="AN8:AO8"/>
    <mergeCell ref="L27:O27"/>
    <mergeCell ref="W27:AE27"/>
    <mergeCell ref="AK27:AO27"/>
    <mergeCell ref="C40:AP40"/>
    <mergeCell ref="L42:AO42"/>
    <mergeCell ref="AM44:AN44"/>
    <mergeCell ref="C2:AP2"/>
    <mergeCell ref="C4:AP4"/>
    <mergeCell ref="K5:AO5"/>
    <mergeCell ref="K6:AO6"/>
    <mergeCell ref="E21:AN21"/>
    <mergeCell ref="X32:AB32"/>
    <mergeCell ref="AN55:AP55"/>
    <mergeCell ref="AG55:AM55"/>
    <mergeCell ref="E55:I55"/>
    <mergeCell ref="K55:AF55"/>
    <mergeCell ref="AM46:AP46"/>
    <mergeCell ref="L47:AP47"/>
    <mergeCell ref="AG53:AM53"/>
    <mergeCell ref="E53:I53"/>
    <mergeCell ref="K53:AF53"/>
    <mergeCell ref="D54:H54"/>
    <mergeCell ref="J54:AF54"/>
    <mergeCell ref="AG51:AM51"/>
    <mergeCell ref="AN51:AP51"/>
    <mergeCell ref="AN54:AP54"/>
    <mergeCell ref="AG54:AM54"/>
    <mergeCell ref="AN52:AP52"/>
    <mergeCell ref="AN13:AO13"/>
    <mergeCell ref="AN14:AO14"/>
    <mergeCell ref="E14:AG14"/>
    <mergeCell ref="L29:O29"/>
    <mergeCell ref="W29:AE29"/>
    <mergeCell ref="AK29:AO29"/>
    <mergeCell ref="W26:AE26"/>
    <mergeCell ref="AK26:AO26"/>
    <mergeCell ref="L28:O28"/>
    <mergeCell ref="W28:AE28"/>
    <mergeCell ref="AK28:AO28"/>
    <mergeCell ref="D17:AG17"/>
  </mergeCells>
  <hyperlinks>
    <hyperlink ref="K1:S1" location="C2" tooltip="Souhrnný list stavby" display="1) Souhrnný list stavby"/>
    <hyperlink ref="W1:AF1" location="C87" tooltip="Rekapitulace objektů" display="2) Rekapitulace objektů"/>
    <hyperlink ref="A53" location="'01-D.1.4.9. - 01-D.1.4.9....'!C2" tooltip="01-D.1.4.9. - 01-D.1.4.9...." display="/"/>
    <hyperlink ref="A55" location="'02-D.1.4.9. -  SO 02 -  i...'!C2" tooltip="02-D.1.4.9. -  SO 02 -  i..." display="/"/>
  </hyperlinks>
  <printOptions horizontalCentered="1"/>
  <pageMargins left="0.3937007874015748" right="0.3937007874015748" top="0.7874015748031497" bottom="0.3937007874015748" header="0" footer="0"/>
  <pageSetup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13"/>
  <sheetViews>
    <sheetView showGridLines="0" workbookViewId="0" topLeftCell="A1">
      <pane ySplit="1" topLeftCell="A55" activePane="bottomLeft" state="frozen"/>
      <selection pane="bottomLeft" activeCell="F77" sqref="F77:I77"/>
    </sheetView>
  </sheetViews>
  <sheetFormatPr defaultColWidth="9.33203125" defaultRowHeight="13.5"/>
  <cols>
    <col min="1" max="1" width="8.33203125" style="31" customWidth="1"/>
    <col min="2" max="2" width="1.66796875" style="31" customWidth="1"/>
    <col min="3" max="3" width="4.16015625" style="31" customWidth="1"/>
    <col min="4" max="4" width="4.33203125" style="31" customWidth="1"/>
    <col min="5" max="5" width="17.16015625" style="31" customWidth="1"/>
    <col min="6" max="7" width="11.16015625" style="31" customWidth="1"/>
    <col min="8" max="8" width="12.5" style="31" customWidth="1"/>
    <col min="9" max="9" width="7" style="31" customWidth="1"/>
    <col min="10" max="10" width="12.33203125" style="31" customWidth="1"/>
    <col min="11" max="11" width="11.5" style="31" customWidth="1"/>
    <col min="12" max="12" width="12" style="31" customWidth="1"/>
    <col min="13" max="14" width="6" style="31" customWidth="1"/>
    <col min="15" max="15" width="2" style="31" customWidth="1"/>
    <col min="16" max="16" width="12.5" style="31" customWidth="1"/>
    <col min="17" max="17" width="4.16015625" style="31" customWidth="1"/>
    <col min="18" max="18" width="18.66015625" style="31" customWidth="1"/>
    <col min="19" max="19" width="1.66796875" style="31" customWidth="1"/>
    <col min="20" max="20" width="8.16015625" style="31" customWidth="1"/>
    <col min="21" max="21" width="29.66015625" style="31" hidden="1" customWidth="1"/>
    <col min="22" max="22" width="16.33203125" style="31" hidden="1" customWidth="1"/>
    <col min="23" max="23" width="12.33203125" style="31" hidden="1" customWidth="1"/>
    <col min="24" max="24" width="16.33203125" style="31" hidden="1" customWidth="1"/>
    <col min="25" max="25" width="12.16015625" style="31" hidden="1" customWidth="1"/>
    <col min="26" max="26" width="15" style="31" hidden="1" customWidth="1"/>
    <col min="27" max="27" width="11" style="31" hidden="1" customWidth="1"/>
    <col min="28" max="28" width="15" style="31" hidden="1" customWidth="1"/>
    <col min="29" max="29" width="16.33203125" style="31" hidden="1" customWidth="1"/>
    <col min="30" max="30" width="11" style="31" customWidth="1"/>
    <col min="31" max="31" width="15" style="31" customWidth="1"/>
    <col min="32" max="32" width="16.33203125" style="31" customWidth="1"/>
    <col min="33" max="44" width="9.33203125" style="31" customWidth="1"/>
    <col min="45" max="66" width="9.33203125" style="31" hidden="1" customWidth="1"/>
    <col min="67" max="16384" width="9.33203125" style="31" customWidth="1"/>
  </cols>
  <sheetData>
    <row r="1" spans="1:67" ht="21.75" customHeight="1">
      <c r="A1" s="5"/>
      <c r="B1" s="2"/>
      <c r="C1" s="2"/>
      <c r="D1" s="3" t="s">
        <v>1</v>
      </c>
      <c r="E1" s="2"/>
      <c r="F1" s="4" t="s">
        <v>255</v>
      </c>
      <c r="G1" s="4"/>
      <c r="H1" s="217" t="s">
        <v>256</v>
      </c>
      <c r="I1" s="217"/>
      <c r="J1" s="217"/>
      <c r="K1" s="217"/>
      <c r="L1" s="4" t="s">
        <v>257</v>
      </c>
      <c r="M1" s="2"/>
      <c r="N1" s="2"/>
      <c r="O1" s="3" t="s">
        <v>72</v>
      </c>
      <c r="P1" s="2"/>
      <c r="Q1" s="2"/>
      <c r="R1" s="2"/>
      <c r="S1" s="2"/>
      <c r="T1" s="4" t="s">
        <v>258</v>
      </c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3:47" ht="36.95" customHeight="1">
      <c r="C2" s="177" t="s">
        <v>5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T2" s="167" t="s">
        <v>6</v>
      </c>
      <c r="U2" s="168"/>
      <c r="V2" s="168"/>
      <c r="W2" s="168"/>
      <c r="X2" s="168"/>
      <c r="Y2" s="168"/>
      <c r="Z2" s="168"/>
      <c r="AA2" s="168"/>
      <c r="AB2" s="168"/>
      <c r="AC2" s="168"/>
      <c r="AD2" s="168"/>
      <c r="AU2" s="70" t="s">
        <v>65</v>
      </c>
    </row>
    <row r="3" spans="2:47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AU3" s="70" t="s">
        <v>64</v>
      </c>
    </row>
    <row r="4" spans="2:47" ht="36.95" customHeight="1">
      <c r="B4" s="10"/>
      <c r="C4" s="172" t="s">
        <v>267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28"/>
      <c r="S4" s="11"/>
      <c r="U4" s="71" t="s">
        <v>11</v>
      </c>
      <c r="AU4" s="70" t="s">
        <v>4</v>
      </c>
    </row>
    <row r="5" spans="2:19" ht="6.95" customHeight="1">
      <c r="B5" s="10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1"/>
    </row>
    <row r="6" spans="2:19" ht="25.35" customHeight="1">
      <c r="B6" s="10"/>
      <c r="C6" s="128"/>
      <c r="D6" s="14" t="s">
        <v>13</v>
      </c>
      <c r="E6" s="128"/>
      <c r="F6" s="194" t="s">
        <v>279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28"/>
      <c r="R6" s="128"/>
      <c r="S6" s="11"/>
    </row>
    <row r="7" spans="2:19" ht="25.35" customHeight="1">
      <c r="B7" s="10"/>
      <c r="C7" s="128"/>
      <c r="D7" s="14" t="s">
        <v>73</v>
      </c>
      <c r="E7" s="128"/>
      <c r="F7" s="194" t="s">
        <v>74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28"/>
      <c r="R7" s="128"/>
      <c r="S7" s="11"/>
    </row>
    <row r="8" spans="2:19" s="67" customFormat="1" ht="32.85" customHeight="1">
      <c r="B8" s="16"/>
      <c r="C8" s="133"/>
      <c r="D8" s="13" t="s">
        <v>75</v>
      </c>
      <c r="E8" s="133"/>
      <c r="F8" s="181" t="s">
        <v>280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33"/>
      <c r="R8" s="133"/>
      <c r="S8" s="17"/>
    </row>
    <row r="9" spans="2:19" s="67" customFormat="1" ht="14.45" customHeight="1">
      <c r="B9" s="16"/>
      <c r="C9" s="133"/>
      <c r="D9" s="14" t="s">
        <v>14</v>
      </c>
      <c r="E9" s="133"/>
      <c r="F9" s="127" t="s">
        <v>3</v>
      </c>
      <c r="G9" s="133"/>
      <c r="H9" s="133"/>
      <c r="I9" s="133"/>
      <c r="J9" s="133"/>
      <c r="K9" s="133"/>
      <c r="L9" s="133"/>
      <c r="M9" s="14" t="s">
        <v>15</v>
      </c>
      <c r="N9" s="133"/>
      <c r="O9" s="127" t="s">
        <v>3</v>
      </c>
      <c r="P9" s="133"/>
      <c r="Q9" s="133"/>
      <c r="R9" s="133"/>
      <c r="S9" s="17"/>
    </row>
    <row r="10" spans="2:19" s="67" customFormat="1" ht="14.45" customHeight="1">
      <c r="B10" s="16"/>
      <c r="C10" s="133"/>
      <c r="D10" s="14" t="s">
        <v>17</v>
      </c>
      <c r="E10" s="133"/>
      <c r="F10" s="127" t="s">
        <v>277</v>
      </c>
      <c r="G10" s="133"/>
      <c r="H10" s="133"/>
      <c r="I10" s="133"/>
      <c r="J10" s="133"/>
      <c r="K10" s="133"/>
      <c r="L10" s="133"/>
      <c r="M10" s="14" t="s">
        <v>18</v>
      </c>
      <c r="N10" s="133"/>
      <c r="O10" s="175">
        <f>'Rekapitulace stavby'!AN8</f>
        <v>0</v>
      </c>
      <c r="P10" s="195"/>
      <c r="Q10" s="133"/>
      <c r="R10" s="133"/>
      <c r="S10" s="17"/>
    </row>
    <row r="11" spans="2:19" s="67" customFormat="1" ht="10.9" customHeight="1">
      <c r="B11" s="16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7"/>
    </row>
    <row r="12" spans="2:19" s="67" customFormat="1" ht="14.45" customHeight="1">
      <c r="B12" s="16"/>
      <c r="C12" s="133"/>
      <c r="D12" s="14" t="s">
        <v>261</v>
      </c>
      <c r="E12" s="133"/>
      <c r="F12" s="133" t="s">
        <v>275</v>
      </c>
      <c r="G12" s="133"/>
      <c r="H12" s="133"/>
      <c r="I12" s="133"/>
      <c r="J12" s="133"/>
      <c r="K12" s="133"/>
      <c r="L12" s="133"/>
      <c r="M12" s="14" t="s">
        <v>20</v>
      </c>
      <c r="N12" s="133"/>
      <c r="O12" s="196"/>
      <c r="P12" s="197"/>
      <c r="Q12" s="133"/>
      <c r="R12" s="133"/>
      <c r="S12" s="17"/>
    </row>
    <row r="13" spans="2:19" s="67" customFormat="1" ht="18" customHeight="1">
      <c r="B13" s="16"/>
      <c r="C13" s="133"/>
      <c r="D13" s="133"/>
      <c r="E13" s="127"/>
      <c r="F13" s="133"/>
      <c r="G13" s="133"/>
      <c r="H13" s="133"/>
      <c r="I13" s="133"/>
      <c r="J13" s="133"/>
      <c r="K13" s="133"/>
      <c r="L13" s="133"/>
      <c r="M13" s="14" t="s">
        <v>21</v>
      </c>
      <c r="N13" s="133"/>
      <c r="O13" s="196"/>
      <c r="P13" s="197"/>
      <c r="Q13" s="133"/>
      <c r="R13" s="133"/>
      <c r="S13" s="17"/>
    </row>
    <row r="14" spans="2:19" s="67" customFormat="1" ht="6.95" customHeight="1">
      <c r="B14" s="16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7"/>
    </row>
    <row r="15" spans="2:19" s="67" customFormat="1" ht="14.45" customHeight="1">
      <c r="B15" s="16"/>
      <c r="C15" s="133"/>
      <c r="D15" s="14" t="s">
        <v>262</v>
      </c>
      <c r="E15" s="133"/>
      <c r="F15" s="133"/>
      <c r="G15" s="133"/>
      <c r="H15" s="133"/>
      <c r="I15" s="133"/>
      <c r="J15" s="133"/>
      <c r="K15" s="133"/>
      <c r="L15" s="133"/>
      <c r="M15" s="14" t="s">
        <v>20</v>
      </c>
      <c r="N15" s="133"/>
      <c r="O15" s="179" t="str">
        <f>IF('Rekapitulace stavby'!AN13="","",'Rekapitulace stavby'!AN13)</f>
        <v/>
      </c>
      <c r="P15" s="179"/>
      <c r="Q15" s="133"/>
      <c r="R15" s="133"/>
      <c r="S15" s="17"/>
    </row>
    <row r="16" spans="2:19" s="67" customFormat="1" ht="18" customHeight="1">
      <c r="B16" s="16"/>
      <c r="C16" s="133"/>
      <c r="D16" s="133"/>
      <c r="E16" s="179" t="str">
        <f>IF('Rekapitulace stavby'!E14="","",'Rekapitulace stavby'!E14)</f>
        <v/>
      </c>
      <c r="F16" s="179"/>
      <c r="G16" s="66"/>
      <c r="H16" s="66"/>
      <c r="I16" s="66"/>
      <c r="J16" s="66"/>
      <c r="K16" s="66"/>
      <c r="L16" s="133"/>
      <c r="M16" s="14" t="s">
        <v>21</v>
      </c>
      <c r="N16" s="133"/>
      <c r="O16" s="179" t="str">
        <f>IF('Rekapitulace stavby'!AN14="","",'Rekapitulace stavby'!AN14)</f>
        <v/>
      </c>
      <c r="P16" s="179"/>
      <c r="Q16" s="133"/>
      <c r="R16" s="133"/>
      <c r="S16" s="17"/>
    </row>
    <row r="17" spans="2:19" s="67" customFormat="1" ht="6.95" customHeight="1">
      <c r="B17" s="16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7"/>
    </row>
    <row r="18" spans="2:19" s="67" customFormat="1" ht="14.45" customHeight="1">
      <c r="B18" s="16"/>
      <c r="C18" s="133"/>
      <c r="D18" s="14" t="s">
        <v>22</v>
      </c>
      <c r="E18" s="133"/>
      <c r="F18" s="133"/>
      <c r="G18" s="133"/>
      <c r="H18" s="133"/>
      <c r="I18" s="133"/>
      <c r="J18" s="133"/>
      <c r="K18" s="133"/>
      <c r="L18" s="133"/>
      <c r="M18" s="14" t="s">
        <v>20</v>
      </c>
      <c r="N18" s="133"/>
      <c r="O18" s="179" t="s">
        <v>3</v>
      </c>
      <c r="P18" s="170"/>
      <c r="Q18" s="133"/>
      <c r="R18" s="133"/>
      <c r="S18" s="17"/>
    </row>
    <row r="19" spans="2:19" s="67" customFormat="1" ht="18" customHeight="1">
      <c r="B19" s="16"/>
      <c r="C19" s="133"/>
      <c r="D19" s="133" t="s">
        <v>278</v>
      </c>
      <c r="E19" s="127"/>
      <c r="F19" s="133"/>
      <c r="G19" s="133"/>
      <c r="H19" s="133"/>
      <c r="I19" s="133"/>
      <c r="J19" s="133"/>
      <c r="K19" s="133"/>
      <c r="L19" s="133"/>
      <c r="M19" s="14" t="s">
        <v>21</v>
      </c>
      <c r="N19" s="133"/>
      <c r="O19" s="179" t="s">
        <v>3</v>
      </c>
      <c r="P19" s="170"/>
      <c r="Q19" s="133"/>
      <c r="R19" s="133"/>
      <c r="S19" s="17"/>
    </row>
    <row r="20" spans="2:19" s="67" customFormat="1" ht="6.95" customHeight="1">
      <c r="B20" s="16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7"/>
    </row>
    <row r="21" spans="2:19" s="67" customFormat="1" ht="6.95" customHeight="1">
      <c r="B21" s="16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7"/>
    </row>
    <row r="22" spans="2:19" s="67" customFormat="1" ht="14.45" customHeight="1">
      <c r="B22" s="16"/>
      <c r="C22" s="133"/>
      <c r="D22" s="14" t="s">
        <v>25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7"/>
    </row>
    <row r="23" spans="2:19" s="67" customFormat="1" ht="22.5" customHeight="1">
      <c r="B23" s="16"/>
      <c r="C23" s="133"/>
      <c r="D23" s="133"/>
      <c r="E23" s="182" t="s">
        <v>3</v>
      </c>
      <c r="F23" s="170"/>
      <c r="G23" s="170"/>
      <c r="H23" s="170"/>
      <c r="I23" s="170"/>
      <c r="J23" s="170"/>
      <c r="K23" s="170"/>
      <c r="L23" s="170"/>
      <c r="M23" s="133"/>
      <c r="N23" s="133"/>
      <c r="O23" s="133"/>
      <c r="P23" s="133"/>
      <c r="Q23" s="133"/>
      <c r="R23" s="133"/>
      <c r="S23" s="17"/>
    </row>
    <row r="24" spans="2:19" s="67" customFormat="1" ht="6.95" customHeight="1">
      <c r="B24" s="16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7"/>
    </row>
    <row r="25" spans="2:19" s="67" customFormat="1" ht="6.95" customHeight="1">
      <c r="B25" s="16"/>
      <c r="C25" s="13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33"/>
      <c r="R25" s="133"/>
      <c r="S25" s="17"/>
    </row>
    <row r="26" spans="2:19" s="67" customFormat="1" ht="25.35" customHeight="1">
      <c r="B26" s="16"/>
      <c r="C26" s="133"/>
      <c r="D26" s="48" t="s">
        <v>26</v>
      </c>
      <c r="E26" s="133"/>
      <c r="F26" s="133"/>
      <c r="G26" s="133"/>
      <c r="H26" s="133"/>
      <c r="I26" s="133"/>
      <c r="J26" s="133"/>
      <c r="K26" s="133"/>
      <c r="L26" s="133"/>
      <c r="M26" s="162">
        <f>N54</f>
        <v>0</v>
      </c>
      <c r="N26" s="193"/>
      <c r="O26" s="193"/>
      <c r="P26" s="193"/>
      <c r="Q26" s="133"/>
      <c r="R26" s="133"/>
      <c r="S26" s="17"/>
    </row>
    <row r="27" spans="2:19" s="67" customFormat="1" ht="6.95" customHeight="1">
      <c r="B27" s="16"/>
      <c r="C27" s="13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33"/>
      <c r="R27" s="133"/>
      <c r="S27" s="17"/>
    </row>
    <row r="28" spans="2:20" s="67" customFormat="1" ht="14.45" customHeight="1">
      <c r="B28" s="16"/>
      <c r="C28" s="133"/>
      <c r="D28" s="133"/>
      <c r="E28" s="133"/>
      <c r="F28" s="49" t="s">
        <v>269</v>
      </c>
      <c r="G28" s="133"/>
      <c r="J28" s="49" t="s">
        <v>270</v>
      </c>
      <c r="K28" s="49"/>
      <c r="P28" s="49" t="s">
        <v>271</v>
      </c>
      <c r="S28" s="17"/>
      <c r="T28" s="16"/>
    </row>
    <row r="29" spans="2:19" s="67" customFormat="1" ht="14.45" customHeight="1">
      <c r="B29" s="16"/>
      <c r="C29" s="133"/>
      <c r="D29" s="21" t="s">
        <v>27</v>
      </c>
      <c r="E29" s="21" t="s">
        <v>28</v>
      </c>
      <c r="F29" s="124">
        <v>0.21</v>
      </c>
      <c r="G29" s="49" t="s">
        <v>29</v>
      </c>
      <c r="H29" s="198">
        <f>ROUND((SUM($M$26)),2)</f>
        <v>0</v>
      </c>
      <c r="I29" s="149"/>
      <c r="J29" s="149"/>
      <c r="K29" s="133"/>
      <c r="L29" s="133"/>
      <c r="M29" s="198">
        <f>ROUND(H29*0.21,2)</f>
        <v>0</v>
      </c>
      <c r="N29" s="149"/>
      <c r="O29" s="149"/>
      <c r="P29" s="149"/>
      <c r="Q29" s="133"/>
      <c r="R29" s="133"/>
      <c r="S29" s="17"/>
    </row>
    <row r="30" spans="2:19" s="67" customFormat="1" ht="14.45" customHeight="1">
      <c r="B30" s="16"/>
      <c r="C30" s="133"/>
      <c r="D30" s="133"/>
      <c r="E30" s="21" t="s">
        <v>30</v>
      </c>
      <c r="F30" s="124">
        <v>0.15</v>
      </c>
      <c r="G30" s="49" t="s">
        <v>29</v>
      </c>
      <c r="H30" s="198">
        <v>0</v>
      </c>
      <c r="I30" s="149"/>
      <c r="J30" s="149"/>
      <c r="K30" s="133"/>
      <c r="L30" s="133"/>
      <c r="M30" s="198">
        <f>ROUND(H30*0.15,2)</f>
        <v>0</v>
      </c>
      <c r="N30" s="149"/>
      <c r="O30" s="149"/>
      <c r="P30" s="149"/>
      <c r="Q30" s="133"/>
      <c r="R30" s="133"/>
      <c r="S30" s="17"/>
    </row>
    <row r="31" spans="2:19" s="67" customFormat="1" ht="14.45" customHeight="1" hidden="1">
      <c r="B31" s="16"/>
      <c r="C31" s="133"/>
      <c r="D31" s="133"/>
      <c r="E31" s="21" t="s">
        <v>31</v>
      </c>
      <c r="F31" s="124">
        <v>0.21</v>
      </c>
      <c r="G31" s="49" t="s">
        <v>29</v>
      </c>
      <c r="H31" s="198" t="e">
        <f>ROUND((SUM(#REF!)+SUM(BH73:BH110)),2)</f>
        <v>#REF!</v>
      </c>
      <c r="I31" s="170"/>
      <c r="J31" s="170"/>
      <c r="K31" s="133"/>
      <c r="L31" s="133"/>
      <c r="M31" s="198">
        <v>0</v>
      </c>
      <c r="N31" s="170"/>
      <c r="O31" s="170"/>
      <c r="P31" s="170"/>
      <c r="Q31" s="133"/>
      <c r="R31" s="133"/>
      <c r="S31" s="17"/>
    </row>
    <row r="32" spans="2:19" s="67" customFormat="1" ht="14.45" customHeight="1" hidden="1">
      <c r="B32" s="16"/>
      <c r="C32" s="133"/>
      <c r="D32" s="133"/>
      <c r="E32" s="21" t="s">
        <v>32</v>
      </c>
      <c r="F32" s="124">
        <v>0.15</v>
      </c>
      <c r="G32" s="49" t="s">
        <v>29</v>
      </c>
      <c r="H32" s="198" t="e">
        <f>ROUND((SUM(#REF!)+SUM(BI73:BI110)),2)</f>
        <v>#REF!</v>
      </c>
      <c r="I32" s="170"/>
      <c r="J32" s="170"/>
      <c r="K32" s="133"/>
      <c r="L32" s="133"/>
      <c r="M32" s="198">
        <v>0</v>
      </c>
      <c r="N32" s="170"/>
      <c r="O32" s="170"/>
      <c r="P32" s="170"/>
      <c r="Q32" s="133"/>
      <c r="R32" s="133"/>
      <c r="S32" s="17"/>
    </row>
    <row r="33" spans="2:19" s="67" customFormat="1" ht="14.45" customHeight="1" hidden="1">
      <c r="B33" s="16"/>
      <c r="C33" s="133"/>
      <c r="D33" s="133"/>
      <c r="E33" s="21" t="s">
        <v>33</v>
      </c>
      <c r="F33" s="124">
        <v>0</v>
      </c>
      <c r="G33" s="49" t="s">
        <v>29</v>
      </c>
      <c r="H33" s="198" t="e">
        <f>ROUND((SUM(#REF!)+SUM(BJ73:BJ110)),2)</f>
        <v>#REF!</v>
      </c>
      <c r="I33" s="170"/>
      <c r="J33" s="170"/>
      <c r="K33" s="133"/>
      <c r="L33" s="133"/>
      <c r="M33" s="198">
        <v>0</v>
      </c>
      <c r="N33" s="170"/>
      <c r="O33" s="170"/>
      <c r="P33" s="170"/>
      <c r="Q33" s="133"/>
      <c r="R33" s="133"/>
      <c r="S33" s="17"/>
    </row>
    <row r="34" spans="2:19" s="67" customFormat="1" ht="6.95" customHeight="1">
      <c r="B34" s="16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7"/>
    </row>
    <row r="35" spans="2:19" s="67" customFormat="1" ht="25.35" customHeight="1">
      <c r="B35" s="16"/>
      <c r="C35" s="135"/>
      <c r="D35" s="50" t="s">
        <v>34</v>
      </c>
      <c r="E35" s="132"/>
      <c r="F35" s="132"/>
      <c r="G35" s="51" t="s">
        <v>35</v>
      </c>
      <c r="H35" s="52" t="s">
        <v>36</v>
      </c>
      <c r="I35" s="132"/>
      <c r="J35" s="132"/>
      <c r="K35" s="132"/>
      <c r="L35" s="199">
        <f>SUM(M26:M33)</f>
        <v>0</v>
      </c>
      <c r="M35" s="188"/>
      <c r="N35" s="188"/>
      <c r="O35" s="188"/>
      <c r="P35" s="190"/>
      <c r="Q35" s="135"/>
      <c r="R35" s="133"/>
      <c r="S35" s="17"/>
    </row>
    <row r="36" spans="2:19" s="67" customFormat="1" ht="14.4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2:19" ht="13.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2:19" ht="13.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2:19" ht="13.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2:19" s="67" customFormat="1" ht="6.9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</row>
    <row r="41" spans="2:19" s="67" customFormat="1" ht="36.95" customHeight="1">
      <c r="B41" s="16"/>
      <c r="C41" s="172" t="s">
        <v>265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33"/>
      <c r="S41" s="17"/>
    </row>
    <row r="42" spans="2:19" s="67" customFormat="1" ht="6.95" customHeight="1">
      <c r="B42" s="16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7"/>
    </row>
    <row r="43" spans="2:19" s="67" customFormat="1" ht="30" customHeight="1">
      <c r="B43" s="16"/>
      <c r="C43" s="14" t="s">
        <v>13</v>
      </c>
      <c r="D43" s="133"/>
      <c r="E43" s="133"/>
      <c r="F43" s="194" t="str">
        <f>F6</f>
        <v>Bezbariérové bydlení a centrum denních aktivit v Lednici - Srdce v domě, příspěvková organizace - Transformace I. Etapa - Interiér</v>
      </c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33"/>
      <c r="R43" s="133"/>
      <c r="S43" s="17"/>
    </row>
    <row r="44" spans="2:19" ht="30" customHeight="1">
      <c r="B44" s="10"/>
      <c r="C44" s="14" t="s">
        <v>73</v>
      </c>
      <c r="D44" s="128"/>
      <c r="E44" s="128"/>
      <c r="F44" s="194" t="s">
        <v>74</v>
      </c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28"/>
      <c r="R44" s="128"/>
      <c r="S44" s="11"/>
    </row>
    <row r="45" spans="2:19" s="67" customFormat="1" ht="36.95" customHeight="1">
      <c r="B45" s="16"/>
      <c r="C45" s="39" t="s">
        <v>75</v>
      </c>
      <c r="D45" s="133"/>
      <c r="E45" s="133"/>
      <c r="F45" s="173" t="str">
        <f>F8</f>
        <v>01-D.1.4.9. SO 01 - Interiér</v>
      </c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33"/>
      <c r="R45" s="133"/>
      <c r="S45" s="17"/>
    </row>
    <row r="46" spans="2:19" s="67" customFormat="1" ht="6.95" customHeight="1">
      <c r="B46" s="16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7"/>
    </row>
    <row r="47" spans="2:19" s="67" customFormat="1" ht="18" customHeight="1">
      <c r="B47" s="16"/>
      <c r="C47" s="14" t="s">
        <v>17</v>
      </c>
      <c r="D47" s="133"/>
      <c r="E47" s="133"/>
      <c r="F47" s="127" t="str">
        <f>F10</f>
        <v>Lednice na Moravě</v>
      </c>
      <c r="G47" s="133"/>
      <c r="H47" s="133"/>
      <c r="I47" s="133"/>
      <c r="J47" s="133"/>
      <c r="K47" s="14" t="s">
        <v>18</v>
      </c>
      <c r="L47" s="121"/>
      <c r="M47" s="202">
        <f>IF(O10="","",O10)</f>
        <v>0</v>
      </c>
      <c r="N47" s="202"/>
      <c r="O47" s="202"/>
      <c r="P47" s="202"/>
      <c r="Q47" s="133"/>
      <c r="R47" s="133"/>
      <c r="S47" s="122"/>
    </row>
    <row r="48" spans="2:19" s="67" customFormat="1" ht="6.95" customHeight="1">
      <c r="B48" s="1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22"/>
    </row>
    <row r="49" spans="2:19" s="67" customFormat="1" ht="15">
      <c r="B49" s="16"/>
      <c r="C49" s="14" t="s">
        <v>261</v>
      </c>
      <c r="D49" s="133"/>
      <c r="E49" s="133"/>
      <c r="F49" s="127" t="str">
        <f>F12</f>
        <v>JIHOMORAVSKÝ KRAJ, Žerotínovo nám. 3/5, 601 82 Brno</v>
      </c>
      <c r="G49" s="133"/>
      <c r="H49" s="133"/>
      <c r="I49" s="133"/>
      <c r="J49" s="133"/>
      <c r="K49" s="14"/>
      <c r="L49" s="133"/>
      <c r="M49" s="179"/>
      <c r="N49" s="179"/>
      <c r="O49" s="179"/>
      <c r="P49" s="179"/>
      <c r="Q49" s="179"/>
      <c r="R49" s="133"/>
      <c r="S49" s="122"/>
    </row>
    <row r="50" spans="2:19" s="67" customFormat="1" ht="15">
      <c r="B50" s="16"/>
      <c r="C50" s="14" t="s">
        <v>273</v>
      </c>
      <c r="D50" s="133"/>
      <c r="E50" s="133"/>
      <c r="F50" s="127" t="str">
        <f>IF(E16="","",E16)</f>
        <v/>
      </c>
      <c r="G50" s="133"/>
      <c r="H50" s="133"/>
      <c r="I50" s="133"/>
      <c r="J50" s="133"/>
      <c r="K50" s="14"/>
      <c r="L50" s="133"/>
      <c r="M50" s="179"/>
      <c r="N50" s="179"/>
      <c r="O50" s="179"/>
      <c r="P50" s="179"/>
      <c r="Q50" s="179"/>
      <c r="R50" s="133"/>
      <c r="S50" s="122"/>
    </row>
    <row r="51" spans="2:19" s="67" customFormat="1" ht="10.35" customHeight="1">
      <c r="B51" s="16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7"/>
    </row>
    <row r="52" spans="2:19" s="67" customFormat="1" ht="29.25" customHeight="1">
      <c r="B52" s="16"/>
      <c r="C52" s="200" t="s">
        <v>77</v>
      </c>
      <c r="D52" s="201"/>
      <c r="E52" s="201"/>
      <c r="F52" s="201"/>
      <c r="G52" s="201"/>
      <c r="H52" s="136"/>
      <c r="I52" s="136"/>
      <c r="J52" s="136"/>
      <c r="K52" s="136"/>
      <c r="L52" s="136"/>
      <c r="M52" s="136"/>
      <c r="N52" s="200" t="s">
        <v>78</v>
      </c>
      <c r="O52" s="170"/>
      <c r="P52" s="170"/>
      <c r="Q52" s="170"/>
      <c r="R52" s="133"/>
      <c r="S52" s="17"/>
    </row>
    <row r="53" spans="2:19" s="67" customFormat="1" ht="10.35" customHeight="1">
      <c r="B53" s="16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7"/>
    </row>
    <row r="54" spans="2:48" s="67" customFormat="1" ht="29.25" customHeight="1">
      <c r="B54" s="16"/>
      <c r="C54" s="53" t="s">
        <v>272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62">
        <f>N73</f>
        <v>0</v>
      </c>
      <c r="O54" s="170"/>
      <c r="P54" s="170"/>
      <c r="Q54" s="170"/>
      <c r="R54" s="133"/>
      <c r="S54" s="17"/>
      <c r="AV54" s="70" t="s">
        <v>79</v>
      </c>
    </row>
    <row r="55" spans="2:19" s="72" customFormat="1" ht="24.95" customHeight="1">
      <c r="B55" s="54"/>
      <c r="C55" s="137"/>
      <c r="D55" s="55" t="s">
        <v>80</v>
      </c>
      <c r="E55" s="137"/>
      <c r="F55" s="137"/>
      <c r="G55" s="137"/>
      <c r="H55" s="137"/>
      <c r="I55" s="137"/>
      <c r="J55" s="137"/>
      <c r="K55" s="137"/>
      <c r="L55" s="137"/>
      <c r="M55" s="137"/>
      <c r="N55" s="203">
        <f>N74</f>
        <v>0</v>
      </c>
      <c r="O55" s="204"/>
      <c r="P55" s="204"/>
      <c r="Q55" s="204"/>
      <c r="R55" s="137"/>
      <c r="S55" s="56"/>
    </row>
    <row r="56" spans="2:19" s="67" customFormat="1" ht="6.95" customHeight="1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</row>
    <row r="57" spans="2:19" ht="13.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</row>
    <row r="58" spans="2:19" ht="13.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2:19" ht="13.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</row>
    <row r="60" spans="2:19" s="67" customFormat="1" ht="6.95" customHeight="1"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</row>
    <row r="61" spans="2:19" s="67" customFormat="1" ht="36.95" customHeight="1">
      <c r="B61" s="16"/>
      <c r="C61" s="172" t="s">
        <v>266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33"/>
      <c r="S61" s="17"/>
    </row>
    <row r="62" spans="2:19" s="67" customFormat="1" ht="6.95" customHeight="1">
      <c r="B62" s="16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7"/>
    </row>
    <row r="63" spans="2:19" s="67" customFormat="1" ht="30" customHeight="1">
      <c r="B63" s="16"/>
      <c r="C63" s="14" t="s">
        <v>13</v>
      </c>
      <c r="D63" s="133"/>
      <c r="E63" s="133"/>
      <c r="F63" s="194" t="str">
        <f>F6</f>
        <v>Bezbariérové bydlení a centrum denních aktivit v Lednici - Srdce v domě, příspěvková organizace - Transformace I. Etapa - Interiér</v>
      </c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33"/>
      <c r="R63" s="133"/>
      <c r="S63" s="17"/>
    </row>
    <row r="64" spans="2:19" ht="30" customHeight="1">
      <c r="B64" s="10"/>
      <c r="C64" s="14" t="s">
        <v>73</v>
      </c>
      <c r="D64" s="128"/>
      <c r="E64" s="128"/>
      <c r="F64" s="194" t="s">
        <v>74</v>
      </c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28"/>
      <c r="R64" s="128"/>
      <c r="S64" s="11"/>
    </row>
    <row r="65" spans="2:19" s="67" customFormat="1" ht="36.95" customHeight="1">
      <c r="B65" s="16"/>
      <c r="C65" s="39" t="s">
        <v>75</v>
      </c>
      <c r="D65" s="133"/>
      <c r="E65" s="133"/>
      <c r="F65" s="173" t="str">
        <f>F8</f>
        <v>01-D.1.4.9. SO 01 - Interiér</v>
      </c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33"/>
      <c r="R65" s="133"/>
      <c r="S65" s="17"/>
    </row>
    <row r="66" spans="2:19" s="67" customFormat="1" ht="6.95" customHeight="1">
      <c r="B66" s="16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7"/>
    </row>
    <row r="67" spans="2:19" s="67" customFormat="1" ht="18" customHeight="1">
      <c r="B67" s="16"/>
      <c r="C67" s="14" t="s">
        <v>17</v>
      </c>
      <c r="D67" s="133"/>
      <c r="E67" s="133"/>
      <c r="F67" s="127" t="str">
        <f>F47</f>
        <v>Lednice na Moravě</v>
      </c>
      <c r="G67" s="133"/>
      <c r="H67" s="133"/>
      <c r="I67" s="133"/>
      <c r="J67" s="133"/>
      <c r="K67" s="14" t="s">
        <v>18</v>
      </c>
      <c r="L67" s="133"/>
      <c r="M67" s="202">
        <f>IF(O10="","",O10)</f>
        <v>0</v>
      </c>
      <c r="N67" s="202"/>
      <c r="O67" s="202"/>
      <c r="P67" s="202"/>
      <c r="Q67" s="133"/>
      <c r="R67" s="133"/>
      <c r="S67" s="122"/>
    </row>
    <row r="68" spans="2:19" s="67" customFormat="1" ht="6.95" customHeight="1">
      <c r="B68" s="16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22"/>
    </row>
    <row r="69" spans="2:19" s="67" customFormat="1" ht="15">
      <c r="B69" s="16"/>
      <c r="C69" s="14" t="s">
        <v>261</v>
      </c>
      <c r="D69" s="133"/>
      <c r="E69" s="133"/>
      <c r="F69" s="127" t="str">
        <f>F49</f>
        <v>JIHOMORAVSKÝ KRAJ, Žerotínovo nám. 3/5, 601 82 Brno</v>
      </c>
      <c r="G69" s="133"/>
      <c r="H69" s="133"/>
      <c r="I69" s="133"/>
      <c r="J69" s="133"/>
      <c r="K69" s="14" t="s">
        <v>22</v>
      </c>
      <c r="L69" s="133"/>
      <c r="M69" s="179"/>
      <c r="N69" s="179"/>
      <c r="O69" s="179"/>
      <c r="P69" s="179"/>
      <c r="Q69" s="179"/>
      <c r="R69" s="133"/>
      <c r="S69" s="122"/>
    </row>
    <row r="70" spans="2:19" s="67" customFormat="1" ht="15">
      <c r="B70" s="16"/>
      <c r="C70" s="14" t="s">
        <v>273</v>
      </c>
      <c r="D70" s="133"/>
      <c r="E70" s="133"/>
      <c r="F70" s="127" t="str">
        <f>IF(E16="","",E16)</f>
        <v/>
      </c>
      <c r="G70" s="133"/>
      <c r="H70" s="133"/>
      <c r="I70" s="133"/>
      <c r="J70" s="133"/>
      <c r="K70" s="14"/>
      <c r="L70" s="133"/>
      <c r="M70" s="179"/>
      <c r="N70" s="179"/>
      <c r="O70" s="179"/>
      <c r="P70" s="179"/>
      <c r="Q70" s="179"/>
      <c r="R70" s="133"/>
      <c r="S70" s="122"/>
    </row>
    <row r="71" spans="2:19" s="67" customFormat="1" ht="10.35" customHeight="1">
      <c r="B71" s="16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7"/>
    </row>
    <row r="72" spans="2:28" s="73" customFormat="1" ht="29.25" customHeight="1">
      <c r="B72" s="57"/>
      <c r="C72" s="58" t="s">
        <v>81</v>
      </c>
      <c r="D72" s="138" t="s">
        <v>82</v>
      </c>
      <c r="E72" s="138" t="s">
        <v>37</v>
      </c>
      <c r="F72" s="205" t="s">
        <v>83</v>
      </c>
      <c r="G72" s="206"/>
      <c r="H72" s="206"/>
      <c r="I72" s="206"/>
      <c r="J72" s="138" t="s">
        <v>84</v>
      </c>
      <c r="K72" s="138" t="s">
        <v>85</v>
      </c>
      <c r="L72" s="207" t="s">
        <v>86</v>
      </c>
      <c r="M72" s="206"/>
      <c r="N72" s="205" t="s">
        <v>78</v>
      </c>
      <c r="O72" s="206"/>
      <c r="P72" s="206"/>
      <c r="Q72" s="206"/>
      <c r="R72" s="141" t="s">
        <v>259</v>
      </c>
      <c r="S72" s="68"/>
      <c r="U72" s="74" t="s">
        <v>87</v>
      </c>
      <c r="V72" s="75" t="s">
        <v>27</v>
      </c>
      <c r="W72" s="75" t="s">
        <v>88</v>
      </c>
      <c r="X72" s="75" t="s">
        <v>89</v>
      </c>
      <c r="Y72" s="75" t="s">
        <v>90</v>
      </c>
      <c r="Z72" s="75" t="s">
        <v>91</v>
      </c>
      <c r="AA72" s="75" t="s">
        <v>92</v>
      </c>
      <c r="AB72" s="76" t="s">
        <v>93</v>
      </c>
    </row>
    <row r="73" spans="2:64" s="67" customFormat="1" ht="29.25" customHeight="1">
      <c r="B73" s="16"/>
      <c r="C73" s="53" t="s">
        <v>272</v>
      </c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213">
        <f>BL73</f>
        <v>0</v>
      </c>
      <c r="O73" s="214"/>
      <c r="P73" s="214"/>
      <c r="Q73" s="214"/>
      <c r="R73" s="133"/>
      <c r="S73" s="17"/>
      <c r="U73" s="77"/>
      <c r="V73" s="26"/>
      <c r="W73" s="26"/>
      <c r="X73" s="78">
        <f>X74</f>
        <v>0</v>
      </c>
      <c r="Y73" s="26"/>
      <c r="Z73" s="78">
        <f>Z74</f>
        <v>0</v>
      </c>
      <c r="AA73" s="26"/>
      <c r="AB73" s="79">
        <f>AB74</f>
        <v>0</v>
      </c>
      <c r="AU73" s="70" t="s">
        <v>54</v>
      </c>
      <c r="AV73" s="70" t="s">
        <v>79</v>
      </c>
      <c r="BL73" s="80">
        <f>BL74</f>
        <v>0</v>
      </c>
    </row>
    <row r="74" spans="2:64" s="81" customFormat="1" ht="37.35" customHeight="1">
      <c r="B74" s="59"/>
      <c r="C74" s="60"/>
      <c r="D74" s="61" t="s">
        <v>80</v>
      </c>
      <c r="E74" s="61"/>
      <c r="F74" s="61"/>
      <c r="G74" s="61"/>
      <c r="H74" s="61"/>
      <c r="I74" s="61"/>
      <c r="J74" s="61"/>
      <c r="K74" s="61"/>
      <c r="L74" s="61"/>
      <c r="M74" s="61"/>
      <c r="N74" s="215">
        <f>BL74</f>
        <v>0</v>
      </c>
      <c r="O74" s="216"/>
      <c r="P74" s="216"/>
      <c r="Q74" s="216"/>
      <c r="R74" s="60"/>
      <c r="S74" s="62"/>
      <c r="U74" s="82"/>
      <c r="V74" s="60"/>
      <c r="W74" s="60"/>
      <c r="X74" s="83">
        <f>SUM(X75:X110)</f>
        <v>0</v>
      </c>
      <c r="Y74" s="60"/>
      <c r="Z74" s="83">
        <f>SUM(Z75:Z110)</f>
        <v>0</v>
      </c>
      <c r="AA74" s="60"/>
      <c r="AB74" s="84">
        <f>SUM(AB75:AB110)</f>
        <v>0</v>
      </c>
      <c r="AS74" s="85" t="s">
        <v>94</v>
      </c>
      <c r="AU74" s="86" t="s">
        <v>54</v>
      </c>
      <c r="AV74" s="86" t="s">
        <v>55</v>
      </c>
      <c r="AZ74" s="85" t="s">
        <v>95</v>
      </c>
      <c r="BL74" s="87">
        <f>SUM(BL75:BL110)</f>
        <v>0</v>
      </c>
    </row>
    <row r="75" spans="2:66" s="67" customFormat="1" ht="31.5" customHeight="1">
      <c r="B75" s="16"/>
      <c r="C75" s="63" t="s">
        <v>16</v>
      </c>
      <c r="D75" s="63" t="s">
        <v>96</v>
      </c>
      <c r="E75" s="64" t="s">
        <v>97</v>
      </c>
      <c r="F75" s="208" t="s">
        <v>98</v>
      </c>
      <c r="G75" s="209"/>
      <c r="H75" s="209"/>
      <c r="I75" s="209"/>
      <c r="J75" s="65" t="s">
        <v>99</v>
      </c>
      <c r="K75" s="144">
        <v>6</v>
      </c>
      <c r="L75" s="210"/>
      <c r="M75" s="211"/>
      <c r="N75" s="212">
        <f aca="true" t="shared" si="0" ref="N75:N110">ROUND(L75*K75,2)</f>
        <v>0</v>
      </c>
      <c r="O75" s="209"/>
      <c r="P75" s="209"/>
      <c r="Q75" s="209"/>
      <c r="R75" s="142" t="s">
        <v>260</v>
      </c>
      <c r="S75" s="17"/>
      <c r="U75" s="88" t="s">
        <v>3</v>
      </c>
      <c r="V75" s="22" t="s">
        <v>28</v>
      </c>
      <c r="W75" s="89">
        <v>0</v>
      </c>
      <c r="X75" s="89">
        <f aca="true" t="shared" si="1" ref="X75:X110">W75*K75</f>
        <v>0</v>
      </c>
      <c r="Y75" s="89">
        <v>0</v>
      </c>
      <c r="Z75" s="89">
        <f aca="true" t="shared" si="2" ref="Z75:Z110">Y75*K75</f>
        <v>0</v>
      </c>
      <c r="AA75" s="89">
        <v>0</v>
      </c>
      <c r="AB75" s="90">
        <f aca="true" t="shared" si="3" ref="AB75:AB110">AA75*K75</f>
        <v>0</v>
      </c>
      <c r="AS75" s="70" t="s">
        <v>100</v>
      </c>
      <c r="AU75" s="70" t="s">
        <v>96</v>
      </c>
      <c r="AV75" s="70" t="s">
        <v>16</v>
      </c>
      <c r="AZ75" s="70" t="s">
        <v>95</v>
      </c>
      <c r="BF75" s="91">
        <f aca="true" t="shared" si="4" ref="BF75:BF110">IF(V75="základní",N75,0)</f>
        <v>0</v>
      </c>
      <c r="BG75" s="91">
        <f aca="true" t="shared" si="5" ref="BG75:BG110">IF(V75="snížená",N75,0)</f>
        <v>0</v>
      </c>
      <c r="BH75" s="91">
        <f aca="true" t="shared" si="6" ref="BH75:BH110">IF(V75="zákl. přenesená",N75,0)</f>
        <v>0</v>
      </c>
      <c r="BI75" s="91">
        <f aca="true" t="shared" si="7" ref="BI75:BI110">IF(V75="sníž. přenesená",N75,0)</f>
        <v>0</v>
      </c>
      <c r="BJ75" s="91">
        <f aca="true" t="shared" si="8" ref="BJ75:BJ110">IF(V75="nulová",N75,0)</f>
        <v>0</v>
      </c>
      <c r="BK75" s="70" t="s">
        <v>16</v>
      </c>
      <c r="BL75" s="91">
        <f aca="true" t="shared" si="9" ref="BL75:BL110">ROUND(L75*K75,2)</f>
        <v>0</v>
      </c>
      <c r="BM75" s="70" t="s">
        <v>100</v>
      </c>
      <c r="BN75" s="70" t="s">
        <v>16</v>
      </c>
    </row>
    <row r="76" spans="2:66" s="67" customFormat="1" ht="31.5" customHeight="1">
      <c r="B76" s="16"/>
      <c r="C76" s="63" t="s">
        <v>64</v>
      </c>
      <c r="D76" s="63" t="s">
        <v>96</v>
      </c>
      <c r="E76" s="64" t="s">
        <v>101</v>
      </c>
      <c r="F76" s="208" t="s">
        <v>102</v>
      </c>
      <c r="G76" s="209"/>
      <c r="H76" s="209"/>
      <c r="I76" s="209"/>
      <c r="J76" s="65" t="s">
        <v>99</v>
      </c>
      <c r="K76" s="144">
        <v>6</v>
      </c>
      <c r="L76" s="210"/>
      <c r="M76" s="211"/>
      <c r="N76" s="212">
        <f t="shared" si="0"/>
        <v>0</v>
      </c>
      <c r="O76" s="209"/>
      <c r="P76" s="209"/>
      <c r="Q76" s="209"/>
      <c r="R76" s="142" t="s">
        <v>260</v>
      </c>
      <c r="S76" s="17"/>
      <c r="U76" s="88" t="s">
        <v>3</v>
      </c>
      <c r="V76" s="22" t="s">
        <v>28</v>
      </c>
      <c r="W76" s="89">
        <v>0</v>
      </c>
      <c r="X76" s="89">
        <f t="shared" si="1"/>
        <v>0</v>
      </c>
      <c r="Y76" s="89">
        <v>0</v>
      </c>
      <c r="Z76" s="89">
        <f t="shared" si="2"/>
        <v>0</v>
      </c>
      <c r="AA76" s="89">
        <v>0</v>
      </c>
      <c r="AB76" s="90">
        <f t="shared" si="3"/>
        <v>0</v>
      </c>
      <c r="AS76" s="70" t="s">
        <v>100</v>
      </c>
      <c r="AU76" s="70" t="s">
        <v>96</v>
      </c>
      <c r="AV76" s="70" t="s">
        <v>16</v>
      </c>
      <c r="AZ76" s="70" t="s">
        <v>95</v>
      </c>
      <c r="BF76" s="91">
        <f t="shared" si="4"/>
        <v>0</v>
      </c>
      <c r="BG76" s="91">
        <f t="shared" si="5"/>
        <v>0</v>
      </c>
      <c r="BH76" s="91">
        <f t="shared" si="6"/>
        <v>0</v>
      </c>
      <c r="BI76" s="91">
        <f t="shared" si="7"/>
        <v>0</v>
      </c>
      <c r="BJ76" s="91">
        <f t="shared" si="8"/>
        <v>0</v>
      </c>
      <c r="BK76" s="70" t="s">
        <v>16</v>
      </c>
      <c r="BL76" s="91">
        <f t="shared" si="9"/>
        <v>0</v>
      </c>
      <c r="BM76" s="70" t="s">
        <v>100</v>
      </c>
      <c r="BN76" s="70" t="s">
        <v>64</v>
      </c>
    </row>
    <row r="77" spans="2:66" s="67" customFormat="1" ht="31.5" customHeight="1">
      <c r="B77" s="16"/>
      <c r="C77" s="63">
        <v>3</v>
      </c>
      <c r="D77" s="63" t="s">
        <v>96</v>
      </c>
      <c r="E77" s="64" t="s">
        <v>103</v>
      </c>
      <c r="F77" s="208" t="s">
        <v>104</v>
      </c>
      <c r="G77" s="209"/>
      <c r="H77" s="209"/>
      <c r="I77" s="209"/>
      <c r="J77" s="65" t="s">
        <v>99</v>
      </c>
      <c r="K77" s="144">
        <v>6</v>
      </c>
      <c r="L77" s="210"/>
      <c r="M77" s="211"/>
      <c r="N77" s="212">
        <f t="shared" si="0"/>
        <v>0</v>
      </c>
      <c r="O77" s="209"/>
      <c r="P77" s="209"/>
      <c r="Q77" s="209"/>
      <c r="R77" s="142" t="s">
        <v>260</v>
      </c>
      <c r="S77" s="17"/>
      <c r="U77" s="88" t="s">
        <v>3</v>
      </c>
      <c r="V77" s="22" t="s">
        <v>28</v>
      </c>
      <c r="W77" s="89">
        <v>0</v>
      </c>
      <c r="X77" s="89">
        <f t="shared" si="1"/>
        <v>0</v>
      </c>
      <c r="Y77" s="89">
        <v>0</v>
      </c>
      <c r="Z77" s="89">
        <f t="shared" si="2"/>
        <v>0</v>
      </c>
      <c r="AA77" s="89">
        <v>0</v>
      </c>
      <c r="AB77" s="90">
        <f t="shared" si="3"/>
        <v>0</v>
      </c>
      <c r="AS77" s="70" t="s">
        <v>100</v>
      </c>
      <c r="AU77" s="70" t="s">
        <v>96</v>
      </c>
      <c r="AV77" s="70" t="s">
        <v>16</v>
      </c>
      <c r="AZ77" s="70" t="s">
        <v>95</v>
      </c>
      <c r="BF77" s="91">
        <f t="shared" si="4"/>
        <v>0</v>
      </c>
      <c r="BG77" s="91">
        <f t="shared" si="5"/>
        <v>0</v>
      </c>
      <c r="BH77" s="91">
        <f t="shared" si="6"/>
        <v>0</v>
      </c>
      <c r="BI77" s="91">
        <f t="shared" si="7"/>
        <v>0</v>
      </c>
      <c r="BJ77" s="91">
        <f t="shared" si="8"/>
        <v>0</v>
      </c>
      <c r="BK77" s="70" t="s">
        <v>16</v>
      </c>
      <c r="BL77" s="91">
        <f t="shared" si="9"/>
        <v>0</v>
      </c>
      <c r="BM77" s="70" t="s">
        <v>100</v>
      </c>
      <c r="BN77" s="70" t="s">
        <v>71</v>
      </c>
    </row>
    <row r="78" spans="2:66" s="67" customFormat="1" ht="31.5" customHeight="1">
      <c r="B78" s="16"/>
      <c r="C78" s="63">
        <v>4</v>
      </c>
      <c r="D78" s="63" t="s">
        <v>96</v>
      </c>
      <c r="E78" s="64" t="s">
        <v>105</v>
      </c>
      <c r="F78" s="208" t="s">
        <v>106</v>
      </c>
      <c r="G78" s="209"/>
      <c r="H78" s="209"/>
      <c r="I78" s="209"/>
      <c r="J78" s="65" t="s">
        <v>99</v>
      </c>
      <c r="K78" s="144">
        <v>6</v>
      </c>
      <c r="L78" s="210"/>
      <c r="M78" s="211"/>
      <c r="N78" s="212">
        <f t="shared" si="0"/>
        <v>0</v>
      </c>
      <c r="O78" s="209"/>
      <c r="P78" s="209"/>
      <c r="Q78" s="209"/>
      <c r="R78" s="142" t="s">
        <v>260</v>
      </c>
      <c r="S78" s="17"/>
      <c r="U78" s="88" t="s">
        <v>3</v>
      </c>
      <c r="V78" s="22" t="s">
        <v>28</v>
      </c>
      <c r="W78" s="89">
        <v>0</v>
      </c>
      <c r="X78" s="89">
        <f t="shared" si="1"/>
        <v>0</v>
      </c>
      <c r="Y78" s="89">
        <v>0</v>
      </c>
      <c r="Z78" s="89">
        <f t="shared" si="2"/>
        <v>0</v>
      </c>
      <c r="AA78" s="89">
        <v>0</v>
      </c>
      <c r="AB78" s="90">
        <f t="shared" si="3"/>
        <v>0</v>
      </c>
      <c r="AS78" s="70" t="s">
        <v>100</v>
      </c>
      <c r="AU78" s="70" t="s">
        <v>96</v>
      </c>
      <c r="AV78" s="70" t="s">
        <v>16</v>
      </c>
      <c r="AZ78" s="70" t="s">
        <v>95</v>
      </c>
      <c r="BF78" s="91">
        <f t="shared" si="4"/>
        <v>0</v>
      </c>
      <c r="BG78" s="91">
        <f t="shared" si="5"/>
        <v>0</v>
      </c>
      <c r="BH78" s="91">
        <f t="shared" si="6"/>
        <v>0</v>
      </c>
      <c r="BI78" s="91">
        <f t="shared" si="7"/>
        <v>0</v>
      </c>
      <c r="BJ78" s="91">
        <f t="shared" si="8"/>
        <v>0</v>
      </c>
      <c r="BK78" s="70" t="s">
        <v>16</v>
      </c>
      <c r="BL78" s="91">
        <f t="shared" si="9"/>
        <v>0</v>
      </c>
      <c r="BM78" s="70" t="s">
        <v>100</v>
      </c>
      <c r="BN78" s="70" t="s">
        <v>94</v>
      </c>
    </row>
    <row r="79" spans="2:66" s="67" customFormat="1" ht="31.5" customHeight="1">
      <c r="B79" s="16"/>
      <c r="C79" s="63">
        <v>5</v>
      </c>
      <c r="D79" s="63" t="s">
        <v>96</v>
      </c>
      <c r="E79" s="64" t="s">
        <v>108</v>
      </c>
      <c r="F79" s="208" t="s">
        <v>109</v>
      </c>
      <c r="G79" s="209"/>
      <c r="H79" s="209"/>
      <c r="I79" s="209"/>
      <c r="J79" s="65" t="s">
        <v>99</v>
      </c>
      <c r="K79" s="144">
        <v>6</v>
      </c>
      <c r="L79" s="210"/>
      <c r="M79" s="211"/>
      <c r="N79" s="212">
        <f t="shared" si="0"/>
        <v>0</v>
      </c>
      <c r="O79" s="209"/>
      <c r="P79" s="209"/>
      <c r="Q79" s="209"/>
      <c r="R79" s="142" t="s">
        <v>260</v>
      </c>
      <c r="S79" s="17"/>
      <c r="U79" s="88" t="s">
        <v>3</v>
      </c>
      <c r="V79" s="22" t="s">
        <v>28</v>
      </c>
      <c r="W79" s="89">
        <v>0</v>
      </c>
      <c r="X79" s="89">
        <f t="shared" si="1"/>
        <v>0</v>
      </c>
      <c r="Y79" s="89">
        <v>0</v>
      </c>
      <c r="Z79" s="89">
        <f t="shared" si="2"/>
        <v>0</v>
      </c>
      <c r="AA79" s="89">
        <v>0</v>
      </c>
      <c r="AB79" s="90">
        <f t="shared" si="3"/>
        <v>0</v>
      </c>
      <c r="AS79" s="70" t="s">
        <v>100</v>
      </c>
      <c r="AU79" s="70" t="s">
        <v>96</v>
      </c>
      <c r="AV79" s="70" t="s">
        <v>16</v>
      </c>
      <c r="AZ79" s="70" t="s">
        <v>95</v>
      </c>
      <c r="BF79" s="91">
        <f t="shared" si="4"/>
        <v>0</v>
      </c>
      <c r="BG79" s="91">
        <f t="shared" si="5"/>
        <v>0</v>
      </c>
      <c r="BH79" s="91">
        <f t="shared" si="6"/>
        <v>0</v>
      </c>
      <c r="BI79" s="91">
        <f t="shared" si="7"/>
        <v>0</v>
      </c>
      <c r="BJ79" s="91">
        <f t="shared" si="8"/>
        <v>0</v>
      </c>
      <c r="BK79" s="70" t="s">
        <v>16</v>
      </c>
      <c r="BL79" s="91">
        <f t="shared" si="9"/>
        <v>0</v>
      </c>
      <c r="BM79" s="70" t="s">
        <v>100</v>
      </c>
      <c r="BN79" s="70" t="s">
        <v>107</v>
      </c>
    </row>
    <row r="80" spans="2:66" s="67" customFormat="1" ht="31.5" customHeight="1">
      <c r="B80" s="16"/>
      <c r="C80" s="63">
        <v>6</v>
      </c>
      <c r="D80" s="63" t="s">
        <v>96</v>
      </c>
      <c r="E80" s="64" t="s">
        <v>111</v>
      </c>
      <c r="F80" s="208" t="s">
        <v>112</v>
      </c>
      <c r="G80" s="209"/>
      <c r="H80" s="209"/>
      <c r="I80" s="209"/>
      <c r="J80" s="65" t="s">
        <v>99</v>
      </c>
      <c r="K80" s="144">
        <v>2</v>
      </c>
      <c r="L80" s="210"/>
      <c r="M80" s="211"/>
      <c r="N80" s="212">
        <f t="shared" si="0"/>
        <v>0</v>
      </c>
      <c r="O80" s="209"/>
      <c r="P80" s="209"/>
      <c r="Q80" s="209"/>
      <c r="R80" s="142" t="s">
        <v>260</v>
      </c>
      <c r="S80" s="17"/>
      <c r="U80" s="88" t="s">
        <v>3</v>
      </c>
      <c r="V80" s="22" t="s">
        <v>28</v>
      </c>
      <c r="W80" s="89">
        <v>0</v>
      </c>
      <c r="X80" s="89">
        <f t="shared" si="1"/>
        <v>0</v>
      </c>
      <c r="Y80" s="89">
        <v>0</v>
      </c>
      <c r="Z80" s="89">
        <f t="shared" si="2"/>
        <v>0</v>
      </c>
      <c r="AA80" s="89">
        <v>0</v>
      </c>
      <c r="AB80" s="90">
        <f t="shared" si="3"/>
        <v>0</v>
      </c>
      <c r="AS80" s="70" t="s">
        <v>100</v>
      </c>
      <c r="AU80" s="70" t="s">
        <v>96</v>
      </c>
      <c r="AV80" s="70" t="s">
        <v>16</v>
      </c>
      <c r="AZ80" s="70" t="s">
        <v>95</v>
      </c>
      <c r="BF80" s="91">
        <f t="shared" si="4"/>
        <v>0</v>
      </c>
      <c r="BG80" s="91">
        <f t="shared" si="5"/>
        <v>0</v>
      </c>
      <c r="BH80" s="91">
        <f t="shared" si="6"/>
        <v>0</v>
      </c>
      <c r="BI80" s="91">
        <f t="shared" si="7"/>
        <v>0</v>
      </c>
      <c r="BJ80" s="91">
        <f t="shared" si="8"/>
        <v>0</v>
      </c>
      <c r="BK80" s="70" t="s">
        <v>16</v>
      </c>
      <c r="BL80" s="91">
        <f t="shared" si="9"/>
        <v>0</v>
      </c>
      <c r="BM80" s="70" t="s">
        <v>100</v>
      </c>
      <c r="BN80" s="70" t="s">
        <v>110</v>
      </c>
    </row>
    <row r="81" spans="2:66" s="67" customFormat="1" ht="31.5" customHeight="1">
      <c r="B81" s="16"/>
      <c r="C81" s="63">
        <v>7</v>
      </c>
      <c r="D81" s="63" t="s">
        <v>96</v>
      </c>
      <c r="E81" s="64" t="s">
        <v>114</v>
      </c>
      <c r="F81" s="208" t="s">
        <v>115</v>
      </c>
      <c r="G81" s="209"/>
      <c r="H81" s="209"/>
      <c r="I81" s="209"/>
      <c r="J81" s="65" t="s">
        <v>99</v>
      </c>
      <c r="K81" s="144">
        <v>2</v>
      </c>
      <c r="L81" s="210"/>
      <c r="M81" s="211"/>
      <c r="N81" s="212">
        <f t="shared" si="0"/>
        <v>0</v>
      </c>
      <c r="O81" s="209"/>
      <c r="P81" s="209"/>
      <c r="Q81" s="209"/>
      <c r="R81" s="142" t="s">
        <v>260</v>
      </c>
      <c r="S81" s="17"/>
      <c r="U81" s="88" t="s">
        <v>3</v>
      </c>
      <c r="V81" s="22" t="s">
        <v>28</v>
      </c>
      <c r="W81" s="89">
        <v>0</v>
      </c>
      <c r="X81" s="89">
        <f t="shared" si="1"/>
        <v>0</v>
      </c>
      <c r="Y81" s="89">
        <v>0</v>
      </c>
      <c r="Z81" s="89">
        <f t="shared" si="2"/>
        <v>0</v>
      </c>
      <c r="AA81" s="89">
        <v>0</v>
      </c>
      <c r="AB81" s="90">
        <f t="shared" si="3"/>
        <v>0</v>
      </c>
      <c r="AS81" s="70" t="s">
        <v>100</v>
      </c>
      <c r="AU81" s="70" t="s">
        <v>96</v>
      </c>
      <c r="AV81" s="70" t="s">
        <v>16</v>
      </c>
      <c r="AZ81" s="70" t="s">
        <v>95</v>
      </c>
      <c r="BF81" s="91">
        <f t="shared" si="4"/>
        <v>0</v>
      </c>
      <c r="BG81" s="91">
        <f t="shared" si="5"/>
        <v>0</v>
      </c>
      <c r="BH81" s="91">
        <f t="shared" si="6"/>
        <v>0</v>
      </c>
      <c r="BI81" s="91">
        <f t="shared" si="7"/>
        <v>0</v>
      </c>
      <c r="BJ81" s="91">
        <f t="shared" si="8"/>
        <v>0</v>
      </c>
      <c r="BK81" s="70" t="s">
        <v>16</v>
      </c>
      <c r="BL81" s="91">
        <f t="shared" si="9"/>
        <v>0</v>
      </c>
      <c r="BM81" s="70" t="s">
        <v>100</v>
      </c>
      <c r="BN81" s="70" t="s">
        <v>113</v>
      </c>
    </row>
    <row r="82" spans="2:66" s="67" customFormat="1" ht="31.5" customHeight="1">
      <c r="B82" s="16"/>
      <c r="C82" s="63">
        <v>8</v>
      </c>
      <c r="D82" s="63" t="s">
        <v>96</v>
      </c>
      <c r="E82" s="64" t="s">
        <v>117</v>
      </c>
      <c r="F82" s="208" t="s">
        <v>118</v>
      </c>
      <c r="G82" s="209"/>
      <c r="H82" s="209"/>
      <c r="I82" s="209"/>
      <c r="J82" s="65" t="s">
        <v>99</v>
      </c>
      <c r="K82" s="144">
        <v>2</v>
      </c>
      <c r="L82" s="210"/>
      <c r="M82" s="211"/>
      <c r="N82" s="212">
        <f t="shared" si="0"/>
        <v>0</v>
      </c>
      <c r="O82" s="209"/>
      <c r="P82" s="209"/>
      <c r="Q82" s="209"/>
      <c r="R82" s="142" t="s">
        <v>260</v>
      </c>
      <c r="S82" s="17"/>
      <c r="U82" s="88" t="s">
        <v>3</v>
      </c>
      <c r="V82" s="22" t="s">
        <v>28</v>
      </c>
      <c r="W82" s="89">
        <v>0</v>
      </c>
      <c r="X82" s="89">
        <f t="shared" si="1"/>
        <v>0</v>
      </c>
      <c r="Y82" s="89">
        <v>0</v>
      </c>
      <c r="Z82" s="89">
        <f t="shared" si="2"/>
        <v>0</v>
      </c>
      <c r="AA82" s="89">
        <v>0</v>
      </c>
      <c r="AB82" s="90">
        <f t="shared" si="3"/>
        <v>0</v>
      </c>
      <c r="AS82" s="70" t="s">
        <v>100</v>
      </c>
      <c r="AU82" s="70" t="s">
        <v>96</v>
      </c>
      <c r="AV82" s="70" t="s">
        <v>16</v>
      </c>
      <c r="AZ82" s="70" t="s">
        <v>95</v>
      </c>
      <c r="BF82" s="91">
        <f t="shared" si="4"/>
        <v>0</v>
      </c>
      <c r="BG82" s="91">
        <f t="shared" si="5"/>
        <v>0</v>
      </c>
      <c r="BH82" s="91">
        <f t="shared" si="6"/>
        <v>0</v>
      </c>
      <c r="BI82" s="91">
        <f t="shared" si="7"/>
        <v>0</v>
      </c>
      <c r="BJ82" s="91">
        <f t="shared" si="8"/>
        <v>0</v>
      </c>
      <c r="BK82" s="70" t="s">
        <v>16</v>
      </c>
      <c r="BL82" s="91">
        <f t="shared" si="9"/>
        <v>0</v>
      </c>
      <c r="BM82" s="70" t="s">
        <v>100</v>
      </c>
      <c r="BN82" s="70" t="s">
        <v>116</v>
      </c>
    </row>
    <row r="83" spans="2:66" s="67" customFormat="1" ht="31.5" customHeight="1">
      <c r="B83" s="16"/>
      <c r="C83" s="63">
        <v>9</v>
      </c>
      <c r="D83" s="63" t="s">
        <v>96</v>
      </c>
      <c r="E83" s="64" t="s">
        <v>120</v>
      </c>
      <c r="F83" s="208" t="s">
        <v>121</v>
      </c>
      <c r="G83" s="209"/>
      <c r="H83" s="209"/>
      <c r="I83" s="209"/>
      <c r="J83" s="65" t="s">
        <v>99</v>
      </c>
      <c r="K83" s="144">
        <v>2</v>
      </c>
      <c r="L83" s="210"/>
      <c r="M83" s="211"/>
      <c r="N83" s="212">
        <f t="shared" si="0"/>
        <v>0</v>
      </c>
      <c r="O83" s="209"/>
      <c r="P83" s="209"/>
      <c r="Q83" s="209"/>
      <c r="R83" s="142" t="s">
        <v>260</v>
      </c>
      <c r="S83" s="17"/>
      <c r="U83" s="88" t="s">
        <v>3</v>
      </c>
      <c r="V83" s="22" t="s">
        <v>28</v>
      </c>
      <c r="W83" s="89">
        <v>0</v>
      </c>
      <c r="X83" s="89">
        <f t="shared" si="1"/>
        <v>0</v>
      </c>
      <c r="Y83" s="89">
        <v>0</v>
      </c>
      <c r="Z83" s="89">
        <f t="shared" si="2"/>
        <v>0</v>
      </c>
      <c r="AA83" s="89">
        <v>0</v>
      </c>
      <c r="AB83" s="90">
        <f t="shared" si="3"/>
        <v>0</v>
      </c>
      <c r="AS83" s="70" t="s">
        <v>100</v>
      </c>
      <c r="AU83" s="70" t="s">
        <v>96</v>
      </c>
      <c r="AV83" s="70" t="s">
        <v>16</v>
      </c>
      <c r="AZ83" s="70" t="s">
        <v>95</v>
      </c>
      <c r="BF83" s="91">
        <f t="shared" si="4"/>
        <v>0</v>
      </c>
      <c r="BG83" s="91">
        <f t="shared" si="5"/>
        <v>0</v>
      </c>
      <c r="BH83" s="91">
        <f t="shared" si="6"/>
        <v>0</v>
      </c>
      <c r="BI83" s="91">
        <f t="shared" si="7"/>
        <v>0</v>
      </c>
      <c r="BJ83" s="91">
        <f t="shared" si="8"/>
        <v>0</v>
      </c>
      <c r="BK83" s="70" t="s">
        <v>16</v>
      </c>
      <c r="BL83" s="91">
        <f t="shared" si="9"/>
        <v>0</v>
      </c>
      <c r="BM83" s="70" t="s">
        <v>100</v>
      </c>
      <c r="BN83" s="70" t="s">
        <v>119</v>
      </c>
    </row>
    <row r="84" spans="2:66" s="67" customFormat="1" ht="31.5" customHeight="1">
      <c r="B84" s="16"/>
      <c r="C84" s="63">
        <v>10</v>
      </c>
      <c r="D84" s="63" t="s">
        <v>96</v>
      </c>
      <c r="E84" s="64" t="s">
        <v>122</v>
      </c>
      <c r="F84" s="208" t="s">
        <v>123</v>
      </c>
      <c r="G84" s="209"/>
      <c r="H84" s="209"/>
      <c r="I84" s="209"/>
      <c r="J84" s="65" t="s">
        <v>99</v>
      </c>
      <c r="K84" s="144">
        <v>2</v>
      </c>
      <c r="L84" s="210"/>
      <c r="M84" s="211"/>
      <c r="N84" s="212">
        <f t="shared" si="0"/>
        <v>0</v>
      </c>
      <c r="O84" s="209"/>
      <c r="P84" s="209"/>
      <c r="Q84" s="209"/>
      <c r="R84" s="142" t="s">
        <v>260</v>
      </c>
      <c r="S84" s="17"/>
      <c r="U84" s="88" t="s">
        <v>3</v>
      </c>
      <c r="V84" s="22" t="s">
        <v>28</v>
      </c>
      <c r="W84" s="89">
        <v>0</v>
      </c>
      <c r="X84" s="89">
        <f t="shared" si="1"/>
        <v>0</v>
      </c>
      <c r="Y84" s="89">
        <v>0</v>
      </c>
      <c r="Z84" s="89">
        <f t="shared" si="2"/>
        <v>0</v>
      </c>
      <c r="AA84" s="89">
        <v>0</v>
      </c>
      <c r="AB84" s="90">
        <f t="shared" si="3"/>
        <v>0</v>
      </c>
      <c r="AS84" s="70" t="s">
        <v>100</v>
      </c>
      <c r="AU84" s="70" t="s">
        <v>96</v>
      </c>
      <c r="AV84" s="70" t="s">
        <v>16</v>
      </c>
      <c r="AZ84" s="70" t="s">
        <v>95</v>
      </c>
      <c r="BF84" s="91">
        <f t="shared" si="4"/>
        <v>0</v>
      </c>
      <c r="BG84" s="91">
        <f t="shared" si="5"/>
        <v>0</v>
      </c>
      <c r="BH84" s="91">
        <f t="shared" si="6"/>
        <v>0</v>
      </c>
      <c r="BI84" s="91">
        <f t="shared" si="7"/>
        <v>0</v>
      </c>
      <c r="BJ84" s="91">
        <f t="shared" si="8"/>
        <v>0</v>
      </c>
      <c r="BK84" s="70" t="s">
        <v>16</v>
      </c>
      <c r="BL84" s="91">
        <f t="shared" si="9"/>
        <v>0</v>
      </c>
      <c r="BM84" s="70" t="s">
        <v>100</v>
      </c>
      <c r="BN84" s="70" t="s">
        <v>19</v>
      </c>
    </row>
    <row r="85" spans="2:66" s="67" customFormat="1" ht="31.5" customHeight="1">
      <c r="B85" s="16"/>
      <c r="C85" s="63">
        <v>11</v>
      </c>
      <c r="D85" s="63" t="s">
        <v>96</v>
      </c>
      <c r="E85" s="64" t="s">
        <v>125</v>
      </c>
      <c r="F85" s="208" t="s">
        <v>126</v>
      </c>
      <c r="G85" s="209"/>
      <c r="H85" s="209"/>
      <c r="I85" s="209"/>
      <c r="J85" s="65" t="s">
        <v>99</v>
      </c>
      <c r="K85" s="144">
        <v>2</v>
      </c>
      <c r="L85" s="210"/>
      <c r="M85" s="211"/>
      <c r="N85" s="212">
        <f t="shared" si="0"/>
        <v>0</v>
      </c>
      <c r="O85" s="209"/>
      <c r="P85" s="209"/>
      <c r="Q85" s="209"/>
      <c r="R85" s="142" t="s">
        <v>260</v>
      </c>
      <c r="S85" s="17"/>
      <c r="U85" s="88" t="s">
        <v>3</v>
      </c>
      <c r="V85" s="22" t="s">
        <v>28</v>
      </c>
      <c r="W85" s="89">
        <v>0</v>
      </c>
      <c r="X85" s="89">
        <f t="shared" si="1"/>
        <v>0</v>
      </c>
      <c r="Y85" s="89">
        <v>0</v>
      </c>
      <c r="Z85" s="89">
        <f t="shared" si="2"/>
        <v>0</v>
      </c>
      <c r="AA85" s="89">
        <v>0</v>
      </c>
      <c r="AB85" s="90">
        <f t="shared" si="3"/>
        <v>0</v>
      </c>
      <c r="AS85" s="70" t="s">
        <v>100</v>
      </c>
      <c r="AU85" s="70" t="s">
        <v>96</v>
      </c>
      <c r="AV85" s="70" t="s">
        <v>16</v>
      </c>
      <c r="AZ85" s="70" t="s">
        <v>95</v>
      </c>
      <c r="BF85" s="91">
        <f t="shared" si="4"/>
        <v>0</v>
      </c>
      <c r="BG85" s="91">
        <f t="shared" si="5"/>
        <v>0</v>
      </c>
      <c r="BH85" s="91">
        <f t="shared" si="6"/>
        <v>0</v>
      </c>
      <c r="BI85" s="91">
        <f t="shared" si="7"/>
        <v>0</v>
      </c>
      <c r="BJ85" s="91">
        <f t="shared" si="8"/>
        <v>0</v>
      </c>
      <c r="BK85" s="70" t="s">
        <v>16</v>
      </c>
      <c r="BL85" s="91">
        <f t="shared" si="9"/>
        <v>0</v>
      </c>
      <c r="BM85" s="70" t="s">
        <v>100</v>
      </c>
      <c r="BN85" s="70" t="s">
        <v>124</v>
      </c>
    </row>
    <row r="86" spans="2:66" s="67" customFormat="1" ht="31.5" customHeight="1">
      <c r="B86" s="16"/>
      <c r="C86" s="63">
        <v>12</v>
      </c>
      <c r="D86" s="63" t="s">
        <v>96</v>
      </c>
      <c r="E86" s="64" t="s">
        <v>128</v>
      </c>
      <c r="F86" s="208" t="s">
        <v>129</v>
      </c>
      <c r="G86" s="209"/>
      <c r="H86" s="209"/>
      <c r="I86" s="209"/>
      <c r="J86" s="65" t="s">
        <v>99</v>
      </c>
      <c r="K86" s="144">
        <v>2</v>
      </c>
      <c r="L86" s="210"/>
      <c r="M86" s="211"/>
      <c r="N86" s="212">
        <f t="shared" si="0"/>
        <v>0</v>
      </c>
      <c r="O86" s="209"/>
      <c r="P86" s="209"/>
      <c r="Q86" s="209"/>
      <c r="R86" s="142" t="s">
        <v>260</v>
      </c>
      <c r="S86" s="17"/>
      <c r="U86" s="88" t="s">
        <v>3</v>
      </c>
      <c r="V86" s="22" t="s">
        <v>28</v>
      </c>
      <c r="W86" s="89">
        <v>0</v>
      </c>
      <c r="X86" s="89">
        <f t="shared" si="1"/>
        <v>0</v>
      </c>
      <c r="Y86" s="89">
        <v>0</v>
      </c>
      <c r="Z86" s="89">
        <f t="shared" si="2"/>
        <v>0</v>
      </c>
      <c r="AA86" s="89">
        <v>0</v>
      </c>
      <c r="AB86" s="90">
        <f t="shared" si="3"/>
        <v>0</v>
      </c>
      <c r="AS86" s="70" t="s">
        <v>100</v>
      </c>
      <c r="AU86" s="70" t="s">
        <v>96</v>
      </c>
      <c r="AV86" s="70" t="s">
        <v>16</v>
      </c>
      <c r="AZ86" s="70" t="s">
        <v>95</v>
      </c>
      <c r="BF86" s="91">
        <f t="shared" si="4"/>
        <v>0</v>
      </c>
      <c r="BG86" s="91">
        <f t="shared" si="5"/>
        <v>0</v>
      </c>
      <c r="BH86" s="91">
        <f t="shared" si="6"/>
        <v>0</v>
      </c>
      <c r="BI86" s="91">
        <f t="shared" si="7"/>
        <v>0</v>
      </c>
      <c r="BJ86" s="91">
        <f t="shared" si="8"/>
        <v>0</v>
      </c>
      <c r="BK86" s="70" t="s">
        <v>16</v>
      </c>
      <c r="BL86" s="91">
        <f t="shared" si="9"/>
        <v>0</v>
      </c>
      <c r="BM86" s="70" t="s">
        <v>100</v>
      </c>
      <c r="BN86" s="70" t="s">
        <v>127</v>
      </c>
    </row>
    <row r="87" spans="2:66" s="67" customFormat="1" ht="31.5" customHeight="1">
      <c r="B87" s="16"/>
      <c r="C87" s="63">
        <v>13</v>
      </c>
      <c r="D87" s="63" t="s">
        <v>96</v>
      </c>
      <c r="E87" s="64" t="s">
        <v>131</v>
      </c>
      <c r="F87" s="208" t="s">
        <v>132</v>
      </c>
      <c r="G87" s="209"/>
      <c r="H87" s="209"/>
      <c r="I87" s="209"/>
      <c r="J87" s="65" t="s">
        <v>99</v>
      </c>
      <c r="K87" s="144">
        <v>8</v>
      </c>
      <c r="L87" s="210"/>
      <c r="M87" s="211"/>
      <c r="N87" s="212">
        <f t="shared" si="0"/>
        <v>0</v>
      </c>
      <c r="O87" s="209"/>
      <c r="P87" s="209"/>
      <c r="Q87" s="209"/>
      <c r="R87" s="142" t="s">
        <v>260</v>
      </c>
      <c r="S87" s="17"/>
      <c r="U87" s="88" t="s">
        <v>3</v>
      </c>
      <c r="V87" s="22" t="s">
        <v>28</v>
      </c>
      <c r="W87" s="89">
        <v>0</v>
      </c>
      <c r="X87" s="89">
        <f t="shared" si="1"/>
        <v>0</v>
      </c>
      <c r="Y87" s="89">
        <v>0</v>
      </c>
      <c r="Z87" s="89">
        <f t="shared" si="2"/>
        <v>0</v>
      </c>
      <c r="AA87" s="89">
        <v>0</v>
      </c>
      <c r="AB87" s="90">
        <f t="shared" si="3"/>
        <v>0</v>
      </c>
      <c r="AS87" s="70" t="s">
        <v>100</v>
      </c>
      <c r="AU87" s="70" t="s">
        <v>96</v>
      </c>
      <c r="AV87" s="70" t="s">
        <v>16</v>
      </c>
      <c r="AZ87" s="70" t="s">
        <v>95</v>
      </c>
      <c r="BF87" s="91">
        <f t="shared" si="4"/>
        <v>0</v>
      </c>
      <c r="BG87" s="91">
        <f t="shared" si="5"/>
        <v>0</v>
      </c>
      <c r="BH87" s="91">
        <f t="shared" si="6"/>
        <v>0</v>
      </c>
      <c r="BI87" s="91">
        <f t="shared" si="7"/>
        <v>0</v>
      </c>
      <c r="BJ87" s="91">
        <f t="shared" si="8"/>
        <v>0</v>
      </c>
      <c r="BK87" s="70" t="s">
        <v>16</v>
      </c>
      <c r="BL87" s="91">
        <f t="shared" si="9"/>
        <v>0</v>
      </c>
      <c r="BM87" s="70" t="s">
        <v>100</v>
      </c>
      <c r="BN87" s="70" t="s">
        <v>130</v>
      </c>
    </row>
    <row r="88" spans="2:66" s="67" customFormat="1" ht="31.5" customHeight="1">
      <c r="B88" s="16"/>
      <c r="C88" s="63">
        <v>14</v>
      </c>
      <c r="D88" s="63" t="s">
        <v>96</v>
      </c>
      <c r="E88" s="64" t="s">
        <v>134</v>
      </c>
      <c r="F88" s="208" t="s">
        <v>138</v>
      </c>
      <c r="G88" s="209"/>
      <c r="H88" s="209"/>
      <c r="I88" s="209"/>
      <c r="J88" s="65" t="s">
        <v>99</v>
      </c>
      <c r="K88" s="144">
        <v>2</v>
      </c>
      <c r="L88" s="210"/>
      <c r="M88" s="211"/>
      <c r="N88" s="212">
        <f t="shared" si="0"/>
        <v>0</v>
      </c>
      <c r="O88" s="209"/>
      <c r="P88" s="209"/>
      <c r="Q88" s="209"/>
      <c r="R88" s="142" t="s">
        <v>260</v>
      </c>
      <c r="S88" s="17"/>
      <c r="U88" s="88" t="s">
        <v>3</v>
      </c>
      <c r="V88" s="22" t="s">
        <v>28</v>
      </c>
      <c r="W88" s="89">
        <v>0</v>
      </c>
      <c r="X88" s="89">
        <f t="shared" si="1"/>
        <v>0</v>
      </c>
      <c r="Y88" s="89">
        <v>0</v>
      </c>
      <c r="Z88" s="89">
        <f t="shared" si="2"/>
        <v>0</v>
      </c>
      <c r="AA88" s="89">
        <v>0</v>
      </c>
      <c r="AB88" s="90">
        <f t="shared" si="3"/>
        <v>0</v>
      </c>
      <c r="AS88" s="70" t="s">
        <v>100</v>
      </c>
      <c r="AU88" s="70" t="s">
        <v>96</v>
      </c>
      <c r="AV88" s="70" t="s">
        <v>16</v>
      </c>
      <c r="AZ88" s="70" t="s">
        <v>95</v>
      </c>
      <c r="BF88" s="91">
        <f t="shared" si="4"/>
        <v>0</v>
      </c>
      <c r="BG88" s="91">
        <f t="shared" si="5"/>
        <v>0</v>
      </c>
      <c r="BH88" s="91">
        <f t="shared" si="6"/>
        <v>0</v>
      </c>
      <c r="BI88" s="91">
        <f t="shared" si="7"/>
        <v>0</v>
      </c>
      <c r="BJ88" s="91">
        <f t="shared" si="8"/>
        <v>0</v>
      </c>
      <c r="BK88" s="70" t="s">
        <v>16</v>
      </c>
      <c r="BL88" s="91">
        <f t="shared" si="9"/>
        <v>0</v>
      </c>
      <c r="BM88" s="70" t="s">
        <v>100</v>
      </c>
      <c r="BN88" s="70" t="s">
        <v>136</v>
      </c>
    </row>
    <row r="89" spans="2:66" s="67" customFormat="1" ht="31.5" customHeight="1">
      <c r="B89" s="16"/>
      <c r="C89" s="63">
        <v>15</v>
      </c>
      <c r="D89" s="63" t="s">
        <v>96</v>
      </c>
      <c r="E89" s="64" t="s">
        <v>135</v>
      </c>
      <c r="F89" s="208" t="s">
        <v>145</v>
      </c>
      <c r="G89" s="209"/>
      <c r="H89" s="209"/>
      <c r="I89" s="209"/>
      <c r="J89" s="65" t="s">
        <v>99</v>
      </c>
      <c r="K89" s="144">
        <v>1</v>
      </c>
      <c r="L89" s="210"/>
      <c r="M89" s="211"/>
      <c r="N89" s="212">
        <f t="shared" si="0"/>
        <v>0</v>
      </c>
      <c r="O89" s="209"/>
      <c r="P89" s="209"/>
      <c r="Q89" s="209"/>
      <c r="R89" s="142" t="s">
        <v>260</v>
      </c>
      <c r="S89" s="17"/>
      <c r="U89" s="88" t="s">
        <v>3</v>
      </c>
      <c r="V89" s="22" t="s">
        <v>28</v>
      </c>
      <c r="W89" s="89">
        <v>0</v>
      </c>
      <c r="X89" s="89">
        <f t="shared" si="1"/>
        <v>0</v>
      </c>
      <c r="Y89" s="89">
        <v>0</v>
      </c>
      <c r="Z89" s="89">
        <f t="shared" si="2"/>
        <v>0</v>
      </c>
      <c r="AA89" s="89">
        <v>0</v>
      </c>
      <c r="AB89" s="90">
        <f t="shared" si="3"/>
        <v>0</v>
      </c>
      <c r="AS89" s="70" t="s">
        <v>100</v>
      </c>
      <c r="AU89" s="70" t="s">
        <v>96</v>
      </c>
      <c r="AV89" s="70" t="s">
        <v>16</v>
      </c>
      <c r="AZ89" s="70" t="s">
        <v>95</v>
      </c>
      <c r="BF89" s="91">
        <f t="shared" si="4"/>
        <v>0</v>
      </c>
      <c r="BG89" s="91">
        <f t="shared" si="5"/>
        <v>0</v>
      </c>
      <c r="BH89" s="91">
        <f t="shared" si="6"/>
        <v>0</v>
      </c>
      <c r="BI89" s="91">
        <f t="shared" si="7"/>
        <v>0</v>
      </c>
      <c r="BJ89" s="91">
        <f t="shared" si="8"/>
        <v>0</v>
      </c>
      <c r="BK89" s="70" t="s">
        <v>16</v>
      </c>
      <c r="BL89" s="91">
        <f t="shared" si="9"/>
        <v>0</v>
      </c>
      <c r="BM89" s="70" t="s">
        <v>100</v>
      </c>
      <c r="BN89" s="70" t="s">
        <v>143</v>
      </c>
    </row>
    <row r="90" spans="2:66" s="67" customFormat="1" ht="31.5" customHeight="1">
      <c r="B90" s="16"/>
      <c r="C90" s="63">
        <v>16</v>
      </c>
      <c r="D90" s="63" t="s">
        <v>96</v>
      </c>
      <c r="E90" s="64" t="s">
        <v>137</v>
      </c>
      <c r="F90" s="208" t="s">
        <v>147</v>
      </c>
      <c r="G90" s="209"/>
      <c r="H90" s="209"/>
      <c r="I90" s="209"/>
      <c r="J90" s="65" t="s">
        <v>99</v>
      </c>
      <c r="K90" s="144">
        <v>1</v>
      </c>
      <c r="L90" s="210"/>
      <c r="M90" s="211"/>
      <c r="N90" s="212">
        <f t="shared" si="0"/>
        <v>0</v>
      </c>
      <c r="O90" s="209"/>
      <c r="P90" s="209"/>
      <c r="Q90" s="209"/>
      <c r="R90" s="142" t="s">
        <v>260</v>
      </c>
      <c r="S90" s="17"/>
      <c r="U90" s="88" t="s">
        <v>3</v>
      </c>
      <c r="V90" s="22" t="s">
        <v>28</v>
      </c>
      <c r="W90" s="89">
        <v>0</v>
      </c>
      <c r="X90" s="89">
        <f t="shared" si="1"/>
        <v>0</v>
      </c>
      <c r="Y90" s="89">
        <v>0</v>
      </c>
      <c r="Z90" s="89">
        <f t="shared" si="2"/>
        <v>0</v>
      </c>
      <c r="AA90" s="89">
        <v>0</v>
      </c>
      <c r="AB90" s="90">
        <f t="shared" si="3"/>
        <v>0</v>
      </c>
      <c r="AS90" s="70" t="s">
        <v>100</v>
      </c>
      <c r="AU90" s="70" t="s">
        <v>96</v>
      </c>
      <c r="AV90" s="70" t="s">
        <v>16</v>
      </c>
      <c r="AZ90" s="70" t="s">
        <v>95</v>
      </c>
      <c r="BF90" s="91">
        <f t="shared" si="4"/>
        <v>0</v>
      </c>
      <c r="BG90" s="91">
        <f t="shared" si="5"/>
        <v>0</v>
      </c>
      <c r="BH90" s="91">
        <f t="shared" si="6"/>
        <v>0</v>
      </c>
      <c r="BI90" s="91">
        <f t="shared" si="7"/>
        <v>0</v>
      </c>
      <c r="BJ90" s="91">
        <f t="shared" si="8"/>
        <v>0</v>
      </c>
      <c r="BK90" s="70" t="s">
        <v>16</v>
      </c>
      <c r="BL90" s="91">
        <f t="shared" si="9"/>
        <v>0</v>
      </c>
      <c r="BM90" s="70" t="s">
        <v>100</v>
      </c>
      <c r="BN90" s="70" t="s">
        <v>8</v>
      </c>
    </row>
    <row r="91" spans="2:66" s="67" customFormat="1" ht="31.5" customHeight="1">
      <c r="B91" s="16"/>
      <c r="C91" s="63">
        <v>17</v>
      </c>
      <c r="D91" s="63" t="s">
        <v>96</v>
      </c>
      <c r="E91" s="64" t="s">
        <v>139</v>
      </c>
      <c r="F91" s="208" t="s">
        <v>150</v>
      </c>
      <c r="G91" s="209"/>
      <c r="H91" s="209"/>
      <c r="I91" s="209"/>
      <c r="J91" s="65" t="s">
        <v>99</v>
      </c>
      <c r="K91" s="144">
        <v>1</v>
      </c>
      <c r="L91" s="210"/>
      <c r="M91" s="211"/>
      <c r="N91" s="212">
        <f t="shared" si="0"/>
        <v>0</v>
      </c>
      <c r="O91" s="209"/>
      <c r="P91" s="209"/>
      <c r="Q91" s="209"/>
      <c r="R91" s="142" t="s">
        <v>260</v>
      </c>
      <c r="S91" s="17"/>
      <c r="U91" s="88" t="s">
        <v>3</v>
      </c>
      <c r="V91" s="22" t="s">
        <v>28</v>
      </c>
      <c r="W91" s="89">
        <v>0</v>
      </c>
      <c r="X91" s="89">
        <f t="shared" si="1"/>
        <v>0</v>
      </c>
      <c r="Y91" s="89">
        <v>0</v>
      </c>
      <c r="Z91" s="89">
        <f t="shared" si="2"/>
        <v>0</v>
      </c>
      <c r="AA91" s="89">
        <v>0</v>
      </c>
      <c r="AB91" s="90">
        <f t="shared" si="3"/>
        <v>0</v>
      </c>
      <c r="AS91" s="70" t="s">
        <v>100</v>
      </c>
      <c r="AU91" s="70" t="s">
        <v>96</v>
      </c>
      <c r="AV91" s="70" t="s">
        <v>16</v>
      </c>
      <c r="AZ91" s="70" t="s">
        <v>95</v>
      </c>
      <c r="BF91" s="91">
        <f t="shared" si="4"/>
        <v>0</v>
      </c>
      <c r="BG91" s="91">
        <f t="shared" si="5"/>
        <v>0</v>
      </c>
      <c r="BH91" s="91">
        <f t="shared" si="6"/>
        <v>0</v>
      </c>
      <c r="BI91" s="91">
        <f t="shared" si="7"/>
        <v>0</v>
      </c>
      <c r="BJ91" s="91">
        <f t="shared" si="8"/>
        <v>0</v>
      </c>
      <c r="BK91" s="70" t="s">
        <v>16</v>
      </c>
      <c r="BL91" s="91">
        <f t="shared" si="9"/>
        <v>0</v>
      </c>
      <c r="BM91" s="70" t="s">
        <v>100</v>
      </c>
      <c r="BN91" s="70" t="s">
        <v>148</v>
      </c>
    </row>
    <row r="92" spans="2:66" s="67" customFormat="1" ht="31.5" customHeight="1">
      <c r="B92" s="16"/>
      <c r="C92" s="63">
        <v>18</v>
      </c>
      <c r="D92" s="63" t="s">
        <v>96</v>
      </c>
      <c r="E92" s="64" t="s">
        <v>141</v>
      </c>
      <c r="F92" s="208" t="s">
        <v>153</v>
      </c>
      <c r="G92" s="209"/>
      <c r="H92" s="209"/>
      <c r="I92" s="209"/>
      <c r="J92" s="65" t="s">
        <v>99</v>
      </c>
      <c r="K92" s="144">
        <v>1</v>
      </c>
      <c r="L92" s="210"/>
      <c r="M92" s="211"/>
      <c r="N92" s="212">
        <f t="shared" si="0"/>
        <v>0</v>
      </c>
      <c r="O92" s="209"/>
      <c r="P92" s="209"/>
      <c r="Q92" s="209"/>
      <c r="R92" s="142" t="s">
        <v>260</v>
      </c>
      <c r="S92" s="17"/>
      <c r="U92" s="88" t="s">
        <v>3</v>
      </c>
      <c r="V92" s="22" t="s">
        <v>28</v>
      </c>
      <c r="W92" s="89">
        <v>0</v>
      </c>
      <c r="X92" s="89">
        <f t="shared" si="1"/>
        <v>0</v>
      </c>
      <c r="Y92" s="89">
        <v>0</v>
      </c>
      <c r="Z92" s="89">
        <f t="shared" si="2"/>
        <v>0</v>
      </c>
      <c r="AA92" s="89">
        <v>0</v>
      </c>
      <c r="AB92" s="90">
        <f t="shared" si="3"/>
        <v>0</v>
      </c>
      <c r="AS92" s="70" t="s">
        <v>100</v>
      </c>
      <c r="AU92" s="70" t="s">
        <v>96</v>
      </c>
      <c r="AV92" s="70" t="s">
        <v>16</v>
      </c>
      <c r="AZ92" s="70" t="s">
        <v>95</v>
      </c>
      <c r="BF92" s="91">
        <f t="shared" si="4"/>
        <v>0</v>
      </c>
      <c r="BG92" s="91">
        <f t="shared" si="5"/>
        <v>0</v>
      </c>
      <c r="BH92" s="91">
        <f t="shared" si="6"/>
        <v>0</v>
      </c>
      <c r="BI92" s="91">
        <f t="shared" si="7"/>
        <v>0</v>
      </c>
      <c r="BJ92" s="91">
        <f t="shared" si="8"/>
        <v>0</v>
      </c>
      <c r="BK92" s="70" t="s">
        <v>16</v>
      </c>
      <c r="BL92" s="91">
        <f t="shared" si="9"/>
        <v>0</v>
      </c>
      <c r="BM92" s="70" t="s">
        <v>100</v>
      </c>
      <c r="BN92" s="70" t="s">
        <v>151</v>
      </c>
    </row>
    <row r="93" spans="2:66" s="67" customFormat="1" ht="31.5" customHeight="1">
      <c r="B93" s="16"/>
      <c r="C93" s="63">
        <v>19</v>
      </c>
      <c r="D93" s="63" t="s">
        <v>96</v>
      </c>
      <c r="E93" s="64" t="s">
        <v>142</v>
      </c>
      <c r="F93" s="208" t="s">
        <v>156</v>
      </c>
      <c r="G93" s="209"/>
      <c r="H93" s="209"/>
      <c r="I93" s="209"/>
      <c r="J93" s="65" t="s">
        <v>99</v>
      </c>
      <c r="K93" s="144">
        <v>1</v>
      </c>
      <c r="L93" s="210"/>
      <c r="M93" s="211"/>
      <c r="N93" s="212">
        <f t="shared" si="0"/>
        <v>0</v>
      </c>
      <c r="O93" s="209"/>
      <c r="P93" s="209"/>
      <c r="Q93" s="209"/>
      <c r="R93" s="142" t="s">
        <v>260</v>
      </c>
      <c r="S93" s="17"/>
      <c r="U93" s="88" t="s">
        <v>3</v>
      </c>
      <c r="V93" s="22" t="s">
        <v>28</v>
      </c>
      <c r="W93" s="89">
        <v>0</v>
      </c>
      <c r="X93" s="89">
        <f t="shared" si="1"/>
        <v>0</v>
      </c>
      <c r="Y93" s="89">
        <v>0</v>
      </c>
      <c r="Z93" s="89">
        <f t="shared" si="2"/>
        <v>0</v>
      </c>
      <c r="AA93" s="89">
        <v>0</v>
      </c>
      <c r="AB93" s="90">
        <f t="shared" si="3"/>
        <v>0</v>
      </c>
      <c r="AS93" s="70" t="s">
        <v>100</v>
      </c>
      <c r="AU93" s="70" t="s">
        <v>96</v>
      </c>
      <c r="AV93" s="70" t="s">
        <v>16</v>
      </c>
      <c r="AZ93" s="70" t="s">
        <v>95</v>
      </c>
      <c r="BF93" s="91">
        <f t="shared" si="4"/>
        <v>0</v>
      </c>
      <c r="BG93" s="91">
        <f t="shared" si="5"/>
        <v>0</v>
      </c>
      <c r="BH93" s="91">
        <f t="shared" si="6"/>
        <v>0</v>
      </c>
      <c r="BI93" s="91">
        <f t="shared" si="7"/>
        <v>0</v>
      </c>
      <c r="BJ93" s="91">
        <f t="shared" si="8"/>
        <v>0</v>
      </c>
      <c r="BK93" s="70" t="s">
        <v>16</v>
      </c>
      <c r="BL93" s="91">
        <f t="shared" si="9"/>
        <v>0</v>
      </c>
      <c r="BM93" s="70" t="s">
        <v>100</v>
      </c>
      <c r="BN93" s="70" t="s">
        <v>154</v>
      </c>
    </row>
    <row r="94" spans="2:66" s="67" customFormat="1" ht="31.5" customHeight="1">
      <c r="B94" s="16"/>
      <c r="C94" s="63">
        <v>20</v>
      </c>
      <c r="D94" s="63" t="s">
        <v>96</v>
      </c>
      <c r="E94" s="64" t="s">
        <v>144</v>
      </c>
      <c r="F94" s="208" t="s">
        <v>161</v>
      </c>
      <c r="G94" s="209"/>
      <c r="H94" s="209"/>
      <c r="I94" s="209"/>
      <c r="J94" s="65" t="s">
        <v>99</v>
      </c>
      <c r="K94" s="144">
        <v>4</v>
      </c>
      <c r="L94" s="210"/>
      <c r="M94" s="211"/>
      <c r="N94" s="212">
        <f t="shared" si="0"/>
        <v>0</v>
      </c>
      <c r="O94" s="209"/>
      <c r="P94" s="209"/>
      <c r="Q94" s="209"/>
      <c r="R94" s="142" t="s">
        <v>260</v>
      </c>
      <c r="S94" s="17"/>
      <c r="U94" s="88" t="s">
        <v>3</v>
      </c>
      <c r="V94" s="22" t="s">
        <v>28</v>
      </c>
      <c r="W94" s="89">
        <v>0</v>
      </c>
      <c r="X94" s="89">
        <f t="shared" si="1"/>
        <v>0</v>
      </c>
      <c r="Y94" s="89">
        <v>0</v>
      </c>
      <c r="Z94" s="89">
        <f t="shared" si="2"/>
        <v>0</v>
      </c>
      <c r="AA94" s="89">
        <v>0</v>
      </c>
      <c r="AB94" s="90">
        <f t="shared" si="3"/>
        <v>0</v>
      </c>
      <c r="AS94" s="70" t="s">
        <v>100</v>
      </c>
      <c r="AU94" s="70" t="s">
        <v>96</v>
      </c>
      <c r="AV94" s="70" t="s">
        <v>16</v>
      </c>
      <c r="AZ94" s="70" t="s">
        <v>95</v>
      </c>
      <c r="BF94" s="91">
        <f t="shared" si="4"/>
        <v>0</v>
      </c>
      <c r="BG94" s="91">
        <f t="shared" si="5"/>
        <v>0</v>
      </c>
      <c r="BH94" s="91">
        <f t="shared" si="6"/>
        <v>0</v>
      </c>
      <c r="BI94" s="91">
        <f t="shared" si="7"/>
        <v>0</v>
      </c>
      <c r="BJ94" s="91">
        <f t="shared" si="8"/>
        <v>0</v>
      </c>
      <c r="BK94" s="70" t="s">
        <v>16</v>
      </c>
      <c r="BL94" s="91">
        <f t="shared" si="9"/>
        <v>0</v>
      </c>
      <c r="BM94" s="70" t="s">
        <v>100</v>
      </c>
      <c r="BN94" s="70" t="s">
        <v>159</v>
      </c>
    </row>
    <row r="95" spans="2:66" s="67" customFormat="1" ht="31.5" customHeight="1">
      <c r="B95" s="16"/>
      <c r="C95" s="63">
        <v>21</v>
      </c>
      <c r="D95" s="63" t="s">
        <v>96</v>
      </c>
      <c r="E95" s="64" t="s">
        <v>146</v>
      </c>
      <c r="F95" s="208" t="s">
        <v>164</v>
      </c>
      <c r="G95" s="209"/>
      <c r="H95" s="209"/>
      <c r="I95" s="209"/>
      <c r="J95" s="65" t="s">
        <v>99</v>
      </c>
      <c r="K95" s="144">
        <v>2</v>
      </c>
      <c r="L95" s="210"/>
      <c r="M95" s="211"/>
      <c r="N95" s="212">
        <f t="shared" si="0"/>
        <v>0</v>
      </c>
      <c r="O95" s="209"/>
      <c r="P95" s="209"/>
      <c r="Q95" s="209"/>
      <c r="R95" s="142" t="s">
        <v>260</v>
      </c>
      <c r="S95" s="17"/>
      <c r="U95" s="88" t="s">
        <v>3</v>
      </c>
      <c r="V95" s="22" t="s">
        <v>28</v>
      </c>
      <c r="W95" s="89">
        <v>0</v>
      </c>
      <c r="X95" s="89">
        <f t="shared" si="1"/>
        <v>0</v>
      </c>
      <c r="Y95" s="89">
        <v>0</v>
      </c>
      <c r="Z95" s="89">
        <f t="shared" si="2"/>
        <v>0</v>
      </c>
      <c r="AA95" s="89">
        <v>0</v>
      </c>
      <c r="AB95" s="90">
        <f t="shared" si="3"/>
        <v>0</v>
      </c>
      <c r="AS95" s="70" t="s">
        <v>100</v>
      </c>
      <c r="AU95" s="70" t="s">
        <v>96</v>
      </c>
      <c r="AV95" s="70" t="s">
        <v>16</v>
      </c>
      <c r="AZ95" s="70" t="s">
        <v>95</v>
      </c>
      <c r="BF95" s="91">
        <f t="shared" si="4"/>
        <v>0</v>
      </c>
      <c r="BG95" s="91">
        <f t="shared" si="5"/>
        <v>0</v>
      </c>
      <c r="BH95" s="91">
        <f t="shared" si="6"/>
        <v>0</v>
      </c>
      <c r="BI95" s="91">
        <f t="shared" si="7"/>
        <v>0</v>
      </c>
      <c r="BJ95" s="91">
        <f t="shared" si="8"/>
        <v>0</v>
      </c>
      <c r="BK95" s="70" t="s">
        <v>16</v>
      </c>
      <c r="BL95" s="91">
        <f t="shared" si="9"/>
        <v>0</v>
      </c>
      <c r="BM95" s="70" t="s">
        <v>100</v>
      </c>
      <c r="BN95" s="70" t="s">
        <v>162</v>
      </c>
    </row>
    <row r="96" spans="2:66" s="67" customFormat="1" ht="31.5" customHeight="1">
      <c r="B96" s="16"/>
      <c r="C96" s="63">
        <v>22</v>
      </c>
      <c r="D96" s="63" t="s">
        <v>96</v>
      </c>
      <c r="E96" s="64" t="s">
        <v>149</v>
      </c>
      <c r="F96" s="208" t="s">
        <v>167</v>
      </c>
      <c r="G96" s="209"/>
      <c r="H96" s="209"/>
      <c r="I96" s="209"/>
      <c r="J96" s="65" t="s">
        <v>99</v>
      </c>
      <c r="K96" s="144">
        <v>2</v>
      </c>
      <c r="L96" s="210"/>
      <c r="M96" s="211"/>
      <c r="N96" s="212">
        <f t="shared" si="0"/>
        <v>0</v>
      </c>
      <c r="O96" s="209"/>
      <c r="P96" s="209"/>
      <c r="Q96" s="209"/>
      <c r="R96" s="142" t="s">
        <v>260</v>
      </c>
      <c r="S96" s="17"/>
      <c r="U96" s="88" t="s">
        <v>3</v>
      </c>
      <c r="V96" s="22" t="s">
        <v>28</v>
      </c>
      <c r="W96" s="89">
        <v>0</v>
      </c>
      <c r="X96" s="89">
        <f t="shared" si="1"/>
        <v>0</v>
      </c>
      <c r="Y96" s="89">
        <v>0</v>
      </c>
      <c r="Z96" s="89">
        <f t="shared" si="2"/>
        <v>0</v>
      </c>
      <c r="AA96" s="89">
        <v>0</v>
      </c>
      <c r="AB96" s="90">
        <f t="shared" si="3"/>
        <v>0</v>
      </c>
      <c r="AS96" s="70" t="s">
        <v>100</v>
      </c>
      <c r="AU96" s="70" t="s">
        <v>96</v>
      </c>
      <c r="AV96" s="70" t="s">
        <v>16</v>
      </c>
      <c r="AZ96" s="70" t="s">
        <v>95</v>
      </c>
      <c r="BF96" s="91">
        <f t="shared" si="4"/>
        <v>0</v>
      </c>
      <c r="BG96" s="91">
        <f t="shared" si="5"/>
        <v>0</v>
      </c>
      <c r="BH96" s="91">
        <f t="shared" si="6"/>
        <v>0</v>
      </c>
      <c r="BI96" s="91">
        <f t="shared" si="7"/>
        <v>0</v>
      </c>
      <c r="BJ96" s="91">
        <f t="shared" si="8"/>
        <v>0</v>
      </c>
      <c r="BK96" s="70" t="s">
        <v>16</v>
      </c>
      <c r="BL96" s="91">
        <f t="shared" si="9"/>
        <v>0</v>
      </c>
      <c r="BM96" s="70" t="s">
        <v>100</v>
      </c>
      <c r="BN96" s="70" t="s">
        <v>165</v>
      </c>
    </row>
    <row r="97" spans="2:66" s="67" customFormat="1" ht="31.5" customHeight="1">
      <c r="B97" s="16"/>
      <c r="C97" s="63">
        <v>23</v>
      </c>
      <c r="D97" s="63" t="s">
        <v>96</v>
      </c>
      <c r="E97" s="64" t="s">
        <v>152</v>
      </c>
      <c r="F97" s="208" t="s">
        <v>170</v>
      </c>
      <c r="G97" s="209"/>
      <c r="H97" s="209"/>
      <c r="I97" s="209"/>
      <c r="J97" s="65" t="s">
        <v>99</v>
      </c>
      <c r="K97" s="144">
        <v>1</v>
      </c>
      <c r="L97" s="210"/>
      <c r="M97" s="211"/>
      <c r="N97" s="212">
        <f t="shared" si="0"/>
        <v>0</v>
      </c>
      <c r="O97" s="209"/>
      <c r="P97" s="209"/>
      <c r="Q97" s="209"/>
      <c r="R97" s="142" t="s">
        <v>260</v>
      </c>
      <c r="S97" s="17"/>
      <c r="U97" s="88" t="s">
        <v>3</v>
      </c>
      <c r="V97" s="22" t="s">
        <v>28</v>
      </c>
      <c r="W97" s="89">
        <v>0</v>
      </c>
      <c r="X97" s="89">
        <f t="shared" si="1"/>
        <v>0</v>
      </c>
      <c r="Y97" s="89">
        <v>0</v>
      </c>
      <c r="Z97" s="89">
        <f t="shared" si="2"/>
        <v>0</v>
      </c>
      <c r="AA97" s="89">
        <v>0</v>
      </c>
      <c r="AB97" s="90">
        <f t="shared" si="3"/>
        <v>0</v>
      </c>
      <c r="AS97" s="70" t="s">
        <v>100</v>
      </c>
      <c r="AU97" s="70" t="s">
        <v>96</v>
      </c>
      <c r="AV97" s="70" t="s">
        <v>16</v>
      </c>
      <c r="AZ97" s="70" t="s">
        <v>95</v>
      </c>
      <c r="BF97" s="91">
        <f t="shared" si="4"/>
        <v>0</v>
      </c>
      <c r="BG97" s="91">
        <f t="shared" si="5"/>
        <v>0</v>
      </c>
      <c r="BH97" s="91">
        <f t="shared" si="6"/>
        <v>0</v>
      </c>
      <c r="BI97" s="91">
        <f t="shared" si="7"/>
        <v>0</v>
      </c>
      <c r="BJ97" s="91">
        <f t="shared" si="8"/>
        <v>0</v>
      </c>
      <c r="BK97" s="70" t="s">
        <v>16</v>
      </c>
      <c r="BL97" s="91">
        <f t="shared" si="9"/>
        <v>0</v>
      </c>
      <c r="BM97" s="70" t="s">
        <v>100</v>
      </c>
      <c r="BN97" s="70" t="s">
        <v>168</v>
      </c>
    </row>
    <row r="98" spans="2:66" s="67" customFormat="1" ht="31.5" customHeight="1">
      <c r="B98" s="16"/>
      <c r="C98" s="63">
        <v>24</v>
      </c>
      <c r="D98" s="63" t="s">
        <v>96</v>
      </c>
      <c r="E98" s="64" t="s">
        <v>155</v>
      </c>
      <c r="F98" s="208" t="s">
        <v>173</v>
      </c>
      <c r="G98" s="209"/>
      <c r="H98" s="209"/>
      <c r="I98" s="209"/>
      <c r="J98" s="65" t="s">
        <v>99</v>
      </c>
      <c r="K98" s="144">
        <v>1</v>
      </c>
      <c r="L98" s="210"/>
      <c r="M98" s="211"/>
      <c r="N98" s="212">
        <f t="shared" si="0"/>
        <v>0</v>
      </c>
      <c r="O98" s="209"/>
      <c r="P98" s="209"/>
      <c r="Q98" s="209"/>
      <c r="R98" s="142" t="s">
        <v>260</v>
      </c>
      <c r="S98" s="17"/>
      <c r="U98" s="88" t="s">
        <v>3</v>
      </c>
      <c r="V98" s="22" t="s">
        <v>28</v>
      </c>
      <c r="W98" s="89">
        <v>0</v>
      </c>
      <c r="X98" s="89">
        <f t="shared" si="1"/>
        <v>0</v>
      </c>
      <c r="Y98" s="89">
        <v>0</v>
      </c>
      <c r="Z98" s="89">
        <f t="shared" si="2"/>
        <v>0</v>
      </c>
      <c r="AA98" s="89">
        <v>0</v>
      </c>
      <c r="AB98" s="90">
        <f t="shared" si="3"/>
        <v>0</v>
      </c>
      <c r="AS98" s="70" t="s">
        <v>100</v>
      </c>
      <c r="AU98" s="70" t="s">
        <v>96</v>
      </c>
      <c r="AV98" s="70" t="s">
        <v>16</v>
      </c>
      <c r="AZ98" s="70" t="s">
        <v>95</v>
      </c>
      <c r="BF98" s="91">
        <f t="shared" si="4"/>
        <v>0</v>
      </c>
      <c r="BG98" s="91">
        <f t="shared" si="5"/>
        <v>0</v>
      </c>
      <c r="BH98" s="91">
        <f t="shared" si="6"/>
        <v>0</v>
      </c>
      <c r="BI98" s="91">
        <f t="shared" si="7"/>
        <v>0</v>
      </c>
      <c r="BJ98" s="91">
        <f t="shared" si="8"/>
        <v>0</v>
      </c>
      <c r="BK98" s="70" t="s">
        <v>16</v>
      </c>
      <c r="BL98" s="91">
        <f t="shared" si="9"/>
        <v>0</v>
      </c>
      <c r="BM98" s="70" t="s">
        <v>100</v>
      </c>
      <c r="BN98" s="70" t="s">
        <v>171</v>
      </c>
    </row>
    <row r="99" spans="2:66" s="67" customFormat="1" ht="31.5" customHeight="1">
      <c r="B99" s="16"/>
      <c r="C99" s="63">
        <v>25</v>
      </c>
      <c r="D99" s="63" t="s">
        <v>96</v>
      </c>
      <c r="E99" s="64" t="s">
        <v>158</v>
      </c>
      <c r="F99" s="208" t="s">
        <v>176</v>
      </c>
      <c r="G99" s="209"/>
      <c r="H99" s="209"/>
      <c r="I99" s="209"/>
      <c r="J99" s="65" t="s">
        <v>99</v>
      </c>
      <c r="K99" s="144">
        <v>1</v>
      </c>
      <c r="L99" s="210"/>
      <c r="M99" s="211"/>
      <c r="N99" s="212">
        <f t="shared" si="0"/>
        <v>0</v>
      </c>
      <c r="O99" s="209"/>
      <c r="P99" s="209"/>
      <c r="Q99" s="209"/>
      <c r="R99" s="142" t="s">
        <v>260</v>
      </c>
      <c r="S99" s="17"/>
      <c r="U99" s="88" t="s">
        <v>3</v>
      </c>
      <c r="V99" s="22" t="s">
        <v>28</v>
      </c>
      <c r="W99" s="89">
        <v>0</v>
      </c>
      <c r="X99" s="89">
        <f t="shared" si="1"/>
        <v>0</v>
      </c>
      <c r="Y99" s="89">
        <v>0</v>
      </c>
      <c r="Z99" s="89">
        <f t="shared" si="2"/>
        <v>0</v>
      </c>
      <c r="AA99" s="89">
        <v>0</v>
      </c>
      <c r="AB99" s="90">
        <f t="shared" si="3"/>
        <v>0</v>
      </c>
      <c r="AS99" s="70" t="s">
        <v>100</v>
      </c>
      <c r="AU99" s="70" t="s">
        <v>96</v>
      </c>
      <c r="AV99" s="70" t="s">
        <v>16</v>
      </c>
      <c r="AZ99" s="70" t="s">
        <v>95</v>
      </c>
      <c r="BF99" s="91">
        <f t="shared" si="4"/>
        <v>0</v>
      </c>
      <c r="BG99" s="91">
        <f t="shared" si="5"/>
        <v>0</v>
      </c>
      <c r="BH99" s="91">
        <f t="shared" si="6"/>
        <v>0</v>
      </c>
      <c r="BI99" s="91">
        <f t="shared" si="7"/>
        <v>0</v>
      </c>
      <c r="BJ99" s="91">
        <f t="shared" si="8"/>
        <v>0</v>
      </c>
      <c r="BK99" s="70" t="s">
        <v>16</v>
      </c>
      <c r="BL99" s="91">
        <f t="shared" si="9"/>
        <v>0</v>
      </c>
      <c r="BM99" s="70" t="s">
        <v>100</v>
      </c>
      <c r="BN99" s="70" t="s">
        <v>174</v>
      </c>
    </row>
    <row r="100" spans="2:66" s="67" customFormat="1" ht="31.5" customHeight="1">
      <c r="B100" s="16"/>
      <c r="C100" s="63">
        <v>26</v>
      </c>
      <c r="D100" s="63" t="s">
        <v>96</v>
      </c>
      <c r="E100" s="64" t="s">
        <v>160</v>
      </c>
      <c r="F100" s="208" t="s">
        <v>179</v>
      </c>
      <c r="G100" s="209"/>
      <c r="H100" s="209"/>
      <c r="I100" s="209"/>
      <c r="J100" s="65" t="s">
        <v>99</v>
      </c>
      <c r="K100" s="144">
        <v>3</v>
      </c>
      <c r="L100" s="210"/>
      <c r="M100" s="211"/>
      <c r="N100" s="212">
        <f t="shared" si="0"/>
        <v>0</v>
      </c>
      <c r="O100" s="209"/>
      <c r="P100" s="209"/>
      <c r="Q100" s="209"/>
      <c r="R100" s="142" t="s">
        <v>260</v>
      </c>
      <c r="S100" s="17"/>
      <c r="U100" s="88" t="s">
        <v>3</v>
      </c>
      <c r="V100" s="22" t="s">
        <v>28</v>
      </c>
      <c r="W100" s="89">
        <v>0</v>
      </c>
      <c r="X100" s="89">
        <f t="shared" si="1"/>
        <v>0</v>
      </c>
      <c r="Y100" s="89">
        <v>0</v>
      </c>
      <c r="Z100" s="89">
        <f t="shared" si="2"/>
        <v>0</v>
      </c>
      <c r="AA100" s="89">
        <v>0</v>
      </c>
      <c r="AB100" s="90">
        <f t="shared" si="3"/>
        <v>0</v>
      </c>
      <c r="AS100" s="70" t="s">
        <v>100</v>
      </c>
      <c r="AU100" s="70" t="s">
        <v>96</v>
      </c>
      <c r="AV100" s="70" t="s">
        <v>16</v>
      </c>
      <c r="AZ100" s="70" t="s">
        <v>95</v>
      </c>
      <c r="BF100" s="91">
        <f t="shared" si="4"/>
        <v>0</v>
      </c>
      <c r="BG100" s="91">
        <f t="shared" si="5"/>
        <v>0</v>
      </c>
      <c r="BH100" s="91">
        <f t="shared" si="6"/>
        <v>0</v>
      </c>
      <c r="BI100" s="91">
        <f t="shared" si="7"/>
        <v>0</v>
      </c>
      <c r="BJ100" s="91">
        <f t="shared" si="8"/>
        <v>0</v>
      </c>
      <c r="BK100" s="70" t="s">
        <v>16</v>
      </c>
      <c r="BL100" s="91">
        <f t="shared" si="9"/>
        <v>0</v>
      </c>
      <c r="BM100" s="70" t="s">
        <v>100</v>
      </c>
      <c r="BN100" s="70" t="s">
        <v>177</v>
      </c>
    </row>
    <row r="101" spans="2:66" s="67" customFormat="1" ht="31.5" customHeight="1">
      <c r="B101" s="16"/>
      <c r="C101" s="63">
        <v>27</v>
      </c>
      <c r="D101" s="63" t="s">
        <v>96</v>
      </c>
      <c r="E101" s="64" t="s">
        <v>163</v>
      </c>
      <c r="F101" s="208" t="s">
        <v>182</v>
      </c>
      <c r="G101" s="209"/>
      <c r="H101" s="209"/>
      <c r="I101" s="209"/>
      <c r="J101" s="65" t="s">
        <v>99</v>
      </c>
      <c r="K101" s="144">
        <v>1</v>
      </c>
      <c r="L101" s="210"/>
      <c r="M101" s="211"/>
      <c r="N101" s="212">
        <f t="shared" si="0"/>
        <v>0</v>
      </c>
      <c r="O101" s="209"/>
      <c r="P101" s="209"/>
      <c r="Q101" s="209"/>
      <c r="R101" s="142" t="s">
        <v>260</v>
      </c>
      <c r="S101" s="17"/>
      <c r="U101" s="88" t="s">
        <v>3</v>
      </c>
      <c r="V101" s="22" t="s">
        <v>28</v>
      </c>
      <c r="W101" s="89">
        <v>0</v>
      </c>
      <c r="X101" s="89">
        <f t="shared" si="1"/>
        <v>0</v>
      </c>
      <c r="Y101" s="89">
        <v>0</v>
      </c>
      <c r="Z101" s="89">
        <f t="shared" si="2"/>
        <v>0</v>
      </c>
      <c r="AA101" s="89">
        <v>0</v>
      </c>
      <c r="AB101" s="90">
        <f t="shared" si="3"/>
        <v>0</v>
      </c>
      <c r="AS101" s="70" t="s">
        <v>100</v>
      </c>
      <c r="AU101" s="70" t="s">
        <v>96</v>
      </c>
      <c r="AV101" s="70" t="s">
        <v>16</v>
      </c>
      <c r="AZ101" s="70" t="s">
        <v>95</v>
      </c>
      <c r="BF101" s="91">
        <f t="shared" si="4"/>
        <v>0</v>
      </c>
      <c r="BG101" s="91">
        <f t="shared" si="5"/>
        <v>0</v>
      </c>
      <c r="BH101" s="91">
        <f t="shared" si="6"/>
        <v>0</v>
      </c>
      <c r="BI101" s="91">
        <f t="shared" si="7"/>
        <v>0</v>
      </c>
      <c r="BJ101" s="91">
        <f t="shared" si="8"/>
        <v>0</v>
      </c>
      <c r="BK101" s="70" t="s">
        <v>16</v>
      </c>
      <c r="BL101" s="91">
        <f t="shared" si="9"/>
        <v>0</v>
      </c>
      <c r="BM101" s="70" t="s">
        <v>100</v>
      </c>
      <c r="BN101" s="70" t="s">
        <v>180</v>
      </c>
    </row>
    <row r="102" spans="2:66" s="67" customFormat="1" ht="31.5" customHeight="1">
      <c r="B102" s="16"/>
      <c r="C102" s="63">
        <v>28</v>
      </c>
      <c r="D102" s="63" t="s">
        <v>96</v>
      </c>
      <c r="E102" s="64" t="s">
        <v>166</v>
      </c>
      <c r="F102" s="208" t="s">
        <v>186</v>
      </c>
      <c r="G102" s="209"/>
      <c r="H102" s="209"/>
      <c r="I102" s="209"/>
      <c r="J102" s="65" t="s">
        <v>99</v>
      </c>
      <c r="K102" s="144">
        <v>7</v>
      </c>
      <c r="L102" s="210"/>
      <c r="M102" s="211"/>
      <c r="N102" s="212">
        <f t="shared" si="0"/>
        <v>0</v>
      </c>
      <c r="O102" s="209"/>
      <c r="P102" s="209"/>
      <c r="Q102" s="209"/>
      <c r="R102" s="142" t="s">
        <v>260</v>
      </c>
      <c r="S102" s="17"/>
      <c r="U102" s="88" t="s">
        <v>3</v>
      </c>
      <c r="V102" s="22" t="s">
        <v>28</v>
      </c>
      <c r="W102" s="89">
        <v>0</v>
      </c>
      <c r="X102" s="89">
        <f t="shared" si="1"/>
        <v>0</v>
      </c>
      <c r="Y102" s="89">
        <v>0</v>
      </c>
      <c r="Z102" s="89">
        <f t="shared" si="2"/>
        <v>0</v>
      </c>
      <c r="AA102" s="89">
        <v>0</v>
      </c>
      <c r="AB102" s="90">
        <f t="shared" si="3"/>
        <v>0</v>
      </c>
      <c r="AS102" s="70" t="s">
        <v>100</v>
      </c>
      <c r="AU102" s="70" t="s">
        <v>96</v>
      </c>
      <c r="AV102" s="70" t="s">
        <v>16</v>
      </c>
      <c r="AZ102" s="70" t="s">
        <v>95</v>
      </c>
      <c r="BF102" s="91">
        <f t="shared" si="4"/>
        <v>0</v>
      </c>
      <c r="BG102" s="91">
        <f t="shared" si="5"/>
        <v>0</v>
      </c>
      <c r="BH102" s="91">
        <f t="shared" si="6"/>
        <v>0</v>
      </c>
      <c r="BI102" s="91">
        <f t="shared" si="7"/>
        <v>0</v>
      </c>
      <c r="BJ102" s="91">
        <f t="shared" si="8"/>
        <v>0</v>
      </c>
      <c r="BK102" s="70" t="s">
        <v>16</v>
      </c>
      <c r="BL102" s="91">
        <f t="shared" si="9"/>
        <v>0</v>
      </c>
      <c r="BM102" s="70" t="s">
        <v>100</v>
      </c>
      <c r="BN102" s="70" t="s">
        <v>185</v>
      </c>
    </row>
    <row r="103" spans="2:66" s="67" customFormat="1" ht="31.5" customHeight="1">
      <c r="B103" s="16"/>
      <c r="C103" s="63">
        <v>29</v>
      </c>
      <c r="D103" s="63" t="s">
        <v>96</v>
      </c>
      <c r="E103" s="64" t="s">
        <v>169</v>
      </c>
      <c r="F103" s="208" t="s">
        <v>188</v>
      </c>
      <c r="G103" s="209"/>
      <c r="H103" s="209"/>
      <c r="I103" s="209"/>
      <c r="J103" s="65" t="s">
        <v>99</v>
      </c>
      <c r="K103" s="144">
        <v>7</v>
      </c>
      <c r="L103" s="210"/>
      <c r="M103" s="211"/>
      <c r="N103" s="212">
        <f t="shared" si="0"/>
        <v>0</v>
      </c>
      <c r="O103" s="209"/>
      <c r="P103" s="209"/>
      <c r="Q103" s="209"/>
      <c r="R103" s="142" t="s">
        <v>260</v>
      </c>
      <c r="S103" s="17"/>
      <c r="U103" s="88" t="s">
        <v>3</v>
      </c>
      <c r="V103" s="22" t="s">
        <v>28</v>
      </c>
      <c r="W103" s="89">
        <v>0</v>
      </c>
      <c r="X103" s="89">
        <f t="shared" si="1"/>
        <v>0</v>
      </c>
      <c r="Y103" s="89">
        <v>0</v>
      </c>
      <c r="Z103" s="89">
        <f t="shared" si="2"/>
        <v>0</v>
      </c>
      <c r="AA103" s="89">
        <v>0</v>
      </c>
      <c r="AB103" s="90">
        <f t="shared" si="3"/>
        <v>0</v>
      </c>
      <c r="AS103" s="70" t="s">
        <v>100</v>
      </c>
      <c r="AU103" s="70" t="s">
        <v>96</v>
      </c>
      <c r="AV103" s="70" t="s">
        <v>16</v>
      </c>
      <c r="AZ103" s="70" t="s">
        <v>95</v>
      </c>
      <c r="BF103" s="91">
        <f t="shared" si="4"/>
        <v>0</v>
      </c>
      <c r="BG103" s="91">
        <f t="shared" si="5"/>
        <v>0</v>
      </c>
      <c r="BH103" s="91">
        <f t="shared" si="6"/>
        <v>0</v>
      </c>
      <c r="BI103" s="91">
        <f t="shared" si="7"/>
        <v>0</v>
      </c>
      <c r="BJ103" s="91">
        <f t="shared" si="8"/>
        <v>0</v>
      </c>
      <c r="BK103" s="70" t="s">
        <v>16</v>
      </c>
      <c r="BL103" s="91">
        <f t="shared" si="9"/>
        <v>0</v>
      </c>
      <c r="BM103" s="70" t="s">
        <v>100</v>
      </c>
      <c r="BN103" s="70" t="s">
        <v>187</v>
      </c>
    </row>
    <row r="104" spans="2:66" s="67" customFormat="1" ht="31.5" customHeight="1">
      <c r="B104" s="16"/>
      <c r="C104" s="63">
        <v>30</v>
      </c>
      <c r="D104" s="63" t="s">
        <v>96</v>
      </c>
      <c r="E104" s="64" t="s">
        <v>172</v>
      </c>
      <c r="F104" s="208" t="s">
        <v>190</v>
      </c>
      <c r="G104" s="209"/>
      <c r="H104" s="209"/>
      <c r="I104" s="209"/>
      <c r="J104" s="65" t="s">
        <v>99</v>
      </c>
      <c r="K104" s="144">
        <v>7</v>
      </c>
      <c r="L104" s="210"/>
      <c r="M104" s="211"/>
      <c r="N104" s="212">
        <f t="shared" si="0"/>
        <v>0</v>
      </c>
      <c r="O104" s="209"/>
      <c r="P104" s="209"/>
      <c r="Q104" s="209"/>
      <c r="R104" s="142" t="s">
        <v>260</v>
      </c>
      <c r="S104" s="17"/>
      <c r="U104" s="88" t="s">
        <v>3</v>
      </c>
      <c r="V104" s="22" t="s">
        <v>28</v>
      </c>
      <c r="W104" s="89">
        <v>0</v>
      </c>
      <c r="X104" s="89">
        <f t="shared" si="1"/>
        <v>0</v>
      </c>
      <c r="Y104" s="89">
        <v>0</v>
      </c>
      <c r="Z104" s="89">
        <f t="shared" si="2"/>
        <v>0</v>
      </c>
      <c r="AA104" s="89">
        <v>0</v>
      </c>
      <c r="AB104" s="90">
        <f t="shared" si="3"/>
        <v>0</v>
      </c>
      <c r="AS104" s="70" t="s">
        <v>100</v>
      </c>
      <c r="AU104" s="70" t="s">
        <v>96</v>
      </c>
      <c r="AV104" s="70" t="s">
        <v>16</v>
      </c>
      <c r="AZ104" s="70" t="s">
        <v>95</v>
      </c>
      <c r="BF104" s="91">
        <f t="shared" si="4"/>
        <v>0</v>
      </c>
      <c r="BG104" s="91">
        <f t="shared" si="5"/>
        <v>0</v>
      </c>
      <c r="BH104" s="91">
        <f t="shared" si="6"/>
        <v>0</v>
      </c>
      <c r="BI104" s="91">
        <f t="shared" si="7"/>
        <v>0</v>
      </c>
      <c r="BJ104" s="91">
        <f t="shared" si="8"/>
        <v>0</v>
      </c>
      <c r="BK104" s="70" t="s">
        <v>16</v>
      </c>
      <c r="BL104" s="91">
        <f t="shared" si="9"/>
        <v>0</v>
      </c>
      <c r="BM104" s="70" t="s">
        <v>100</v>
      </c>
      <c r="BN104" s="70" t="s">
        <v>189</v>
      </c>
    </row>
    <row r="105" spans="2:66" s="67" customFormat="1" ht="31.5" customHeight="1">
      <c r="B105" s="16"/>
      <c r="C105" s="63">
        <v>31</v>
      </c>
      <c r="D105" s="63" t="s">
        <v>96</v>
      </c>
      <c r="E105" s="64" t="s">
        <v>175</v>
      </c>
      <c r="F105" s="208" t="s">
        <v>192</v>
      </c>
      <c r="G105" s="209"/>
      <c r="H105" s="209"/>
      <c r="I105" s="209"/>
      <c r="J105" s="65" t="s">
        <v>99</v>
      </c>
      <c r="K105" s="144">
        <v>3</v>
      </c>
      <c r="L105" s="210"/>
      <c r="M105" s="211"/>
      <c r="N105" s="212">
        <f t="shared" si="0"/>
        <v>0</v>
      </c>
      <c r="O105" s="209"/>
      <c r="P105" s="209"/>
      <c r="Q105" s="209"/>
      <c r="R105" s="142" t="s">
        <v>260</v>
      </c>
      <c r="S105" s="17"/>
      <c r="U105" s="88" t="s">
        <v>3</v>
      </c>
      <c r="V105" s="22" t="s">
        <v>28</v>
      </c>
      <c r="W105" s="89">
        <v>0</v>
      </c>
      <c r="X105" s="89">
        <f t="shared" si="1"/>
        <v>0</v>
      </c>
      <c r="Y105" s="89">
        <v>0</v>
      </c>
      <c r="Z105" s="89">
        <f t="shared" si="2"/>
        <v>0</v>
      </c>
      <c r="AA105" s="89">
        <v>0</v>
      </c>
      <c r="AB105" s="90">
        <f t="shared" si="3"/>
        <v>0</v>
      </c>
      <c r="AS105" s="70" t="s">
        <v>100</v>
      </c>
      <c r="AU105" s="70" t="s">
        <v>96</v>
      </c>
      <c r="AV105" s="70" t="s">
        <v>16</v>
      </c>
      <c r="AZ105" s="70" t="s">
        <v>95</v>
      </c>
      <c r="BF105" s="91">
        <f t="shared" si="4"/>
        <v>0</v>
      </c>
      <c r="BG105" s="91">
        <f t="shared" si="5"/>
        <v>0</v>
      </c>
      <c r="BH105" s="91">
        <f t="shared" si="6"/>
        <v>0</v>
      </c>
      <c r="BI105" s="91">
        <f t="shared" si="7"/>
        <v>0</v>
      </c>
      <c r="BJ105" s="91">
        <f t="shared" si="8"/>
        <v>0</v>
      </c>
      <c r="BK105" s="70" t="s">
        <v>16</v>
      </c>
      <c r="BL105" s="91">
        <f t="shared" si="9"/>
        <v>0</v>
      </c>
      <c r="BM105" s="70" t="s">
        <v>100</v>
      </c>
      <c r="BN105" s="70" t="s">
        <v>191</v>
      </c>
    </row>
    <row r="106" spans="2:66" s="67" customFormat="1" ht="31.5" customHeight="1">
      <c r="B106" s="16"/>
      <c r="C106" s="63">
        <v>32</v>
      </c>
      <c r="D106" s="63" t="s">
        <v>96</v>
      </c>
      <c r="E106" s="64" t="s">
        <v>178</v>
      </c>
      <c r="F106" s="208" t="s">
        <v>196</v>
      </c>
      <c r="G106" s="209"/>
      <c r="H106" s="209"/>
      <c r="I106" s="209"/>
      <c r="J106" s="65" t="s">
        <v>99</v>
      </c>
      <c r="K106" s="144">
        <v>3</v>
      </c>
      <c r="L106" s="210"/>
      <c r="M106" s="211"/>
      <c r="N106" s="212">
        <f t="shared" si="0"/>
        <v>0</v>
      </c>
      <c r="O106" s="209"/>
      <c r="P106" s="209"/>
      <c r="Q106" s="209"/>
      <c r="R106" s="142" t="s">
        <v>260</v>
      </c>
      <c r="S106" s="17"/>
      <c r="U106" s="88" t="s">
        <v>3</v>
      </c>
      <c r="V106" s="22" t="s">
        <v>28</v>
      </c>
      <c r="W106" s="89">
        <v>0</v>
      </c>
      <c r="X106" s="89">
        <f t="shared" si="1"/>
        <v>0</v>
      </c>
      <c r="Y106" s="89">
        <v>0</v>
      </c>
      <c r="Z106" s="89">
        <f t="shared" si="2"/>
        <v>0</v>
      </c>
      <c r="AA106" s="89">
        <v>0</v>
      </c>
      <c r="AB106" s="90">
        <f t="shared" si="3"/>
        <v>0</v>
      </c>
      <c r="AS106" s="70" t="s">
        <v>100</v>
      </c>
      <c r="AU106" s="70" t="s">
        <v>96</v>
      </c>
      <c r="AV106" s="70" t="s">
        <v>16</v>
      </c>
      <c r="AZ106" s="70" t="s">
        <v>95</v>
      </c>
      <c r="BF106" s="91">
        <f t="shared" si="4"/>
        <v>0</v>
      </c>
      <c r="BG106" s="91">
        <f t="shared" si="5"/>
        <v>0</v>
      </c>
      <c r="BH106" s="91">
        <f t="shared" si="6"/>
        <v>0</v>
      </c>
      <c r="BI106" s="91">
        <f t="shared" si="7"/>
        <v>0</v>
      </c>
      <c r="BJ106" s="91">
        <f t="shared" si="8"/>
        <v>0</v>
      </c>
      <c r="BK106" s="70" t="s">
        <v>16</v>
      </c>
      <c r="BL106" s="91">
        <f t="shared" si="9"/>
        <v>0</v>
      </c>
      <c r="BM106" s="70" t="s">
        <v>100</v>
      </c>
      <c r="BN106" s="70" t="s">
        <v>195</v>
      </c>
    </row>
    <row r="107" spans="2:66" s="67" customFormat="1" ht="31.5" customHeight="1">
      <c r="B107" s="16"/>
      <c r="C107" s="63">
        <v>33</v>
      </c>
      <c r="D107" s="63" t="s">
        <v>96</v>
      </c>
      <c r="E107" s="64" t="s">
        <v>181</v>
      </c>
      <c r="F107" s="208" t="s">
        <v>198</v>
      </c>
      <c r="G107" s="209"/>
      <c r="H107" s="209"/>
      <c r="I107" s="209"/>
      <c r="J107" s="65" t="s">
        <v>99</v>
      </c>
      <c r="K107" s="144">
        <v>3</v>
      </c>
      <c r="L107" s="210"/>
      <c r="M107" s="211"/>
      <c r="N107" s="212">
        <f t="shared" si="0"/>
        <v>0</v>
      </c>
      <c r="O107" s="209"/>
      <c r="P107" s="209"/>
      <c r="Q107" s="209"/>
      <c r="R107" s="142" t="s">
        <v>260</v>
      </c>
      <c r="S107" s="17"/>
      <c r="U107" s="88" t="s">
        <v>3</v>
      </c>
      <c r="V107" s="22" t="s">
        <v>28</v>
      </c>
      <c r="W107" s="89">
        <v>0</v>
      </c>
      <c r="X107" s="89">
        <f t="shared" si="1"/>
        <v>0</v>
      </c>
      <c r="Y107" s="89">
        <v>0</v>
      </c>
      <c r="Z107" s="89">
        <f t="shared" si="2"/>
        <v>0</v>
      </c>
      <c r="AA107" s="89">
        <v>0</v>
      </c>
      <c r="AB107" s="90">
        <f t="shared" si="3"/>
        <v>0</v>
      </c>
      <c r="AS107" s="70" t="s">
        <v>100</v>
      </c>
      <c r="AU107" s="70" t="s">
        <v>96</v>
      </c>
      <c r="AV107" s="70" t="s">
        <v>16</v>
      </c>
      <c r="AZ107" s="70" t="s">
        <v>95</v>
      </c>
      <c r="BF107" s="91">
        <f t="shared" si="4"/>
        <v>0</v>
      </c>
      <c r="BG107" s="91">
        <f t="shared" si="5"/>
        <v>0</v>
      </c>
      <c r="BH107" s="91">
        <f t="shared" si="6"/>
        <v>0</v>
      </c>
      <c r="BI107" s="91">
        <f t="shared" si="7"/>
        <v>0</v>
      </c>
      <c r="BJ107" s="91">
        <f t="shared" si="8"/>
        <v>0</v>
      </c>
      <c r="BK107" s="70" t="s">
        <v>16</v>
      </c>
      <c r="BL107" s="91">
        <f t="shared" si="9"/>
        <v>0</v>
      </c>
      <c r="BM107" s="70" t="s">
        <v>100</v>
      </c>
      <c r="BN107" s="70" t="s">
        <v>197</v>
      </c>
    </row>
    <row r="108" spans="2:66" s="67" customFormat="1" ht="31.5" customHeight="1">
      <c r="B108" s="16"/>
      <c r="C108" s="63">
        <v>34</v>
      </c>
      <c r="D108" s="63" t="s">
        <v>96</v>
      </c>
      <c r="E108" s="64" t="s">
        <v>184</v>
      </c>
      <c r="F108" s="208" t="s">
        <v>200</v>
      </c>
      <c r="G108" s="209"/>
      <c r="H108" s="209"/>
      <c r="I108" s="209"/>
      <c r="J108" s="65" t="s">
        <v>99</v>
      </c>
      <c r="K108" s="144">
        <v>7</v>
      </c>
      <c r="L108" s="210"/>
      <c r="M108" s="211"/>
      <c r="N108" s="212">
        <f t="shared" si="0"/>
        <v>0</v>
      </c>
      <c r="O108" s="209"/>
      <c r="P108" s="209"/>
      <c r="Q108" s="209"/>
      <c r="R108" s="142" t="s">
        <v>260</v>
      </c>
      <c r="S108" s="17"/>
      <c r="U108" s="88" t="s">
        <v>3</v>
      </c>
      <c r="V108" s="22" t="s">
        <v>28</v>
      </c>
      <c r="W108" s="89">
        <v>0</v>
      </c>
      <c r="X108" s="89">
        <f t="shared" si="1"/>
        <v>0</v>
      </c>
      <c r="Y108" s="89">
        <v>0</v>
      </c>
      <c r="Z108" s="89">
        <f t="shared" si="2"/>
        <v>0</v>
      </c>
      <c r="AA108" s="89">
        <v>0</v>
      </c>
      <c r="AB108" s="90">
        <f t="shared" si="3"/>
        <v>0</v>
      </c>
      <c r="AS108" s="70" t="s">
        <v>100</v>
      </c>
      <c r="AU108" s="70" t="s">
        <v>96</v>
      </c>
      <c r="AV108" s="70" t="s">
        <v>16</v>
      </c>
      <c r="AZ108" s="70" t="s">
        <v>95</v>
      </c>
      <c r="BF108" s="91">
        <f t="shared" si="4"/>
        <v>0</v>
      </c>
      <c r="BG108" s="91">
        <f t="shared" si="5"/>
        <v>0</v>
      </c>
      <c r="BH108" s="91">
        <f t="shared" si="6"/>
        <v>0</v>
      </c>
      <c r="BI108" s="91">
        <f t="shared" si="7"/>
        <v>0</v>
      </c>
      <c r="BJ108" s="91">
        <f t="shared" si="8"/>
        <v>0</v>
      </c>
      <c r="BK108" s="70" t="s">
        <v>16</v>
      </c>
      <c r="BL108" s="91">
        <f t="shared" si="9"/>
        <v>0</v>
      </c>
      <c r="BM108" s="70" t="s">
        <v>100</v>
      </c>
      <c r="BN108" s="70" t="s">
        <v>199</v>
      </c>
    </row>
    <row r="109" spans="2:66" s="67" customFormat="1" ht="31.5" customHeight="1">
      <c r="B109" s="16"/>
      <c r="C109" s="63">
        <v>35</v>
      </c>
      <c r="D109" s="63" t="s">
        <v>96</v>
      </c>
      <c r="E109" s="64" t="s">
        <v>282</v>
      </c>
      <c r="F109" s="208" t="s">
        <v>202</v>
      </c>
      <c r="G109" s="209"/>
      <c r="H109" s="209"/>
      <c r="I109" s="209"/>
      <c r="J109" s="65" t="s">
        <v>99</v>
      </c>
      <c r="K109" s="144">
        <v>1</v>
      </c>
      <c r="L109" s="210"/>
      <c r="M109" s="211"/>
      <c r="N109" s="212">
        <f t="shared" si="0"/>
        <v>0</v>
      </c>
      <c r="O109" s="209"/>
      <c r="P109" s="209"/>
      <c r="Q109" s="209"/>
      <c r="R109" s="142" t="s">
        <v>260</v>
      </c>
      <c r="S109" s="17"/>
      <c r="U109" s="88" t="s">
        <v>3</v>
      </c>
      <c r="V109" s="22" t="s">
        <v>28</v>
      </c>
      <c r="W109" s="89">
        <v>0</v>
      </c>
      <c r="X109" s="89">
        <f t="shared" si="1"/>
        <v>0</v>
      </c>
      <c r="Y109" s="89">
        <v>0</v>
      </c>
      <c r="Z109" s="89">
        <f t="shared" si="2"/>
        <v>0</v>
      </c>
      <c r="AA109" s="89">
        <v>0</v>
      </c>
      <c r="AB109" s="90">
        <f t="shared" si="3"/>
        <v>0</v>
      </c>
      <c r="AS109" s="70" t="s">
        <v>100</v>
      </c>
      <c r="AU109" s="70" t="s">
        <v>96</v>
      </c>
      <c r="AV109" s="70" t="s">
        <v>16</v>
      </c>
      <c r="AZ109" s="70" t="s">
        <v>95</v>
      </c>
      <c r="BF109" s="91">
        <f t="shared" si="4"/>
        <v>0</v>
      </c>
      <c r="BG109" s="91">
        <f t="shared" si="5"/>
        <v>0</v>
      </c>
      <c r="BH109" s="91">
        <f t="shared" si="6"/>
        <v>0</v>
      </c>
      <c r="BI109" s="91">
        <f t="shared" si="7"/>
        <v>0</v>
      </c>
      <c r="BJ109" s="91">
        <f t="shared" si="8"/>
        <v>0</v>
      </c>
      <c r="BK109" s="70" t="s">
        <v>16</v>
      </c>
      <c r="BL109" s="91">
        <f t="shared" si="9"/>
        <v>0</v>
      </c>
      <c r="BM109" s="70" t="s">
        <v>100</v>
      </c>
      <c r="BN109" s="70" t="s">
        <v>201</v>
      </c>
    </row>
    <row r="110" spans="2:66" s="67" customFormat="1" ht="31.5" customHeight="1">
      <c r="B110" s="16"/>
      <c r="C110" s="63">
        <v>36</v>
      </c>
      <c r="D110" s="63" t="s">
        <v>96</v>
      </c>
      <c r="E110" s="64" t="s">
        <v>204</v>
      </c>
      <c r="F110" s="208" t="s">
        <v>205</v>
      </c>
      <c r="G110" s="209"/>
      <c r="H110" s="209"/>
      <c r="I110" s="209"/>
      <c r="J110" s="65" t="s">
        <v>206</v>
      </c>
      <c r="K110" s="144">
        <v>1</v>
      </c>
      <c r="L110" s="210"/>
      <c r="M110" s="211"/>
      <c r="N110" s="212">
        <f t="shared" si="0"/>
        <v>0</v>
      </c>
      <c r="O110" s="209"/>
      <c r="P110" s="209"/>
      <c r="Q110" s="209"/>
      <c r="R110" s="142" t="s">
        <v>260</v>
      </c>
      <c r="S110" s="17"/>
      <c r="U110" s="88" t="s">
        <v>3</v>
      </c>
      <c r="V110" s="92" t="s">
        <v>28</v>
      </c>
      <c r="W110" s="93">
        <v>0</v>
      </c>
      <c r="X110" s="93">
        <f t="shared" si="1"/>
        <v>0</v>
      </c>
      <c r="Y110" s="93">
        <v>0</v>
      </c>
      <c r="Z110" s="93">
        <f t="shared" si="2"/>
        <v>0</v>
      </c>
      <c r="AA110" s="93">
        <v>0</v>
      </c>
      <c r="AB110" s="94">
        <f t="shared" si="3"/>
        <v>0</v>
      </c>
      <c r="AS110" s="70" t="s">
        <v>100</v>
      </c>
      <c r="AU110" s="70" t="s">
        <v>96</v>
      </c>
      <c r="AV110" s="70" t="s">
        <v>16</v>
      </c>
      <c r="AZ110" s="70" t="s">
        <v>95</v>
      </c>
      <c r="BF110" s="91">
        <f t="shared" si="4"/>
        <v>0</v>
      </c>
      <c r="BG110" s="91">
        <f t="shared" si="5"/>
        <v>0</v>
      </c>
      <c r="BH110" s="91">
        <f t="shared" si="6"/>
        <v>0</v>
      </c>
      <c r="BI110" s="91">
        <f t="shared" si="7"/>
        <v>0</v>
      </c>
      <c r="BJ110" s="91">
        <f t="shared" si="8"/>
        <v>0</v>
      </c>
      <c r="BK110" s="70" t="s">
        <v>16</v>
      </c>
      <c r="BL110" s="91">
        <f t="shared" si="9"/>
        <v>0</v>
      </c>
      <c r="BM110" s="70" t="s">
        <v>100</v>
      </c>
      <c r="BN110" s="70" t="s">
        <v>203</v>
      </c>
    </row>
    <row r="111" spans="2:19" s="67" customFormat="1" ht="6.95" customHeight="1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30"/>
    </row>
    <row r="113" ht="13.5">
      <c r="K113" s="143"/>
    </row>
  </sheetData>
  <sheetProtection password="CDE4" sheet="1" objects="1" scenarios="1"/>
  <mergeCells count="159">
    <mergeCell ref="F110:I110"/>
    <mergeCell ref="L110:M110"/>
    <mergeCell ref="N110:Q110"/>
    <mergeCell ref="N73:Q73"/>
    <mergeCell ref="N74:Q74"/>
    <mergeCell ref="H1:K1"/>
    <mergeCell ref="T2:AD2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06:I106"/>
    <mergeCell ref="L106:M106"/>
    <mergeCell ref="F101:I101"/>
    <mergeCell ref="L101:M101"/>
    <mergeCell ref="N101:Q101"/>
    <mergeCell ref="F102:I102"/>
    <mergeCell ref="L102:M102"/>
    <mergeCell ref="N102:Q102"/>
    <mergeCell ref="N106:Q106"/>
    <mergeCell ref="F103:I103"/>
    <mergeCell ref="L103:M103"/>
    <mergeCell ref="N103:Q103"/>
    <mergeCell ref="F104:I104"/>
    <mergeCell ref="L104:M104"/>
    <mergeCell ref="N104:Q104"/>
    <mergeCell ref="F105:I105"/>
    <mergeCell ref="L105:M105"/>
    <mergeCell ref="N105:Q105"/>
    <mergeCell ref="F98:I98"/>
    <mergeCell ref="L98:M98"/>
    <mergeCell ref="N98:Q98"/>
    <mergeCell ref="F99:I99"/>
    <mergeCell ref="L99:M99"/>
    <mergeCell ref="N99:Q99"/>
    <mergeCell ref="F100:I100"/>
    <mergeCell ref="L100:M100"/>
    <mergeCell ref="N100:Q100"/>
    <mergeCell ref="F95:I95"/>
    <mergeCell ref="L95:M95"/>
    <mergeCell ref="N95:Q95"/>
    <mergeCell ref="F96:I96"/>
    <mergeCell ref="L96:M96"/>
    <mergeCell ref="N96:Q96"/>
    <mergeCell ref="F97:I97"/>
    <mergeCell ref="L97:M97"/>
    <mergeCell ref="N97:Q97"/>
    <mergeCell ref="F92:I92"/>
    <mergeCell ref="L92:M92"/>
    <mergeCell ref="N92:Q92"/>
    <mergeCell ref="F93:I93"/>
    <mergeCell ref="L93:M93"/>
    <mergeCell ref="N93:Q93"/>
    <mergeCell ref="F94:I94"/>
    <mergeCell ref="L94:M94"/>
    <mergeCell ref="N94:Q94"/>
    <mergeCell ref="F89:I89"/>
    <mergeCell ref="L89:M89"/>
    <mergeCell ref="N89:Q89"/>
    <mergeCell ref="F90:I90"/>
    <mergeCell ref="L90:M90"/>
    <mergeCell ref="N90:Q90"/>
    <mergeCell ref="F91:I91"/>
    <mergeCell ref="L91:M91"/>
    <mergeCell ref="N91:Q91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72:I72"/>
    <mergeCell ref="L72:M72"/>
    <mergeCell ref="N72:Q72"/>
    <mergeCell ref="F75:I75"/>
    <mergeCell ref="L75:M75"/>
    <mergeCell ref="N75:Q75"/>
    <mergeCell ref="F76:I76"/>
    <mergeCell ref="L76:M76"/>
    <mergeCell ref="N76:Q76"/>
    <mergeCell ref="N54:Q54"/>
    <mergeCell ref="N55:Q55"/>
    <mergeCell ref="C61:Q61"/>
    <mergeCell ref="F63:P63"/>
    <mergeCell ref="F64:P64"/>
    <mergeCell ref="F65:P65"/>
    <mergeCell ref="M67:P67"/>
    <mergeCell ref="M69:Q69"/>
    <mergeCell ref="M70:Q70"/>
    <mergeCell ref="L35:P35"/>
    <mergeCell ref="C41:Q41"/>
    <mergeCell ref="F43:P43"/>
    <mergeCell ref="F44:P44"/>
    <mergeCell ref="F45:P45"/>
    <mergeCell ref="C52:G52"/>
    <mergeCell ref="N52:Q52"/>
    <mergeCell ref="M47:P47"/>
    <mergeCell ref="M49:Q49"/>
    <mergeCell ref="M50:Q50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O16:P16"/>
    <mergeCell ref="O18:P18"/>
    <mergeCell ref="O19:P19"/>
    <mergeCell ref="E23:L23"/>
    <mergeCell ref="M26:P26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F16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11" tooltip="Rozpočet" display="3) Rozpočet"/>
    <hyperlink ref="T1:U1" location="'Rekapitulace stavby'!C2" tooltip="Rekapitulace stavby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1" r:id="rId2"/>
  <headerFooter>
    <oddFooter>&amp;CStrana &amp;P z &amp;N</oddFooter>
  </headerFooter>
  <rowBreaks count="1" manualBreakCount="1">
    <brk id="59" min="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16"/>
  <sheetViews>
    <sheetView showGridLines="0" workbookViewId="0" topLeftCell="A1">
      <pane ySplit="1" topLeftCell="A76" activePane="bottomLeft" state="frozen"/>
      <selection pane="bottomLeft" activeCell="L87" sqref="L87:M87"/>
    </sheetView>
  </sheetViews>
  <sheetFormatPr defaultColWidth="9.33203125" defaultRowHeight="13.5"/>
  <cols>
    <col min="1" max="1" width="8.33203125" style="31" customWidth="1"/>
    <col min="2" max="2" width="1.66796875" style="31" customWidth="1"/>
    <col min="3" max="3" width="4.16015625" style="31" customWidth="1"/>
    <col min="4" max="4" width="4.33203125" style="31" customWidth="1"/>
    <col min="5" max="5" width="17.16015625" style="31" customWidth="1"/>
    <col min="6" max="7" width="11.16015625" style="31" customWidth="1"/>
    <col min="8" max="8" width="12.5" style="31" customWidth="1"/>
    <col min="9" max="9" width="7" style="31" customWidth="1"/>
    <col min="10" max="10" width="8.5" style="31" customWidth="1"/>
    <col min="11" max="11" width="11.5" style="31" customWidth="1"/>
    <col min="12" max="12" width="12" style="31" customWidth="1"/>
    <col min="13" max="14" width="6" style="31" customWidth="1"/>
    <col min="15" max="15" width="2" style="31" customWidth="1"/>
    <col min="16" max="16" width="12.5" style="31" customWidth="1"/>
    <col min="17" max="17" width="4.16015625" style="31" customWidth="1"/>
    <col min="18" max="18" width="18.66015625" style="31" customWidth="1"/>
    <col min="19" max="19" width="1.66796875" style="31" customWidth="1"/>
    <col min="20" max="20" width="8.16015625" style="31" customWidth="1"/>
    <col min="21" max="21" width="29.66015625" style="31" hidden="1" customWidth="1"/>
    <col min="22" max="22" width="16.33203125" style="31" hidden="1" customWidth="1"/>
    <col min="23" max="23" width="12.33203125" style="31" hidden="1" customWidth="1"/>
    <col min="24" max="24" width="16.33203125" style="31" hidden="1" customWidth="1"/>
    <col min="25" max="25" width="12.16015625" style="31" hidden="1" customWidth="1"/>
    <col min="26" max="26" width="15" style="31" hidden="1" customWidth="1"/>
    <col min="27" max="27" width="11" style="31" hidden="1" customWidth="1"/>
    <col min="28" max="28" width="15" style="31" hidden="1" customWidth="1"/>
    <col min="29" max="29" width="16.33203125" style="31" hidden="1" customWidth="1"/>
    <col min="30" max="30" width="11" style="31" customWidth="1"/>
    <col min="31" max="31" width="15" style="31" customWidth="1"/>
    <col min="32" max="32" width="16.33203125" style="31" customWidth="1"/>
    <col min="33" max="44" width="9.33203125" style="31" customWidth="1"/>
    <col min="45" max="66" width="9.33203125" style="31" hidden="1" customWidth="1"/>
    <col min="67" max="16384" width="9.33203125" style="31" customWidth="1"/>
  </cols>
  <sheetData>
    <row r="1" spans="1:67" ht="21.75" customHeight="1">
      <c r="A1" s="5"/>
      <c r="B1" s="2"/>
      <c r="C1" s="2"/>
      <c r="D1" s="3" t="s">
        <v>1</v>
      </c>
      <c r="E1" s="2"/>
      <c r="F1" s="4" t="s">
        <v>255</v>
      </c>
      <c r="G1" s="4"/>
      <c r="H1" s="217" t="s">
        <v>256</v>
      </c>
      <c r="I1" s="217"/>
      <c r="J1" s="217"/>
      <c r="K1" s="217"/>
      <c r="L1" s="4" t="s">
        <v>257</v>
      </c>
      <c r="M1" s="2"/>
      <c r="N1" s="2"/>
      <c r="O1" s="3" t="s">
        <v>72</v>
      </c>
      <c r="P1" s="2"/>
      <c r="Q1" s="2"/>
      <c r="R1" s="2"/>
      <c r="S1" s="2"/>
      <c r="T1" s="4" t="s">
        <v>258</v>
      </c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3:47" ht="36.95" customHeight="1">
      <c r="C2" s="177" t="s">
        <v>5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T2" s="167" t="s">
        <v>6</v>
      </c>
      <c r="U2" s="168"/>
      <c r="V2" s="168"/>
      <c r="W2" s="168"/>
      <c r="X2" s="168"/>
      <c r="Y2" s="168"/>
      <c r="Z2" s="168"/>
      <c r="AA2" s="168"/>
      <c r="AB2" s="168"/>
      <c r="AC2" s="168"/>
      <c r="AD2" s="168"/>
      <c r="AU2" s="70" t="s">
        <v>70</v>
      </c>
    </row>
    <row r="3" spans="2:47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AU3" s="70" t="s">
        <v>64</v>
      </c>
    </row>
    <row r="4" spans="2:47" ht="36.95" customHeight="1">
      <c r="B4" s="10"/>
      <c r="C4" s="172" t="s">
        <v>267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28"/>
      <c r="S4" s="11"/>
      <c r="U4" s="71" t="s">
        <v>11</v>
      </c>
      <c r="AU4" s="70" t="s">
        <v>4</v>
      </c>
    </row>
    <row r="5" spans="2:19" ht="6.95" customHeight="1">
      <c r="B5" s="10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1"/>
    </row>
    <row r="6" spans="2:19" ht="25.35" customHeight="1">
      <c r="B6" s="10"/>
      <c r="C6" s="128"/>
      <c r="D6" s="14" t="s">
        <v>13</v>
      </c>
      <c r="E6" s="128"/>
      <c r="F6" s="194" t="s">
        <v>279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28"/>
      <c r="R6" s="128"/>
      <c r="S6" s="11"/>
    </row>
    <row r="7" spans="2:19" ht="25.35" customHeight="1">
      <c r="B7" s="10"/>
      <c r="C7" s="128"/>
      <c r="D7" s="14" t="s">
        <v>73</v>
      </c>
      <c r="E7" s="128"/>
      <c r="F7" s="194" t="s">
        <v>207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28"/>
      <c r="R7" s="128"/>
      <c r="S7" s="11"/>
    </row>
    <row r="8" spans="2:19" s="67" customFormat="1" ht="32.85" customHeight="1">
      <c r="B8" s="16"/>
      <c r="C8" s="133"/>
      <c r="D8" s="13" t="s">
        <v>75</v>
      </c>
      <c r="E8" s="133"/>
      <c r="F8" s="181" t="s">
        <v>281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33"/>
      <c r="R8" s="133"/>
      <c r="S8" s="17"/>
    </row>
    <row r="9" spans="2:19" s="67" customFormat="1" ht="14.45" customHeight="1">
      <c r="B9" s="16"/>
      <c r="C9" s="133"/>
      <c r="D9" s="14" t="s">
        <v>14</v>
      </c>
      <c r="E9" s="133"/>
      <c r="F9" s="127" t="s">
        <v>3</v>
      </c>
      <c r="G9" s="133"/>
      <c r="H9" s="133"/>
      <c r="I9" s="133"/>
      <c r="J9" s="133"/>
      <c r="K9" s="133"/>
      <c r="L9" s="133"/>
      <c r="M9" s="14" t="s">
        <v>15</v>
      </c>
      <c r="N9" s="133"/>
      <c r="O9" s="127" t="s">
        <v>3</v>
      </c>
      <c r="P9" s="133"/>
      <c r="Q9" s="133"/>
      <c r="R9" s="133"/>
      <c r="S9" s="17"/>
    </row>
    <row r="10" spans="2:19" s="67" customFormat="1" ht="14.45" customHeight="1">
      <c r="B10" s="16"/>
      <c r="C10" s="133"/>
      <c r="D10" s="14" t="s">
        <v>17</v>
      </c>
      <c r="E10" s="133"/>
      <c r="F10" s="127" t="s">
        <v>277</v>
      </c>
      <c r="G10" s="133"/>
      <c r="H10" s="133"/>
      <c r="I10" s="133"/>
      <c r="J10" s="133"/>
      <c r="K10" s="133"/>
      <c r="L10" s="133"/>
      <c r="M10" s="14" t="s">
        <v>18</v>
      </c>
      <c r="N10" s="133"/>
      <c r="O10" s="175">
        <f>'Rekapitulace stavby'!AN8</f>
        <v>0</v>
      </c>
      <c r="P10" s="195"/>
      <c r="Q10" s="133"/>
      <c r="R10" s="133"/>
      <c r="S10" s="17"/>
    </row>
    <row r="11" spans="2:19" s="67" customFormat="1" ht="10.9" customHeight="1">
      <c r="B11" s="16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7"/>
    </row>
    <row r="12" spans="2:19" s="67" customFormat="1" ht="14.45" customHeight="1">
      <c r="B12" s="16"/>
      <c r="C12" s="133"/>
      <c r="D12" s="14" t="s">
        <v>261</v>
      </c>
      <c r="E12" s="133"/>
      <c r="F12" s="133" t="s">
        <v>275</v>
      </c>
      <c r="G12" s="133"/>
      <c r="H12" s="133"/>
      <c r="I12" s="133"/>
      <c r="J12" s="133"/>
      <c r="K12" s="133"/>
      <c r="L12" s="133"/>
      <c r="M12" s="14" t="s">
        <v>20</v>
      </c>
      <c r="N12" s="133"/>
      <c r="O12" s="196"/>
      <c r="P12" s="197"/>
      <c r="Q12" s="133"/>
      <c r="R12" s="133"/>
      <c r="S12" s="17"/>
    </row>
    <row r="13" spans="2:19" s="67" customFormat="1" ht="18" customHeight="1">
      <c r="B13" s="16"/>
      <c r="C13" s="133"/>
      <c r="D13" s="133"/>
      <c r="E13" s="127"/>
      <c r="F13" s="133"/>
      <c r="G13" s="133"/>
      <c r="H13" s="133"/>
      <c r="I13" s="133"/>
      <c r="J13" s="133"/>
      <c r="K13" s="133"/>
      <c r="L13" s="133"/>
      <c r="M13" s="14" t="s">
        <v>21</v>
      </c>
      <c r="N13" s="133"/>
      <c r="O13" s="196"/>
      <c r="P13" s="197"/>
      <c r="Q13" s="133"/>
      <c r="R13" s="133"/>
      <c r="S13" s="17"/>
    </row>
    <row r="14" spans="2:19" s="67" customFormat="1" ht="6.95" customHeight="1">
      <c r="B14" s="16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7"/>
    </row>
    <row r="15" spans="2:19" s="67" customFormat="1" ht="14.45" customHeight="1">
      <c r="B15" s="16"/>
      <c r="C15" s="133"/>
      <c r="D15" s="14" t="s">
        <v>262</v>
      </c>
      <c r="E15" s="133"/>
      <c r="F15" s="133"/>
      <c r="G15" s="133"/>
      <c r="H15" s="133"/>
      <c r="I15" s="133"/>
      <c r="J15" s="133"/>
      <c r="K15" s="133"/>
      <c r="L15" s="133"/>
      <c r="M15" s="14" t="s">
        <v>20</v>
      </c>
      <c r="N15" s="133"/>
      <c r="O15" s="179" t="str">
        <f>IF('Rekapitulace stavby'!AN13="","",'Rekapitulace stavby'!AN13)</f>
        <v/>
      </c>
      <c r="P15" s="179"/>
      <c r="Q15" s="133"/>
      <c r="R15" s="133"/>
      <c r="S15" s="17"/>
    </row>
    <row r="16" spans="2:19" s="67" customFormat="1" ht="18" customHeight="1">
      <c r="B16" s="16"/>
      <c r="C16" s="133"/>
      <c r="D16" s="133"/>
      <c r="E16" s="179" t="str">
        <f>IF('Rekapitulace stavby'!E14="","",'Rekapitulace stavby'!E14)</f>
        <v/>
      </c>
      <c r="F16" s="179"/>
      <c r="G16" s="66"/>
      <c r="H16" s="66"/>
      <c r="I16" s="66"/>
      <c r="J16" s="66"/>
      <c r="K16" s="66"/>
      <c r="L16" s="133"/>
      <c r="M16" s="14" t="s">
        <v>21</v>
      </c>
      <c r="N16" s="133"/>
      <c r="O16" s="179" t="str">
        <f>IF('Rekapitulace stavby'!AN14="","",'Rekapitulace stavby'!AN14)</f>
        <v/>
      </c>
      <c r="P16" s="179"/>
      <c r="Q16" s="133"/>
      <c r="R16" s="133"/>
      <c r="S16" s="17"/>
    </row>
    <row r="17" spans="2:19" s="67" customFormat="1" ht="6.95" customHeight="1">
      <c r="B17" s="16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7"/>
    </row>
    <row r="18" spans="2:19" s="67" customFormat="1" ht="14.45" customHeight="1">
      <c r="B18" s="16"/>
      <c r="C18" s="133"/>
      <c r="D18" s="14" t="s">
        <v>22</v>
      </c>
      <c r="E18" s="133"/>
      <c r="F18" s="133"/>
      <c r="G18" s="133"/>
      <c r="H18" s="133"/>
      <c r="I18" s="133"/>
      <c r="J18" s="133"/>
      <c r="K18" s="133"/>
      <c r="L18" s="133"/>
      <c r="M18" s="14" t="s">
        <v>20</v>
      </c>
      <c r="N18" s="133"/>
      <c r="O18" s="179" t="s">
        <v>3</v>
      </c>
      <c r="P18" s="170"/>
      <c r="Q18" s="133"/>
      <c r="R18" s="133"/>
      <c r="S18" s="17"/>
    </row>
    <row r="19" spans="2:19" s="67" customFormat="1" ht="18" customHeight="1">
      <c r="B19" s="16"/>
      <c r="C19" s="133"/>
      <c r="D19" s="133" t="s">
        <v>278</v>
      </c>
      <c r="E19" s="127"/>
      <c r="F19" s="133"/>
      <c r="G19" s="133"/>
      <c r="H19" s="133"/>
      <c r="I19" s="133"/>
      <c r="J19" s="133"/>
      <c r="K19" s="133"/>
      <c r="L19" s="133"/>
      <c r="M19" s="14" t="s">
        <v>21</v>
      </c>
      <c r="N19" s="133"/>
      <c r="O19" s="179" t="s">
        <v>3</v>
      </c>
      <c r="P19" s="170"/>
      <c r="Q19" s="133"/>
      <c r="R19" s="133"/>
      <c r="S19" s="17"/>
    </row>
    <row r="20" spans="2:19" s="67" customFormat="1" ht="6.95" customHeight="1">
      <c r="B20" s="16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7"/>
    </row>
    <row r="21" spans="2:19" s="67" customFormat="1" ht="6.95" customHeight="1">
      <c r="B21" s="16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7"/>
    </row>
    <row r="22" spans="2:19" s="67" customFormat="1" ht="14.45" customHeight="1">
      <c r="B22" s="16"/>
      <c r="C22" s="133"/>
      <c r="D22" s="14" t="s">
        <v>25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7"/>
    </row>
    <row r="23" spans="2:19" s="67" customFormat="1" ht="22.5" customHeight="1">
      <c r="B23" s="16"/>
      <c r="C23" s="133"/>
      <c r="D23" s="133"/>
      <c r="E23" s="182" t="s">
        <v>3</v>
      </c>
      <c r="F23" s="170"/>
      <c r="G23" s="170"/>
      <c r="H23" s="170"/>
      <c r="I23" s="170"/>
      <c r="J23" s="170"/>
      <c r="K23" s="170"/>
      <c r="L23" s="170"/>
      <c r="M23" s="133"/>
      <c r="N23" s="133"/>
      <c r="O23" s="133"/>
      <c r="P23" s="133"/>
      <c r="Q23" s="133"/>
      <c r="R23" s="133"/>
      <c r="S23" s="17"/>
    </row>
    <row r="24" spans="2:19" s="67" customFormat="1" ht="6.95" customHeight="1">
      <c r="B24" s="16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7"/>
    </row>
    <row r="25" spans="2:19" s="67" customFormat="1" ht="6.95" customHeight="1">
      <c r="B25" s="16"/>
      <c r="C25" s="13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33"/>
      <c r="R25" s="133"/>
      <c r="S25" s="17"/>
    </row>
    <row r="26" spans="2:19" s="67" customFormat="1" ht="25.35" customHeight="1">
      <c r="B26" s="16"/>
      <c r="C26" s="133"/>
      <c r="D26" s="48" t="s">
        <v>26</v>
      </c>
      <c r="E26" s="133"/>
      <c r="F26" s="133"/>
      <c r="G26" s="133"/>
      <c r="H26" s="133"/>
      <c r="I26" s="133"/>
      <c r="J26" s="133"/>
      <c r="K26" s="133"/>
      <c r="L26" s="133"/>
      <c r="M26" s="162">
        <f>N54</f>
        <v>0</v>
      </c>
      <c r="N26" s="193"/>
      <c r="O26" s="193"/>
      <c r="P26" s="193"/>
      <c r="Q26" s="133"/>
      <c r="R26" s="133"/>
      <c r="S26" s="17"/>
    </row>
    <row r="27" spans="2:19" s="67" customFormat="1" ht="6.95" customHeight="1">
      <c r="B27" s="16"/>
      <c r="C27" s="13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33"/>
      <c r="R27" s="133"/>
      <c r="S27" s="17"/>
    </row>
    <row r="28" spans="2:20" s="67" customFormat="1" ht="14.45" customHeight="1">
      <c r="B28" s="16"/>
      <c r="C28" s="133"/>
      <c r="D28" s="133"/>
      <c r="E28" s="133"/>
      <c r="F28" s="49" t="s">
        <v>269</v>
      </c>
      <c r="G28" s="133"/>
      <c r="J28" s="49" t="s">
        <v>270</v>
      </c>
      <c r="K28" s="49"/>
      <c r="P28" s="49" t="s">
        <v>271</v>
      </c>
      <c r="S28" s="17"/>
      <c r="T28" s="35"/>
    </row>
    <row r="29" spans="2:19" s="67" customFormat="1" ht="14.45" customHeight="1">
      <c r="B29" s="16"/>
      <c r="C29" s="133"/>
      <c r="D29" s="21" t="s">
        <v>27</v>
      </c>
      <c r="E29" s="21" t="s">
        <v>28</v>
      </c>
      <c r="F29" s="124">
        <v>0.21</v>
      </c>
      <c r="G29" s="49" t="s">
        <v>29</v>
      </c>
      <c r="H29" s="198">
        <f>ROUND((SUM($M$26)),2)</f>
        <v>0</v>
      </c>
      <c r="I29" s="149"/>
      <c r="J29" s="149"/>
      <c r="K29" s="133"/>
      <c r="L29" s="133"/>
      <c r="M29" s="198">
        <f>ROUND(H29*0.21,2)</f>
        <v>0</v>
      </c>
      <c r="N29" s="149"/>
      <c r="O29" s="149"/>
      <c r="P29" s="149"/>
      <c r="Q29" s="133"/>
      <c r="R29" s="133"/>
      <c r="S29" s="17"/>
    </row>
    <row r="30" spans="2:19" s="67" customFormat="1" ht="14.45" customHeight="1">
      <c r="B30" s="16"/>
      <c r="C30" s="133"/>
      <c r="D30" s="133"/>
      <c r="E30" s="21" t="s">
        <v>30</v>
      </c>
      <c r="F30" s="124">
        <v>0.15</v>
      </c>
      <c r="G30" s="49" t="s">
        <v>29</v>
      </c>
      <c r="H30" s="198">
        <v>0</v>
      </c>
      <c r="I30" s="149"/>
      <c r="J30" s="149"/>
      <c r="K30" s="133"/>
      <c r="L30" s="133"/>
      <c r="M30" s="198">
        <f>ROUND(H30*0.15,2)</f>
        <v>0</v>
      </c>
      <c r="N30" s="149"/>
      <c r="O30" s="149"/>
      <c r="P30" s="149"/>
      <c r="Q30" s="133"/>
      <c r="R30" s="133"/>
      <c r="S30" s="17"/>
    </row>
    <row r="31" spans="2:19" s="67" customFormat="1" ht="14.45" customHeight="1" hidden="1">
      <c r="B31" s="16"/>
      <c r="C31" s="133"/>
      <c r="D31" s="133"/>
      <c r="E31" s="21" t="s">
        <v>31</v>
      </c>
      <c r="F31" s="124">
        <v>0.21</v>
      </c>
      <c r="G31" s="49" t="s">
        <v>29</v>
      </c>
      <c r="H31" s="198" t="e">
        <f>ROUND((SUM(#REF!)+SUM(BH73:BH113)),2)</f>
        <v>#REF!</v>
      </c>
      <c r="I31" s="170"/>
      <c r="J31" s="170"/>
      <c r="K31" s="133"/>
      <c r="L31" s="133"/>
      <c r="M31" s="198">
        <v>0</v>
      </c>
      <c r="N31" s="170"/>
      <c r="O31" s="170"/>
      <c r="P31" s="170"/>
      <c r="Q31" s="133"/>
      <c r="R31" s="133"/>
      <c r="S31" s="17"/>
    </row>
    <row r="32" spans="2:19" s="67" customFormat="1" ht="14.45" customHeight="1" hidden="1">
      <c r="B32" s="16"/>
      <c r="C32" s="133"/>
      <c r="D32" s="133"/>
      <c r="E32" s="21" t="s">
        <v>32</v>
      </c>
      <c r="F32" s="124">
        <v>0.15</v>
      </c>
      <c r="G32" s="49" t="s">
        <v>29</v>
      </c>
      <c r="H32" s="198" t="e">
        <f>ROUND((SUM(#REF!)+SUM(BI73:BI113)),2)</f>
        <v>#REF!</v>
      </c>
      <c r="I32" s="170"/>
      <c r="J32" s="170"/>
      <c r="K32" s="133"/>
      <c r="L32" s="133"/>
      <c r="M32" s="198">
        <v>0</v>
      </c>
      <c r="N32" s="170"/>
      <c r="O32" s="170"/>
      <c r="P32" s="170"/>
      <c r="Q32" s="133"/>
      <c r="R32" s="133"/>
      <c r="S32" s="17"/>
    </row>
    <row r="33" spans="2:19" s="67" customFormat="1" ht="14.45" customHeight="1" hidden="1">
      <c r="B33" s="16"/>
      <c r="C33" s="133"/>
      <c r="D33" s="133"/>
      <c r="E33" s="21" t="s">
        <v>33</v>
      </c>
      <c r="F33" s="124">
        <v>0</v>
      </c>
      <c r="G33" s="49" t="s">
        <v>29</v>
      </c>
      <c r="H33" s="198" t="e">
        <f>ROUND((SUM(#REF!)+SUM(BJ73:BJ113)),2)</f>
        <v>#REF!</v>
      </c>
      <c r="I33" s="170"/>
      <c r="J33" s="170"/>
      <c r="K33" s="133"/>
      <c r="L33" s="133"/>
      <c r="M33" s="198">
        <v>0</v>
      </c>
      <c r="N33" s="170"/>
      <c r="O33" s="170"/>
      <c r="P33" s="170"/>
      <c r="Q33" s="133"/>
      <c r="R33" s="133"/>
      <c r="S33" s="17"/>
    </row>
    <row r="34" spans="2:19" s="67" customFormat="1" ht="6.95" customHeight="1">
      <c r="B34" s="16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7"/>
    </row>
    <row r="35" spans="2:19" s="67" customFormat="1" ht="25.35" customHeight="1">
      <c r="B35" s="16"/>
      <c r="C35" s="135"/>
      <c r="D35" s="50" t="s">
        <v>34</v>
      </c>
      <c r="E35" s="132"/>
      <c r="F35" s="132"/>
      <c r="G35" s="51" t="s">
        <v>35</v>
      </c>
      <c r="H35" s="52" t="s">
        <v>36</v>
      </c>
      <c r="I35" s="132"/>
      <c r="J35" s="132"/>
      <c r="K35" s="132"/>
      <c r="L35" s="199">
        <f>SUM(M26:M33)</f>
        <v>0</v>
      </c>
      <c r="M35" s="188"/>
      <c r="N35" s="188"/>
      <c r="O35" s="188"/>
      <c r="P35" s="190"/>
      <c r="Q35" s="135"/>
      <c r="R35" s="133"/>
      <c r="S35" s="11"/>
    </row>
    <row r="36" spans="2:19" s="67" customFormat="1" ht="14.4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2:19" ht="13.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33"/>
    </row>
    <row r="38" spans="2:19" ht="13.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33"/>
    </row>
    <row r="39" spans="2:19" ht="13.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69"/>
    </row>
    <row r="40" spans="2:19" s="67" customFormat="1" ht="6.9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</row>
    <row r="41" spans="2:19" s="67" customFormat="1" ht="36.95" customHeight="1">
      <c r="B41" s="16"/>
      <c r="C41" s="172" t="s">
        <v>265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33"/>
      <c r="S41" s="62"/>
    </row>
    <row r="42" spans="2:19" s="67" customFormat="1" ht="6.95" customHeight="1">
      <c r="B42" s="16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7"/>
    </row>
    <row r="43" spans="2:19" s="67" customFormat="1" ht="30" customHeight="1">
      <c r="B43" s="16"/>
      <c r="C43" s="14" t="s">
        <v>13</v>
      </c>
      <c r="D43" s="133"/>
      <c r="E43" s="133"/>
      <c r="F43" s="194" t="str">
        <f>F6</f>
        <v>Bezbariérové bydlení a centrum denních aktivit v Lednici - Srdce v domě, příspěvková organizace - Transformace I. Etapa - Interiér</v>
      </c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33"/>
      <c r="R43" s="133"/>
      <c r="S43" s="17"/>
    </row>
    <row r="44" spans="2:19" ht="30" customHeight="1">
      <c r="B44" s="10"/>
      <c r="C44" s="14" t="s">
        <v>73</v>
      </c>
      <c r="D44" s="128"/>
      <c r="E44" s="128"/>
      <c r="F44" s="194" t="s">
        <v>207</v>
      </c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28"/>
      <c r="R44" s="128"/>
      <c r="S44" s="17"/>
    </row>
    <row r="45" spans="2:19" s="67" customFormat="1" ht="36.95" customHeight="1">
      <c r="B45" s="16"/>
      <c r="C45" s="39" t="s">
        <v>75</v>
      </c>
      <c r="D45" s="133"/>
      <c r="E45" s="133"/>
      <c r="F45" s="173" t="str">
        <f>F8</f>
        <v>02-D.1.4.9. SO 02 - Interiér</v>
      </c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33"/>
      <c r="R45" s="133"/>
      <c r="S45" s="17"/>
    </row>
    <row r="46" spans="2:19" s="67" customFormat="1" ht="6.95" customHeight="1">
      <c r="B46" s="16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7"/>
    </row>
    <row r="47" spans="2:19" s="67" customFormat="1" ht="18" customHeight="1">
      <c r="B47" s="16"/>
      <c r="C47" s="14" t="s">
        <v>17</v>
      </c>
      <c r="D47" s="133"/>
      <c r="E47" s="133"/>
      <c r="F47" s="127" t="str">
        <f>F10</f>
        <v>Lednice na Moravě</v>
      </c>
      <c r="G47" s="133"/>
      <c r="H47" s="133"/>
      <c r="I47" s="133"/>
      <c r="J47" s="133"/>
      <c r="K47" s="14" t="s">
        <v>18</v>
      </c>
      <c r="L47" s="121"/>
      <c r="M47" s="202">
        <f>IF(O10="","",O10)</f>
        <v>0</v>
      </c>
      <c r="N47" s="202"/>
      <c r="O47" s="202"/>
      <c r="P47" s="202"/>
      <c r="Q47" s="133"/>
      <c r="R47" s="133"/>
      <c r="S47" s="122"/>
    </row>
    <row r="48" spans="2:19" s="67" customFormat="1" ht="6.95" customHeight="1">
      <c r="B48" s="1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22"/>
    </row>
    <row r="49" spans="2:19" s="67" customFormat="1" ht="15">
      <c r="B49" s="16"/>
      <c r="C49" s="14" t="s">
        <v>261</v>
      </c>
      <c r="D49" s="133"/>
      <c r="E49" s="133"/>
      <c r="F49" s="127" t="str">
        <f>F12</f>
        <v>JIHOMORAVSKÝ KRAJ, Žerotínovo nám. 3/5, 601 82 Brno</v>
      </c>
      <c r="G49" s="133"/>
      <c r="H49" s="133"/>
      <c r="I49" s="133"/>
      <c r="J49" s="133"/>
      <c r="K49" s="14"/>
      <c r="L49" s="133"/>
      <c r="M49" s="179"/>
      <c r="N49" s="179"/>
      <c r="O49" s="179"/>
      <c r="P49" s="179"/>
      <c r="Q49" s="179"/>
      <c r="R49" s="133"/>
      <c r="S49" s="122"/>
    </row>
    <row r="50" spans="2:19" s="67" customFormat="1" ht="15">
      <c r="B50" s="16"/>
      <c r="C50" s="14" t="s">
        <v>273</v>
      </c>
      <c r="D50" s="133"/>
      <c r="E50" s="133"/>
      <c r="F50" s="127" t="str">
        <f>IF(E16="","",E16)</f>
        <v/>
      </c>
      <c r="G50" s="133"/>
      <c r="H50" s="133"/>
      <c r="I50" s="133"/>
      <c r="J50" s="133"/>
      <c r="K50" s="14"/>
      <c r="L50" s="133"/>
      <c r="M50" s="179"/>
      <c r="N50" s="179"/>
      <c r="O50" s="179"/>
      <c r="P50" s="179"/>
      <c r="Q50" s="179"/>
      <c r="R50" s="133"/>
      <c r="S50" s="122"/>
    </row>
    <row r="51" spans="2:19" s="67" customFormat="1" ht="10.35" customHeight="1">
      <c r="B51" s="16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7"/>
    </row>
    <row r="52" spans="2:19" s="67" customFormat="1" ht="29.25" customHeight="1">
      <c r="B52" s="16"/>
      <c r="C52" s="200" t="s">
        <v>77</v>
      </c>
      <c r="D52" s="201"/>
      <c r="E52" s="201"/>
      <c r="F52" s="201"/>
      <c r="G52" s="201"/>
      <c r="H52" s="136"/>
      <c r="I52" s="136"/>
      <c r="J52" s="136"/>
      <c r="K52" s="136"/>
      <c r="L52" s="136"/>
      <c r="M52" s="136"/>
      <c r="N52" s="200" t="s">
        <v>78</v>
      </c>
      <c r="O52" s="170"/>
      <c r="P52" s="170"/>
      <c r="Q52" s="170"/>
      <c r="R52" s="133"/>
      <c r="S52" s="17"/>
    </row>
    <row r="53" spans="2:19" s="67" customFormat="1" ht="10.35" customHeight="1">
      <c r="B53" s="16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7"/>
    </row>
    <row r="54" spans="2:48" s="67" customFormat="1" ht="29.25" customHeight="1">
      <c r="B54" s="16"/>
      <c r="C54" s="53" t="s">
        <v>272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62">
        <f>N73</f>
        <v>0</v>
      </c>
      <c r="O54" s="170"/>
      <c r="P54" s="170"/>
      <c r="Q54" s="170"/>
      <c r="R54" s="133"/>
      <c r="S54" s="17"/>
      <c r="AV54" s="70" t="s">
        <v>79</v>
      </c>
    </row>
    <row r="55" spans="2:19" s="72" customFormat="1" ht="24.95" customHeight="1">
      <c r="B55" s="54"/>
      <c r="C55" s="137"/>
      <c r="D55" s="55" t="s">
        <v>80</v>
      </c>
      <c r="E55" s="137"/>
      <c r="F55" s="137"/>
      <c r="G55" s="137"/>
      <c r="H55" s="137"/>
      <c r="I55" s="137"/>
      <c r="J55" s="137"/>
      <c r="K55" s="137"/>
      <c r="L55" s="137"/>
      <c r="M55" s="137"/>
      <c r="N55" s="203">
        <f>N74</f>
        <v>0</v>
      </c>
      <c r="O55" s="204"/>
      <c r="P55" s="204"/>
      <c r="Q55" s="204"/>
      <c r="R55" s="137"/>
      <c r="S55" s="17"/>
    </row>
    <row r="56" spans="2:19" s="67" customFormat="1" ht="6.95" customHeight="1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</row>
    <row r="57" spans="2:19" ht="13.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33"/>
    </row>
    <row r="58" spans="2:19" ht="13.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8"/>
      <c r="S58" s="133"/>
    </row>
    <row r="59" spans="2:19" ht="13.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29"/>
    </row>
    <row r="60" spans="2:19" s="67" customFormat="1" ht="6.95" customHeight="1"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</row>
    <row r="61" spans="2:19" s="67" customFormat="1" ht="36.95" customHeight="1">
      <c r="B61" s="16"/>
      <c r="C61" s="172" t="s">
        <v>266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33"/>
      <c r="S61" s="17"/>
    </row>
    <row r="62" spans="2:19" s="67" customFormat="1" ht="6.95" customHeight="1">
      <c r="B62" s="16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7"/>
    </row>
    <row r="63" spans="2:19" s="67" customFormat="1" ht="30" customHeight="1">
      <c r="B63" s="16"/>
      <c r="C63" s="14" t="s">
        <v>13</v>
      </c>
      <c r="D63" s="133"/>
      <c r="E63" s="133"/>
      <c r="F63" s="194" t="str">
        <f>F6</f>
        <v>Bezbariérové bydlení a centrum denních aktivit v Lednici - Srdce v domě, příspěvková organizace - Transformace I. Etapa - Interiér</v>
      </c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33"/>
      <c r="R63" s="133"/>
      <c r="S63" s="17"/>
    </row>
    <row r="64" spans="2:19" ht="30" customHeight="1">
      <c r="B64" s="10"/>
      <c r="C64" s="14" t="s">
        <v>73</v>
      </c>
      <c r="D64" s="128"/>
      <c r="E64" s="128"/>
      <c r="F64" s="194" t="s">
        <v>207</v>
      </c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28"/>
      <c r="R64" s="128"/>
      <c r="S64" s="17"/>
    </row>
    <row r="65" spans="2:19" s="67" customFormat="1" ht="36.95" customHeight="1">
      <c r="B65" s="16"/>
      <c r="C65" s="39" t="s">
        <v>75</v>
      </c>
      <c r="D65" s="133"/>
      <c r="E65" s="133"/>
      <c r="F65" s="173" t="str">
        <f>F8</f>
        <v>02-D.1.4.9. SO 02 - Interiér</v>
      </c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33"/>
      <c r="R65" s="133"/>
      <c r="S65" s="17"/>
    </row>
    <row r="66" spans="2:19" s="67" customFormat="1" ht="6.95" customHeight="1">
      <c r="B66" s="16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7"/>
    </row>
    <row r="67" spans="2:19" s="67" customFormat="1" ht="18" customHeight="1">
      <c r="B67" s="16"/>
      <c r="C67" s="14" t="s">
        <v>17</v>
      </c>
      <c r="D67" s="133"/>
      <c r="E67" s="133"/>
      <c r="F67" s="127" t="s">
        <v>277</v>
      </c>
      <c r="G67" s="133"/>
      <c r="H67" s="133"/>
      <c r="I67" s="133"/>
      <c r="J67" s="133"/>
      <c r="K67" s="14" t="s">
        <v>18</v>
      </c>
      <c r="L67" s="133"/>
      <c r="M67" s="202">
        <f>IF(O10="","",O10)</f>
        <v>0</v>
      </c>
      <c r="N67" s="202"/>
      <c r="O67" s="202"/>
      <c r="P67" s="202"/>
      <c r="Q67" s="133"/>
      <c r="R67" s="133"/>
      <c r="S67" s="122"/>
    </row>
    <row r="68" spans="2:19" s="67" customFormat="1" ht="6.95" customHeight="1">
      <c r="B68" s="16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22"/>
    </row>
    <row r="69" spans="2:19" s="67" customFormat="1" ht="15">
      <c r="B69" s="16"/>
      <c r="C69" s="14" t="s">
        <v>261</v>
      </c>
      <c r="D69" s="133"/>
      <c r="E69" s="133"/>
      <c r="F69" s="133" t="s">
        <v>275</v>
      </c>
      <c r="G69" s="133"/>
      <c r="H69" s="133"/>
      <c r="I69" s="133"/>
      <c r="J69" s="133"/>
      <c r="K69" s="14" t="s">
        <v>22</v>
      </c>
      <c r="L69" s="133"/>
      <c r="M69" s="179"/>
      <c r="N69" s="179"/>
      <c r="O69" s="179"/>
      <c r="P69" s="179"/>
      <c r="Q69" s="179"/>
      <c r="R69" s="133"/>
      <c r="S69" s="122"/>
    </row>
    <row r="70" spans="2:19" s="67" customFormat="1" ht="15">
      <c r="B70" s="16"/>
      <c r="C70" s="14" t="s">
        <v>273</v>
      </c>
      <c r="D70" s="133"/>
      <c r="E70" s="133"/>
      <c r="F70" s="133" t="str">
        <f>IF(E16="","",E16)</f>
        <v/>
      </c>
      <c r="G70" s="133"/>
      <c r="H70" s="133"/>
      <c r="I70" s="133"/>
      <c r="J70" s="133"/>
      <c r="K70" s="14"/>
      <c r="L70" s="133"/>
      <c r="M70" s="179"/>
      <c r="N70" s="179"/>
      <c r="O70" s="179"/>
      <c r="P70" s="179"/>
      <c r="Q70" s="179"/>
      <c r="R70" s="133"/>
      <c r="S70" s="122"/>
    </row>
    <row r="71" spans="2:19" s="67" customFormat="1" ht="10.35" customHeight="1">
      <c r="B71" s="16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7"/>
    </row>
    <row r="72" spans="2:28" s="73" customFormat="1" ht="29.25" customHeight="1">
      <c r="B72" s="57"/>
      <c r="C72" s="58" t="s">
        <v>81</v>
      </c>
      <c r="D72" s="138" t="s">
        <v>82</v>
      </c>
      <c r="E72" s="138" t="s">
        <v>37</v>
      </c>
      <c r="F72" s="205" t="s">
        <v>83</v>
      </c>
      <c r="G72" s="206"/>
      <c r="H72" s="206"/>
      <c r="I72" s="206"/>
      <c r="J72" s="138" t="s">
        <v>84</v>
      </c>
      <c r="K72" s="138" t="s">
        <v>85</v>
      </c>
      <c r="L72" s="207" t="s">
        <v>86</v>
      </c>
      <c r="M72" s="206"/>
      <c r="N72" s="205" t="s">
        <v>78</v>
      </c>
      <c r="O72" s="206"/>
      <c r="P72" s="206"/>
      <c r="Q72" s="206"/>
      <c r="R72" s="141" t="s">
        <v>259</v>
      </c>
      <c r="S72" s="17"/>
      <c r="U72" s="74" t="s">
        <v>87</v>
      </c>
      <c r="V72" s="75" t="s">
        <v>27</v>
      </c>
      <c r="W72" s="75" t="s">
        <v>88</v>
      </c>
      <c r="X72" s="75" t="s">
        <v>89</v>
      </c>
      <c r="Y72" s="75" t="s">
        <v>90</v>
      </c>
      <c r="Z72" s="75" t="s">
        <v>91</v>
      </c>
      <c r="AA72" s="75" t="s">
        <v>92</v>
      </c>
      <c r="AB72" s="76" t="s">
        <v>93</v>
      </c>
    </row>
    <row r="73" spans="2:64" s="67" customFormat="1" ht="29.25" customHeight="1">
      <c r="B73" s="16"/>
      <c r="C73" s="41" t="s">
        <v>76</v>
      </c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213">
        <f>BL73</f>
        <v>0</v>
      </c>
      <c r="O73" s="214"/>
      <c r="P73" s="214"/>
      <c r="Q73" s="214"/>
      <c r="R73" s="133"/>
      <c r="S73" s="17"/>
      <c r="U73" s="77"/>
      <c r="V73" s="26"/>
      <c r="W73" s="26"/>
      <c r="X73" s="78">
        <f>X74</f>
        <v>0</v>
      </c>
      <c r="Y73" s="26"/>
      <c r="Z73" s="78">
        <f>Z74</f>
        <v>0</v>
      </c>
      <c r="AA73" s="26"/>
      <c r="AB73" s="79">
        <f>AB74</f>
        <v>0</v>
      </c>
      <c r="AU73" s="70" t="s">
        <v>54</v>
      </c>
      <c r="AV73" s="70" t="s">
        <v>79</v>
      </c>
      <c r="BL73" s="80">
        <f>BL74</f>
        <v>0</v>
      </c>
    </row>
    <row r="74" spans="2:64" s="81" customFormat="1" ht="37.35" customHeight="1">
      <c r="B74" s="59"/>
      <c r="C74" s="60"/>
      <c r="D74" s="61" t="s">
        <v>80</v>
      </c>
      <c r="E74" s="61"/>
      <c r="F74" s="61"/>
      <c r="G74" s="61"/>
      <c r="H74" s="61"/>
      <c r="I74" s="61"/>
      <c r="J74" s="61"/>
      <c r="K74" s="61"/>
      <c r="L74" s="61"/>
      <c r="M74" s="61"/>
      <c r="N74" s="215">
        <f>BL74</f>
        <v>0</v>
      </c>
      <c r="O74" s="216"/>
      <c r="P74" s="216"/>
      <c r="Q74" s="216"/>
      <c r="R74" s="60"/>
      <c r="S74" s="17"/>
      <c r="U74" s="82"/>
      <c r="V74" s="60"/>
      <c r="W74" s="60"/>
      <c r="X74" s="83">
        <f>SUM(X75:X113)</f>
        <v>0</v>
      </c>
      <c r="Y74" s="60"/>
      <c r="Z74" s="83">
        <f>SUM(Z75:Z113)</f>
        <v>0</v>
      </c>
      <c r="AA74" s="60"/>
      <c r="AB74" s="84">
        <f>SUM(AB75:AB113)</f>
        <v>0</v>
      </c>
      <c r="AS74" s="85" t="s">
        <v>94</v>
      </c>
      <c r="AU74" s="86" t="s">
        <v>54</v>
      </c>
      <c r="AV74" s="86" t="s">
        <v>55</v>
      </c>
      <c r="AZ74" s="85" t="s">
        <v>95</v>
      </c>
      <c r="BL74" s="87">
        <f>SUM(BL75:BL113)</f>
        <v>0</v>
      </c>
    </row>
    <row r="75" spans="2:66" s="67" customFormat="1" ht="31.5" customHeight="1">
      <c r="B75" s="16"/>
      <c r="C75" s="63" t="s">
        <v>16</v>
      </c>
      <c r="D75" s="63" t="s">
        <v>96</v>
      </c>
      <c r="E75" s="64" t="s">
        <v>208</v>
      </c>
      <c r="F75" s="208" t="s">
        <v>98</v>
      </c>
      <c r="G75" s="209"/>
      <c r="H75" s="209"/>
      <c r="I75" s="209"/>
      <c r="J75" s="65" t="s">
        <v>99</v>
      </c>
      <c r="K75" s="144">
        <v>3</v>
      </c>
      <c r="L75" s="210"/>
      <c r="M75" s="211"/>
      <c r="N75" s="212">
        <f aca="true" t="shared" si="0" ref="N75:N99">ROUND(L75*K75,2)</f>
        <v>0</v>
      </c>
      <c r="O75" s="209"/>
      <c r="P75" s="209"/>
      <c r="Q75" s="209"/>
      <c r="R75" s="142" t="s">
        <v>260</v>
      </c>
      <c r="S75" s="17"/>
      <c r="U75" s="88" t="s">
        <v>3</v>
      </c>
      <c r="V75" s="22" t="s">
        <v>28</v>
      </c>
      <c r="W75" s="89">
        <v>0</v>
      </c>
      <c r="X75" s="89">
        <f aca="true" t="shared" si="1" ref="X75:X99">W75*K75</f>
        <v>0</v>
      </c>
      <c r="Y75" s="89">
        <v>0</v>
      </c>
      <c r="Z75" s="89">
        <f aca="true" t="shared" si="2" ref="Z75:Z99">Y75*K75</f>
        <v>0</v>
      </c>
      <c r="AA75" s="89">
        <v>0</v>
      </c>
      <c r="AB75" s="90">
        <f aca="true" t="shared" si="3" ref="AB75:AB99">AA75*K75</f>
        <v>0</v>
      </c>
      <c r="AS75" s="70" t="s">
        <v>100</v>
      </c>
      <c r="AU75" s="70" t="s">
        <v>96</v>
      </c>
      <c r="AV75" s="70" t="s">
        <v>16</v>
      </c>
      <c r="AZ75" s="70" t="s">
        <v>95</v>
      </c>
      <c r="BF75" s="91">
        <f aca="true" t="shared" si="4" ref="BF75:BF99">IF(V75="základní",N75,0)</f>
        <v>0</v>
      </c>
      <c r="BG75" s="91">
        <f aca="true" t="shared" si="5" ref="BG75:BG99">IF(V75="snížená",N75,0)</f>
        <v>0</v>
      </c>
      <c r="BH75" s="91">
        <f aca="true" t="shared" si="6" ref="BH75:BH99">IF(V75="zákl. přenesená",N75,0)</f>
        <v>0</v>
      </c>
      <c r="BI75" s="91">
        <f aca="true" t="shared" si="7" ref="BI75:BI99">IF(V75="sníž. přenesená",N75,0)</f>
        <v>0</v>
      </c>
      <c r="BJ75" s="91">
        <f aca="true" t="shared" si="8" ref="BJ75:BJ99">IF(V75="nulová",N75,0)</f>
        <v>0</v>
      </c>
      <c r="BK75" s="70" t="s">
        <v>16</v>
      </c>
      <c r="BL75" s="91">
        <f aca="true" t="shared" si="9" ref="BL75:BL99">ROUND(L75*K75,2)</f>
        <v>0</v>
      </c>
      <c r="BM75" s="70" t="s">
        <v>100</v>
      </c>
      <c r="BN75" s="70" t="s">
        <v>16</v>
      </c>
    </row>
    <row r="76" spans="2:66" s="67" customFormat="1" ht="31.5" customHeight="1">
      <c r="B76" s="16"/>
      <c r="C76" s="63" t="s">
        <v>64</v>
      </c>
      <c r="D76" s="63" t="s">
        <v>96</v>
      </c>
      <c r="E76" s="64" t="s">
        <v>209</v>
      </c>
      <c r="F76" s="208" t="s">
        <v>210</v>
      </c>
      <c r="G76" s="209"/>
      <c r="H76" s="209"/>
      <c r="I76" s="209"/>
      <c r="J76" s="65" t="s">
        <v>99</v>
      </c>
      <c r="K76" s="144">
        <v>3</v>
      </c>
      <c r="L76" s="210"/>
      <c r="M76" s="211"/>
      <c r="N76" s="212">
        <f t="shared" si="0"/>
        <v>0</v>
      </c>
      <c r="O76" s="209"/>
      <c r="P76" s="209"/>
      <c r="Q76" s="209"/>
      <c r="R76" s="142" t="s">
        <v>260</v>
      </c>
      <c r="S76" s="17"/>
      <c r="U76" s="88" t="s">
        <v>3</v>
      </c>
      <c r="V76" s="22" t="s">
        <v>28</v>
      </c>
      <c r="W76" s="89">
        <v>0</v>
      </c>
      <c r="X76" s="89">
        <f t="shared" si="1"/>
        <v>0</v>
      </c>
      <c r="Y76" s="89">
        <v>0</v>
      </c>
      <c r="Z76" s="89">
        <f t="shared" si="2"/>
        <v>0</v>
      </c>
      <c r="AA76" s="89">
        <v>0</v>
      </c>
      <c r="AB76" s="90">
        <f t="shared" si="3"/>
        <v>0</v>
      </c>
      <c r="AS76" s="70" t="s">
        <v>100</v>
      </c>
      <c r="AU76" s="70" t="s">
        <v>96</v>
      </c>
      <c r="AV76" s="70" t="s">
        <v>16</v>
      </c>
      <c r="AZ76" s="70" t="s">
        <v>95</v>
      </c>
      <c r="BF76" s="91">
        <f t="shared" si="4"/>
        <v>0</v>
      </c>
      <c r="BG76" s="91">
        <f t="shared" si="5"/>
        <v>0</v>
      </c>
      <c r="BH76" s="91">
        <f t="shared" si="6"/>
        <v>0</v>
      </c>
      <c r="BI76" s="91">
        <f t="shared" si="7"/>
        <v>0</v>
      </c>
      <c r="BJ76" s="91">
        <f t="shared" si="8"/>
        <v>0</v>
      </c>
      <c r="BK76" s="70" t="s">
        <v>16</v>
      </c>
      <c r="BL76" s="91">
        <f t="shared" si="9"/>
        <v>0</v>
      </c>
      <c r="BM76" s="70" t="s">
        <v>100</v>
      </c>
      <c r="BN76" s="70" t="s">
        <v>64</v>
      </c>
    </row>
    <row r="77" spans="2:66" s="67" customFormat="1" ht="31.5" customHeight="1">
      <c r="B77" s="16"/>
      <c r="C77" s="63">
        <v>3</v>
      </c>
      <c r="D77" s="63" t="s">
        <v>96</v>
      </c>
      <c r="E77" s="64" t="s">
        <v>211</v>
      </c>
      <c r="F77" s="208" t="s">
        <v>102</v>
      </c>
      <c r="G77" s="209"/>
      <c r="H77" s="209"/>
      <c r="I77" s="209"/>
      <c r="J77" s="65" t="s">
        <v>99</v>
      </c>
      <c r="K77" s="144">
        <v>6</v>
      </c>
      <c r="L77" s="210"/>
      <c r="M77" s="211"/>
      <c r="N77" s="212">
        <f t="shared" si="0"/>
        <v>0</v>
      </c>
      <c r="O77" s="209"/>
      <c r="P77" s="209"/>
      <c r="Q77" s="209"/>
      <c r="R77" s="142" t="s">
        <v>260</v>
      </c>
      <c r="S77" s="17"/>
      <c r="U77" s="88" t="s">
        <v>3</v>
      </c>
      <c r="V77" s="22" t="s">
        <v>28</v>
      </c>
      <c r="W77" s="89">
        <v>0</v>
      </c>
      <c r="X77" s="89">
        <f t="shared" si="1"/>
        <v>0</v>
      </c>
      <c r="Y77" s="89">
        <v>0</v>
      </c>
      <c r="Z77" s="89">
        <f t="shared" si="2"/>
        <v>0</v>
      </c>
      <c r="AA77" s="89">
        <v>0</v>
      </c>
      <c r="AB77" s="90">
        <f t="shared" si="3"/>
        <v>0</v>
      </c>
      <c r="AS77" s="70" t="s">
        <v>100</v>
      </c>
      <c r="AU77" s="70" t="s">
        <v>96</v>
      </c>
      <c r="AV77" s="70" t="s">
        <v>16</v>
      </c>
      <c r="AZ77" s="70" t="s">
        <v>95</v>
      </c>
      <c r="BF77" s="91">
        <f t="shared" si="4"/>
        <v>0</v>
      </c>
      <c r="BG77" s="91">
        <f t="shared" si="5"/>
        <v>0</v>
      </c>
      <c r="BH77" s="91">
        <f t="shared" si="6"/>
        <v>0</v>
      </c>
      <c r="BI77" s="91">
        <f t="shared" si="7"/>
        <v>0</v>
      </c>
      <c r="BJ77" s="91">
        <f t="shared" si="8"/>
        <v>0</v>
      </c>
      <c r="BK77" s="70" t="s">
        <v>16</v>
      </c>
      <c r="BL77" s="91">
        <f t="shared" si="9"/>
        <v>0</v>
      </c>
      <c r="BM77" s="70" t="s">
        <v>100</v>
      </c>
      <c r="BN77" s="70" t="s">
        <v>71</v>
      </c>
    </row>
    <row r="78" spans="2:66" s="67" customFormat="1" ht="31.5" customHeight="1">
      <c r="B78" s="16"/>
      <c r="C78" s="63">
        <v>4</v>
      </c>
      <c r="D78" s="63" t="s">
        <v>96</v>
      </c>
      <c r="E78" s="64" t="s">
        <v>212</v>
      </c>
      <c r="F78" s="208" t="s">
        <v>104</v>
      </c>
      <c r="G78" s="209"/>
      <c r="H78" s="209"/>
      <c r="I78" s="209"/>
      <c r="J78" s="65" t="s">
        <v>99</v>
      </c>
      <c r="K78" s="144">
        <v>6</v>
      </c>
      <c r="L78" s="210"/>
      <c r="M78" s="211"/>
      <c r="N78" s="212">
        <f t="shared" si="0"/>
        <v>0</v>
      </c>
      <c r="O78" s="209"/>
      <c r="P78" s="209"/>
      <c r="Q78" s="209"/>
      <c r="R78" s="142" t="s">
        <v>260</v>
      </c>
      <c r="S78" s="17"/>
      <c r="U78" s="88" t="s">
        <v>3</v>
      </c>
      <c r="V78" s="22" t="s">
        <v>28</v>
      </c>
      <c r="W78" s="89">
        <v>0</v>
      </c>
      <c r="X78" s="89">
        <f t="shared" si="1"/>
        <v>0</v>
      </c>
      <c r="Y78" s="89">
        <v>0</v>
      </c>
      <c r="Z78" s="89">
        <f t="shared" si="2"/>
        <v>0</v>
      </c>
      <c r="AA78" s="89">
        <v>0</v>
      </c>
      <c r="AB78" s="90">
        <f t="shared" si="3"/>
        <v>0</v>
      </c>
      <c r="AS78" s="70" t="s">
        <v>100</v>
      </c>
      <c r="AU78" s="70" t="s">
        <v>96</v>
      </c>
      <c r="AV78" s="70" t="s">
        <v>16</v>
      </c>
      <c r="AZ78" s="70" t="s">
        <v>95</v>
      </c>
      <c r="BF78" s="91">
        <f t="shared" si="4"/>
        <v>0</v>
      </c>
      <c r="BG78" s="91">
        <f t="shared" si="5"/>
        <v>0</v>
      </c>
      <c r="BH78" s="91">
        <f t="shared" si="6"/>
        <v>0</v>
      </c>
      <c r="BI78" s="91">
        <f t="shared" si="7"/>
        <v>0</v>
      </c>
      <c r="BJ78" s="91">
        <f t="shared" si="8"/>
        <v>0</v>
      </c>
      <c r="BK78" s="70" t="s">
        <v>16</v>
      </c>
      <c r="BL78" s="91">
        <f t="shared" si="9"/>
        <v>0</v>
      </c>
      <c r="BM78" s="70" t="s">
        <v>100</v>
      </c>
      <c r="BN78" s="70" t="s">
        <v>94</v>
      </c>
    </row>
    <row r="79" spans="2:66" s="67" customFormat="1" ht="31.5" customHeight="1">
      <c r="B79" s="16"/>
      <c r="C79" s="63">
        <v>5</v>
      </c>
      <c r="D79" s="63" t="s">
        <v>96</v>
      </c>
      <c r="E79" s="64" t="s">
        <v>213</v>
      </c>
      <c r="F79" s="208" t="s">
        <v>106</v>
      </c>
      <c r="G79" s="209"/>
      <c r="H79" s="209"/>
      <c r="I79" s="209"/>
      <c r="J79" s="65" t="s">
        <v>99</v>
      </c>
      <c r="K79" s="144">
        <v>6</v>
      </c>
      <c r="L79" s="210"/>
      <c r="M79" s="211"/>
      <c r="N79" s="212">
        <f t="shared" si="0"/>
        <v>0</v>
      </c>
      <c r="O79" s="209"/>
      <c r="P79" s="209"/>
      <c r="Q79" s="209"/>
      <c r="R79" s="142" t="s">
        <v>260</v>
      </c>
      <c r="S79" s="17"/>
      <c r="U79" s="88" t="s">
        <v>3</v>
      </c>
      <c r="V79" s="22" t="s">
        <v>28</v>
      </c>
      <c r="W79" s="89">
        <v>0</v>
      </c>
      <c r="X79" s="89">
        <f t="shared" si="1"/>
        <v>0</v>
      </c>
      <c r="Y79" s="89">
        <v>0</v>
      </c>
      <c r="Z79" s="89">
        <f t="shared" si="2"/>
        <v>0</v>
      </c>
      <c r="AA79" s="89">
        <v>0</v>
      </c>
      <c r="AB79" s="90">
        <f t="shared" si="3"/>
        <v>0</v>
      </c>
      <c r="AS79" s="70" t="s">
        <v>100</v>
      </c>
      <c r="AU79" s="70" t="s">
        <v>96</v>
      </c>
      <c r="AV79" s="70" t="s">
        <v>16</v>
      </c>
      <c r="AZ79" s="70" t="s">
        <v>95</v>
      </c>
      <c r="BF79" s="91">
        <f t="shared" si="4"/>
        <v>0</v>
      </c>
      <c r="BG79" s="91">
        <f t="shared" si="5"/>
        <v>0</v>
      </c>
      <c r="BH79" s="91">
        <f t="shared" si="6"/>
        <v>0</v>
      </c>
      <c r="BI79" s="91">
        <f t="shared" si="7"/>
        <v>0</v>
      </c>
      <c r="BJ79" s="91">
        <f t="shared" si="8"/>
        <v>0</v>
      </c>
      <c r="BK79" s="70" t="s">
        <v>16</v>
      </c>
      <c r="BL79" s="91">
        <f t="shared" si="9"/>
        <v>0</v>
      </c>
      <c r="BM79" s="70" t="s">
        <v>100</v>
      </c>
      <c r="BN79" s="70" t="s">
        <v>107</v>
      </c>
    </row>
    <row r="80" spans="2:66" s="67" customFormat="1" ht="31.5" customHeight="1">
      <c r="B80" s="16"/>
      <c r="C80" s="63">
        <v>6</v>
      </c>
      <c r="D80" s="63" t="s">
        <v>96</v>
      </c>
      <c r="E80" s="64" t="s">
        <v>214</v>
      </c>
      <c r="F80" s="208" t="s">
        <v>109</v>
      </c>
      <c r="G80" s="209"/>
      <c r="H80" s="209"/>
      <c r="I80" s="209"/>
      <c r="J80" s="65" t="s">
        <v>99</v>
      </c>
      <c r="K80" s="144">
        <v>6</v>
      </c>
      <c r="L80" s="210"/>
      <c r="M80" s="211"/>
      <c r="N80" s="212">
        <f t="shared" si="0"/>
        <v>0</v>
      </c>
      <c r="O80" s="209"/>
      <c r="P80" s="209"/>
      <c r="Q80" s="209"/>
      <c r="R80" s="142" t="s">
        <v>260</v>
      </c>
      <c r="S80" s="17"/>
      <c r="U80" s="88" t="s">
        <v>3</v>
      </c>
      <c r="V80" s="22" t="s">
        <v>28</v>
      </c>
      <c r="W80" s="89">
        <v>0</v>
      </c>
      <c r="X80" s="89">
        <f t="shared" si="1"/>
        <v>0</v>
      </c>
      <c r="Y80" s="89">
        <v>0</v>
      </c>
      <c r="Z80" s="89">
        <f t="shared" si="2"/>
        <v>0</v>
      </c>
      <c r="AA80" s="89">
        <v>0</v>
      </c>
      <c r="AB80" s="90">
        <f t="shared" si="3"/>
        <v>0</v>
      </c>
      <c r="AS80" s="70" t="s">
        <v>100</v>
      </c>
      <c r="AU80" s="70" t="s">
        <v>96</v>
      </c>
      <c r="AV80" s="70" t="s">
        <v>16</v>
      </c>
      <c r="AZ80" s="70" t="s">
        <v>95</v>
      </c>
      <c r="BF80" s="91">
        <f t="shared" si="4"/>
        <v>0</v>
      </c>
      <c r="BG80" s="91">
        <f t="shared" si="5"/>
        <v>0</v>
      </c>
      <c r="BH80" s="91">
        <f t="shared" si="6"/>
        <v>0</v>
      </c>
      <c r="BI80" s="91">
        <f t="shared" si="7"/>
        <v>0</v>
      </c>
      <c r="BJ80" s="91">
        <f t="shared" si="8"/>
        <v>0</v>
      </c>
      <c r="BK80" s="70" t="s">
        <v>16</v>
      </c>
      <c r="BL80" s="91">
        <f t="shared" si="9"/>
        <v>0</v>
      </c>
      <c r="BM80" s="70" t="s">
        <v>100</v>
      </c>
      <c r="BN80" s="70" t="s">
        <v>110</v>
      </c>
    </row>
    <row r="81" spans="2:66" s="67" customFormat="1" ht="31.5" customHeight="1">
      <c r="B81" s="16"/>
      <c r="C81" s="63">
        <v>7</v>
      </c>
      <c r="D81" s="63" t="s">
        <v>96</v>
      </c>
      <c r="E81" s="64" t="s">
        <v>215</v>
      </c>
      <c r="F81" s="208" t="s">
        <v>216</v>
      </c>
      <c r="G81" s="209"/>
      <c r="H81" s="209"/>
      <c r="I81" s="209"/>
      <c r="J81" s="65" t="s">
        <v>99</v>
      </c>
      <c r="K81" s="144">
        <v>3</v>
      </c>
      <c r="L81" s="210"/>
      <c r="M81" s="211"/>
      <c r="N81" s="212">
        <f t="shared" si="0"/>
        <v>0</v>
      </c>
      <c r="O81" s="209"/>
      <c r="P81" s="209"/>
      <c r="Q81" s="209"/>
      <c r="R81" s="142" t="s">
        <v>260</v>
      </c>
      <c r="S81" s="17"/>
      <c r="U81" s="88" t="s">
        <v>3</v>
      </c>
      <c r="V81" s="22" t="s">
        <v>28</v>
      </c>
      <c r="W81" s="89">
        <v>0</v>
      </c>
      <c r="X81" s="89">
        <f t="shared" si="1"/>
        <v>0</v>
      </c>
      <c r="Y81" s="89">
        <v>0</v>
      </c>
      <c r="Z81" s="89">
        <f t="shared" si="2"/>
        <v>0</v>
      </c>
      <c r="AA81" s="89">
        <v>0</v>
      </c>
      <c r="AB81" s="90">
        <f t="shared" si="3"/>
        <v>0</v>
      </c>
      <c r="AS81" s="70" t="s">
        <v>100</v>
      </c>
      <c r="AU81" s="70" t="s">
        <v>96</v>
      </c>
      <c r="AV81" s="70" t="s">
        <v>16</v>
      </c>
      <c r="AZ81" s="70" t="s">
        <v>95</v>
      </c>
      <c r="BF81" s="91">
        <f t="shared" si="4"/>
        <v>0</v>
      </c>
      <c r="BG81" s="91">
        <f t="shared" si="5"/>
        <v>0</v>
      </c>
      <c r="BH81" s="91">
        <f t="shared" si="6"/>
        <v>0</v>
      </c>
      <c r="BI81" s="91">
        <f t="shared" si="7"/>
        <v>0</v>
      </c>
      <c r="BJ81" s="91">
        <f t="shared" si="8"/>
        <v>0</v>
      </c>
      <c r="BK81" s="70" t="s">
        <v>16</v>
      </c>
      <c r="BL81" s="91">
        <f t="shared" si="9"/>
        <v>0</v>
      </c>
      <c r="BM81" s="70" t="s">
        <v>100</v>
      </c>
      <c r="BN81" s="70" t="s">
        <v>113</v>
      </c>
    </row>
    <row r="82" spans="2:66" s="67" customFormat="1" ht="31.5" customHeight="1">
      <c r="B82" s="16"/>
      <c r="C82" s="63">
        <v>8</v>
      </c>
      <c r="D82" s="63" t="s">
        <v>96</v>
      </c>
      <c r="E82" s="64" t="s">
        <v>217</v>
      </c>
      <c r="F82" s="208" t="s">
        <v>112</v>
      </c>
      <c r="G82" s="209"/>
      <c r="H82" s="209"/>
      <c r="I82" s="209"/>
      <c r="J82" s="65" t="s">
        <v>99</v>
      </c>
      <c r="K82" s="144">
        <v>2</v>
      </c>
      <c r="L82" s="210"/>
      <c r="M82" s="211"/>
      <c r="N82" s="212">
        <f t="shared" si="0"/>
        <v>0</v>
      </c>
      <c r="O82" s="209"/>
      <c r="P82" s="209"/>
      <c r="Q82" s="209"/>
      <c r="R82" s="142" t="s">
        <v>260</v>
      </c>
      <c r="S82" s="17"/>
      <c r="U82" s="88" t="s">
        <v>3</v>
      </c>
      <c r="V82" s="22" t="s">
        <v>28</v>
      </c>
      <c r="W82" s="89">
        <v>0</v>
      </c>
      <c r="X82" s="89">
        <f t="shared" si="1"/>
        <v>0</v>
      </c>
      <c r="Y82" s="89">
        <v>0</v>
      </c>
      <c r="Z82" s="89">
        <f t="shared" si="2"/>
        <v>0</v>
      </c>
      <c r="AA82" s="89">
        <v>0</v>
      </c>
      <c r="AB82" s="90">
        <f t="shared" si="3"/>
        <v>0</v>
      </c>
      <c r="AS82" s="70" t="s">
        <v>100</v>
      </c>
      <c r="AU82" s="70" t="s">
        <v>96</v>
      </c>
      <c r="AV82" s="70" t="s">
        <v>16</v>
      </c>
      <c r="AZ82" s="70" t="s">
        <v>95</v>
      </c>
      <c r="BF82" s="91">
        <f t="shared" si="4"/>
        <v>0</v>
      </c>
      <c r="BG82" s="91">
        <f t="shared" si="5"/>
        <v>0</v>
      </c>
      <c r="BH82" s="91">
        <f t="shared" si="6"/>
        <v>0</v>
      </c>
      <c r="BI82" s="91">
        <f t="shared" si="7"/>
        <v>0</v>
      </c>
      <c r="BJ82" s="91">
        <f t="shared" si="8"/>
        <v>0</v>
      </c>
      <c r="BK82" s="70" t="s">
        <v>16</v>
      </c>
      <c r="BL82" s="91">
        <f t="shared" si="9"/>
        <v>0</v>
      </c>
      <c r="BM82" s="70" t="s">
        <v>100</v>
      </c>
      <c r="BN82" s="70" t="s">
        <v>116</v>
      </c>
    </row>
    <row r="83" spans="2:66" s="67" customFormat="1" ht="31.5" customHeight="1">
      <c r="B83" s="16"/>
      <c r="C83" s="63">
        <v>9</v>
      </c>
      <c r="D83" s="63" t="s">
        <v>96</v>
      </c>
      <c r="E83" s="64" t="s">
        <v>218</v>
      </c>
      <c r="F83" s="208" t="s">
        <v>115</v>
      </c>
      <c r="G83" s="209"/>
      <c r="H83" s="209"/>
      <c r="I83" s="209"/>
      <c r="J83" s="65" t="s">
        <v>99</v>
      </c>
      <c r="K83" s="144">
        <v>2</v>
      </c>
      <c r="L83" s="210"/>
      <c r="M83" s="211"/>
      <c r="N83" s="212">
        <f t="shared" si="0"/>
        <v>0</v>
      </c>
      <c r="O83" s="209"/>
      <c r="P83" s="209"/>
      <c r="Q83" s="209"/>
      <c r="R83" s="142" t="s">
        <v>260</v>
      </c>
      <c r="S83" s="17"/>
      <c r="U83" s="88" t="s">
        <v>3</v>
      </c>
      <c r="V83" s="22" t="s">
        <v>28</v>
      </c>
      <c r="W83" s="89">
        <v>0</v>
      </c>
      <c r="X83" s="89">
        <f t="shared" si="1"/>
        <v>0</v>
      </c>
      <c r="Y83" s="89">
        <v>0</v>
      </c>
      <c r="Z83" s="89">
        <f t="shared" si="2"/>
        <v>0</v>
      </c>
      <c r="AA83" s="89">
        <v>0</v>
      </c>
      <c r="AB83" s="90">
        <f t="shared" si="3"/>
        <v>0</v>
      </c>
      <c r="AS83" s="70" t="s">
        <v>100</v>
      </c>
      <c r="AU83" s="70" t="s">
        <v>96</v>
      </c>
      <c r="AV83" s="70" t="s">
        <v>16</v>
      </c>
      <c r="AZ83" s="70" t="s">
        <v>95</v>
      </c>
      <c r="BF83" s="91">
        <f t="shared" si="4"/>
        <v>0</v>
      </c>
      <c r="BG83" s="91">
        <f t="shared" si="5"/>
        <v>0</v>
      </c>
      <c r="BH83" s="91">
        <f t="shared" si="6"/>
        <v>0</v>
      </c>
      <c r="BI83" s="91">
        <f t="shared" si="7"/>
        <v>0</v>
      </c>
      <c r="BJ83" s="91">
        <f t="shared" si="8"/>
        <v>0</v>
      </c>
      <c r="BK83" s="70" t="s">
        <v>16</v>
      </c>
      <c r="BL83" s="91">
        <f t="shared" si="9"/>
        <v>0</v>
      </c>
      <c r="BM83" s="70" t="s">
        <v>100</v>
      </c>
      <c r="BN83" s="70" t="s">
        <v>119</v>
      </c>
    </row>
    <row r="84" spans="2:66" s="67" customFormat="1" ht="31.5" customHeight="1">
      <c r="B84" s="16"/>
      <c r="C84" s="63" t="s">
        <v>19</v>
      </c>
      <c r="D84" s="63" t="s">
        <v>96</v>
      </c>
      <c r="E84" s="64" t="s">
        <v>219</v>
      </c>
      <c r="F84" s="208" t="s">
        <v>118</v>
      </c>
      <c r="G84" s="209"/>
      <c r="H84" s="209"/>
      <c r="I84" s="209"/>
      <c r="J84" s="65" t="s">
        <v>99</v>
      </c>
      <c r="K84" s="144">
        <v>2</v>
      </c>
      <c r="L84" s="210"/>
      <c r="M84" s="211"/>
      <c r="N84" s="212">
        <f t="shared" si="0"/>
        <v>0</v>
      </c>
      <c r="O84" s="209"/>
      <c r="P84" s="209"/>
      <c r="Q84" s="209"/>
      <c r="R84" s="142" t="s">
        <v>260</v>
      </c>
      <c r="S84" s="11"/>
      <c r="U84" s="88" t="s">
        <v>3</v>
      </c>
      <c r="V84" s="22" t="s">
        <v>28</v>
      </c>
      <c r="W84" s="89">
        <v>0</v>
      </c>
      <c r="X84" s="89">
        <f t="shared" si="1"/>
        <v>0</v>
      </c>
      <c r="Y84" s="89">
        <v>0</v>
      </c>
      <c r="Z84" s="89">
        <f t="shared" si="2"/>
        <v>0</v>
      </c>
      <c r="AA84" s="89">
        <v>0</v>
      </c>
      <c r="AB84" s="90">
        <f t="shared" si="3"/>
        <v>0</v>
      </c>
      <c r="AS84" s="70" t="s">
        <v>100</v>
      </c>
      <c r="AU84" s="70" t="s">
        <v>96</v>
      </c>
      <c r="AV84" s="70" t="s">
        <v>16</v>
      </c>
      <c r="AZ84" s="70" t="s">
        <v>95</v>
      </c>
      <c r="BF84" s="91">
        <f t="shared" si="4"/>
        <v>0</v>
      </c>
      <c r="BG84" s="91">
        <f t="shared" si="5"/>
        <v>0</v>
      </c>
      <c r="BH84" s="91">
        <f t="shared" si="6"/>
        <v>0</v>
      </c>
      <c r="BI84" s="91">
        <f t="shared" si="7"/>
        <v>0</v>
      </c>
      <c r="BJ84" s="91">
        <f t="shared" si="8"/>
        <v>0</v>
      </c>
      <c r="BK84" s="70" t="s">
        <v>16</v>
      </c>
      <c r="BL84" s="91">
        <f t="shared" si="9"/>
        <v>0</v>
      </c>
      <c r="BM84" s="70" t="s">
        <v>100</v>
      </c>
      <c r="BN84" s="70" t="s">
        <v>19</v>
      </c>
    </row>
    <row r="85" spans="2:66" s="67" customFormat="1" ht="31.5" customHeight="1">
      <c r="B85" s="16"/>
      <c r="C85" s="63" t="s">
        <v>124</v>
      </c>
      <c r="D85" s="63" t="s">
        <v>96</v>
      </c>
      <c r="E85" s="64" t="s">
        <v>220</v>
      </c>
      <c r="F85" s="208" t="s">
        <v>121</v>
      </c>
      <c r="G85" s="209"/>
      <c r="H85" s="209"/>
      <c r="I85" s="209"/>
      <c r="J85" s="65" t="s">
        <v>99</v>
      </c>
      <c r="K85" s="144">
        <v>2</v>
      </c>
      <c r="L85" s="210"/>
      <c r="M85" s="211"/>
      <c r="N85" s="212">
        <f t="shared" si="0"/>
        <v>0</v>
      </c>
      <c r="O85" s="209"/>
      <c r="P85" s="209"/>
      <c r="Q85" s="209"/>
      <c r="R85" s="142" t="s">
        <v>260</v>
      </c>
      <c r="S85" s="11"/>
      <c r="U85" s="88" t="s">
        <v>3</v>
      </c>
      <c r="V85" s="22" t="s">
        <v>28</v>
      </c>
      <c r="W85" s="89">
        <v>0</v>
      </c>
      <c r="X85" s="89">
        <f t="shared" si="1"/>
        <v>0</v>
      </c>
      <c r="Y85" s="89">
        <v>0</v>
      </c>
      <c r="Z85" s="89">
        <f t="shared" si="2"/>
        <v>0</v>
      </c>
      <c r="AA85" s="89">
        <v>0</v>
      </c>
      <c r="AB85" s="90">
        <f t="shared" si="3"/>
        <v>0</v>
      </c>
      <c r="AS85" s="70" t="s">
        <v>100</v>
      </c>
      <c r="AU85" s="70" t="s">
        <v>96</v>
      </c>
      <c r="AV85" s="70" t="s">
        <v>16</v>
      </c>
      <c r="AZ85" s="70" t="s">
        <v>95</v>
      </c>
      <c r="BF85" s="91">
        <f t="shared" si="4"/>
        <v>0</v>
      </c>
      <c r="BG85" s="91">
        <f t="shared" si="5"/>
        <v>0</v>
      </c>
      <c r="BH85" s="91">
        <f t="shared" si="6"/>
        <v>0</v>
      </c>
      <c r="BI85" s="91">
        <f t="shared" si="7"/>
        <v>0</v>
      </c>
      <c r="BJ85" s="91">
        <f t="shared" si="8"/>
        <v>0</v>
      </c>
      <c r="BK85" s="70" t="s">
        <v>16</v>
      </c>
      <c r="BL85" s="91">
        <f t="shared" si="9"/>
        <v>0</v>
      </c>
      <c r="BM85" s="70" t="s">
        <v>100</v>
      </c>
      <c r="BN85" s="70" t="s">
        <v>124</v>
      </c>
    </row>
    <row r="86" spans="2:66" s="67" customFormat="1" ht="31.5" customHeight="1">
      <c r="B86" s="16"/>
      <c r="C86" s="63" t="s">
        <v>127</v>
      </c>
      <c r="D86" s="63" t="s">
        <v>96</v>
      </c>
      <c r="E86" s="64" t="s">
        <v>221</v>
      </c>
      <c r="F86" s="208" t="s">
        <v>123</v>
      </c>
      <c r="G86" s="209"/>
      <c r="H86" s="209"/>
      <c r="I86" s="209"/>
      <c r="J86" s="65" t="s">
        <v>99</v>
      </c>
      <c r="K86" s="144">
        <v>2</v>
      </c>
      <c r="L86" s="210"/>
      <c r="M86" s="211"/>
      <c r="N86" s="212">
        <f t="shared" si="0"/>
        <v>0</v>
      </c>
      <c r="O86" s="209"/>
      <c r="P86" s="209"/>
      <c r="Q86" s="209"/>
      <c r="R86" s="142" t="s">
        <v>260</v>
      </c>
      <c r="S86" s="11"/>
      <c r="U86" s="88" t="s">
        <v>3</v>
      </c>
      <c r="V86" s="22" t="s">
        <v>28</v>
      </c>
      <c r="W86" s="89">
        <v>0</v>
      </c>
      <c r="X86" s="89">
        <f t="shared" si="1"/>
        <v>0</v>
      </c>
      <c r="Y86" s="89">
        <v>0</v>
      </c>
      <c r="Z86" s="89">
        <f t="shared" si="2"/>
        <v>0</v>
      </c>
      <c r="AA86" s="89">
        <v>0</v>
      </c>
      <c r="AB86" s="90">
        <f t="shared" si="3"/>
        <v>0</v>
      </c>
      <c r="AS86" s="70" t="s">
        <v>100</v>
      </c>
      <c r="AU86" s="70" t="s">
        <v>96</v>
      </c>
      <c r="AV86" s="70" t="s">
        <v>16</v>
      </c>
      <c r="AZ86" s="70" t="s">
        <v>95</v>
      </c>
      <c r="BF86" s="91">
        <f t="shared" si="4"/>
        <v>0</v>
      </c>
      <c r="BG86" s="91">
        <f t="shared" si="5"/>
        <v>0</v>
      </c>
      <c r="BH86" s="91">
        <f t="shared" si="6"/>
        <v>0</v>
      </c>
      <c r="BI86" s="91">
        <f t="shared" si="7"/>
        <v>0</v>
      </c>
      <c r="BJ86" s="91">
        <f t="shared" si="8"/>
        <v>0</v>
      </c>
      <c r="BK86" s="70" t="s">
        <v>16</v>
      </c>
      <c r="BL86" s="91">
        <f t="shared" si="9"/>
        <v>0</v>
      </c>
      <c r="BM86" s="70" t="s">
        <v>100</v>
      </c>
      <c r="BN86" s="70" t="s">
        <v>127</v>
      </c>
    </row>
    <row r="87" spans="2:66" s="67" customFormat="1" ht="31.5" customHeight="1">
      <c r="B87" s="16"/>
      <c r="C87" s="63">
        <v>13</v>
      </c>
      <c r="D87" s="63" t="s">
        <v>96</v>
      </c>
      <c r="E87" s="64" t="s">
        <v>222</v>
      </c>
      <c r="F87" s="208" t="s">
        <v>126</v>
      </c>
      <c r="G87" s="209"/>
      <c r="H87" s="209"/>
      <c r="I87" s="209"/>
      <c r="J87" s="65" t="s">
        <v>99</v>
      </c>
      <c r="K87" s="144">
        <v>2</v>
      </c>
      <c r="L87" s="210"/>
      <c r="M87" s="211"/>
      <c r="N87" s="212">
        <f t="shared" si="0"/>
        <v>0</v>
      </c>
      <c r="O87" s="209"/>
      <c r="P87" s="209"/>
      <c r="Q87" s="209"/>
      <c r="R87" s="142" t="s">
        <v>260</v>
      </c>
      <c r="S87" s="11"/>
      <c r="U87" s="88" t="s">
        <v>3</v>
      </c>
      <c r="V87" s="22" t="s">
        <v>28</v>
      </c>
      <c r="W87" s="89">
        <v>0</v>
      </c>
      <c r="X87" s="89">
        <f t="shared" si="1"/>
        <v>0</v>
      </c>
      <c r="Y87" s="89">
        <v>0</v>
      </c>
      <c r="Z87" s="89">
        <f t="shared" si="2"/>
        <v>0</v>
      </c>
      <c r="AA87" s="89">
        <v>0</v>
      </c>
      <c r="AB87" s="90">
        <f t="shared" si="3"/>
        <v>0</v>
      </c>
      <c r="AS87" s="70" t="s">
        <v>100</v>
      </c>
      <c r="AU87" s="70" t="s">
        <v>96</v>
      </c>
      <c r="AV87" s="70" t="s">
        <v>16</v>
      </c>
      <c r="AZ87" s="70" t="s">
        <v>95</v>
      </c>
      <c r="BF87" s="91">
        <f t="shared" si="4"/>
        <v>0</v>
      </c>
      <c r="BG87" s="91">
        <f t="shared" si="5"/>
        <v>0</v>
      </c>
      <c r="BH87" s="91">
        <f t="shared" si="6"/>
        <v>0</v>
      </c>
      <c r="BI87" s="91">
        <f t="shared" si="7"/>
        <v>0</v>
      </c>
      <c r="BJ87" s="91">
        <f t="shared" si="8"/>
        <v>0</v>
      </c>
      <c r="BK87" s="70" t="s">
        <v>16</v>
      </c>
      <c r="BL87" s="91">
        <f t="shared" si="9"/>
        <v>0</v>
      </c>
      <c r="BM87" s="70" t="s">
        <v>100</v>
      </c>
      <c r="BN87" s="70" t="s">
        <v>130</v>
      </c>
    </row>
    <row r="88" spans="2:66" s="67" customFormat="1" ht="31.5" customHeight="1">
      <c r="B88" s="16"/>
      <c r="C88" s="63">
        <v>14</v>
      </c>
      <c r="D88" s="63" t="s">
        <v>96</v>
      </c>
      <c r="E88" s="64" t="s">
        <v>223</v>
      </c>
      <c r="F88" s="208" t="s">
        <v>129</v>
      </c>
      <c r="G88" s="209"/>
      <c r="H88" s="209"/>
      <c r="I88" s="209"/>
      <c r="J88" s="65" t="s">
        <v>99</v>
      </c>
      <c r="K88" s="144">
        <v>2</v>
      </c>
      <c r="L88" s="210"/>
      <c r="M88" s="211"/>
      <c r="N88" s="212">
        <f t="shared" si="0"/>
        <v>0</v>
      </c>
      <c r="O88" s="209"/>
      <c r="P88" s="209"/>
      <c r="Q88" s="209"/>
      <c r="R88" s="142" t="s">
        <v>260</v>
      </c>
      <c r="S88" s="11"/>
      <c r="U88" s="88" t="s">
        <v>3</v>
      </c>
      <c r="V88" s="22" t="s">
        <v>28</v>
      </c>
      <c r="W88" s="89">
        <v>0</v>
      </c>
      <c r="X88" s="89">
        <f t="shared" si="1"/>
        <v>0</v>
      </c>
      <c r="Y88" s="89">
        <v>0</v>
      </c>
      <c r="Z88" s="89">
        <f t="shared" si="2"/>
        <v>0</v>
      </c>
      <c r="AA88" s="89">
        <v>0</v>
      </c>
      <c r="AB88" s="90">
        <f t="shared" si="3"/>
        <v>0</v>
      </c>
      <c r="AS88" s="70" t="s">
        <v>100</v>
      </c>
      <c r="AU88" s="70" t="s">
        <v>96</v>
      </c>
      <c r="AV88" s="70" t="s">
        <v>16</v>
      </c>
      <c r="AZ88" s="70" t="s">
        <v>95</v>
      </c>
      <c r="BF88" s="91">
        <f t="shared" si="4"/>
        <v>0</v>
      </c>
      <c r="BG88" s="91">
        <f t="shared" si="5"/>
        <v>0</v>
      </c>
      <c r="BH88" s="91">
        <f t="shared" si="6"/>
        <v>0</v>
      </c>
      <c r="BI88" s="91">
        <f t="shared" si="7"/>
        <v>0</v>
      </c>
      <c r="BJ88" s="91">
        <f t="shared" si="8"/>
        <v>0</v>
      </c>
      <c r="BK88" s="70" t="s">
        <v>16</v>
      </c>
      <c r="BL88" s="91">
        <f t="shared" si="9"/>
        <v>0</v>
      </c>
      <c r="BM88" s="70" t="s">
        <v>100</v>
      </c>
      <c r="BN88" s="70" t="s">
        <v>133</v>
      </c>
    </row>
    <row r="89" spans="2:66" s="67" customFormat="1" ht="31.5" customHeight="1">
      <c r="B89" s="16"/>
      <c r="C89" s="63">
        <v>15</v>
      </c>
      <c r="D89" s="63" t="s">
        <v>96</v>
      </c>
      <c r="E89" s="64" t="s">
        <v>224</v>
      </c>
      <c r="F89" s="208" t="s">
        <v>132</v>
      </c>
      <c r="G89" s="209"/>
      <c r="H89" s="209"/>
      <c r="I89" s="209"/>
      <c r="J89" s="65" t="s">
        <v>99</v>
      </c>
      <c r="K89" s="144">
        <v>8</v>
      </c>
      <c r="L89" s="210"/>
      <c r="M89" s="211"/>
      <c r="N89" s="212">
        <f t="shared" si="0"/>
        <v>0</v>
      </c>
      <c r="O89" s="209"/>
      <c r="P89" s="209"/>
      <c r="Q89" s="209"/>
      <c r="R89" s="142" t="s">
        <v>260</v>
      </c>
      <c r="S89" s="11"/>
      <c r="U89" s="88" t="s">
        <v>3</v>
      </c>
      <c r="V89" s="22" t="s">
        <v>28</v>
      </c>
      <c r="W89" s="89">
        <v>0</v>
      </c>
      <c r="X89" s="89">
        <f t="shared" si="1"/>
        <v>0</v>
      </c>
      <c r="Y89" s="89">
        <v>0</v>
      </c>
      <c r="Z89" s="89">
        <f t="shared" si="2"/>
        <v>0</v>
      </c>
      <c r="AA89" s="89">
        <v>0</v>
      </c>
      <c r="AB89" s="90">
        <f t="shared" si="3"/>
        <v>0</v>
      </c>
      <c r="AS89" s="70" t="s">
        <v>100</v>
      </c>
      <c r="AU89" s="70" t="s">
        <v>96</v>
      </c>
      <c r="AV89" s="70" t="s">
        <v>16</v>
      </c>
      <c r="AZ89" s="70" t="s">
        <v>95</v>
      </c>
      <c r="BF89" s="91">
        <f t="shared" si="4"/>
        <v>0</v>
      </c>
      <c r="BG89" s="91">
        <f t="shared" si="5"/>
        <v>0</v>
      </c>
      <c r="BH89" s="91">
        <f t="shared" si="6"/>
        <v>0</v>
      </c>
      <c r="BI89" s="91">
        <f t="shared" si="7"/>
        <v>0</v>
      </c>
      <c r="BJ89" s="91">
        <f t="shared" si="8"/>
        <v>0</v>
      </c>
      <c r="BK89" s="70" t="s">
        <v>16</v>
      </c>
      <c r="BL89" s="91">
        <f t="shared" si="9"/>
        <v>0</v>
      </c>
      <c r="BM89" s="70" t="s">
        <v>100</v>
      </c>
      <c r="BN89" s="70" t="s">
        <v>9</v>
      </c>
    </row>
    <row r="90" spans="2:66" s="67" customFormat="1" ht="31.5" customHeight="1">
      <c r="B90" s="16"/>
      <c r="C90" s="63">
        <v>16</v>
      </c>
      <c r="D90" s="63" t="s">
        <v>96</v>
      </c>
      <c r="E90" s="64" t="s">
        <v>225</v>
      </c>
      <c r="F90" s="208" t="s">
        <v>138</v>
      </c>
      <c r="G90" s="209"/>
      <c r="H90" s="209"/>
      <c r="I90" s="209"/>
      <c r="J90" s="65" t="s">
        <v>99</v>
      </c>
      <c r="K90" s="144">
        <v>2</v>
      </c>
      <c r="L90" s="210"/>
      <c r="M90" s="211"/>
      <c r="N90" s="212">
        <f t="shared" si="0"/>
        <v>0</v>
      </c>
      <c r="O90" s="209"/>
      <c r="P90" s="209"/>
      <c r="Q90" s="209"/>
      <c r="R90" s="142" t="s">
        <v>260</v>
      </c>
      <c r="S90" s="11"/>
      <c r="U90" s="88" t="s">
        <v>3</v>
      </c>
      <c r="V90" s="22" t="s">
        <v>28</v>
      </c>
      <c r="W90" s="89">
        <v>0</v>
      </c>
      <c r="X90" s="89">
        <f t="shared" si="1"/>
        <v>0</v>
      </c>
      <c r="Y90" s="89">
        <v>0</v>
      </c>
      <c r="Z90" s="89">
        <f t="shared" si="2"/>
        <v>0</v>
      </c>
      <c r="AA90" s="89">
        <v>0</v>
      </c>
      <c r="AB90" s="90">
        <f t="shared" si="3"/>
        <v>0</v>
      </c>
      <c r="AS90" s="70" t="s">
        <v>100</v>
      </c>
      <c r="AU90" s="70" t="s">
        <v>96</v>
      </c>
      <c r="AV90" s="70" t="s">
        <v>16</v>
      </c>
      <c r="AZ90" s="70" t="s">
        <v>95</v>
      </c>
      <c r="BF90" s="91">
        <f t="shared" si="4"/>
        <v>0</v>
      </c>
      <c r="BG90" s="91">
        <f t="shared" si="5"/>
        <v>0</v>
      </c>
      <c r="BH90" s="91">
        <f t="shared" si="6"/>
        <v>0</v>
      </c>
      <c r="BI90" s="91">
        <f t="shared" si="7"/>
        <v>0</v>
      </c>
      <c r="BJ90" s="91">
        <f t="shared" si="8"/>
        <v>0</v>
      </c>
      <c r="BK90" s="70" t="s">
        <v>16</v>
      </c>
      <c r="BL90" s="91">
        <f t="shared" si="9"/>
        <v>0</v>
      </c>
      <c r="BM90" s="70" t="s">
        <v>100</v>
      </c>
      <c r="BN90" s="70" t="s">
        <v>140</v>
      </c>
    </row>
    <row r="91" spans="2:66" s="67" customFormat="1" ht="31.5" customHeight="1">
      <c r="B91" s="16"/>
      <c r="C91" s="63">
        <v>17</v>
      </c>
      <c r="D91" s="63" t="s">
        <v>96</v>
      </c>
      <c r="E91" s="64" t="s">
        <v>226</v>
      </c>
      <c r="F91" s="208" t="s">
        <v>145</v>
      </c>
      <c r="G91" s="209"/>
      <c r="H91" s="209"/>
      <c r="I91" s="209"/>
      <c r="J91" s="65" t="s">
        <v>99</v>
      </c>
      <c r="K91" s="144">
        <v>2</v>
      </c>
      <c r="L91" s="210"/>
      <c r="M91" s="211"/>
      <c r="N91" s="212">
        <f t="shared" si="0"/>
        <v>0</v>
      </c>
      <c r="O91" s="209"/>
      <c r="P91" s="209"/>
      <c r="Q91" s="209"/>
      <c r="R91" s="142" t="s">
        <v>260</v>
      </c>
      <c r="S91" s="11"/>
      <c r="U91" s="88" t="s">
        <v>3</v>
      </c>
      <c r="V91" s="22" t="s">
        <v>28</v>
      </c>
      <c r="W91" s="89">
        <v>0</v>
      </c>
      <c r="X91" s="89">
        <f t="shared" si="1"/>
        <v>0</v>
      </c>
      <c r="Y91" s="89">
        <v>0</v>
      </c>
      <c r="Z91" s="89">
        <f t="shared" si="2"/>
        <v>0</v>
      </c>
      <c r="AA91" s="89">
        <v>0</v>
      </c>
      <c r="AB91" s="90">
        <f t="shared" si="3"/>
        <v>0</v>
      </c>
      <c r="AS91" s="70" t="s">
        <v>100</v>
      </c>
      <c r="AU91" s="70" t="s">
        <v>96</v>
      </c>
      <c r="AV91" s="70" t="s">
        <v>16</v>
      </c>
      <c r="AZ91" s="70" t="s">
        <v>95</v>
      </c>
      <c r="BF91" s="91">
        <f t="shared" si="4"/>
        <v>0</v>
      </c>
      <c r="BG91" s="91">
        <f t="shared" si="5"/>
        <v>0</v>
      </c>
      <c r="BH91" s="91">
        <f t="shared" si="6"/>
        <v>0</v>
      </c>
      <c r="BI91" s="91">
        <f t="shared" si="7"/>
        <v>0</v>
      </c>
      <c r="BJ91" s="91">
        <f t="shared" si="8"/>
        <v>0</v>
      </c>
      <c r="BK91" s="70" t="s">
        <v>16</v>
      </c>
      <c r="BL91" s="91">
        <f t="shared" si="9"/>
        <v>0</v>
      </c>
      <c r="BM91" s="70" t="s">
        <v>100</v>
      </c>
      <c r="BN91" s="70" t="s">
        <v>151</v>
      </c>
    </row>
    <row r="92" spans="2:66" s="67" customFormat="1" ht="31.5" customHeight="1">
      <c r="B92" s="16"/>
      <c r="C92" s="63">
        <v>18</v>
      </c>
      <c r="D92" s="63" t="s">
        <v>96</v>
      </c>
      <c r="E92" s="64" t="s">
        <v>227</v>
      </c>
      <c r="F92" s="208" t="s">
        <v>147</v>
      </c>
      <c r="G92" s="209"/>
      <c r="H92" s="209"/>
      <c r="I92" s="209"/>
      <c r="J92" s="65" t="s">
        <v>99</v>
      </c>
      <c r="K92" s="144">
        <v>2</v>
      </c>
      <c r="L92" s="210"/>
      <c r="M92" s="211"/>
      <c r="N92" s="212">
        <f t="shared" si="0"/>
        <v>0</v>
      </c>
      <c r="O92" s="209"/>
      <c r="P92" s="209"/>
      <c r="Q92" s="209"/>
      <c r="R92" s="142" t="s">
        <v>260</v>
      </c>
      <c r="S92" s="11"/>
      <c r="U92" s="88" t="s">
        <v>3</v>
      </c>
      <c r="V92" s="22" t="s">
        <v>28</v>
      </c>
      <c r="W92" s="89">
        <v>0</v>
      </c>
      <c r="X92" s="89">
        <f t="shared" si="1"/>
        <v>0</v>
      </c>
      <c r="Y92" s="89">
        <v>0</v>
      </c>
      <c r="Z92" s="89">
        <f t="shared" si="2"/>
        <v>0</v>
      </c>
      <c r="AA92" s="89">
        <v>0</v>
      </c>
      <c r="AB92" s="90">
        <f t="shared" si="3"/>
        <v>0</v>
      </c>
      <c r="AS92" s="70" t="s">
        <v>100</v>
      </c>
      <c r="AU92" s="70" t="s">
        <v>96</v>
      </c>
      <c r="AV92" s="70" t="s">
        <v>16</v>
      </c>
      <c r="AZ92" s="70" t="s">
        <v>95</v>
      </c>
      <c r="BF92" s="91">
        <f t="shared" si="4"/>
        <v>0</v>
      </c>
      <c r="BG92" s="91">
        <f t="shared" si="5"/>
        <v>0</v>
      </c>
      <c r="BH92" s="91">
        <f t="shared" si="6"/>
        <v>0</v>
      </c>
      <c r="BI92" s="91">
        <f t="shared" si="7"/>
        <v>0</v>
      </c>
      <c r="BJ92" s="91">
        <f t="shared" si="8"/>
        <v>0</v>
      </c>
      <c r="BK92" s="70" t="s">
        <v>16</v>
      </c>
      <c r="BL92" s="91">
        <f t="shared" si="9"/>
        <v>0</v>
      </c>
      <c r="BM92" s="70" t="s">
        <v>100</v>
      </c>
      <c r="BN92" s="70" t="s">
        <v>154</v>
      </c>
    </row>
    <row r="93" spans="2:66" s="67" customFormat="1" ht="31.5" customHeight="1">
      <c r="B93" s="16"/>
      <c r="C93" s="63">
        <v>19</v>
      </c>
      <c r="D93" s="63" t="s">
        <v>96</v>
      </c>
      <c r="E93" s="64" t="s">
        <v>228</v>
      </c>
      <c r="F93" s="208" t="s">
        <v>150</v>
      </c>
      <c r="G93" s="209"/>
      <c r="H93" s="209"/>
      <c r="I93" s="209"/>
      <c r="J93" s="65" t="s">
        <v>99</v>
      </c>
      <c r="K93" s="144">
        <v>1</v>
      </c>
      <c r="L93" s="210"/>
      <c r="M93" s="211"/>
      <c r="N93" s="212">
        <f t="shared" si="0"/>
        <v>0</v>
      </c>
      <c r="O93" s="209"/>
      <c r="P93" s="209"/>
      <c r="Q93" s="209"/>
      <c r="R93" s="142" t="s">
        <v>260</v>
      </c>
      <c r="S93" s="11"/>
      <c r="U93" s="88" t="s">
        <v>3</v>
      </c>
      <c r="V93" s="22" t="s">
        <v>28</v>
      </c>
      <c r="W93" s="89">
        <v>0</v>
      </c>
      <c r="X93" s="89">
        <f t="shared" si="1"/>
        <v>0</v>
      </c>
      <c r="Y93" s="89">
        <v>0</v>
      </c>
      <c r="Z93" s="89">
        <f t="shared" si="2"/>
        <v>0</v>
      </c>
      <c r="AA93" s="89">
        <v>0</v>
      </c>
      <c r="AB93" s="90">
        <f t="shared" si="3"/>
        <v>0</v>
      </c>
      <c r="AS93" s="70" t="s">
        <v>100</v>
      </c>
      <c r="AU93" s="70" t="s">
        <v>96</v>
      </c>
      <c r="AV93" s="70" t="s">
        <v>16</v>
      </c>
      <c r="AZ93" s="70" t="s">
        <v>95</v>
      </c>
      <c r="BF93" s="91">
        <f t="shared" si="4"/>
        <v>0</v>
      </c>
      <c r="BG93" s="91">
        <f t="shared" si="5"/>
        <v>0</v>
      </c>
      <c r="BH93" s="91">
        <f t="shared" si="6"/>
        <v>0</v>
      </c>
      <c r="BI93" s="91">
        <f t="shared" si="7"/>
        <v>0</v>
      </c>
      <c r="BJ93" s="91">
        <f t="shared" si="8"/>
        <v>0</v>
      </c>
      <c r="BK93" s="70" t="s">
        <v>16</v>
      </c>
      <c r="BL93" s="91">
        <f t="shared" si="9"/>
        <v>0</v>
      </c>
      <c r="BM93" s="70" t="s">
        <v>100</v>
      </c>
      <c r="BN93" s="70" t="s">
        <v>157</v>
      </c>
    </row>
    <row r="94" spans="2:66" s="67" customFormat="1" ht="31.5" customHeight="1">
      <c r="B94" s="16"/>
      <c r="C94" s="63">
        <v>20</v>
      </c>
      <c r="D94" s="63" t="s">
        <v>96</v>
      </c>
      <c r="E94" s="64" t="s">
        <v>229</v>
      </c>
      <c r="F94" s="208" t="s">
        <v>153</v>
      </c>
      <c r="G94" s="209"/>
      <c r="H94" s="209"/>
      <c r="I94" s="209"/>
      <c r="J94" s="65" t="s">
        <v>99</v>
      </c>
      <c r="K94" s="144">
        <v>1</v>
      </c>
      <c r="L94" s="210"/>
      <c r="M94" s="211"/>
      <c r="N94" s="212">
        <f t="shared" si="0"/>
        <v>0</v>
      </c>
      <c r="O94" s="209"/>
      <c r="P94" s="209"/>
      <c r="Q94" s="209"/>
      <c r="R94" s="142" t="s">
        <v>260</v>
      </c>
      <c r="S94" s="11"/>
      <c r="U94" s="88" t="s">
        <v>3</v>
      </c>
      <c r="V94" s="22" t="s">
        <v>28</v>
      </c>
      <c r="W94" s="89">
        <v>0</v>
      </c>
      <c r="X94" s="89">
        <f t="shared" si="1"/>
        <v>0</v>
      </c>
      <c r="Y94" s="89">
        <v>0</v>
      </c>
      <c r="Z94" s="89">
        <f t="shared" si="2"/>
        <v>0</v>
      </c>
      <c r="AA94" s="89">
        <v>0</v>
      </c>
      <c r="AB94" s="90">
        <f t="shared" si="3"/>
        <v>0</v>
      </c>
      <c r="AS94" s="70" t="s">
        <v>100</v>
      </c>
      <c r="AU94" s="70" t="s">
        <v>96</v>
      </c>
      <c r="AV94" s="70" t="s">
        <v>16</v>
      </c>
      <c r="AZ94" s="70" t="s">
        <v>95</v>
      </c>
      <c r="BF94" s="91">
        <f t="shared" si="4"/>
        <v>0</v>
      </c>
      <c r="BG94" s="91">
        <f t="shared" si="5"/>
        <v>0</v>
      </c>
      <c r="BH94" s="91">
        <f t="shared" si="6"/>
        <v>0</v>
      </c>
      <c r="BI94" s="91">
        <f t="shared" si="7"/>
        <v>0</v>
      </c>
      <c r="BJ94" s="91">
        <f t="shared" si="8"/>
        <v>0</v>
      </c>
      <c r="BK94" s="70" t="s">
        <v>16</v>
      </c>
      <c r="BL94" s="91">
        <f t="shared" si="9"/>
        <v>0</v>
      </c>
      <c r="BM94" s="70" t="s">
        <v>100</v>
      </c>
      <c r="BN94" s="70" t="s">
        <v>159</v>
      </c>
    </row>
    <row r="95" spans="2:66" s="67" customFormat="1" ht="31.5" customHeight="1">
      <c r="B95" s="16"/>
      <c r="C95" s="63">
        <v>21</v>
      </c>
      <c r="D95" s="63" t="s">
        <v>96</v>
      </c>
      <c r="E95" s="64" t="s">
        <v>230</v>
      </c>
      <c r="F95" s="208" t="s">
        <v>156</v>
      </c>
      <c r="G95" s="209"/>
      <c r="H95" s="209"/>
      <c r="I95" s="209"/>
      <c r="J95" s="65" t="s">
        <v>99</v>
      </c>
      <c r="K95" s="144">
        <v>1</v>
      </c>
      <c r="L95" s="210"/>
      <c r="M95" s="211"/>
      <c r="N95" s="212">
        <f t="shared" si="0"/>
        <v>0</v>
      </c>
      <c r="O95" s="209"/>
      <c r="P95" s="209"/>
      <c r="Q95" s="209"/>
      <c r="R95" s="142" t="s">
        <v>260</v>
      </c>
      <c r="S95" s="11"/>
      <c r="U95" s="88" t="s">
        <v>3</v>
      </c>
      <c r="V95" s="22" t="s">
        <v>28</v>
      </c>
      <c r="W95" s="89">
        <v>0</v>
      </c>
      <c r="X95" s="89">
        <f t="shared" si="1"/>
        <v>0</v>
      </c>
      <c r="Y95" s="89">
        <v>0</v>
      </c>
      <c r="Z95" s="89">
        <f t="shared" si="2"/>
        <v>0</v>
      </c>
      <c r="AA95" s="89">
        <v>0</v>
      </c>
      <c r="AB95" s="90">
        <f t="shared" si="3"/>
        <v>0</v>
      </c>
      <c r="AS95" s="70" t="s">
        <v>100</v>
      </c>
      <c r="AU95" s="70" t="s">
        <v>96</v>
      </c>
      <c r="AV95" s="70" t="s">
        <v>16</v>
      </c>
      <c r="AZ95" s="70" t="s">
        <v>95</v>
      </c>
      <c r="BF95" s="91">
        <f t="shared" si="4"/>
        <v>0</v>
      </c>
      <c r="BG95" s="91">
        <f t="shared" si="5"/>
        <v>0</v>
      </c>
      <c r="BH95" s="91">
        <f t="shared" si="6"/>
        <v>0</v>
      </c>
      <c r="BI95" s="91">
        <f t="shared" si="7"/>
        <v>0</v>
      </c>
      <c r="BJ95" s="91">
        <f t="shared" si="8"/>
        <v>0</v>
      </c>
      <c r="BK95" s="70" t="s">
        <v>16</v>
      </c>
      <c r="BL95" s="91">
        <f t="shared" si="9"/>
        <v>0</v>
      </c>
      <c r="BM95" s="70" t="s">
        <v>100</v>
      </c>
      <c r="BN95" s="70" t="s">
        <v>162</v>
      </c>
    </row>
    <row r="96" spans="2:66" s="67" customFormat="1" ht="31.5" customHeight="1">
      <c r="B96" s="16"/>
      <c r="C96" s="63">
        <v>22</v>
      </c>
      <c r="D96" s="63" t="s">
        <v>96</v>
      </c>
      <c r="E96" s="64" t="s">
        <v>231</v>
      </c>
      <c r="F96" s="208" t="s">
        <v>161</v>
      </c>
      <c r="G96" s="209"/>
      <c r="H96" s="209"/>
      <c r="I96" s="209"/>
      <c r="J96" s="65" t="s">
        <v>99</v>
      </c>
      <c r="K96" s="144">
        <v>3</v>
      </c>
      <c r="L96" s="210"/>
      <c r="M96" s="211"/>
      <c r="N96" s="212">
        <f t="shared" si="0"/>
        <v>0</v>
      </c>
      <c r="O96" s="209"/>
      <c r="P96" s="209"/>
      <c r="Q96" s="209"/>
      <c r="R96" s="142" t="s">
        <v>260</v>
      </c>
      <c r="S96" s="11"/>
      <c r="U96" s="88" t="s">
        <v>3</v>
      </c>
      <c r="V96" s="22" t="s">
        <v>28</v>
      </c>
      <c r="W96" s="89">
        <v>0</v>
      </c>
      <c r="X96" s="89">
        <f t="shared" si="1"/>
        <v>0</v>
      </c>
      <c r="Y96" s="89">
        <v>0</v>
      </c>
      <c r="Z96" s="89">
        <f t="shared" si="2"/>
        <v>0</v>
      </c>
      <c r="AA96" s="89">
        <v>0</v>
      </c>
      <c r="AB96" s="90">
        <f t="shared" si="3"/>
        <v>0</v>
      </c>
      <c r="AS96" s="70" t="s">
        <v>100</v>
      </c>
      <c r="AU96" s="70" t="s">
        <v>96</v>
      </c>
      <c r="AV96" s="70" t="s">
        <v>16</v>
      </c>
      <c r="AZ96" s="70" t="s">
        <v>95</v>
      </c>
      <c r="BF96" s="91">
        <f t="shared" si="4"/>
        <v>0</v>
      </c>
      <c r="BG96" s="91">
        <f t="shared" si="5"/>
        <v>0</v>
      </c>
      <c r="BH96" s="91">
        <f t="shared" si="6"/>
        <v>0</v>
      </c>
      <c r="BI96" s="91">
        <f t="shared" si="7"/>
        <v>0</v>
      </c>
      <c r="BJ96" s="91">
        <f t="shared" si="8"/>
        <v>0</v>
      </c>
      <c r="BK96" s="70" t="s">
        <v>16</v>
      </c>
      <c r="BL96" s="91">
        <f t="shared" si="9"/>
        <v>0</v>
      </c>
      <c r="BM96" s="70" t="s">
        <v>100</v>
      </c>
      <c r="BN96" s="70" t="s">
        <v>168</v>
      </c>
    </row>
    <row r="97" spans="2:66" s="67" customFormat="1" ht="31.5" customHeight="1">
      <c r="B97" s="16"/>
      <c r="C97" s="63">
        <v>23</v>
      </c>
      <c r="D97" s="63" t="s">
        <v>96</v>
      </c>
      <c r="E97" s="64" t="s">
        <v>232</v>
      </c>
      <c r="F97" s="208" t="s">
        <v>164</v>
      </c>
      <c r="G97" s="209"/>
      <c r="H97" s="209"/>
      <c r="I97" s="209"/>
      <c r="J97" s="65" t="s">
        <v>99</v>
      </c>
      <c r="K97" s="144">
        <v>1</v>
      </c>
      <c r="L97" s="210"/>
      <c r="M97" s="211"/>
      <c r="N97" s="212">
        <f t="shared" si="0"/>
        <v>0</v>
      </c>
      <c r="O97" s="209"/>
      <c r="P97" s="209"/>
      <c r="Q97" s="209"/>
      <c r="R97" s="142" t="s">
        <v>260</v>
      </c>
      <c r="S97" s="11"/>
      <c r="U97" s="88" t="s">
        <v>3</v>
      </c>
      <c r="V97" s="22" t="s">
        <v>28</v>
      </c>
      <c r="W97" s="89">
        <v>0</v>
      </c>
      <c r="X97" s="89">
        <f t="shared" si="1"/>
        <v>0</v>
      </c>
      <c r="Y97" s="89">
        <v>0</v>
      </c>
      <c r="Z97" s="89">
        <f t="shared" si="2"/>
        <v>0</v>
      </c>
      <c r="AA97" s="89">
        <v>0</v>
      </c>
      <c r="AB97" s="90">
        <f t="shared" si="3"/>
        <v>0</v>
      </c>
      <c r="AS97" s="70" t="s">
        <v>100</v>
      </c>
      <c r="AU97" s="70" t="s">
        <v>96</v>
      </c>
      <c r="AV97" s="70" t="s">
        <v>16</v>
      </c>
      <c r="AZ97" s="70" t="s">
        <v>95</v>
      </c>
      <c r="BF97" s="91">
        <f t="shared" si="4"/>
        <v>0</v>
      </c>
      <c r="BG97" s="91">
        <f t="shared" si="5"/>
        <v>0</v>
      </c>
      <c r="BH97" s="91">
        <f t="shared" si="6"/>
        <v>0</v>
      </c>
      <c r="BI97" s="91">
        <f t="shared" si="7"/>
        <v>0</v>
      </c>
      <c r="BJ97" s="91">
        <f t="shared" si="8"/>
        <v>0</v>
      </c>
      <c r="BK97" s="70" t="s">
        <v>16</v>
      </c>
      <c r="BL97" s="91">
        <f t="shared" si="9"/>
        <v>0</v>
      </c>
      <c r="BM97" s="70" t="s">
        <v>100</v>
      </c>
      <c r="BN97" s="70" t="s">
        <v>171</v>
      </c>
    </row>
    <row r="98" spans="2:66" s="67" customFormat="1" ht="31.5" customHeight="1">
      <c r="B98" s="16"/>
      <c r="C98" s="63">
        <v>24</v>
      </c>
      <c r="D98" s="63" t="s">
        <v>96</v>
      </c>
      <c r="E98" s="64" t="s">
        <v>233</v>
      </c>
      <c r="F98" s="208" t="s">
        <v>167</v>
      </c>
      <c r="G98" s="209"/>
      <c r="H98" s="209"/>
      <c r="I98" s="209"/>
      <c r="J98" s="65" t="s">
        <v>99</v>
      </c>
      <c r="K98" s="144">
        <v>4</v>
      </c>
      <c r="L98" s="210"/>
      <c r="M98" s="211"/>
      <c r="N98" s="212">
        <f t="shared" si="0"/>
        <v>0</v>
      </c>
      <c r="O98" s="209"/>
      <c r="P98" s="209"/>
      <c r="Q98" s="209"/>
      <c r="R98" s="142" t="s">
        <v>260</v>
      </c>
      <c r="S98" s="11"/>
      <c r="U98" s="88" t="s">
        <v>3</v>
      </c>
      <c r="V98" s="22" t="s">
        <v>28</v>
      </c>
      <c r="W98" s="89">
        <v>0</v>
      </c>
      <c r="X98" s="89">
        <f t="shared" si="1"/>
        <v>0</v>
      </c>
      <c r="Y98" s="89">
        <v>0</v>
      </c>
      <c r="Z98" s="89">
        <f t="shared" si="2"/>
        <v>0</v>
      </c>
      <c r="AA98" s="89">
        <v>0</v>
      </c>
      <c r="AB98" s="90">
        <f t="shared" si="3"/>
        <v>0</v>
      </c>
      <c r="AS98" s="70" t="s">
        <v>100</v>
      </c>
      <c r="AU98" s="70" t="s">
        <v>96</v>
      </c>
      <c r="AV98" s="70" t="s">
        <v>16</v>
      </c>
      <c r="AZ98" s="70" t="s">
        <v>95</v>
      </c>
      <c r="BF98" s="91">
        <f t="shared" si="4"/>
        <v>0</v>
      </c>
      <c r="BG98" s="91">
        <f t="shared" si="5"/>
        <v>0</v>
      </c>
      <c r="BH98" s="91">
        <f t="shared" si="6"/>
        <v>0</v>
      </c>
      <c r="BI98" s="91">
        <f t="shared" si="7"/>
        <v>0</v>
      </c>
      <c r="BJ98" s="91">
        <f t="shared" si="8"/>
        <v>0</v>
      </c>
      <c r="BK98" s="70" t="s">
        <v>16</v>
      </c>
      <c r="BL98" s="91">
        <f t="shared" si="9"/>
        <v>0</v>
      </c>
      <c r="BM98" s="70" t="s">
        <v>100</v>
      </c>
      <c r="BN98" s="70" t="s">
        <v>174</v>
      </c>
    </row>
    <row r="99" spans="2:66" s="67" customFormat="1" ht="31.5" customHeight="1">
      <c r="B99" s="16"/>
      <c r="C99" s="63">
        <v>25</v>
      </c>
      <c r="D99" s="63" t="s">
        <v>96</v>
      </c>
      <c r="E99" s="64" t="s">
        <v>234</v>
      </c>
      <c r="F99" s="208" t="s">
        <v>170</v>
      </c>
      <c r="G99" s="209"/>
      <c r="H99" s="209"/>
      <c r="I99" s="209"/>
      <c r="J99" s="65" t="s">
        <v>99</v>
      </c>
      <c r="K99" s="144">
        <v>1</v>
      </c>
      <c r="L99" s="210"/>
      <c r="M99" s="211"/>
      <c r="N99" s="212">
        <f t="shared" si="0"/>
        <v>0</v>
      </c>
      <c r="O99" s="209"/>
      <c r="P99" s="209"/>
      <c r="Q99" s="209"/>
      <c r="R99" s="142" t="s">
        <v>260</v>
      </c>
      <c r="S99" s="11"/>
      <c r="U99" s="88" t="s">
        <v>3</v>
      </c>
      <c r="V99" s="22" t="s">
        <v>28</v>
      </c>
      <c r="W99" s="89">
        <v>0</v>
      </c>
      <c r="X99" s="89">
        <f t="shared" si="1"/>
        <v>0</v>
      </c>
      <c r="Y99" s="89">
        <v>0</v>
      </c>
      <c r="Z99" s="89">
        <f t="shared" si="2"/>
        <v>0</v>
      </c>
      <c r="AA99" s="89">
        <v>0</v>
      </c>
      <c r="AB99" s="90">
        <f t="shared" si="3"/>
        <v>0</v>
      </c>
      <c r="AS99" s="70" t="s">
        <v>100</v>
      </c>
      <c r="AU99" s="70" t="s">
        <v>96</v>
      </c>
      <c r="AV99" s="70" t="s">
        <v>16</v>
      </c>
      <c r="AZ99" s="70" t="s">
        <v>95</v>
      </c>
      <c r="BF99" s="91">
        <f t="shared" si="4"/>
        <v>0</v>
      </c>
      <c r="BG99" s="91">
        <f t="shared" si="5"/>
        <v>0</v>
      </c>
      <c r="BH99" s="91">
        <f t="shared" si="6"/>
        <v>0</v>
      </c>
      <c r="BI99" s="91">
        <f t="shared" si="7"/>
        <v>0</v>
      </c>
      <c r="BJ99" s="91">
        <f t="shared" si="8"/>
        <v>0</v>
      </c>
      <c r="BK99" s="70" t="s">
        <v>16</v>
      </c>
      <c r="BL99" s="91">
        <f t="shared" si="9"/>
        <v>0</v>
      </c>
      <c r="BM99" s="70" t="s">
        <v>100</v>
      </c>
      <c r="BN99" s="70" t="s">
        <v>177</v>
      </c>
    </row>
    <row r="100" spans="2:66" s="67" customFormat="1" ht="31.5" customHeight="1">
      <c r="B100" s="16"/>
      <c r="C100" s="63">
        <v>26</v>
      </c>
      <c r="D100" s="63" t="s">
        <v>96</v>
      </c>
      <c r="E100" s="64" t="s">
        <v>235</v>
      </c>
      <c r="F100" s="208" t="s">
        <v>243</v>
      </c>
      <c r="G100" s="209"/>
      <c r="H100" s="209"/>
      <c r="I100" s="209"/>
      <c r="J100" s="65" t="s">
        <v>99</v>
      </c>
      <c r="K100" s="144">
        <v>1</v>
      </c>
      <c r="L100" s="210"/>
      <c r="M100" s="211"/>
      <c r="N100" s="212">
        <f aca="true" t="shared" si="10" ref="N100:N113">ROUND(L100*K100,2)</f>
        <v>0</v>
      </c>
      <c r="O100" s="209"/>
      <c r="P100" s="209"/>
      <c r="Q100" s="209"/>
      <c r="R100" s="142" t="s">
        <v>260</v>
      </c>
      <c r="S100" s="11"/>
      <c r="U100" s="88" t="s">
        <v>3</v>
      </c>
      <c r="V100" s="22" t="s">
        <v>28</v>
      </c>
      <c r="W100" s="89">
        <v>0</v>
      </c>
      <c r="X100" s="89">
        <f aca="true" t="shared" si="11" ref="X100:X113">W100*K100</f>
        <v>0</v>
      </c>
      <c r="Y100" s="89">
        <v>0</v>
      </c>
      <c r="Z100" s="89">
        <f aca="true" t="shared" si="12" ref="Z100:Z113">Y100*K100</f>
        <v>0</v>
      </c>
      <c r="AA100" s="89">
        <v>0</v>
      </c>
      <c r="AB100" s="90">
        <f aca="true" t="shared" si="13" ref="AB100:AB113">AA100*K100</f>
        <v>0</v>
      </c>
      <c r="AS100" s="70" t="s">
        <v>100</v>
      </c>
      <c r="AU100" s="70" t="s">
        <v>96</v>
      </c>
      <c r="AV100" s="70" t="s">
        <v>16</v>
      </c>
      <c r="AZ100" s="70" t="s">
        <v>95</v>
      </c>
      <c r="BF100" s="91">
        <f aca="true" t="shared" si="14" ref="BF100:BF113">IF(V100="základní",N100,0)</f>
        <v>0</v>
      </c>
      <c r="BG100" s="91">
        <f aca="true" t="shared" si="15" ref="BG100:BG113">IF(V100="snížená",N100,0)</f>
        <v>0</v>
      </c>
      <c r="BH100" s="91">
        <f aca="true" t="shared" si="16" ref="BH100:BH113">IF(V100="zákl. přenesená",N100,0)</f>
        <v>0</v>
      </c>
      <c r="BI100" s="91">
        <f aca="true" t="shared" si="17" ref="BI100:BI113">IF(V100="sníž. přenesená",N100,0)</f>
        <v>0</v>
      </c>
      <c r="BJ100" s="91">
        <f aca="true" t="shared" si="18" ref="BJ100:BJ113">IF(V100="nulová",N100,0)</f>
        <v>0</v>
      </c>
      <c r="BK100" s="70" t="s">
        <v>16</v>
      </c>
      <c r="BL100" s="91">
        <f aca="true" t="shared" si="19" ref="BL100:BL113">ROUND(L100*K100,2)</f>
        <v>0</v>
      </c>
      <c r="BM100" s="70" t="s">
        <v>100</v>
      </c>
      <c r="BN100" s="70" t="s">
        <v>180</v>
      </c>
    </row>
    <row r="101" spans="2:66" s="67" customFormat="1" ht="31.5" customHeight="1">
      <c r="B101" s="16"/>
      <c r="C101" s="63">
        <v>27</v>
      </c>
      <c r="D101" s="63" t="s">
        <v>96</v>
      </c>
      <c r="E101" s="64" t="s">
        <v>236</v>
      </c>
      <c r="F101" s="208" t="s">
        <v>173</v>
      </c>
      <c r="G101" s="209"/>
      <c r="H101" s="209"/>
      <c r="I101" s="209"/>
      <c r="J101" s="65" t="s">
        <v>99</v>
      </c>
      <c r="K101" s="144">
        <v>1</v>
      </c>
      <c r="L101" s="210"/>
      <c r="M101" s="211"/>
      <c r="N101" s="212">
        <f t="shared" si="10"/>
        <v>0</v>
      </c>
      <c r="O101" s="209"/>
      <c r="P101" s="209"/>
      <c r="Q101" s="209"/>
      <c r="R101" s="142" t="s">
        <v>260</v>
      </c>
      <c r="S101" s="11"/>
      <c r="U101" s="88" t="s">
        <v>3</v>
      </c>
      <c r="V101" s="22" t="s">
        <v>28</v>
      </c>
      <c r="W101" s="89">
        <v>0</v>
      </c>
      <c r="X101" s="89">
        <f t="shared" si="11"/>
        <v>0</v>
      </c>
      <c r="Y101" s="89">
        <v>0</v>
      </c>
      <c r="Z101" s="89">
        <f t="shared" si="12"/>
        <v>0</v>
      </c>
      <c r="AA101" s="89">
        <v>0</v>
      </c>
      <c r="AB101" s="90">
        <f t="shared" si="13"/>
        <v>0</v>
      </c>
      <c r="AS101" s="70" t="s">
        <v>100</v>
      </c>
      <c r="AU101" s="70" t="s">
        <v>96</v>
      </c>
      <c r="AV101" s="70" t="s">
        <v>16</v>
      </c>
      <c r="AZ101" s="70" t="s">
        <v>95</v>
      </c>
      <c r="BF101" s="91">
        <f t="shared" si="14"/>
        <v>0</v>
      </c>
      <c r="BG101" s="91">
        <f t="shared" si="15"/>
        <v>0</v>
      </c>
      <c r="BH101" s="91">
        <f t="shared" si="16"/>
        <v>0</v>
      </c>
      <c r="BI101" s="91">
        <f t="shared" si="17"/>
        <v>0</v>
      </c>
      <c r="BJ101" s="91">
        <f t="shared" si="18"/>
        <v>0</v>
      </c>
      <c r="BK101" s="70" t="s">
        <v>16</v>
      </c>
      <c r="BL101" s="91">
        <f t="shared" si="19"/>
        <v>0</v>
      </c>
      <c r="BM101" s="70" t="s">
        <v>100</v>
      </c>
      <c r="BN101" s="70" t="s">
        <v>183</v>
      </c>
    </row>
    <row r="102" spans="2:66" s="67" customFormat="1" ht="31.5" customHeight="1">
      <c r="B102" s="16"/>
      <c r="C102" s="63">
        <v>28</v>
      </c>
      <c r="D102" s="63" t="s">
        <v>96</v>
      </c>
      <c r="E102" s="64" t="s">
        <v>237</v>
      </c>
      <c r="F102" s="208" t="s">
        <v>176</v>
      </c>
      <c r="G102" s="209"/>
      <c r="H102" s="209"/>
      <c r="I102" s="209"/>
      <c r="J102" s="65" t="s">
        <v>99</v>
      </c>
      <c r="K102" s="144">
        <v>1</v>
      </c>
      <c r="L102" s="210"/>
      <c r="M102" s="211"/>
      <c r="N102" s="212">
        <f t="shared" si="10"/>
        <v>0</v>
      </c>
      <c r="O102" s="209"/>
      <c r="P102" s="209"/>
      <c r="Q102" s="209"/>
      <c r="R102" s="142" t="s">
        <v>260</v>
      </c>
      <c r="S102" s="11"/>
      <c r="U102" s="88" t="s">
        <v>3</v>
      </c>
      <c r="V102" s="22" t="s">
        <v>28</v>
      </c>
      <c r="W102" s="89">
        <v>0</v>
      </c>
      <c r="X102" s="89">
        <f t="shared" si="11"/>
        <v>0</v>
      </c>
      <c r="Y102" s="89">
        <v>0</v>
      </c>
      <c r="Z102" s="89">
        <f t="shared" si="12"/>
        <v>0</v>
      </c>
      <c r="AA102" s="89">
        <v>0</v>
      </c>
      <c r="AB102" s="90">
        <f t="shared" si="13"/>
        <v>0</v>
      </c>
      <c r="AS102" s="70" t="s">
        <v>100</v>
      </c>
      <c r="AU102" s="70" t="s">
        <v>96</v>
      </c>
      <c r="AV102" s="70" t="s">
        <v>16</v>
      </c>
      <c r="AZ102" s="70" t="s">
        <v>95</v>
      </c>
      <c r="BF102" s="91">
        <f t="shared" si="14"/>
        <v>0</v>
      </c>
      <c r="BG102" s="91">
        <f t="shared" si="15"/>
        <v>0</v>
      </c>
      <c r="BH102" s="91">
        <f t="shared" si="16"/>
        <v>0</v>
      </c>
      <c r="BI102" s="91">
        <f t="shared" si="17"/>
        <v>0</v>
      </c>
      <c r="BJ102" s="91">
        <f t="shared" si="18"/>
        <v>0</v>
      </c>
      <c r="BK102" s="70" t="s">
        <v>16</v>
      </c>
      <c r="BL102" s="91">
        <f t="shared" si="19"/>
        <v>0</v>
      </c>
      <c r="BM102" s="70" t="s">
        <v>100</v>
      </c>
      <c r="BN102" s="70" t="s">
        <v>185</v>
      </c>
    </row>
    <row r="103" spans="2:66" s="67" customFormat="1" ht="31.5" customHeight="1">
      <c r="B103" s="16"/>
      <c r="C103" s="63">
        <v>29</v>
      </c>
      <c r="D103" s="63" t="s">
        <v>96</v>
      </c>
      <c r="E103" s="64" t="s">
        <v>238</v>
      </c>
      <c r="F103" s="208" t="s">
        <v>179</v>
      </c>
      <c r="G103" s="209"/>
      <c r="H103" s="209"/>
      <c r="I103" s="209"/>
      <c r="J103" s="65" t="s">
        <v>99</v>
      </c>
      <c r="K103" s="144">
        <v>3</v>
      </c>
      <c r="L103" s="210"/>
      <c r="M103" s="211"/>
      <c r="N103" s="212">
        <f t="shared" si="10"/>
        <v>0</v>
      </c>
      <c r="O103" s="209"/>
      <c r="P103" s="209"/>
      <c r="Q103" s="209"/>
      <c r="R103" s="142" t="s">
        <v>260</v>
      </c>
      <c r="S103" s="11"/>
      <c r="U103" s="88" t="s">
        <v>3</v>
      </c>
      <c r="V103" s="22" t="s">
        <v>28</v>
      </c>
      <c r="W103" s="89">
        <v>0</v>
      </c>
      <c r="X103" s="89">
        <f t="shared" si="11"/>
        <v>0</v>
      </c>
      <c r="Y103" s="89">
        <v>0</v>
      </c>
      <c r="Z103" s="89">
        <f t="shared" si="12"/>
        <v>0</v>
      </c>
      <c r="AA103" s="89">
        <v>0</v>
      </c>
      <c r="AB103" s="90">
        <f t="shared" si="13"/>
        <v>0</v>
      </c>
      <c r="AS103" s="70" t="s">
        <v>100</v>
      </c>
      <c r="AU103" s="70" t="s">
        <v>96</v>
      </c>
      <c r="AV103" s="70" t="s">
        <v>16</v>
      </c>
      <c r="AZ103" s="70" t="s">
        <v>95</v>
      </c>
      <c r="BF103" s="91">
        <f t="shared" si="14"/>
        <v>0</v>
      </c>
      <c r="BG103" s="91">
        <f t="shared" si="15"/>
        <v>0</v>
      </c>
      <c r="BH103" s="91">
        <f t="shared" si="16"/>
        <v>0</v>
      </c>
      <c r="BI103" s="91">
        <f t="shared" si="17"/>
        <v>0</v>
      </c>
      <c r="BJ103" s="91">
        <f t="shared" si="18"/>
        <v>0</v>
      </c>
      <c r="BK103" s="70" t="s">
        <v>16</v>
      </c>
      <c r="BL103" s="91">
        <f t="shared" si="19"/>
        <v>0</v>
      </c>
      <c r="BM103" s="70" t="s">
        <v>100</v>
      </c>
      <c r="BN103" s="70" t="s">
        <v>187</v>
      </c>
    </row>
    <row r="104" spans="2:66" s="67" customFormat="1" ht="31.5" customHeight="1">
      <c r="B104" s="16"/>
      <c r="C104" s="63">
        <v>30</v>
      </c>
      <c r="D104" s="63" t="s">
        <v>96</v>
      </c>
      <c r="E104" s="64" t="s">
        <v>239</v>
      </c>
      <c r="F104" s="208" t="s">
        <v>182</v>
      </c>
      <c r="G104" s="209"/>
      <c r="H104" s="209"/>
      <c r="I104" s="209"/>
      <c r="J104" s="65" t="s">
        <v>99</v>
      </c>
      <c r="K104" s="144">
        <v>1</v>
      </c>
      <c r="L104" s="210"/>
      <c r="M104" s="211"/>
      <c r="N104" s="212">
        <f t="shared" si="10"/>
        <v>0</v>
      </c>
      <c r="O104" s="209"/>
      <c r="P104" s="209"/>
      <c r="Q104" s="209"/>
      <c r="R104" s="142" t="s">
        <v>260</v>
      </c>
      <c r="S104" s="11"/>
      <c r="U104" s="88" t="s">
        <v>3</v>
      </c>
      <c r="V104" s="22" t="s">
        <v>28</v>
      </c>
      <c r="W104" s="89">
        <v>0</v>
      </c>
      <c r="X104" s="89">
        <f t="shared" si="11"/>
        <v>0</v>
      </c>
      <c r="Y104" s="89">
        <v>0</v>
      </c>
      <c r="Z104" s="89">
        <f t="shared" si="12"/>
        <v>0</v>
      </c>
      <c r="AA104" s="89">
        <v>0</v>
      </c>
      <c r="AB104" s="90">
        <f t="shared" si="13"/>
        <v>0</v>
      </c>
      <c r="AS104" s="70" t="s">
        <v>100</v>
      </c>
      <c r="AU104" s="70" t="s">
        <v>96</v>
      </c>
      <c r="AV104" s="70" t="s">
        <v>16</v>
      </c>
      <c r="AZ104" s="70" t="s">
        <v>95</v>
      </c>
      <c r="BF104" s="91">
        <f t="shared" si="14"/>
        <v>0</v>
      </c>
      <c r="BG104" s="91">
        <f t="shared" si="15"/>
        <v>0</v>
      </c>
      <c r="BH104" s="91">
        <f t="shared" si="16"/>
        <v>0</v>
      </c>
      <c r="BI104" s="91">
        <f t="shared" si="17"/>
        <v>0</v>
      </c>
      <c r="BJ104" s="91">
        <f t="shared" si="18"/>
        <v>0</v>
      </c>
      <c r="BK104" s="70" t="s">
        <v>16</v>
      </c>
      <c r="BL104" s="91">
        <f t="shared" si="19"/>
        <v>0</v>
      </c>
      <c r="BM104" s="70" t="s">
        <v>100</v>
      </c>
      <c r="BN104" s="70" t="s">
        <v>189</v>
      </c>
    </row>
    <row r="105" spans="2:66" s="67" customFormat="1" ht="31.5" customHeight="1">
      <c r="B105" s="16"/>
      <c r="C105" s="63">
        <v>31</v>
      </c>
      <c r="D105" s="63" t="s">
        <v>96</v>
      </c>
      <c r="E105" s="64" t="s">
        <v>240</v>
      </c>
      <c r="F105" s="208" t="s">
        <v>186</v>
      </c>
      <c r="G105" s="209"/>
      <c r="H105" s="209"/>
      <c r="I105" s="209"/>
      <c r="J105" s="65" t="s">
        <v>99</v>
      </c>
      <c r="K105" s="144">
        <v>8</v>
      </c>
      <c r="L105" s="210"/>
      <c r="M105" s="211"/>
      <c r="N105" s="212">
        <f t="shared" si="10"/>
        <v>0</v>
      </c>
      <c r="O105" s="209"/>
      <c r="P105" s="209"/>
      <c r="Q105" s="209"/>
      <c r="R105" s="142" t="s">
        <v>260</v>
      </c>
      <c r="S105" s="11"/>
      <c r="U105" s="88" t="s">
        <v>3</v>
      </c>
      <c r="V105" s="22" t="s">
        <v>28</v>
      </c>
      <c r="W105" s="89">
        <v>0</v>
      </c>
      <c r="X105" s="89">
        <f t="shared" si="11"/>
        <v>0</v>
      </c>
      <c r="Y105" s="89">
        <v>0</v>
      </c>
      <c r="Z105" s="89">
        <f t="shared" si="12"/>
        <v>0</v>
      </c>
      <c r="AA105" s="89">
        <v>0</v>
      </c>
      <c r="AB105" s="90">
        <f t="shared" si="13"/>
        <v>0</v>
      </c>
      <c r="AS105" s="70" t="s">
        <v>100</v>
      </c>
      <c r="AU105" s="70" t="s">
        <v>96</v>
      </c>
      <c r="AV105" s="70" t="s">
        <v>16</v>
      </c>
      <c r="AZ105" s="70" t="s">
        <v>95</v>
      </c>
      <c r="BF105" s="91">
        <f t="shared" si="14"/>
        <v>0</v>
      </c>
      <c r="BG105" s="91">
        <f t="shared" si="15"/>
        <v>0</v>
      </c>
      <c r="BH105" s="91">
        <f t="shared" si="16"/>
        <v>0</v>
      </c>
      <c r="BI105" s="91">
        <f t="shared" si="17"/>
        <v>0</v>
      </c>
      <c r="BJ105" s="91">
        <f t="shared" si="18"/>
        <v>0</v>
      </c>
      <c r="BK105" s="70" t="s">
        <v>16</v>
      </c>
      <c r="BL105" s="91">
        <f t="shared" si="19"/>
        <v>0</v>
      </c>
      <c r="BM105" s="70" t="s">
        <v>100</v>
      </c>
      <c r="BN105" s="70" t="s">
        <v>193</v>
      </c>
    </row>
    <row r="106" spans="2:66" s="67" customFormat="1" ht="31.5" customHeight="1">
      <c r="B106" s="16"/>
      <c r="C106" s="63">
        <v>32</v>
      </c>
      <c r="D106" s="63" t="s">
        <v>96</v>
      </c>
      <c r="E106" s="64" t="s">
        <v>241</v>
      </c>
      <c r="F106" s="208" t="s">
        <v>188</v>
      </c>
      <c r="G106" s="209"/>
      <c r="H106" s="209"/>
      <c r="I106" s="209"/>
      <c r="J106" s="65" t="s">
        <v>99</v>
      </c>
      <c r="K106" s="144">
        <v>7</v>
      </c>
      <c r="L106" s="210"/>
      <c r="M106" s="211"/>
      <c r="N106" s="212">
        <f t="shared" si="10"/>
        <v>0</v>
      </c>
      <c r="O106" s="209"/>
      <c r="P106" s="209"/>
      <c r="Q106" s="209"/>
      <c r="R106" s="142" t="s">
        <v>260</v>
      </c>
      <c r="S106" s="11"/>
      <c r="U106" s="88" t="s">
        <v>3</v>
      </c>
      <c r="V106" s="22" t="s">
        <v>28</v>
      </c>
      <c r="W106" s="89">
        <v>0</v>
      </c>
      <c r="X106" s="89">
        <f t="shared" si="11"/>
        <v>0</v>
      </c>
      <c r="Y106" s="89">
        <v>0</v>
      </c>
      <c r="Z106" s="89">
        <f t="shared" si="12"/>
        <v>0</v>
      </c>
      <c r="AA106" s="89">
        <v>0</v>
      </c>
      <c r="AB106" s="90">
        <f t="shared" si="13"/>
        <v>0</v>
      </c>
      <c r="AS106" s="70" t="s">
        <v>100</v>
      </c>
      <c r="AU106" s="70" t="s">
        <v>96</v>
      </c>
      <c r="AV106" s="70" t="s">
        <v>16</v>
      </c>
      <c r="AZ106" s="70" t="s">
        <v>95</v>
      </c>
      <c r="BF106" s="91">
        <f t="shared" si="14"/>
        <v>0</v>
      </c>
      <c r="BG106" s="91">
        <f t="shared" si="15"/>
        <v>0</v>
      </c>
      <c r="BH106" s="91">
        <f t="shared" si="16"/>
        <v>0</v>
      </c>
      <c r="BI106" s="91">
        <f t="shared" si="17"/>
        <v>0</v>
      </c>
      <c r="BJ106" s="91">
        <f t="shared" si="18"/>
        <v>0</v>
      </c>
      <c r="BK106" s="70" t="s">
        <v>16</v>
      </c>
      <c r="BL106" s="91">
        <f t="shared" si="19"/>
        <v>0</v>
      </c>
      <c r="BM106" s="70" t="s">
        <v>100</v>
      </c>
      <c r="BN106" s="70" t="s">
        <v>194</v>
      </c>
    </row>
    <row r="107" spans="2:66" s="67" customFormat="1" ht="31.5" customHeight="1">
      <c r="B107" s="16"/>
      <c r="C107" s="63">
        <v>33</v>
      </c>
      <c r="D107" s="63" t="s">
        <v>96</v>
      </c>
      <c r="E107" s="64" t="s">
        <v>242</v>
      </c>
      <c r="F107" s="208" t="s">
        <v>190</v>
      </c>
      <c r="G107" s="209"/>
      <c r="H107" s="209"/>
      <c r="I107" s="209"/>
      <c r="J107" s="65" t="s">
        <v>99</v>
      </c>
      <c r="K107" s="144">
        <v>7</v>
      </c>
      <c r="L107" s="210"/>
      <c r="M107" s="211"/>
      <c r="N107" s="212">
        <f t="shared" si="10"/>
        <v>0</v>
      </c>
      <c r="O107" s="209"/>
      <c r="P107" s="209"/>
      <c r="Q107" s="209"/>
      <c r="R107" s="142" t="s">
        <v>260</v>
      </c>
      <c r="S107" s="11"/>
      <c r="U107" s="88" t="s">
        <v>3</v>
      </c>
      <c r="V107" s="22" t="s">
        <v>28</v>
      </c>
      <c r="W107" s="89">
        <v>0</v>
      </c>
      <c r="X107" s="89">
        <f t="shared" si="11"/>
        <v>0</v>
      </c>
      <c r="Y107" s="89">
        <v>0</v>
      </c>
      <c r="Z107" s="89">
        <f t="shared" si="12"/>
        <v>0</v>
      </c>
      <c r="AA107" s="89">
        <v>0</v>
      </c>
      <c r="AB107" s="90">
        <f t="shared" si="13"/>
        <v>0</v>
      </c>
      <c r="AS107" s="70" t="s">
        <v>100</v>
      </c>
      <c r="AU107" s="70" t="s">
        <v>96</v>
      </c>
      <c r="AV107" s="70" t="s">
        <v>16</v>
      </c>
      <c r="AZ107" s="70" t="s">
        <v>95</v>
      </c>
      <c r="BF107" s="91">
        <f t="shared" si="14"/>
        <v>0</v>
      </c>
      <c r="BG107" s="91">
        <f t="shared" si="15"/>
        <v>0</v>
      </c>
      <c r="BH107" s="91">
        <f t="shared" si="16"/>
        <v>0</v>
      </c>
      <c r="BI107" s="91">
        <f t="shared" si="17"/>
        <v>0</v>
      </c>
      <c r="BJ107" s="91">
        <f t="shared" si="18"/>
        <v>0</v>
      </c>
      <c r="BK107" s="70" t="s">
        <v>16</v>
      </c>
      <c r="BL107" s="91">
        <f t="shared" si="19"/>
        <v>0</v>
      </c>
      <c r="BM107" s="70" t="s">
        <v>100</v>
      </c>
      <c r="BN107" s="70" t="s">
        <v>195</v>
      </c>
    </row>
    <row r="108" spans="2:66" s="67" customFormat="1" ht="31.5" customHeight="1">
      <c r="B108" s="16"/>
      <c r="C108" s="63">
        <v>34</v>
      </c>
      <c r="D108" s="63" t="s">
        <v>96</v>
      </c>
      <c r="E108" s="64" t="s">
        <v>244</v>
      </c>
      <c r="F108" s="208" t="s">
        <v>192</v>
      </c>
      <c r="G108" s="209"/>
      <c r="H108" s="209"/>
      <c r="I108" s="209"/>
      <c r="J108" s="65" t="s">
        <v>99</v>
      </c>
      <c r="K108" s="144">
        <v>3</v>
      </c>
      <c r="L108" s="210"/>
      <c r="M108" s="211"/>
      <c r="N108" s="212">
        <f t="shared" si="10"/>
        <v>0</v>
      </c>
      <c r="O108" s="209"/>
      <c r="P108" s="209"/>
      <c r="Q108" s="209"/>
      <c r="R108" s="142" t="s">
        <v>260</v>
      </c>
      <c r="S108" s="11"/>
      <c r="U108" s="88" t="s">
        <v>3</v>
      </c>
      <c r="V108" s="22" t="s">
        <v>28</v>
      </c>
      <c r="W108" s="89">
        <v>0</v>
      </c>
      <c r="X108" s="89">
        <f t="shared" si="11"/>
        <v>0</v>
      </c>
      <c r="Y108" s="89">
        <v>0</v>
      </c>
      <c r="Z108" s="89">
        <f t="shared" si="12"/>
        <v>0</v>
      </c>
      <c r="AA108" s="89">
        <v>0</v>
      </c>
      <c r="AB108" s="90">
        <f t="shared" si="13"/>
        <v>0</v>
      </c>
      <c r="AS108" s="70" t="s">
        <v>100</v>
      </c>
      <c r="AU108" s="70" t="s">
        <v>96</v>
      </c>
      <c r="AV108" s="70" t="s">
        <v>16</v>
      </c>
      <c r="AZ108" s="70" t="s">
        <v>95</v>
      </c>
      <c r="BF108" s="91">
        <f t="shared" si="14"/>
        <v>0</v>
      </c>
      <c r="BG108" s="91">
        <f t="shared" si="15"/>
        <v>0</v>
      </c>
      <c r="BH108" s="91">
        <f t="shared" si="16"/>
        <v>0</v>
      </c>
      <c r="BI108" s="91">
        <f t="shared" si="17"/>
        <v>0</v>
      </c>
      <c r="BJ108" s="91">
        <f t="shared" si="18"/>
        <v>0</v>
      </c>
      <c r="BK108" s="70" t="s">
        <v>16</v>
      </c>
      <c r="BL108" s="91">
        <f t="shared" si="19"/>
        <v>0</v>
      </c>
      <c r="BM108" s="70" t="s">
        <v>100</v>
      </c>
      <c r="BN108" s="70" t="s">
        <v>197</v>
      </c>
    </row>
    <row r="109" spans="2:66" s="67" customFormat="1" ht="31.5" customHeight="1">
      <c r="B109" s="16"/>
      <c r="C109" s="63">
        <v>35</v>
      </c>
      <c r="D109" s="63" t="s">
        <v>96</v>
      </c>
      <c r="E109" s="64" t="s">
        <v>245</v>
      </c>
      <c r="F109" s="208" t="s">
        <v>196</v>
      </c>
      <c r="G109" s="209"/>
      <c r="H109" s="209"/>
      <c r="I109" s="209"/>
      <c r="J109" s="65" t="s">
        <v>99</v>
      </c>
      <c r="K109" s="144">
        <v>4</v>
      </c>
      <c r="L109" s="210"/>
      <c r="M109" s="211"/>
      <c r="N109" s="212">
        <f t="shared" si="10"/>
        <v>0</v>
      </c>
      <c r="O109" s="209"/>
      <c r="P109" s="209"/>
      <c r="Q109" s="209"/>
      <c r="R109" s="142" t="s">
        <v>260</v>
      </c>
      <c r="S109" s="11"/>
      <c r="U109" s="88" t="s">
        <v>3</v>
      </c>
      <c r="V109" s="22" t="s">
        <v>28</v>
      </c>
      <c r="W109" s="89">
        <v>0</v>
      </c>
      <c r="X109" s="89">
        <f t="shared" si="11"/>
        <v>0</v>
      </c>
      <c r="Y109" s="89">
        <v>0</v>
      </c>
      <c r="Z109" s="89">
        <f t="shared" si="12"/>
        <v>0</v>
      </c>
      <c r="AA109" s="89">
        <v>0</v>
      </c>
      <c r="AB109" s="90">
        <f t="shared" si="13"/>
        <v>0</v>
      </c>
      <c r="AS109" s="70" t="s">
        <v>100</v>
      </c>
      <c r="AU109" s="70" t="s">
        <v>96</v>
      </c>
      <c r="AV109" s="70" t="s">
        <v>16</v>
      </c>
      <c r="AZ109" s="70" t="s">
        <v>95</v>
      </c>
      <c r="BF109" s="91">
        <f t="shared" si="14"/>
        <v>0</v>
      </c>
      <c r="BG109" s="91">
        <f t="shared" si="15"/>
        <v>0</v>
      </c>
      <c r="BH109" s="91">
        <f t="shared" si="16"/>
        <v>0</v>
      </c>
      <c r="BI109" s="91">
        <f t="shared" si="17"/>
        <v>0</v>
      </c>
      <c r="BJ109" s="91">
        <f t="shared" si="18"/>
        <v>0</v>
      </c>
      <c r="BK109" s="70" t="s">
        <v>16</v>
      </c>
      <c r="BL109" s="91">
        <f t="shared" si="19"/>
        <v>0</v>
      </c>
      <c r="BM109" s="70" t="s">
        <v>100</v>
      </c>
      <c r="BN109" s="70" t="s">
        <v>203</v>
      </c>
    </row>
    <row r="110" spans="2:66" s="67" customFormat="1" ht="31.5" customHeight="1">
      <c r="B110" s="16"/>
      <c r="C110" s="63">
        <v>36</v>
      </c>
      <c r="D110" s="63" t="s">
        <v>96</v>
      </c>
      <c r="E110" s="64" t="s">
        <v>246</v>
      </c>
      <c r="F110" s="208" t="s">
        <v>198</v>
      </c>
      <c r="G110" s="209"/>
      <c r="H110" s="209"/>
      <c r="I110" s="209"/>
      <c r="J110" s="65" t="s">
        <v>99</v>
      </c>
      <c r="K110" s="144">
        <v>4</v>
      </c>
      <c r="L110" s="210"/>
      <c r="M110" s="211"/>
      <c r="N110" s="212">
        <f t="shared" si="10"/>
        <v>0</v>
      </c>
      <c r="O110" s="209"/>
      <c r="P110" s="209"/>
      <c r="Q110" s="209"/>
      <c r="R110" s="142" t="s">
        <v>260</v>
      </c>
      <c r="S110" s="11"/>
      <c r="U110" s="88" t="s">
        <v>3</v>
      </c>
      <c r="V110" s="22" t="s">
        <v>28</v>
      </c>
      <c r="W110" s="89">
        <v>0</v>
      </c>
      <c r="X110" s="89">
        <f t="shared" si="11"/>
        <v>0</v>
      </c>
      <c r="Y110" s="89">
        <v>0</v>
      </c>
      <c r="Z110" s="89">
        <f t="shared" si="12"/>
        <v>0</v>
      </c>
      <c r="AA110" s="89">
        <v>0</v>
      </c>
      <c r="AB110" s="90">
        <f t="shared" si="13"/>
        <v>0</v>
      </c>
      <c r="AS110" s="70" t="s">
        <v>100</v>
      </c>
      <c r="AU110" s="70" t="s">
        <v>96</v>
      </c>
      <c r="AV110" s="70" t="s">
        <v>16</v>
      </c>
      <c r="AZ110" s="70" t="s">
        <v>95</v>
      </c>
      <c r="BF110" s="91">
        <f t="shared" si="14"/>
        <v>0</v>
      </c>
      <c r="BG110" s="91">
        <f t="shared" si="15"/>
        <v>0</v>
      </c>
      <c r="BH110" s="91">
        <f t="shared" si="16"/>
        <v>0</v>
      </c>
      <c r="BI110" s="91">
        <f t="shared" si="17"/>
        <v>0</v>
      </c>
      <c r="BJ110" s="91">
        <f t="shared" si="18"/>
        <v>0</v>
      </c>
      <c r="BK110" s="70" t="s">
        <v>16</v>
      </c>
      <c r="BL110" s="91">
        <f t="shared" si="19"/>
        <v>0</v>
      </c>
      <c r="BM110" s="70" t="s">
        <v>100</v>
      </c>
      <c r="BN110" s="70" t="s">
        <v>248</v>
      </c>
    </row>
    <row r="111" spans="2:66" s="67" customFormat="1" ht="31.5" customHeight="1">
      <c r="B111" s="16"/>
      <c r="C111" s="63">
        <v>37</v>
      </c>
      <c r="D111" s="63" t="s">
        <v>96</v>
      </c>
      <c r="E111" s="64" t="s">
        <v>247</v>
      </c>
      <c r="F111" s="208" t="s">
        <v>200</v>
      </c>
      <c r="G111" s="209"/>
      <c r="H111" s="209"/>
      <c r="I111" s="209"/>
      <c r="J111" s="65" t="s">
        <v>99</v>
      </c>
      <c r="K111" s="144">
        <v>7</v>
      </c>
      <c r="L111" s="210"/>
      <c r="M111" s="211"/>
      <c r="N111" s="212">
        <f t="shared" si="10"/>
        <v>0</v>
      </c>
      <c r="O111" s="209"/>
      <c r="P111" s="209"/>
      <c r="Q111" s="209"/>
      <c r="R111" s="142" t="s">
        <v>260</v>
      </c>
      <c r="S111" s="11"/>
      <c r="U111" s="88" t="s">
        <v>3</v>
      </c>
      <c r="V111" s="22" t="s">
        <v>28</v>
      </c>
      <c r="W111" s="89">
        <v>0</v>
      </c>
      <c r="X111" s="89">
        <f t="shared" si="11"/>
        <v>0</v>
      </c>
      <c r="Y111" s="89">
        <v>0</v>
      </c>
      <c r="Z111" s="89">
        <f t="shared" si="12"/>
        <v>0</v>
      </c>
      <c r="AA111" s="89">
        <v>0</v>
      </c>
      <c r="AB111" s="90">
        <f t="shared" si="13"/>
        <v>0</v>
      </c>
      <c r="AS111" s="70" t="s">
        <v>100</v>
      </c>
      <c r="AU111" s="70" t="s">
        <v>96</v>
      </c>
      <c r="AV111" s="70" t="s">
        <v>16</v>
      </c>
      <c r="AZ111" s="70" t="s">
        <v>95</v>
      </c>
      <c r="BF111" s="91">
        <f t="shared" si="14"/>
        <v>0</v>
      </c>
      <c r="BG111" s="91">
        <f t="shared" si="15"/>
        <v>0</v>
      </c>
      <c r="BH111" s="91">
        <f t="shared" si="16"/>
        <v>0</v>
      </c>
      <c r="BI111" s="91">
        <f t="shared" si="17"/>
        <v>0</v>
      </c>
      <c r="BJ111" s="91">
        <f t="shared" si="18"/>
        <v>0</v>
      </c>
      <c r="BK111" s="70" t="s">
        <v>16</v>
      </c>
      <c r="BL111" s="91">
        <f t="shared" si="19"/>
        <v>0</v>
      </c>
      <c r="BM111" s="70" t="s">
        <v>100</v>
      </c>
      <c r="BN111" s="70" t="s">
        <v>249</v>
      </c>
    </row>
    <row r="112" spans="2:66" s="67" customFormat="1" ht="31.5" customHeight="1">
      <c r="B112" s="16"/>
      <c r="C112" s="63">
        <v>38</v>
      </c>
      <c r="D112" s="63" t="s">
        <v>96</v>
      </c>
      <c r="E112" s="64" t="s">
        <v>283</v>
      </c>
      <c r="F112" s="208" t="s">
        <v>202</v>
      </c>
      <c r="G112" s="209"/>
      <c r="H112" s="209"/>
      <c r="I112" s="209"/>
      <c r="J112" s="65" t="s">
        <v>99</v>
      </c>
      <c r="K112" s="139">
        <v>1</v>
      </c>
      <c r="L112" s="210"/>
      <c r="M112" s="211"/>
      <c r="N112" s="212">
        <f t="shared" si="10"/>
        <v>0</v>
      </c>
      <c r="O112" s="209"/>
      <c r="P112" s="209"/>
      <c r="Q112" s="209"/>
      <c r="R112" s="142" t="s">
        <v>260</v>
      </c>
      <c r="S112" s="11"/>
      <c r="U112" s="88" t="s">
        <v>3</v>
      </c>
      <c r="V112" s="22" t="s">
        <v>28</v>
      </c>
      <c r="W112" s="89">
        <v>0</v>
      </c>
      <c r="X112" s="89">
        <f t="shared" si="11"/>
        <v>0</v>
      </c>
      <c r="Y112" s="89">
        <v>0</v>
      </c>
      <c r="Z112" s="89">
        <f t="shared" si="12"/>
        <v>0</v>
      </c>
      <c r="AA112" s="89">
        <v>0</v>
      </c>
      <c r="AB112" s="90">
        <f t="shared" si="13"/>
        <v>0</v>
      </c>
      <c r="AS112" s="70" t="s">
        <v>100</v>
      </c>
      <c r="AU112" s="70" t="s">
        <v>96</v>
      </c>
      <c r="AV112" s="70" t="s">
        <v>16</v>
      </c>
      <c r="AZ112" s="70" t="s">
        <v>95</v>
      </c>
      <c r="BF112" s="91">
        <f t="shared" si="14"/>
        <v>0</v>
      </c>
      <c r="BG112" s="91">
        <f t="shared" si="15"/>
        <v>0</v>
      </c>
      <c r="BH112" s="91">
        <f t="shared" si="16"/>
        <v>0</v>
      </c>
      <c r="BI112" s="91">
        <f t="shared" si="17"/>
        <v>0</v>
      </c>
      <c r="BJ112" s="91">
        <f t="shared" si="18"/>
        <v>0</v>
      </c>
      <c r="BK112" s="70" t="s">
        <v>16</v>
      </c>
      <c r="BL112" s="91">
        <f t="shared" si="19"/>
        <v>0</v>
      </c>
      <c r="BM112" s="70" t="s">
        <v>100</v>
      </c>
      <c r="BN112" s="70" t="s">
        <v>250</v>
      </c>
    </row>
    <row r="113" spans="2:66" s="67" customFormat="1" ht="31.5" customHeight="1">
      <c r="B113" s="16"/>
      <c r="C113" s="63">
        <v>39</v>
      </c>
      <c r="D113" s="63" t="s">
        <v>96</v>
      </c>
      <c r="E113" s="64" t="s">
        <v>204</v>
      </c>
      <c r="F113" s="208" t="s">
        <v>205</v>
      </c>
      <c r="G113" s="209"/>
      <c r="H113" s="209"/>
      <c r="I113" s="209"/>
      <c r="J113" s="65" t="s">
        <v>206</v>
      </c>
      <c r="K113" s="139">
        <v>1</v>
      </c>
      <c r="L113" s="210"/>
      <c r="M113" s="211"/>
      <c r="N113" s="212">
        <f t="shared" si="10"/>
        <v>0</v>
      </c>
      <c r="O113" s="209"/>
      <c r="P113" s="209"/>
      <c r="Q113" s="209"/>
      <c r="R113" s="142" t="s">
        <v>260</v>
      </c>
      <c r="S113" s="11"/>
      <c r="U113" s="88" t="s">
        <v>3</v>
      </c>
      <c r="V113" s="92" t="s">
        <v>28</v>
      </c>
      <c r="W113" s="93">
        <v>0</v>
      </c>
      <c r="X113" s="93">
        <f t="shared" si="11"/>
        <v>0</v>
      </c>
      <c r="Y113" s="93">
        <v>0</v>
      </c>
      <c r="Z113" s="93">
        <f t="shared" si="12"/>
        <v>0</v>
      </c>
      <c r="AA113" s="93">
        <v>0</v>
      </c>
      <c r="AB113" s="94">
        <f t="shared" si="13"/>
        <v>0</v>
      </c>
      <c r="AS113" s="70" t="s">
        <v>100</v>
      </c>
      <c r="AU113" s="70" t="s">
        <v>96</v>
      </c>
      <c r="AV113" s="70" t="s">
        <v>16</v>
      </c>
      <c r="AZ113" s="70" t="s">
        <v>95</v>
      </c>
      <c r="BF113" s="91">
        <f t="shared" si="14"/>
        <v>0</v>
      </c>
      <c r="BG113" s="91">
        <f t="shared" si="15"/>
        <v>0</v>
      </c>
      <c r="BH113" s="91">
        <f t="shared" si="16"/>
        <v>0</v>
      </c>
      <c r="BI113" s="91">
        <f t="shared" si="17"/>
        <v>0</v>
      </c>
      <c r="BJ113" s="91">
        <f t="shared" si="18"/>
        <v>0</v>
      </c>
      <c r="BK113" s="70" t="s">
        <v>16</v>
      </c>
      <c r="BL113" s="91">
        <f t="shared" si="19"/>
        <v>0</v>
      </c>
      <c r="BM113" s="70" t="s">
        <v>100</v>
      </c>
      <c r="BN113" s="70" t="s">
        <v>251</v>
      </c>
    </row>
    <row r="114" spans="2:19" s="67" customFormat="1" ht="6.95" customHeight="1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95"/>
    </row>
    <row r="116" ht="13.5">
      <c r="K116" s="143"/>
    </row>
  </sheetData>
  <sheetProtection password="CDE4" sheet="1" objects="1" scenarios="1"/>
  <mergeCells count="168">
    <mergeCell ref="F107:I107"/>
    <mergeCell ref="L107:M107"/>
    <mergeCell ref="N107:Q107"/>
    <mergeCell ref="H1:K1"/>
    <mergeCell ref="T2:AD2"/>
    <mergeCell ref="F112:I112"/>
    <mergeCell ref="L112:M112"/>
    <mergeCell ref="N112:Q112"/>
    <mergeCell ref="F113:I113"/>
    <mergeCell ref="L113:M113"/>
    <mergeCell ref="N113:Q113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08:I108"/>
    <mergeCell ref="L108:M108"/>
    <mergeCell ref="N108:Q108"/>
    <mergeCell ref="F104:I104"/>
    <mergeCell ref="L104:M104"/>
    <mergeCell ref="N104:Q104"/>
    <mergeCell ref="F105:I105"/>
    <mergeCell ref="L105:M105"/>
    <mergeCell ref="N105:Q105"/>
    <mergeCell ref="F106:I106"/>
    <mergeCell ref="L106:M106"/>
    <mergeCell ref="N106:Q106"/>
    <mergeCell ref="F101:I101"/>
    <mergeCell ref="L101:M101"/>
    <mergeCell ref="N101:Q101"/>
    <mergeCell ref="F102:I102"/>
    <mergeCell ref="L102:M102"/>
    <mergeCell ref="N102:Q102"/>
    <mergeCell ref="F103:I103"/>
    <mergeCell ref="L103:M103"/>
    <mergeCell ref="N103:Q103"/>
    <mergeCell ref="F98:I98"/>
    <mergeCell ref="L98:M98"/>
    <mergeCell ref="N98:Q98"/>
    <mergeCell ref="F99:I99"/>
    <mergeCell ref="L99:M99"/>
    <mergeCell ref="N99:Q99"/>
    <mergeCell ref="F100:I100"/>
    <mergeCell ref="L100:M100"/>
    <mergeCell ref="N100:Q100"/>
    <mergeCell ref="F95:I95"/>
    <mergeCell ref="L95:M95"/>
    <mergeCell ref="N95:Q95"/>
    <mergeCell ref="F96:I96"/>
    <mergeCell ref="L96:M96"/>
    <mergeCell ref="N96:Q96"/>
    <mergeCell ref="F97:I97"/>
    <mergeCell ref="L97:M97"/>
    <mergeCell ref="N97:Q97"/>
    <mergeCell ref="F92:I92"/>
    <mergeCell ref="L92:M92"/>
    <mergeCell ref="N92:Q92"/>
    <mergeCell ref="F93:I93"/>
    <mergeCell ref="L93:M93"/>
    <mergeCell ref="N93:Q93"/>
    <mergeCell ref="F94:I94"/>
    <mergeCell ref="L94:M94"/>
    <mergeCell ref="N94:Q94"/>
    <mergeCell ref="F89:I89"/>
    <mergeCell ref="L89:M89"/>
    <mergeCell ref="N89:Q89"/>
    <mergeCell ref="F90:I90"/>
    <mergeCell ref="L90:M90"/>
    <mergeCell ref="N90:Q90"/>
    <mergeCell ref="F91:I91"/>
    <mergeCell ref="L91:M91"/>
    <mergeCell ref="N91:Q91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75:I75"/>
    <mergeCell ref="L75:M75"/>
    <mergeCell ref="N75:Q75"/>
    <mergeCell ref="F76:I76"/>
    <mergeCell ref="L76:M76"/>
    <mergeCell ref="N76:Q76"/>
    <mergeCell ref="N73:Q73"/>
    <mergeCell ref="N74:Q74"/>
    <mergeCell ref="M67:P67"/>
    <mergeCell ref="M69:Q69"/>
    <mergeCell ref="M70:Q70"/>
    <mergeCell ref="C52:G52"/>
    <mergeCell ref="N52:Q52"/>
    <mergeCell ref="N54:Q54"/>
    <mergeCell ref="N55:Q55"/>
    <mergeCell ref="C61:Q61"/>
    <mergeCell ref="F63:P63"/>
    <mergeCell ref="F64:P64"/>
    <mergeCell ref="F65:P65"/>
    <mergeCell ref="F72:I72"/>
    <mergeCell ref="L72:M72"/>
    <mergeCell ref="N72:Q72"/>
    <mergeCell ref="H32:J32"/>
    <mergeCell ref="M32:P32"/>
    <mergeCell ref="H33:J33"/>
    <mergeCell ref="M33:P33"/>
    <mergeCell ref="L35:P35"/>
    <mergeCell ref="C41:Q41"/>
    <mergeCell ref="F43:P43"/>
    <mergeCell ref="F44:P44"/>
    <mergeCell ref="F45:P45"/>
    <mergeCell ref="E23:L23"/>
    <mergeCell ref="M47:P47"/>
    <mergeCell ref="M49:Q49"/>
    <mergeCell ref="M50:Q50"/>
    <mergeCell ref="M26:P26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F16"/>
    <mergeCell ref="O16:P16"/>
    <mergeCell ref="O18:P18"/>
    <mergeCell ref="O19:P19"/>
    <mergeCell ref="H29:J29"/>
    <mergeCell ref="M29:P29"/>
    <mergeCell ref="H30:J30"/>
    <mergeCell ref="M30:P30"/>
    <mergeCell ref="H31:J31"/>
    <mergeCell ref="M31:P31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11" tooltip="Rozpočet" display="3) Rozpočet"/>
    <hyperlink ref="T1:U1" location="'Rekapitulace stavby'!C2" tooltip="Rekapitulace stavby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1" manualBreakCount="1">
    <brk id="59" min="1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58CD-19C2-4256-BEA9-11DA32039D04}">
  <dimension ref="A1:A1"/>
  <sheetViews>
    <sheetView tabSelected="1" workbookViewId="0" topLeftCell="A1"/>
  </sheetViews>
  <sheetFormatPr defaultColWidth="9.33203125" defaultRowHeight="13.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64EFF633E761448C7E34048376FC3D" ma:contentTypeVersion="6" ma:contentTypeDescription="Vytvoří nový dokument" ma:contentTypeScope="" ma:versionID="c96010f3a045fcb702fae7474af2d522">
  <xsd:schema xmlns:xsd="http://www.w3.org/2001/XMLSchema" xmlns:xs="http://www.w3.org/2001/XMLSchema" xmlns:p="http://schemas.microsoft.com/office/2006/metadata/properties" xmlns:ns3="0deffe0d-6ff4-450e-8238-ee1c128717b0" targetNamespace="http://schemas.microsoft.com/office/2006/metadata/properties" ma:root="true" ma:fieldsID="d51cbcf05949686f8d6fb314d7cee13d" ns3:_="">
    <xsd:import namespace="0deffe0d-6ff4-450e-8238-ee1c128717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ffe0d-6ff4-450e-8238-ee1c12871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CE6439-0159-4039-8BEA-A2894DD6956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deffe0d-6ff4-450e-8238-ee1c128717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5B4037-5350-48BA-9868-7628F63B0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DEE706-1FDD-4962-A714-A05E61045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ffe0d-6ff4-450e-8238-ee1c12871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Janovska-PC\Janovska</dc:creator>
  <cp:keywords/>
  <dc:description/>
  <cp:lastModifiedBy>Rumlová Yveta</cp:lastModifiedBy>
  <cp:lastPrinted>2019-08-16T11:50:09Z</cp:lastPrinted>
  <dcterms:created xsi:type="dcterms:W3CDTF">2016-10-24T12:50:04Z</dcterms:created>
  <dcterms:modified xsi:type="dcterms:W3CDTF">2019-12-03T13:42:03Z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RUMLOVA.YVETA@kr-jihomoravsky.cz</vt:lpwstr>
  </property>
  <property fmtid="{D5CDD505-2E9C-101B-9397-08002B2CF9AE}" pid="5" name="MSIP_Label_690ebb53-23a2-471a-9c6e-17bd0d11311e_SetDate">
    <vt:lpwstr>2019-12-03T10:29:29.4700972Z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d0f908c7-fc5b-4f47-a101-32b331329493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0x0101002564EFF633E761448C7E34048376FC3D</vt:lpwstr>
  </property>
</Properties>
</file>