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bza\Desktop\Investice 2019_2020\OKNA\PD a priloha 23\"/>
    </mc:Choice>
  </mc:AlternateContent>
  <xr:revisionPtr revIDLastSave="0" documentId="13_ncr:1_{E9BE5CF3-B97F-4C5D-80E4-B7081F017679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Položky!$A$1:$G$74</definedName>
    <definedName name="_xlnm.Print_Area" localSheetId="1">Rekapitulace!$A$1:$I$28</definedName>
    <definedName name="PocetMJ">'Krycí list'!$G$6</definedName>
    <definedName name="Poznamka">'Krycí list'!$B$37</definedName>
    <definedName name="Print_Titles_0" localSheetId="2">Položky!$1:$6</definedName>
    <definedName name="Print_Titles_0" localSheetId="1">Rekapitulace!$1:$6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>0</definedName>
    <definedName name="solver_num" localSheetId="2">0</definedName>
    <definedName name="solver_opt" localSheetId="2">Položky!#REF!</definedName>
    <definedName name="solver_typ" localSheetId="2">1</definedName>
    <definedName name="solver_val" localSheetId="2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D74" i="3" l="1"/>
  <c r="H13" i="2" s="1"/>
  <c r="BB74" i="3"/>
  <c r="F13" i="2" s="1"/>
  <c r="G74" i="3"/>
  <c r="C74" i="3"/>
  <c r="BE73" i="3"/>
  <c r="BE74" i="3" s="1"/>
  <c r="I13" i="2" s="1"/>
  <c r="BD73" i="3"/>
  <c r="BC73" i="3"/>
  <c r="BB73" i="3"/>
  <c r="BA73" i="3"/>
  <c r="G73" i="3"/>
  <c r="BE72" i="3"/>
  <c r="BD72" i="3"/>
  <c r="BC72" i="3"/>
  <c r="BB72" i="3"/>
  <c r="BA72" i="3"/>
  <c r="G72" i="3"/>
  <c r="BE71" i="3"/>
  <c r="BD71" i="3"/>
  <c r="BC71" i="3"/>
  <c r="BB71" i="3"/>
  <c r="G71" i="3"/>
  <c r="BA71" i="3" s="1"/>
  <c r="BE70" i="3"/>
  <c r="BD70" i="3"/>
  <c r="BC70" i="3"/>
  <c r="BB70" i="3"/>
  <c r="BA70" i="3"/>
  <c r="G70" i="3"/>
  <c r="BE69" i="3"/>
  <c r="BD69" i="3"/>
  <c r="BC69" i="3"/>
  <c r="BB69" i="3"/>
  <c r="BA69" i="3"/>
  <c r="G69" i="3"/>
  <c r="BE68" i="3"/>
  <c r="BD68" i="3"/>
  <c r="BC68" i="3"/>
  <c r="BC74" i="3" s="1"/>
  <c r="G13" i="2" s="1"/>
  <c r="BB68" i="3"/>
  <c r="BA68" i="3"/>
  <c r="BA74" i="3" s="1"/>
  <c r="E13" i="2" s="1"/>
  <c r="G68" i="3"/>
  <c r="BC66" i="3"/>
  <c r="BA66" i="3"/>
  <c r="G66" i="3"/>
  <c r="C66" i="3"/>
  <c r="BE64" i="3"/>
  <c r="BD64" i="3"/>
  <c r="BC64" i="3"/>
  <c r="BB64" i="3"/>
  <c r="BA64" i="3"/>
  <c r="G64" i="3"/>
  <c r="BE63" i="3"/>
  <c r="BE66" i="3" s="1"/>
  <c r="I12" i="2" s="1"/>
  <c r="BD63" i="3"/>
  <c r="BD66" i="3" s="1"/>
  <c r="H12" i="2" s="1"/>
  <c r="BC63" i="3"/>
  <c r="BB63" i="3"/>
  <c r="BB66" i="3" s="1"/>
  <c r="F12" i="2" s="1"/>
  <c r="BA63" i="3"/>
  <c r="C61" i="3"/>
  <c r="BE60" i="3"/>
  <c r="BD60" i="3"/>
  <c r="BC60" i="3"/>
  <c r="BA60" i="3"/>
  <c r="G60" i="3"/>
  <c r="BB60" i="3" s="1"/>
  <c r="BE55" i="3"/>
  <c r="BD55" i="3"/>
  <c r="BC55" i="3"/>
  <c r="BB55" i="3"/>
  <c r="BA55" i="3"/>
  <c r="BE54" i="3"/>
  <c r="BD54" i="3"/>
  <c r="BC54" i="3"/>
  <c r="BB54" i="3"/>
  <c r="BA54" i="3"/>
  <c r="G54" i="3"/>
  <c r="BE52" i="3"/>
  <c r="BD52" i="3"/>
  <c r="BC52" i="3"/>
  <c r="BB52" i="3"/>
  <c r="BA52" i="3"/>
  <c r="G52" i="3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E48" i="3"/>
  <c r="BD48" i="3"/>
  <c r="BD61" i="3" s="1"/>
  <c r="H11" i="2" s="1"/>
  <c r="BC48" i="3"/>
  <c r="BB48" i="3"/>
  <c r="BA48" i="3"/>
  <c r="BA61" i="3" s="1"/>
  <c r="E11" i="2" s="1"/>
  <c r="G48" i="3"/>
  <c r="BE47" i="3"/>
  <c r="BE61" i="3" s="1"/>
  <c r="I11" i="2" s="1"/>
  <c r="BD47" i="3"/>
  <c r="BC47" i="3"/>
  <c r="BC61" i="3" s="1"/>
  <c r="G11" i="2" s="1"/>
  <c r="BA47" i="3"/>
  <c r="G47" i="3"/>
  <c r="G61" i="3" s="1"/>
  <c r="BE45" i="3"/>
  <c r="I10" i="2" s="1"/>
  <c r="G45" i="3"/>
  <c r="C45" i="3"/>
  <c r="BE44" i="3"/>
  <c r="BD44" i="3"/>
  <c r="BC44" i="3"/>
  <c r="BB44" i="3"/>
  <c r="BA44" i="3"/>
  <c r="BE39" i="3"/>
  <c r="BD39" i="3"/>
  <c r="BD45" i="3" s="1"/>
  <c r="H10" i="2" s="1"/>
  <c r="BC39" i="3"/>
  <c r="BC45" i="3" s="1"/>
  <c r="G10" i="2" s="1"/>
  <c r="BB39" i="3"/>
  <c r="BB45" i="3" s="1"/>
  <c r="F10" i="2" s="1"/>
  <c r="BA39" i="3"/>
  <c r="BA45" i="3" s="1"/>
  <c r="E10" i="2" s="1"/>
  <c r="G37" i="3"/>
  <c r="C37" i="3"/>
  <c r="BE32" i="3"/>
  <c r="BD32" i="3"/>
  <c r="BC32" i="3"/>
  <c r="BB32" i="3"/>
  <c r="BA32" i="3"/>
  <c r="BA37" i="3" s="1"/>
  <c r="E9" i="2" s="1"/>
  <c r="BE27" i="3"/>
  <c r="BE37" i="3" s="1"/>
  <c r="I9" i="2" s="1"/>
  <c r="BD27" i="3"/>
  <c r="BD37" i="3" s="1"/>
  <c r="H9" i="2" s="1"/>
  <c r="BC27" i="3"/>
  <c r="BC37" i="3" s="1"/>
  <c r="G9" i="2" s="1"/>
  <c r="BB27" i="3"/>
  <c r="BB37" i="3" s="1"/>
  <c r="F9" i="2" s="1"/>
  <c r="BA27" i="3"/>
  <c r="BB25" i="3"/>
  <c r="BA25" i="3"/>
  <c r="C25" i="3"/>
  <c r="BE24" i="3"/>
  <c r="BE25" i="3" s="1"/>
  <c r="I8" i="2" s="1"/>
  <c r="BD24" i="3"/>
  <c r="BD25" i="3" s="1"/>
  <c r="H8" i="2" s="1"/>
  <c r="BC24" i="3"/>
  <c r="BC25" i="3" s="1"/>
  <c r="G8" i="2" s="1"/>
  <c r="BB24" i="3"/>
  <c r="BA24" i="3"/>
  <c r="BE21" i="3"/>
  <c r="BD21" i="3"/>
  <c r="BC21" i="3"/>
  <c r="G7" i="2" s="1"/>
  <c r="BB21" i="3"/>
  <c r="F7" i="2" s="1"/>
  <c r="C21" i="3"/>
  <c r="BE10" i="3"/>
  <c r="BD10" i="3"/>
  <c r="BC10" i="3"/>
  <c r="BB10" i="3"/>
  <c r="G10" i="3"/>
  <c r="BA10" i="3" s="1"/>
  <c r="BA21" i="3" s="1"/>
  <c r="E4" i="3"/>
  <c r="C4" i="3"/>
  <c r="B13" i="2"/>
  <c r="A13" i="2"/>
  <c r="G12" i="2"/>
  <c r="E12" i="2"/>
  <c r="B12" i="2"/>
  <c r="A12" i="2"/>
  <c r="B11" i="2"/>
  <c r="A11" i="2"/>
  <c r="B10" i="2"/>
  <c r="A10" i="2"/>
  <c r="B9" i="2"/>
  <c r="A9" i="2"/>
  <c r="F8" i="2"/>
  <c r="B8" i="2"/>
  <c r="A8" i="2"/>
  <c r="I7" i="2"/>
  <c r="H7" i="2"/>
  <c r="B7" i="2"/>
  <c r="A7" i="2"/>
  <c r="C2" i="2"/>
  <c r="C1" i="2"/>
  <c r="F33" i="1"/>
  <c r="C33" i="1"/>
  <c r="C31" i="1"/>
  <c r="D21" i="1"/>
  <c r="D20" i="1"/>
  <c r="D19" i="1"/>
  <c r="D18" i="1"/>
  <c r="D17" i="1"/>
  <c r="D16" i="1"/>
  <c r="D15" i="1"/>
  <c r="C9" i="1"/>
  <c r="G7" i="1"/>
  <c r="H14" i="2" l="1"/>
  <c r="C17" i="1" s="1"/>
  <c r="I14" i="2"/>
  <c r="C21" i="1" s="1"/>
  <c r="F14" i="2"/>
  <c r="C16" i="1" s="1"/>
  <c r="E14" i="2"/>
  <c r="G14" i="2"/>
  <c r="C18" i="1" s="1"/>
  <c r="BB47" i="3"/>
  <c r="BB61" i="3" s="1"/>
  <c r="G24" i="2" l="1"/>
  <c r="I24" i="2" s="1"/>
  <c r="G20" i="1" s="1"/>
  <c r="G20" i="2"/>
  <c r="I20" i="2" s="1"/>
  <c r="G16" i="1" s="1"/>
  <c r="G23" i="2"/>
  <c r="I23" i="2" s="1"/>
  <c r="G19" i="1" s="1"/>
  <c r="G19" i="2"/>
  <c r="I19" i="2" s="1"/>
  <c r="G25" i="2"/>
  <c r="I25" i="2" s="1"/>
  <c r="G21" i="1" s="1"/>
  <c r="G26" i="2"/>
  <c r="I26" i="2" s="1"/>
  <c r="G22" i="2"/>
  <c r="I22" i="2" s="1"/>
  <c r="G18" i="1" s="1"/>
  <c r="C15" i="1"/>
  <c r="C19" i="1" s="1"/>
  <c r="C22" i="1" s="1"/>
  <c r="G21" i="2"/>
  <c r="I21" i="2" s="1"/>
  <c r="G17" i="1" s="1"/>
  <c r="H27" i="2" l="1"/>
  <c r="G23" i="1" s="1"/>
  <c r="G15" i="1"/>
  <c r="C23" i="1"/>
  <c r="F30" i="1" s="1"/>
  <c r="F31" i="1" l="1"/>
  <c r="F34" i="1" s="1"/>
  <c r="G22" i="1"/>
</calcChain>
</file>

<file path=xl/sharedStrings.xml><?xml version="1.0" encoding="utf-8"?>
<sst xmlns="http://schemas.openxmlformats.org/spreadsheetml/2006/main" count="301" uniqueCount="216">
  <si>
    <t>VÝKAZ VÝMĚR</t>
  </si>
  <si>
    <t>Rozpočet</t>
  </si>
  <si>
    <t xml:space="preserve">JKSO </t>
  </si>
  <si>
    <t>Objekt</t>
  </si>
  <si>
    <t>Název objektu</t>
  </si>
  <si>
    <t xml:space="preserve">SKP </t>
  </si>
  <si>
    <t>024</t>
  </si>
  <si>
    <t xml:space="preserve">SPŠ stavební Brno, příspěvková organizace </t>
  </si>
  <si>
    <t>Měrná jednotka</t>
  </si>
  <si>
    <t>Stavba</t>
  </si>
  <si>
    <t>Název stavby</t>
  </si>
  <si>
    <t>Počet jednotek</t>
  </si>
  <si>
    <t>Okna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</si>
  <si>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</si>
  <si>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</si>
  <si>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</si>
  <si>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</si>
  <si>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</si>
  <si>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</si>
  <si>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</si>
  <si>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</si>
  <si>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</si>
  <si>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</si>
  <si>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</si>
  <si>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</si>
  <si>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</si>
  <si>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</si>
  <si>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</si>
  <si>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</si>
  <si>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</si>
  <si>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</si>
  <si>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</si>
  <si>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</si>
  <si>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</si>
  <si>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</si>
  <si>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</si>
  <si>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</si>
  <si>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</si>
  <si>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</si>
  <si>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</si>
  <si>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</si>
  <si>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</si>
  <si>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</si>
  <si>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</si>
  <si>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</si>
  <si>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</si>
  <si>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</si>
  <si>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</si>
  <si>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</si>
  <si>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</si>
  <si>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</si>
  <si>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</si>
  <si>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</si>
  <si>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</si>
  <si>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</si>
  <si>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</si>
  <si>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</si>
  <si>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</si>
  <si>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</si>
  <si>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</si>
  <si>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</si>
  <si>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</si>
  <si>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</si>
  <si>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</si>
  <si>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</si>
  <si>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</si>
  <si>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</si>
  <si>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</si>
  <si>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</si>
  <si>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</si>
  <si>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</si>
  <si>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</si>
  <si>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</si>
  <si>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</si>
  <si>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</si>
  <si>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CELKEM VRN</t>
  </si>
  <si>
    <t>Slepý rozpočet</t>
  </si>
  <si>
    <t>SPŠ stavební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</si>
  <si>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</si>
  <si>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</si>
  <si>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</si>
  <si>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</si>
  <si>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</si>
  <si>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</si>
  <si>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</si>
  <si>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</si>
  <si>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</si>
  <si>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3</t>
  </si>
  <si>
    <t>Svislé a kompletní konstrukce</t>
  </si>
  <si>
    <t>1</t>
  </si>
  <si>
    <t>311271177RT2</t>
  </si>
  <si>
    <t>Zdivo z tvárnic pórobetonových</t>
  </si>
  <si>
    <r>
      <rPr>
        <sz val="8"/>
        <rFont val="Arial"/>
        <family val="2"/>
        <charset val="238"/>
      </rPr>
      <t>m</t>
    </r>
    <r>
      <rPr>
        <vertAlign val="superscript"/>
        <sz val="8"/>
        <rFont val="Arial"/>
        <family val="2"/>
        <charset val="238"/>
      </rPr>
      <t>2</t>
    </r>
  </si>
  <si>
    <t>7,5</t>
  </si>
  <si>
    <t>0</t>
  </si>
  <si>
    <t>2</t>
  </si>
  <si>
    <t>612472181RT2</t>
  </si>
  <si>
    <t>Omítka stěn vnitřní štuková</t>
  </si>
  <si>
    <t>612100020R00</t>
  </si>
  <si>
    <t>Začištění omítek kolem oken a dveří</t>
  </si>
  <si>
    <t>m</t>
  </si>
  <si>
    <t>ozubená špaleta</t>
  </si>
  <si>
    <t>špaleta do šikma:519,4</t>
  </si>
  <si>
    <t>DR1 (1,45+2*2,65)*12</t>
  </si>
  <si>
    <t>DR2 (1,5+2*2,8)*12</t>
  </si>
  <si>
    <t>DR3 (1,45+2*2,55)*12</t>
  </si>
  <si>
    <t>DR4 (1,25+2*2,40)*11</t>
  </si>
  <si>
    <t>4</t>
  </si>
  <si>
    <t>612401916R00</t>
  </si>
  <si>
    <t>Příplatek za zaoblení hran</t>
  </si>
  <si>
    <t>183,35</t>
  </si>
  <si>
    <t>376,70*0,5</t>
  </si>
  <si>
    <t>998011003</t>
  </si>
  <si>
    <t>Přesun hmot pro budovy zděné do 24m</t>
  </si>
  <si>
    <t>t</t>
  </si>
  <si>
    <t>2,89</t>
  </si>
  <si>
    <t>5</t>
  </si>
  <si>
    <t>998011018</t>
  </si>
  <si>
    <t>Příplatek za přesun hmot do 5km</t>
  </si>
  <si>
    <t>998011019</t>
  </si>
  <si>
    <t>Příplatek za přesun hmot za dalších 5km</t>
  </si>
  <si>
    <t>Celkem za</t>
  </si>
  <si>
    <t>94</t>
  </si>
  <si>
    <t>Lešení a stavební výtahy</t>
  </si>
  <si>
    <t>6</t>
  </si>
  <si>
    <t>94994155R01</t>
  </si>
  <si>
    <t>Pomocná lešení</t>
  </si>
  <si>
    <t>80,00</t>
  </si>
  <si>
    <t>949942101R00</t>
  </si>
  <si>
    <t xml:space="preserve">Nájem za hydraulickou zvedací plošinu, H do 27 m </t>
  </si>
  <si>
    <t>den</t>
  </si>
  <si>
    <t>96</t>
  </si>
  <si>
    <t>Bourání konstrukcí</t>
  </si>
  <si>
    <t>968061112R00</t>
  </si>
  <si>
    <r>
      <rPr>
        <sz val="8"/>
        <rFont val="Arial"/>
        <family val="2"/>
        <charset val="238"/>
      </rPr>
      <t>Vyvěšení dřevěných okenních křídel pl. do 1,5 m</t>
    </r>
    <r>
      <rPr>
        <vertAlign val="superscript"/>
        <sz val="8"/>
        <rFont val="Arial"/>
        <family val="2"/>
        <charset val="238"/>
      </rPr>
      <t>2</t>
    </r>
  </si>
  <si>
    <t>kus</t>
  </si>
  <si>
    <t>DR1 8*12 (145*265)  (3.NP)</t>
  </si>
  <si>
    <t>DR1:4*6</t>
  </si>
  <si>
    <t>DR2:8*12 (150*280)  (2.NP)</t>
  </si>
  <si>
    <t>DR2:4*6</t>
  </si>
  <si>
    <t>DR3: 8*12 (145*255) (1.NP)</t>
  </si>
  <si>
    <t>DR3:4*6</t>
  </si>
  <si>
    <t>DR4: 8*11 (125*240) (1.PP)</t>
  </si>
  <si>
    <t>DR4:4*5</t>
  </si>
  <si>
    <t>968062357R00</t>
  </si>
  <si>
    <t>Vybourání rámů oken dvojitých</t>
  </si>
  <si>
    <t>DR1:(1,45*2,65)*12 (3.NP)</t>
  </si>
  <si>
    <t>DR1:(1,4+2,65)*2*6</t>
  </si>
  <si>
    <t>DR2:(1,5*2,8)*12 (2.NP)</t>
  </si>
  <si>
    <t>DR2:(1,4+2,8)*2*6</t>
  </si>
  <si>
    <t>DR3:(1,45*2,55)*12 (1.NP)</t>
  </si>
  <si>
    <t>DR3:(1,4+2,5)*2*6</t>
  </si>
  <si>
    <t>DR4: (1,25*2,40)*11 (1.PP)</t>
  </si>
  <si>
    <t>DR4:(1,4+2)*2*5</t>
  </si>
  <si>
    <t>764</t>
  </si>
  <si>
    <t>Konstrukce klempířské</t>
  </si>
  <si>
    <t>764510240R00</t>
  </si>
  <si>
    <t xml:space="preserve">Oplechování parapetů včetně rohů z Cu, rš 250 mm </t>
  </si>
  <si>
    <t>3.NP 11*1,65</t>
  </si>
  <si>
    <t>jižní fasáda:41,80*1,1</t>
  </si>
  <si>
    <t>2.NP 11* 1,70</t>
  </si>
  <si>
    <t>1.NP 11*1,65</t>
  </si>
  <si>
    <t>1. PP  11*1,45</t>
  </si>
  <si>
    <t>západní fasáda:44,50*1,1</t>
  </si>
  <si>
    <t>998764104R00</t>
  </si>
  <si>
    <t xml:space="preserve">Přesun hmot pro klempířské konstr., výšky do 12 m </t>
  </si>
  <si>
    <t>766</t>
  </si>
  <si>
    <t>Konstrukce truhlářské</t>
  </si>
  <si>
    <t>766622246R00</t>
  </si>
  <si>
    <r>
      <rPr>
        <sz val="8"/>
        <rFont val="Arial"/>
        <family val="2"/>
        <charset val="238"/>
      </rPr>
      <t>Montáž oken komplet.otvíravá do rámů, plocha nad 3,30 m</t>
    </r>
    <r>
      <rPr>
        <vertAlign val="superscript"/>
        <sz val="8"/>
        <rFont val="Arial"/>
        <family val="2"/>
        <charset val="238"/>
      </rPr>
      <t>2</t>
    </r>
  </si>
  <si>
    <t>766694112R00</t>
  </si>
  <si>
    <t xml:space="preserve">Montáž parapetních desek š.do 30 cm,dl.do 160 cm </t>
  </si>
  <si>
    <t>61110140-01</t>
  </si>
  <si>
    <t>Okno jenoduché, 1,45x2,65 m lep. smrkové hranoly, izol. dvojsklo Uw=1,1, kování  - DR1</t>
  </si>
  <si>
    <t>61110140-02</t>
  </si>
  <si>
    <t>Okno jenoduché, 1,45x2,8 m lep. smrkové hranoly, izol. dvojsklo Uw=1,1, kování   - DR2</t>
  </si>
  <si>
    <t>61110140-03</t>
  </si>
  <si>
    <t>Okno jenoduché, 1,45x2,55 m lep. smrkové hranoly, izol. dvojsklo Uw=1,1, kování   - DR3</t>
  </si>
  <si>
    <t>61110140-05</t>
  </si>
  <si>
    <t>Okno jenoduché, 1,25x2,4 m lep. smrkové hranoly, izol. dvojsklo Uw=1,1, kování   - DR4</t>
  </si>
  <si>
    <t>61110140-07</t>
  </si>
  <si>
    <t>Difuzní páska</t>
  </si>
  <si>
    <t>Okno jenoduché, 0,9*2,55 m lep. smrkové hranoly, izol. dvojsklo Uw=1,1, kování   - DR5, DR6,DR7</t>
  </si>
  <si>
    <t>61187550</t>
  </si>
  <si>
    <t>Deska parapetní dřevěná šířka 20 cm barva šedý mramor</t>
  </si>
  <si>
    <t>3.NP 12*1,65</t>
  </si>
  <si>
    <t>2.NP 12* 1,70</t>
  </si>
  <si>
    <t>1.NP 13*1,65</t>
  </si>
  <si>
    <t>998766102R00</t>
  </si>
  <si>
    <t xml:space="preserve">Přesun hmot pro truhlářské konstr., výšky do 24m </t>
  </si>
  <si>
    <t>784</t>
  </si>
  <si>
    <t>Malby</t>
  </si>
  <si>
    <t>784151201R00</t>
  </si>
  <si>
    <t xml:space="preserve">Penetrace podkladu  1 x </t>
  </si>
  <si>
    <t>m2</t>
  </si>
  <si>
    <t>784155212R00</t>
  </si>
  <si>
    <t xml:space="preserve">Malba tekutá , bílá, bez penetr. 2 x, otěruvzdorná </t>
  </si>
  <si>
    <t>384,7*0,2</t>
  </si>
  <si>
    <t>519,04*0,2</t>
  </si>
  <si>
    <t>D96</t>
  </si>
  <si>
    <t>Přesuny suti a vybouraných hmot</t>
  </si>
  <si>
    <t>D96-PC1</t>
  </si>
  <si>
    <t xml:space="preserve">Likvidace stávajících oken </t>
  </si>
  <si>
    <t>bm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</si>
  <si>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</si>
  <si>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</si>
  <si>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</si>
  <si>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</si>
  <si>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</si>
  <si>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</si>
  <si>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</si>
  <si>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</si>
  <si>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</si>
  <si>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</si>
  <si>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Výměna oken - 3.etapa</t>
  </si>
  <si>
    <t>SPŠ stavební Brno - výměna oken 3.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</si>
</sst>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&quot; Kč&quot;"/>
  </numFmts>
  <fonts count="25">
    <font>
      <sz val="10"/>
      <name val="Arial CE"/>
      <charset val="238"/>
    </font>
    <font>
      <sz val="10"/>
      <name val="Arial CE"/>
      <charset val="1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rgb="FFFFFFFF"/>
      <name val="Arial CE"/>
      <charset val="1"/>
    </font>
    <font>
      <sz val="8"/>
      <color rgb="FF0000FF"/>
      <name val="Arial"/>
      <family val="2"/>
      <charset val="238"/>
    </font>
    <font>
      <sz val="8"/>
      <color rgb="FFFFFFFF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6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6" fillId="2" borderId="8" xfId="0" applyNumberFormat="1" applyFont="1" applyFill="1" applyBorder="1"/>
    <xf numFmtId="0" fontId="3" fillId="2" borderId="9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3" fontId="4" fillId="0" borderId="11" xfId="0" applyNumberFormat="1" applyFont="1" applyBorder="1" applyAlignment="1">
      <alignment horizontal="left"/>
    </xf>
    <xf numFmtId="49" fontId="3" fillId="2" borderId="12" xfId="0" applyNumberFormat="1" applyFont="1" applyFill="1" applyBorder="1"/>
    <xf numFmtId="49" fontId="6" fillId="2" borderId="13" xfId="0" applyNumberFormat="1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Border="1" applyAlignment="1"/>
    <xf numFmtId="0" fontId="4" fillId="0" borderId="16" xfId="0" applyFont="1" applyBorder="1" applyAlignment="1"/>
    <xf numFmtId="0" fontId="0" fillId="0" borderId="0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3" fontId="6" fillId="0" borderId="6" xfId="0" applyNumberFormat="1" applyFont="1" applyBorder="1"/>
    <xf numFmtId="0" fontId="6" fillId="0" borderId="2" xfId="0" applyFont="1" applyBorder="1"/>
    <xf numFmtId="3" fontId="6" fillId="0" borderId="4" xfId="0" applyNumberFormat="1" applyFont="1" applyBorder="1"/>
    <xf numFmtId="0" fontId="6" fillId="0" borderId="3" xfId="0" applyFont="1" applyBorder="1"/>
    <xf numFmtId="3" fontId="6" fillId="0" borderId="9" xfId="0" applyNumberFormat="1" applyFont="1" applyBorder="1"/>
    <xf numFmtId="0" fontId="6" fillId="0" borderId="8" xfId="0" applyFont="1" applyBorder="1"/>
    <xf numFmtId="0" fontId="6" fillId="0" borderId="24" xfId="0" applyFont="1" applyBorder="1"/>
    <xf numFmtId="0" fontId="6" fillId="0" borderId="23" xfId="0" applyFont="1" applyBorder="1" applyAlignment="1">
      <alignment shrinkToFit="1"/>
    </xf>
    <xf numFmtId="0" fontId="6" fillId="0" borderId="25" xfId="0" applyFont="1" applyBorder="1"/>
    <xf numFmtId="0" fontId="6" fillId="0" borderId="12" xfId="0" applyFont="1" applyBorder="1"/>
    <xf numFmtId="0" fontId="6" fillId="0" borderId="0" xfId="0" applyFont="1" applyBorder="1"/>
    <xf numFmtId="3" fontId="6" fillId="0" borderId="27" xfId="0" applyNumberFormat="1" applyFont="1" applyBorder="1"/>
    <xf numFmtId="0" fontId="6" fillId="0" borderId="28" xfId="0" applyFont="1" applyBorder="1"/>
    <xf numFmtId="3" fontId="6" fillId="0" borderId="29" xfId="0" applyNumberFormat="1" applyFont="1" applyBorder="1"/>
    <xf numFmtId="0" fontId="6" fillId="0" borderId="30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6" fillId="0" borderId="13" xfId="0" applyFont="1" applyBorder="1"/>
    <xf numFmtId="0" fontId="6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 applyAlignment="1">
      <alignment horizontal="right"/>
    </xf>
    <xf numFmtId="164" fontId="6" fillId="0" borderId="0" xfId="0" applyNumberFormat="1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165" fontId="6" fillId="0" borderId="39" xfId="0" applyNumberFormat="1" applyFont="1" applyBorder="1" applyAlignment="1">
      <alignment horizontal="right"/>
    </xf>
    <xf numFmtId="0" fontId="6" fillId="0" borderId="39" xfId="0" applyFont="1" applyBorder="1"/>
    <xf numFmtId="0" fontId="6" fillId="0" borderId="9" xfId="0" applyFont="1" applyBorder="1"/>
    <xf numFmtId="165" fontId="6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Font="1" applyAlignment="1"/>
    <xf numFmtId="0" fontId="0" fillId="0" borderId="0" xfId="0" applyAlignment="1">
      <alignment wrapText="1"/>
    </xf>
    <xf numFmtId="0" fontId="3" fillId="0" borderId="41" xfId="1" applyFont="1" applyBorder="1"/>
    <xf numFmtId="0" fontId="6" fillId="0" borderId="41" xfId="1" applyFont="1" applyBorder="1"/>
    <xf numFmtId="0" fontId="6" fillId="0" borderId="41" xfId="1" applyFont="1" applyBorder="1" applyAlignment="1">
      <alignment horizontal="right"/>
    </xf>
    <xf numFmtId="0" fontId="6" fillId="0" borderId="42" xfId="1" applyFont="1" applyBorder="1"/>
    <xf numFmtId="0" fontId="6" fillId="0" borderId="41" xfId="0" applyFont="1" applyBorder="1" applyAlignment="1">
      <alignment horizontal="left"/>
    </xf>
    <xf numFmtId="0" fontId="6" fillId="0" borderId="43" xfId="0" applyFont="1" applyBorder="1"/>
    <xf numFmtId="0" fontId="3" fillId="0" borderId="45" xfId="1" applyFont="1" applyBorder="1"/>
    <xf numFmtId="0" fontId="6" fillId="0" borderId="45" xfId="1" applyFont="1" applyBorder="1"/>
    <xf numFmtId="0" fontId="6" fillId="0" borderId="45" xfId="1" applyFont="1" applyBorder="1" applyAlignment="1">
      <alignment horizontal="right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49" fontId="4" fillId="0" borderId="12" xfId="0" applyNumberFormat="1" applyFont="1" applyBorder="1"/>
    <xf numFmtId="0" fontId="4" fillId="0" borderId="0" xfId="0" applyFont="1" applyBorder="1"/>
    <xf numFmtId="3" fontId="6" fillId="0" borderId="34" xfId="0" applyNumberFormat="1" applyFont="1" applyBorder="1"/>
    <xf numFmtId="3" fontId="6" fillId="0" borderId="13" xfId="0" applyNumberFormat="1" applyFont="1" applyBorder="1"/>
    <xf numFmtId="3" fontId="6" fillId="0" borderId="50" xfId="0" applyNumberFormat="1" applyFont="1" applyBorder="1"/>
    <xf numFmtId="3" fontId="6" fillId="0" borderId="51" xfId="0" applyNumberFormat="1" applyFont="1" applyBorder="1"/>
    <xf numFmtId="0" fontId="3" fillId="2" borderId="19" xfId="0" applyFont="1" applyFill="1" applyBorder="1"/>
    <xf numFmtId="0" fontId="3" fillId="2" borderId="20" xfId="0" applyFont="1" applyFill="1" applyBorder="1"/>
    <xf numFmtId="3" fontId="3" fillId="2" borderId="21" xfId="0" applyNumberFormat="1" applyFont="1" applyFill="1" applyBorder="1"/>
    <xf numFmtId="3" fontId="3" fillId="2" borderId="47" xfId="0" applyNumberFormat="1" applyFont="1" applyFill="1" applyBorder="1"/>
    <xf numFmtId="3" fontId="3" fillId="2" borderId="48" xfId="0" applyNumberFormat="1" applyFont="1" applyFill="1" applyBorder="1"/>
    <xf numFmtId="3" fontId="3" fillId="2" borderId="49" xfId="0" applyNumberFormat="1" applyFont="1" applyFill="1" applyBorder="1"/>
    <xf numFmtId="0" fontId="10" fillId="0" borderId="0" xfId="0" applyFont="1"/>
    <xf numFmtId="0" fontId="6" fillId="2" borderId="32" xfId="0" applyFont="1" applyFill="1" applyBorder="1"/>
    <xf numFmtId="0" fontId="3" fillId="2" borderId="5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2" xfId="0" applyNumberFormat="1" applyFont="1" applyFill="1" applyBorder="1" applyAlignment="1">
      <alignment horizontal="right"/>
    </xf>
    <xf numFmtId="0" fontId="6" fillId="0" borderId="17" xfId="0" applyFont="1" applyBorder="1"/>
    <xf numFmtId="3" fontId="6" fillId="0" borderId="24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4" fontId="6" fillId="0" borderId="23" xfId="0" applyNumberFormat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0" fontId="6" fillId="2" borderId="28" xfId="0" applyFont="1" applyFill="1" applyBorder="1"/>
    <xf numFmtId="0" fontId="3" fillId="2" borderId="29" xfId="0" applyFont="1" applyFill="1" applyBorder="1"/>
    <xf numFmtId="0" fontId="6" fillId="2" borderId="29" xfId="0" applyFont="1" applyFill="1" applyBorder="1"/>
    <xf numFmtId="4" fontId="6" fillId="2" borderId="53" xfId="0" applyNumberFormat="1" applyFont="1" applyFill="1" applyBorder="1"/>
    <xf numFmtId="4" fontId="6" fillId="2" borderId="28" xfId="0" applyNumberFormat="1" applyFont="1" applyFill="1" applyBorder="1"/>
    <xf numFmtId="4" fontId="6" fillId="2" borderId="29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1" fillId="0" borderId="0" xfId="1" applyAlignment="1">
      <alignment horizontal="right"/>
    </xf>
    <xf numFmtId="0" fontId="6" fillId="0" borderId="0" xfId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42" xfId="1" applyFont="1" applyBorder="1" applyAlignment="1">
      <alignment horizontal="right"/>
    </xf>
    <xf numFmtId="0" fontId="6" fillId="0" borderId="41" xfId="1" applyFont="1" applyBorder="1" applyAlignment="1">
      <alignment horizontal="left"/>
    </xf>
    <xf numFmtId="0" fontId="6" fillId="0" borderId="43" xfId="1" applyFont="1" applyBorder="1"/>
    <xf numFmtId="0" fontId="4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0" xfId="1" applyFont="1" applyBorder="1" applyAlignment="1">
      <alignment horizontal="center"/>
    </xf>
    <xf numFmtId="49" fontId="3" fillId="0" borderId="50" xfId="1" applyNumberFormat="1" applyFont="1" applyBorder="1" applyAlignment="1">
      <alignment horizontal="left"/>
    </xf>
    <xf numFmtId="0" fontId="3" fillId="0" borderId="15" xfId="1" applyFont="1" applyBorder="1"/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right"/>
    </xf>
    <xf numFmtId="0" fontId="6" fillId="0" borderId="8" xfId="1" applyFont="1" applyBorder="1"/>
    <xf numFmtId="0" fontId="15" fillId="0" borderId="0" xfId="1" applyFont="1"/>
    <xf numFmtId="49" fontId="16" fillId="0" borderId="54" xfId="1" applyNumberFormat="1" applyFont="1" applyBorder="1" applyAlignment="1">
      <alignment horizontal="center" vertical="top"/>
    </xf>
    <xf numFmtId="49" fontId="16" fillId="0" borderId="54" xfId="1" applyNumberFormat="1" applyFont="1" applyBorder="1" applyAlignment="1">
      <alignment horizontal="left" vertical="center"/>
    </xf>
    <xf numFmtId="0" fontId="16" fillId="0" borderId="15" xfId="1" applyFont="1" applyBorder="1" applyAlignment="1">
      <alignment vertical="center"/>
    </xf>
    <xf numFmtId="49" fontId="16" fillId="0" borderId="54" xfId="1" applyNumberFormat="1" applyFont="1" applyBorder="1" applyAlignment="1">
      <alignment horizontal="right" vertical="top"/>
    </xf>
    <xf numFmtId="0" fontId="16" fillId="0" borderId="54" xfId="1" applyFont="1" applyBorder="1" applyAlignment="1">
      <alignment horizontal="center" vertical="top"/>
    </xf>
    <xf numFmtId="49" fontId="16" fillId="0" borderId="54" xfId="1" applyNumberFormat="1" applyFont="1" applyBorder="1" applyAlignment="1">
      <alignment horizontal="left" vertical="top"/>
    </xf>
    <xf numFmtId="0" fontId="16" fillId="0" borderId="54" xfId="1" applyFont="1" applyBorder="1" applyAlignment="1">
      <alignment vertical="top" wrapText="1"/>
    </xf>
    <xf numFmtId="49" fontId="16" fillId="0" borderId="54" xfId="1" applyNumberFormat="1" applyFont="1" applyBorder="1" applyAlignment="1">
      <alignment horizontal="center" shrinkToFit="1"/>
    </xf>
    <xf numFmtId="4" fontId="16" fillId="0" borderId="54" xfId="1" applyNumberFormat="1" applyFont="1" applyBorder="1" applyAlignment="1">
      <alignment horizontal="right"/>
    </xf>
    <xf numFmtId="4" fontId="16" fillId="0" borderId="54" xfId="1" applyNumberFormat="1" applyFont="1" applyBorder="1"/>
    <xf numFmtId="4" fontId="1" fillId="0" borderId="0" xfId="1" applyNumberFormat="1"/>
    <xf numFmtId="0" fontId="18" fillId="0" borderId="0" xfId="1" applyFont="1"/>
    <xf numFmtId="0" fontId="4" fillId="0" borderId="50" xfId="1" applyFont="1" applyBorder="1" applyAlignment="1">
      <alignment horizontal="center"/>
    </xf>
    <xf numFmtId="49" fontId="4" fillId="0" borderId="50" xfId="1" applyNumberFormat="1" applyFont="1" applyBorder="1" applyAlignment="1">
      <alignment horizontal="right"/>
    </xf>
    <xf numFmtId="49" fontId="19" fillId="3" borderId="55" xfId="1" applyNumberFormat="1" applyFont="1" applyFill="1" applyBorder="1" applyAlignment="1">
      <alignment horizontal="left" wrapText="1"/>
    </xf>
    <xf numFmtId="4" fontId="19" fillId="3" borderId="55" xfId="1" applyNumberFormat="1" applyFont="1" applyFill="1" applyBorder="1" applyAlignment="1">
      <alignment horizontal="right" wrapText="1"/>
    </xf>
    <xf numFmtId="0" fontId="19" fillId="3" borderId="33" xfId="1" applyFont="1" applyFill="1" applyBorder="1" applyAlignment="1">
      <alignment horizontal="left" wrapText="1"/>
    </xf>
    <xf numFmtId="0" fontId="19" fillId="0" borderId="13" xfId="0" applyFont="1" applyBorder="1" applyAlignment="1">
      <alignment horizontal="right"/>
    </xf>
    <xf numFmtId="0" fontId="20" fillId="0" borderId="0" xfId="1" applyFont="1" applyAlignment="1">
      <alignment wrapText="1"/>
    </xf>
    <xf numFmtId="0" fontId="6" fillId="2" borderId="10" xfId="1" applyFont="1" applyFill="1" applyBorder="1" applyAlignment="1">
      <alignment horizontal="center"/>
    </xf>
    <xf numFmtId="49" fontId="21" fillId="2" borderId="10" xfId="1" applyNumberFormat="1" applyFont="1" applyFill="1" applyBorder="1" applyAlignment="1">
      <alignment horizontal="left"/>
    </xf>
    <xf numFmtId="0" fontId="21" fillId="2" borderId="15" xfId="1" applyFont="1" applyFill="1" applyBorder="1"/>
    <xf numFmtId="0" fontId="6" fillId="2" borderId="9" xfId="1" applyFont="1" applyFill="1" applyBorder="1" applyAlignment="1">
      <alignment horizontal="center"/>
    </xf>
    <xf numFmtId="4" fontId="6" fillId="2" borderId="9" xfId="1" applyNumberFormat="1" applyFont="1" applyFill="1" applyBorder="1" applyAlignment="1">
      <alignment horizontal="right"/>
    </xf>
    <xf numFmtId="4" fontId="6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3" fontId="1" fillId="0" borderId="0" xfId="1" applyNumberFormat="1"/>
    <xf numFmtId="0" fontId="16" fillId="0" borderId="15" xfId="1" applyFont="1" applyBorder="1"/>
    <xf numFmtId="4" fontId="3" fillId="2" borderId="10" xfId="1" applyNumberFormat="1" applyFont="1" applyFill="1" applyBorder="1"/>
    <xf numFmtId="49" fontId="22" fillId="0" borderId="56" xfId="0" applyNumberFormat="1" applyFont="1" applyBorder="1" applyAlignment="1">
      <alignment horizontal="left" wrapText="1"/>
    </xf>
    <xf numFmtId="0" fontId="1" fillId="0" borderId="0" xfId="1" applyBorder="1"/>
    <xf numFmtId="0" fontId="23" fillId="0" borderId="0" xfId="1" applyFont="1" applyAlignment="1"/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0" fontId="0" fillId="0" borderId="0" xfId="0" applyBorder="1" applyAlignment="1">
      <alignment horizontal="left" wrapText="1"/>
    </xf>
    <xf numFmtId="166" fontId="6" fillId="0" borderId="11" xfId="0" applyNumberFormat="1" applyFont="1" applyBorder="1" applyAlignment="1">
      <alignment horizontal="right" indent="4"/>
    </xf>
    <xf numFmtId="166" fontId="7" fillId="2" borderId="27" xfId="0" applyNumberFormat="1" applyFont="1" applyFill="1" applyBorder="1" applyAlignment="1">
      <alignment horizontal="right" indent="4"/>
    </xf>
    <xf numFmtId="0" fontId="9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6" fillId="0" borderId="26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top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" fontId="3" fillId="2" borderId="53" xfId="0" applyNumberFormat="1" applyFont="1" applyFill="1" applyBorder="1" applyAlignment="1">
      <alignment horizontal="right"/>
    </xf>
    <xf numFmtId="0" fontId="6" fillId="0" borderId="40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46" xfId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9" fillId="3" borderId="55" xfId="1" applyNumberFormat="1" applyFont="1" applyFill="1" applyBorder="1" applyAlignment="1">
      <alignment horizontal="left" wrapText="1"/>
    </xf>
    <xf numFmtId="0" fontId="12" fillId="0" borderId="0" xfId="1" applyFont="1" applyBorder="1" applyAlignment="1">
      <alignment horizontal="center"/>
    </xf>
    <xf numFmtId="49" fontId="6" fillId="0" borderId="44" xfId="1" applyNumberFormat="1" applyFont="1" applyBorder="1" applyAlignment="1">
      <alignment horizontal="center"/>
    </xf>
    <xf numFmtId="0" fontId="6" fillId="0" borderId="46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5"/>
  <sheetViews>
    <sheetView tabSelected="1" zoomScale="148" zoomScaleNormal="148" workbookViewId="0">
      <selection activeCell="J11" sqref="J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1025" width="8.7109375" customWidth="1"/>
  </cols>
  <sheetData>
    <row r="1" spans="1:57" ht="24.75" customHeight="1">
      <c r="A1" s="196" t="s">
        <v>0</v>
      </c>
      <c r="B1" s="196"/>
      <c r="C1" s="196"/>
      <c r="D1" s="196"/>
      <c r="E1" s="196"/>
      <c r="F1" s="196"/>
      <c r="G1" s="196"/>
    </row>
    <row r="2" spans="1:57" ht="12.75" customHeight="1">
      <c r="A2" s="1" t="s">
        <v>1</v>
      </c>
      <c r="B2" s="2"/>
      <c r="C2" s="3" t="s">
        <v>215</v>
      </c>
      <c r="D2" s="3"/>
      <c r="E2" s="2"/>
      <c r="F2" s="4" t="s">
        <v>2</v>
      </c>
      <c r="G2" s="5"/>
    </row>
    <row r="3" spans="1:57" ht="3" hidden="1" customHeight="1">
      <c r="A3" s="6"/>
      <c r="B3" s="7"/>
      <c r="C3" s="8"/>
      <c r="D3" s="8"/>
      <c r="E3" s="7"/>
      <c r="F3" s="9"/>
      <c r="G3" s="10"/>
    </row>
    <row r="4" spans="1:57" ht="12" customHeight="1">
      <c r="A4" s="11" t="s">
        <v>3</v>
      </c>
      <c r="B4" s="7"/>
      <c r="C4" s="8" t="s">
        <v>4</v>
      </c>
      <c r="D4" s="8"/>
      <c r="E4" s="7"/>
      <c r="F4" s="9" t="s">
        <v>5</v>
      </c>
      <c r="G4" s="12"/>
    </row>
    <row r="5" spans="1:57" ht="12.95" customHeight="1">
      <c r="A5" s="13" t="s">
        <v>6</v>
      </c>
      <c r="B5" s="14"/>
      <c r="C5" s="15" t="s">
        <v>7</v>
      </c>
      <c r="D5" s="16"/>
      <c r="E5" s="17"/>
      <c r="F5" s="9" t="s">
        <v>8</v>
      </c>
      <c r="G5" s="10"/>
    </row>
    <row r="6" spans="1:57" ht="12.95" customHeight="1">
      <c r="A6" s="11" t="s">
        <v>9</v>
      </c>
      <c r="B6" s="7"/>
      <c r="C6" s="8" t="s">
        <v>10</v>
      </c>
      <c r="D6" s="8"/>
      <c r="E6" s="7"/>
      <c r="F6" s="9" t="s">
        <v>11</v>
      </c>
      <c r="G6" s="18"/>
    </row>
    <row r="7" spans="1:57" ht="12.95" customHeight="1">
      <c r="A7" s="19"/>
      <c r="B7" s="20"/>
      <c r="C7" s="21" t="s">
        <v>12</v>
      </c>
      <c r="D7" s="22"/>
      <c r="E7" s="22"/>
      <c r="F7" s="23" t="s">
        <v>13</v>
      </c>
      <c r="G7" s="24">
        <f>IF(PocetMJ=0,,ROUND((F30+F32)/PocetMJ,1))</f>
        <v>0</v>
      </c>
    </row>
    <row r="8" spans="1:57">
      <c r="A8" s="25" t="s">
        <v>14</v>
      </c>
      <c r="B8" s="9"/>
      <c r="C8" s="197"/>
      <c r="D8" s="197"/>
      <c r="E8" s="197"/>
      <c r="F8" s="9" t="s">
        <v>15</v>
      </c>
      <c r="G8" s="26"/>
      <c r="H8" s="27"/>
    </row>
    <row r="9" spans="1:57">
      <c r="A9" s="25" t="s">
        <v>16</v>
      </c>
      <c r="B9" s="9"/>
      <c r="C9" s="197">
        <f>Projektant</f>
        <v>0</v>
      </c>
      <c r="D9" s="197"/>
      <c r="E9" s="197"/>
      <c r="F9" s="9"/>
      <c r="G9" s="26"/>
      <c r="H9" s="27"/>
    </row>
    <row r="10" spans="1:57">
      <c r="A10" s="25" t="s">
        <v>17</v>
      </c>
      <c r="B10" s="9"/>
      <c r="C10" s="198"/>
      <c r="D10" s="198"/>
      <c r="E10" s="198"/>
      <c r="F10" s="28"/>
      <c r="G10" s="29"/>
      <c r="H10" s="30"/>
    </row>
    <row r="11" spans="1:57" ht="13.5" customHeight="1">
      <c r="A11" s="25" t="s">
        <v>18</v>
      </c>
      <c r="B11" s="9"/>
      <c r="C11" s="198"/>
      <c r="D11" s="198"/>
      <c r="E11" s="198"/>
      <c r="F11" s="28" t="s">
        <v>19</v>
      </c>
      <c r="G11" s="29"/>
      <c r="H11" s="27"/>
      <c r="BA11" s="31"/>
      <c r="BB11" s="31"/>
      <c r="BC11" s="31"/>
      <c r="BD11" s="31"/>
      <c r="BE11" s="31"/>
    </row>
    <row r="12" spans="1:57" ht="12.75" customHeight="1">
      <c r="A12" s="32" t="s">
        <v>20</v>
      </c>
      <c r="B12" s="7"/>
      <c r="C12" s="192"/>
      <c r="D12" s="192"/>
      <c r="E12" s="192"/>
      <c r="F12" s="33" t="s">
        <v>21</v>
      </c>
      <c r="G12" s="34">
        <v>4</v>
      </c>
      <c r="H12" s="27"/>
    </row>
    <row r="13" spans="1:57" ht="28.5" customHeight="1">
      <c r="A13" s="193" t="s">
        <v>22</v>
      </c>
      <c r="B13" s="193"/>
      <c r="C13" s="193"/>
      <c r="D13" s="193"/>
      <c r="E13" s="193"/>
      <c r="F13" s="193"/>
      <c r="G13" s="193"/>
      <c r="H13" s="27"/>
    </row>
    <row r="14" spans="1:57" ht="17.25" customHeight="1">
      <c r="A14" s="35" t="s">
        <v>23</v>
      </c>
      <c r="B14" s="36"/>
      <c r="C14" s="37"/>
      <c r="D14" s="194" t="s">
        <v>24</v>
      </c>
      <c r="E14" s="194"/>
      <c r="F14" s="194"/>
      <c r="G14" s="194"/>
    </row>
    <row r="15" spans="1:57" ht="15.95" customHeight="1">
      <c r="A15" s="39"/>
      <c r="B15" s="40" t="s">
        <v>25</v>
      </c>
      <c r="C15" s="41">
        <f>HSV</f>
        <v>0</v>
      </c>
      <c r="D15" s="42" t="str">
        <f>Rekapitulace!A19</f>
        <v>Ztížené výrobní podmínky</v>
      </c>
      <c r="E15" s="43"/>
      <c r="F15" s="44"/>
      <c r="G15" s="41">
        <f>Rekapitulace!I19</f>
        <v>0</v>
      </c>
    </row>
    <row r="16" spans="1:57" ht="15.95" customHeight="1">
      <c r="A16" s="39" t="s">
        <v>26</v>
      </c>
      <c r="B16" s="40" t="s">
        <v>27</v>
      </c>
      <c r="C16" s="41">
        <f>PSV</f>
        <v>0</v>
      </c>
      <c r="D16" s="6" t="str">
        <f>Rekapitulace!A20</f>
        <v>Oborová přirážka</v>
      </c>
      <c r="E16" s="45"/>
      <c r="F16" s="46"/>
      <c r="G16" s="41">
        <f>Rekapitulace!I20</f>
        <v>0</v>
      </c>
    </row>
    <row r="17" spans="1:7" ht="15.95" customHeight="1">
      <c r="A17" s="39" t="s">
        <v>28</v>
      </c>
      <c r="B17" s="40" t="s">
        <v>29</v>
      </c>
      <c r="C17" s="41">
        <f>Mont</f>
        <v>0</v>
      </c>
      <c r="D17" s="6" t="str">
        <f>Rekapitulace!A21</f>
        <v>Přesun stavebních kapacit</v>
      </c>
      <c r="E17" s="45"/>
      <c r="F17" s="46"/>
      <c r="G17" s="41">
        <f>Rekapitulace!I21</f>
        <v>0</v>
      </c>
    </row>
    <row r="18" spans="1:7" ht="15.95" customHeight="1">
      <c r="A18" s="47" t="s">
        <v>30</v>
      </c>
      <c r="B18" s="48" t="s">
        <v>31</v>
      </c>
      <c r="C18" s="41">
        <f>Dodavka</f>
        <v>0</v>
      </c>
      <c r="D18" s="6" t="str">
        <f>Rekapitulace!A22</f>
        <v>Mimostaveništní doprava</v>
      </c>
      <c r="E18" s="45"/>
      <c r="F18" s="46"/>
      <c r="G18" s="41">
        <f>Rekapitulace!I22</f>
        <v>0</v>
      </c>
    </row>
    <row r="19" spans="1:7" ht="15.95" customHeight="1">
      <c r="A19" s="49" t="s">
        <v>32</v>
      </c>
      <c r="B19" s="40"/>
      <c r="C19" s="41">
        <f>SUM(C15:C18)</f>
        <v>0</v>
      </c>
      <c r="D19" s="6" t="str">
        <f>Rekapitulace!A23</f>
        <v>Zařízení staveniště</v>
      </c>
      <c r="E19" s="45"/>
      <c r="F19" s="46"/>
      <c r="G19" s="41">
        <f>Rekapitulace!I23</f>
        <v>0</v>
      </c>
    </row>
    <row r="20" spans="1:7" ht="15.95" customHeight="1">
      <c r="A20" s="49"/>
      <c r="B20" s="40"/>
      <c r="C20" s="41"/>
      <c r="D20" s="6" t="str">
        <f>Rekapitulace!A24</f>
        <v>Provoz investora</v>
      </c>
      <c r="E20" s="45"/>
      <c r="F20" s="46"/>
      <c r="G20" s="41">
        <f>Rekapitulace!I24</f>
        <v>0</v>
      </c>
    </row>
    <row r="21" spans="1:7" ht="15.95" customHeight="1">
      <c r="A21" s="49" t="s">
        <v>33</v>
      </c>
      <c r="B21" s="40"/>
      <c r="C21" s="41">
        <f>HZS</f>
        <v>0</v>
      </c>
      <c r="D21" s="6" t="str">
        <f>Rekapitulace!A25</f>
        <v>Kompletační činnost (IČD)</v>
      </c>
      <c r="E21" s="45"/>
      <c r="F21" s="46"/>
      <c r="G21" s="41">
        <f>Rekapitulace!I25</f>
        <v>0</v>
      </c>
    </row>
    <row r="22" spans="1:7" ht="15.95" customHeight="1">
      <c r="A22" s="50" t="s">
        <v>34</v>
      </c>
      <c r="B22" s="51"/>
      <c r="C22" s="41">
        <f>C19+C21</f>
        <v>0</v>
      </c>
      <c r="D22" s="6" t="s">
        <v>35</v>
      </c>
      <c r="E22" s="45"/>
      <c r="F22" s="46"/>
      <c r="G22" s="41">
        <f>G23-SUM(G15:G21)</f>
        <v>0</v>
      </c>
    </row>
    <row r="23" spans="1:7" ht="15.95" customHeight="1">
      <c r="A23" s="195" t="s">
        <v>36</v>
      </c>
      <c r="B23" s="195"/>
      <c r="C23" s="52">
        <f>C22+G23</f>
        <v>0</v>
      </c>
      <c r="D23" s="53" t="s">
        <v>37</v>
      </c>
      <c r="E23" s="54"/>
      <c r="F23" s="55"/>
      <c r="G23" s="41">
        <f>VRN</f>
        <v>0</v>
      </c>
    </row>
    <row r="24" spans="1:7">
      <c r="A24" s="56" t="s">
        <v>38</v>
      </c>
      <c r="B24" s="57"/>
      <c r="C24" s="58"/>
      <c r="D24" s="57" t="s">
        <v>39</v>
      </c>
      <c r="E24" s="57"/>
      <c r="F24" s="59" t="s">
        <v>40</v>
      </c>
      <c r="G24" s="60"/>
    </row>
    <row r="25" spans="1:7">
      <c r="A25" s="50" t="s">
        <v>41</v>
      </c>
      <c r="B25" s="51"/>
      <c r="C25" s="61"/>
      <c r="D25" s="51" t="s">
        <v>41</v>
      </c>
      <c r="E25" s="62"/>
      <c r="F25" s="63" t="s">
        <v>41</v>
      </c>
      <c r="G25" s="64"/>
    </row>
    <row r="26" spans="1:7" ht="37.5" customHeight="1">
      <c r="A26" s="50" t="s">
        <v>42</v>
      </c>
      <c r="B26" s="65"/>
      <c r="C26" s="61"/>
      <c r="D26" s="51" t="s">
        <v>42</v>
      </c>
      <c r="E26" s="62"/>
      <c r="F26" s="63" t="s">
        <v>42</v>
      </c>
      <c r="G26" s="64"/>
    </row>
    <row r="27" spans="1:7">
      <c r="A27" s="50"/>
      <c r="B27" s="66"/>
      <c r="C27" s="61"/>
      <c r="D27" s="51"/>
      <c r="E27" s="62"/>
      <c r="F27" s="63"/>
      <c r="G27" s="64"/>
    </row>
    <row r="28" spans="1:7">
      <c r="A28" s="50" t="s">
        <v>43</v>
      </c>
      <c r="B28" s="51"/>
      <c r="C28" s="61"/>
      <c r="D28" s="63" t="s">
        <v>44</v>
      </c>
      <c r="E28" s="61"/>
      <c r="F28" s="51" t="s">
        <v>44</v>
      </c>
      <c r="G28" s="64"/>
    </row>
    <row r="29" spans="1:7" ht="69" customHeight="1">
      <c r="A29" s="50"/>
      <c r="B29" s="51"/>
      <c r="C29" s="67"/>
      <c r="D29" s="68"/>
      <c r="E29" s="67"/>
      <c r="F29" s="51"/>
      <c r="G29" s="64"/>
    </row>
    <row r="30" spans="1:7">
      <c r="A30" s="69" t="s">
        <v>45</v>
      </c>
      <c r="B30" s="70"/>
      <c r="C30" s="71">
        <v>21</v>
      </c>
      <c r="D30" s="70" t="s">
        <v>46</v>
      </c>
      <c r="E30" s="72"/>
      <c r="F30" s="189">
        <f>C23-F32</f>
        <v>0</v>
      </c>
      <c r="G30" s="189"/>
    </row>
    <row r="31" spans="1:7">
      <c r="A31" s="69" t="s">
        <v>47</v>
      </c>
      <c r="B31" s="70"/>
      <c r="C31" s="71">
        <f>SazbaDPH1</f>
        <v>21</v>
      </c>
      <c r="D31" s="70" t="s">
        <v>48</v>
      </c>
      <c r="E31" s="72"/>
      <c r="F31" s="189">
        <f>ROUND(PRODUCT(F30,C31/100),0)</f>
        <v>0</v>
      </c>
      <c r="G31" s="189"/>
    </row>
    <row r="32" spans="1:7">
      <c r="A32" s="69" t="s">
        <v>45</v>
      </c>
      <c r="B32" s="70"/>
      <c r="C32" s="71">
        <v>0</v>
      </c>
      <c r="D32" s="70" t="s">
        <v>48</v>
      </c>
      <c r="E32" s="72"/>
      <c r="F32" s="189">
        <v>0</v>
      </c>
      <c r="G32" s="189"/>
    </row>
    <row r="33" spans="1:8">
      <c r="A33" s="69" t="s">
        <v>47</v>
      </c>
      <c r="B33" s="73"/>
      <c r="C33" s="74">
        <f>SazbaDPH2</f>
        <v>0</v>
      </c>
      <c r="D33" s="70" t="s">
        <v>48</v>
      </c>
      <c r="E33" s="46"/>
      <c r="F33" s="189">
        <f>ROUND(PRODUCT(F32,C33/100),0)</f>
        <v>0</v>
      </c>
      <c r="G33" s="189"/>
    </row>
    <row r="34" spans="1:8" s="78" customFormat="1" ht="19.5" customHeight="1">
      <c r="A34" s="75" t="s">
        <v>49</v>
      </c>
      <c r="B34" s="76"/>
      <c r="C34" s="76"/>
      <c r="D34" s="76"/>
      <c r="E34" s="77"/>
      <c r="F34" s="190">
        <f>ROUND(SUM(F30:F33),0)</f>
        <v>0</v>
      </c>
      <c r="G34" s="190"/>
    </row>
    <row r="36" spans="1:8">
      <c r="A36" s="79" t="s">
        <v>50</v>
      </c>
      <c r="B36" s="79"/>
      <c r="C36" s="79"/>
      <c r="D36" s="79"/>
      <c r="E36" s="79"/>
      <c r="F36" s="79"/>
      <c r="G36" s="79"/>
      <c r="H36" t="s">
        <v>51</v>
      </c>
    </row>
    <row r="37" spans="1:8" ht="14.25" customHeight="1">
      <c r="A37" s="79"/>
      <c r="B37" s="191"/>
      <c r="C37" s="191"/>
      <c r="D37" s="191"/>
      <c r="E37" s="191"/>
      <c r="F37" s="191"/>
      <c r="G37" s="191"/>
      <c r="H37" t="s">
        <v>51</v>
      </c>
    </row>
    <row r="38" spans="1:8" ht="12.75" customHeight="1">
      <c r="A38" s="80"/>
      <c r="B38" s="191"/>
      <c r="C38" s="191"/>
      <c r="D38" s="191"/>
      <c r="E38" s="191"/>
      <c r="F38" s="191"/>
      <c r="G38" s="191"/>
      <c r="H38" t="s">
        <v>51</v>
      </c>
    </row>
    <row r="39" spans="1:8">
      <c r="A39" s="80"/>
      <c r="B39" s="191"/>
      <c r="C39" s="191"/>
      <c r="D39" s="191"/>
      <c r="E39" s="191"/>
      <c r="F39" s="191"/>
      <c r="G39" s="191"/>
      <c r="H39" t="s">
        <v>51</v>
      </c>
    </row>
    <row r="40" spans="1:8">
      <c r="A40" s="80"/>
      <c r="B40" s="191"/>
      <c r="C40" s="191"/>
      <c r="D40" s="191"/>
      <c r="E40" s="191"/>
      <c r="F40" s="191"/>
      <c r="G40" s="191"/>
      <c r="H40" t="s">
        <v>51</v>
      </c>
    </row>
    <row r="41" spans="1:8">
      <c r="A41" s="80"/>
      <c r="B41" s="191"/>
      <c r="C41" s="191"/>
      <c r="D41" s="191"/>
      <c r="E41" s="191"/>
      <c r="F41" s="191"/>
      <c r="G41" s="191"/>
      <c r="H41" t="s">
        <v>51</v>
      </c>
    </row>
    <row r="42" spans="1:8">
      <c r="A42" s="80"/>
      <c r="B42" s="191"/>
      <c r="C42" s="191"/>
      <c r="D42" s="191"/>
      <c r="E42" s="191"/>
      <c r="F42" s="191"/>
      <c r="G42" s="191"/>
      <c r="H42" t="s">
        <v>51</v>
      </c>
    </row>
    <row r="43" spans="1:8">
      <c r="A43" s="80"/>
      <c r="B43" s="191"/>
      <c r="C43" s="191"/>
      <c r="D43" s="191"/>
      <c r="E43" s="191"/>
      <c r="F43" s="191"/>
      <c r="G43" s="191"/>
      <c r="H43" t="s">
        <v>51</v>
      </c>
    </row>
    <row r="44" spans="1:8">
      <c r="A44" s="80"/>
      <c r="B44" s="191"/>
      <c r="C44" s="191"/>
      <c r="D44" s="191"/>
      <c r="E44" s="191"/>
      <c r="F44" s="191"/>
      <c r="G44" s="191"/>
      <c r="H44" t="s">
        <v>51</v>
      </c>
    </row>
    <row r="45" spans="1:8" ht="0.75" customHeight="1">
      <c r="A45" s="80"/>
      <c r="B45" s="191"/>
      <c r="C45" s="191"/>
      <c r="D45" s="191"/>
      <c r="E45" s="191"/>
      <c r="F45" s="191"/>
      <c r="G45" s="191"/>
      <c r="H45" t="s">
        <v>51</v>
      </c>
    </row>
    <row r="46" spans="1:8">
      <c r="B46" s="188"/>
      <c r="C46" s="188"/>
      <c r="D46" s="188"/>
      <c r="E46" s="188"/>
      <c r="F46" s="188"/>
      <c r="G46" s="188"/>
    </row>
    <row r="47" spans="1:8">
      <c r="B47" s="188"/>
      <c r="C47" s="188"/>
      <c r="D47" s="188"/>
      <c r="E47" s="188"/>
      <c r="F47" s="188"/>
      <c r="G47" s="188"/>
    </row>
    <row r="48" spans="1:8">
      <c r="B48" s="188"/>
      <c r="C48" s="188"/>
      <c r="D48" s="188"/>
      <c r="E48" s="188"/>
      <c r="F48" s="188"/>
      <c r="G48" s="188"/>
    </row>
    <row r="49" spans="2:7">
      <c r="B49" s="188"/>
      <c r="C49" s="188"/>
      <c r="D49" s="188"/>
      <c r="E49" s="188"/>
      <c r="F49" s="188"/>
      <c r="G49" s="188"/>
    </row>
    <row r="50" spans="2:7">
      <c r="B50" s="188"/>
      <c r="C50" s="188"/>
      <c r="D50" s="188"/>
      <c r="E50" s="188"/>
      <c r="F50" s="188"/>
      <c r="G50" s="188"/>
    </row>
    <row r="51" spans="2:7">
      <c r="B51" s="188"/>
      <c r="C51" s="188"/>
      <c r="D51" s="188"/>
      <c r="E51" s="188"/>
      <c r="F51" s="188"/>
      <c r="G51" s="188"/>
    </row>
    <row r="52" spans="2:7">
      <c r="B52" s="188"/>
      <c r="C52" s="188"/>
      <c r="D52" s="188"/>
      <c r="E52" s="188"/>
      <c r="F52" s="188"/>
      <c r="G52" s="188"/>
    </row>
    <row r="53" spans="2:7">
      <c r="B53" s="188"/>
      <c r="C53" s="188"/>
      <c r="D53" s="188"/>
      <c r="E53" s="188"/>
      <c r="F53" s="188"/>
      <c r="G53" s="188"/>
    </row>
    <row r="54" spans="2:7">
      <c r="B54" s="188"/>
      <c r="C54" s="188"/>
      <c r="D54" s="188"/>
      <c r="E54" s="188"/>
      <c r="F54" s="188"/>
      <c r="G54" s="188"/>
    </row>
    <row r="55" spans="2:7">
      <c r="B55" s="188"/>
      <c r="C55" s="188"/>
      <c r="D55" s="188"/>
      <c r="E55" s="188"/>
      <c r="F55" s="188"/>
      <c r="G55" s="188"/>
    </row>
  </sheetData>
  <mergeCells count="25">
    <mergeCell ref="A1:G1"/>
    <mergeCell ref="C8:E8"/>
    <mergeCell ref="C9:E9"/>
    <mergeCell ref="C10:E10"/>
    <mergeCell ref="C11:E11"/>
    <mergeCell ref="C12:E12"/>
    <mergeCell ref="A13:G13"/>
    <mergeCell ref="D14:G14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78"/>
  <sheetViews>
    <sheetView zoomScale="148" zoomScaleNormal="148" workbookViewId="0">
      <selection activeCell="K4" sqref="K4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10" max="1025" width="8.7109375" customWidth="1"/>
  </cols>
  <sheetData>
    <row r="1" spans="1:57">
      <c r="A1" s="200" t="s">
        <v>52</v>
      </c>
      <c r="B1" s="200"/>
      <c r="C1" s="81" t="str">
        <f>CONCATENATE(cislostavby," ",nazevstavby)</f>
        <v xml:space="preserve"> Okna</v>
      </c>
      <c r="D1" s="82"/>
      <c r="E1" s="83"/>
      <c r="F1" s="82"/>
      <c r="G1" s="84" t="s">
        <v>53</v>
      </c>
      <c r="H1" s="85">
        <v>5</v>
      </c>
      <c r="I1" s="86"/>
    </row>
    <row r="2" spans="1:57">
      <c r="A2" s="201" t="s">
        <v>54</v>
      </c>
      <c r="B2" s="201"/>
      <c r="C2" s="87" t="str">
        <f>CONCATENATE(cisloobjektu," ",nazevobjektu)</f>
        <v xml:space="preserve">024 SPŠ stavební Brno, příspěvková organizace </v>
      </c>
      <c r="D2" s="88"/>
      <c r="E2" s="89"/>
      <c r="F2" s="88"/>
      <c r="G2" s="202" t="s">
        <v>214</v>
      </c>
      <c r="H2" s="202"/>
      <c r="I2" s="202"/>
    </row>
    <row r="3" spans="1:57">
      <c r="A3" s="62"/>
      <c r="B3" s="62"/>
      <c r="C3" s="62"/>
      <c r="D3" s="62"/>
      <c r="E3" s="62"/>
      <c r="F3" s="51"/>
      <c r="G3" s="62"/>
      <c r="H3" s="62"/>
      <c r="I3" s="62"/>
    </row>
    <row r="4" spans="1:57" ht="19.5" customHeight="1">
      <c r="A4" s="203" t="s">
        <v>55</v>
      </c>
      <c r="B4" s="203"/>
      <c r="C4" s="203"/>
      <c r="D4" s="203"/>
      <c r="E4" s="203"/>
      <c r="F4" s="203"/>
      <c r="G4" s="203"/>
      <c r="H4" s="203"/>
      <c r="I4" s="203"/>
    </row>
    <row r="5" spans="1:57">
      <c r="A5" s="62"/>
      <c r="B5" s="62"/>
      <c r="C5" s="62"/>
      <c r="D5" s="62"/>
      <c r="E5" s="62"/>
      <c r="F5" s="62"/>
      <c r="G5" s="62"/>
      <c r="H5" s="62"/>
      <c r="I5" s="62"/>
    </row>
    <row r="6" spans="1:57" s="27" customFormat="1">
      <c r="A6" s="90"/>
      <c r="B6" s="91" t="s">
        <v>56</v>
      </c>
      <c r="C6" s="91"/>
      <c r="D6" s="38"/>
      <c r="E6" s="92" t="s">
        <v>57</v>
      </c>
      <c r="F6" s="93" t="s">
        <v>58</v>
      </c>
      <c r="G6" s="93" t="s">
        <v>59</v>
      </c>
      <c r="H6" s="93" t="s">
        <v>60</v>
      </c>
      <c r="I6" s="94" t="s">
        <v>33</v>
      </c>
    </row>
    <row r="7" spans="1:57" s="27" customFormat="1">
      <c r="A7" s="95" t="str">
        <f>Položky!B7</f>
        <v>3</v>
      </c>
      <c r="B7" s="96" t="str">
        <f>Položky!C7</f>
        <v>Svislé a kompletní konstrukce</v>
      </c>
      <c r="C7" s="51"/>
      <c r="D7" s="97"/>
      <c r="E7" s="98">
        <v>0</v>
      </c>
      <c r="F7" s="99">
        <f>Položky!BB21</f>
        <v>0</v>
      </c>
      <c r="G7" s="99">
        <f>Položky!BC21</f>
        <v>0</v>
      </c>
      <c r="H7" s="99">
        <f>Položky!BD21</f>
        <v>0</v>
      </c>
      <c r="I7" s="100">
        <f>Položky!BE21</f>
        <v>0</v>
      </c>
    </row>
    <row r="8" spans="1:57" s="27" customFormat="1">
      <c r="A8" s="95" t="str">
        <f>Položky!B22</f>
        <v>94</v>
      </c>
      <c r="B8" s="96" t="str">
        <f>Položky!C22</f>
        <v>Lešení a stavební výtahy</v>
      </c>
      <c r="C8" s="51"/>
      <c r="D8" s="97"/>
      <c r="E8" s="98">
        <v>0</v>
      </c>
      <c r="F8" s="99">
        <f>Položky!BB25</f>
        <v>0</v>
      </c>
      <c r="G8" s="99">
        <f>Položky!BC25</f>
        <v>0</v>
      </c>
      <c r="H8" s="99">
        <f>Položky!BD25</f>
        <v>0</v>
      </c>
      <c r="I8" s="100">
        <f>Položky!BE25</f>
        <v>0</v>
      </c>
    </row>
    <row r="9" spans="1:57" s="27" customFormat="1">
      <c r="A9" s="95" t="str">
        <f>Položky!B26</f>
        <v>96</v>
      </c>
      <c r="B9" s="96" t="str">
        <f>Položky!C26</f>
        <v>Bourání konstrukcí</v>
      </c>
      <c r="C9" s="51"/>
      <c r="D9" s="97"/>
      <c r="E9" s="98">
        <f>Položky!BA37</f>
        <v>0</v>
      </c>
      <c r="F9" s="99">
        <f>Položky!BB37</f>
        <v>0</v>
      </c>
      <c r="G9" s="99">
        <f>Položky!BC37</f>
        <v>0</v>
      </c>
      <c r="H9" s="99">
        <f>Položky!BD37</f>
        <v>0</v>
      </c>
      <c r="I9" s="100">
        <f>Položky!BE37</f>
        <v>0</v>
      </c>
    </row>
    <row r="10" spans="1:57" s="27" customFormat="1">
      <c r="A10" s="95" t="str">
        <f>Položky!B38</f>
        <v>764</v>
      </c>
      <c r="B10" s="96" t="str">
        <f>Položky!C38</f>
        <v>Konstrukce klempířské</v>
      </c>
      <c r="C10" s="51"/>
      <c r="D10" s="97"/>
      <c r="E10" s="98">
        <f>Položky!BA45</f>
        <v>0</v>
      </c>
      <c r="F10" s="99">
        <f>Položky!BB45</f>
        <v>0</v>
      </c>
      <c r="G10" s="99">
        <f>Položky!BC45</f>
        <v>0</v>
      </c>
      <c r="H10" s="99">
        <f>Položky!BD45</f>
        <v>0</v>
      </c>
      <c r="I10" s="100">
        <f>Položky!BE45</f>
        <v>0</v>
      </c>
    </row>
    <row r="11" spans="1:57" s="27" customFormat="1">
      <c r="A11" s="95" t="str">
        <f>Položky!B46</f>
        <v>766</v>
      </c>
      <c r="B11" s="96" t="str">
        <f>Položky!C46</f>
        <v>Konstrukce truhlářské</v>
      </c>
      <c r="C11" s="51"/>
      <c r="D11" s="97"/>
      <c r="E11" s="98">
        <f>Položky!BA61</f>
        <v>0</v>
      </c>
      <c r="F11" s="99">
        <v>0</v>
      </c>
      <c r="G11" s="99">
        <f>Položky!BC61</f>
        <v>0</v>
      </c>
      <c r="H11" s="99">
        <f>Položky!BD61</f>
        <v>0</v>
      </c>
      <c r="I11" s="100">
        <f>Položky!BE61</f>
        <v>0</v>
      </c>
    </row>
    <row r="12" spans="1:57" s="27" customFormat="1">
      <c r="A12" s="95" t="str">
        <f>Položky!B62</f>
        <v>784</v>
      </c>
      <c r="B12" s="96" t="str">
        <f>Položky!C62</f>
        <v>Malby</v>
      </c>
      <c r="C12" s="51"/>
      <c r="D12" s="97"/>
      <c r="E12" s="98">
        <f>Položky!BA66</f>
        <v>0</v>
      </c>
      <c r="F12" s="99">
        <f>Položky!BB66</f>
        <v>0</v>
      </c>
      <c r="G12" s="99">
        <f>Položky!BC66</f>
        <v>0</v>
      </c>
      <c r="H12" s="99">
        <f>Položky!BD66</f>
        <v>0</v>
      </c>
      <c r="I12" s="100">
        <f>Položky!BE66</f>
        <v>0</v>
      </c>
    </row>
    <row r="13" spans="1:57" s="27" customFormat="1">
      <c r="A13" s="95" t="str">
        <f>Položky!B67</f>
        <v>D96</v>
      </c>
      <c r="B13" s="96" t="str">
        <f>Položky!C67</f>
        <v>Přesuny suti a vybouraných hmot</v>
      </c>
      <c r="C13" s="51"/>
      <c r="D13" s="97"/>
      <c r="E13" s="98">
        <f>Položky!BA74</f>
        <v>0</v>
      </c>
      <c r="F13" s="99">
        <f>Položky!BB74</f>
        <v>0</v>
      </c>
      <c r="G13" s="99">
        <f>Položky!BC74</f>
        <v>0</v>
      </c>
      <c r="H13" s="99">
        <f>Položky!BD74</f>
        <v>0</v>
      </c>
      <c r="I13" s="100">
        <f>Položky!BE74</f>
        <v>0</v>
      </c>
    </row>
    <row r="14" spans="1:57" s="107" customFormat="1">
      <c r="A14" s="101"/>
      <c r="B14" s="102" t="s">
        <v>61</v>
      </c>
      <c r="C14" s="102"/>
      <c r="D14" s="103"/>
      <c r="E14" s="104">
        <f>SUM(E7:E13)</f>
        <v>0</v>
      </c>
      <c r="F14" s="105">
        <f>SUM(F7:F13)</f>
        <v>0</v>
      </c>
      <c r="G14" s="105">
        <f>SUM(G7:G13)</f>
        <v>0</v>
      </c>
      <c r="H14" s="105">
        <f>SUM(H7:H13)</f>
        <v>0</v>
      </c>
      <c r="I14" s="106">
        <f>SUM(I7:I13)</f>
        <v>0</v>
      </c>
    </row>
    <row r="15" spans="1:57">
      <c r="A15" s="51"/>
      <c r="B15" s="51"/>
      <c r="C15" s="51"/>
      <c r="D15" s="51"/>
      <c r="E15" s="51"/>
      <c r="F15" s="51"/>
      <c r="G15" s="51"/>
      <c r="H15" s="51"/>
      <c r="I15" s="51"/>
    </row>
    <row r="16" spans="1:57" ht="19.5" customHeight="1">
      <c r="A16" s="204" t="s">
        <v>62</v>
      </c>
      <c r="B16" s="204"/>
      <c r="C16" s="204"/>
      <c r="D16" s="204"/>
      <c r="E16" s="204"/>
      <c r="F16" s="204"/>
      <c r="G16" s="204"/>
      <c r="H16" s="204"/>
      <c r="I16" s="204"/>
      <c r="BA16" s="31"/>
      <c r="BB16" s="31"/>
      <c r="BC16" s="31"/>
      <c r="BD16" s="31"/>
      <c r="BE16" s="31"/>
    </row>
    <row r="17" spans="1:53">
      <c r="A17" s="62"/>
      <c r="B17" s="62"/>
      <c r="C17" s="62"/>
      <c r="D17" s="62"/>
      <c r="E17" s="62"/>
      <c r="F17" s="62"/>
      <c r="G17" s="62"/>
      <c r="H17" s="62"/>
      <c r="I17" s="62"/>
    </row>
    <row r="18" spans="1:53">
      <c r="A18" s="56" t="s">
        <v>63</v>
      </c>
      <c r="B18" s="57"/>
      <c r="C18" s="57"/>
      <c r="D18" s="108"/>
      <c r="E18" s="109" t="s">
        <v>64</v>
      </c>
      <c r="F18" s="110" t="s">
        <v>65</v>
      </c>
      <c r="G18" s="111" t="s">
        <v>66</v>
      </c>
      <c r="H18" s="112"/>
      <c r="I18" s="113" t="s">
        <v>64</v>
      </c>
    </row>
    <row r="19" spans="1:53">
      <c r="A19" s="49" t="s">
        <v>67</v>
      </c>
      <c r="B19" s="40"/>
      <c r="C19" s="40"/>
      <c r="D19" s="114"/>
      <c r="E19" s="115"/>
      <c r="F19" s="116">
        <v>0.1</v>
      </c>
      <c r="G19" s="117">
        <f t="shared" ref="G19:G26" si="0">CHOOSE(BA19+1,HSV+PSV,HSV+PSV+Mont,HSV+PSV+Dodavka+Mont,HSV,PSV,Mont,Dodavka,Mont+Dodavka,0)</f>
        <v>0</v>
      </c>
      <c r="H19" s="118"/>
      <c r="I19" s="119">
        <f t="shared" ref="I19:I26" si="1">E19+F19*G19/100</f>
        <v>0</v>
      </c>
      <c r="BA19">
        <v>0</v>
      </c>
    </row>
    <row r="20" spans="1:53">
      <c r="A20" s="49" t="s">
        <v>68</v>
      </c>
      <c r="B20" s="40"/>
      <c r="C20" s="40"/>
      <c r="D20" s="114"/>
      <c r="E20" s="115"/>
      <c r="F20" s="116">
        <v>0.1</v>
      </c>
      <c r="G20" s="117">
        <f t="shared" si="0"/>
        <v>0</v>
      </c>
      <c r="H20" s="118"/>
      <c r="I20" s="119">
        <f t="shared" si="1"/>
        <v>0</v>
      </c>
      <c r="BA20">
        <v>0</v>
      </c>
    </row>
    <row r="21" spans="1:53">
      <c r="A21" s="49" t="s">
        <v>69</v>
      </c>
      <c r="B21" s="40"/>
      <c r="C21" s="40"/>
      <c r="D21" s="114"/>
      <c r="E21" s="115"/>
      <c r="F21" s="116">
        <v>0.1</v>
      </c>
      <c r="G21" s="117">
        <f t="shared" si="0"/>
        <v>0</v>
      </c>
      <c r="H21" s="118"/>
      <c r="I21" s="119">
        <f t="shared" si="1"/>
        <v>0</v>
      </c>
      <c r="BA21">
        <v>0</v>
      </c>
    </row>
    <row r="22" spans="1:53">
      <c r="A22" s="49" t="s">
        <v>70</v>
      </c>
      <c r="B22" s="40"/>
      <c r="C22" s="40"/>
      <c r="D22" s="114"/>
      <c r="E22" s="115"/>
      <c r="F22" s="116">
        <v>0.1</v>
      </c>
      <c r="G22" s="117">
        <f t="shared" si="0"/>
        <v>0</v>
      </c>
      <c r="H22" s="118"/>
      <c r="I22" s="119">
        <f t="shared" si="1"/>
        <v>0</v>
      </c>
      <c r="BA22">
        <v>0</v>
      </c>
    </row>
    <row r="23" spans="1:53">
      <c r="A23" s="49" t="s">
        <v>71</v>
      </c>
      <c r="B23" s="40"/>
      <c r="C23" s="40"/>
      <c r="D23" s="114"/>
      <c r="E23" s="115"/>
      <c r="F23" s="116">
        <v>0.1</v>
      </c>
      <c r="G23" s="117">
        <f t="shared" si="0"/>
        <v>0</v>
      </c>
      <c r="H23" s="118"/>
      <c r="I23" s="119">
        <f t="shared" si="1"/>
        <v>0</v>
      </c>
      <c r="BA23">
        <v>1</v>
      </c>
    </row>
    <row r="24" spans="1:53">
      <c r="A24" s="49" t="s">
        <v>72</v>
      </c>
      <c r="B24" s="40"/>
      <c r="C24" s="40"/>
      <c r="D24" s="114"/>
      <c r="E24" s="115"/>
      <c r="F24" s="116">
        <v>0.1</v>
      </c>
      <c r="G24" s="117">
        <f t="shared" si="0"/>
        <v>0</v>
      </c>
      <c r="H24" s="118"/>
      <c r="I24" s="119">
        <f t="shared" si="1"/>
        <v>0</v>
      </c>
      <c r="BA24">
        <v>1</v>
      </c>
    </row>
    <row r="25" spans="1:53">
      <c r="A25" s="49" t="s">
        <v>73</v>
      </c>
      <c r="B25" s="40"/>
      <c r="C25" s="40"/>
      <c r="D25" s="114"/>
      <c r="E25" s="115"/>
      <c r="F25" s="116">
        <v>0.1</v>
      </c>
      <c r="G25" s="117">
        <f t="shared" si="0"/>
        <v>0</v>
      </c>
      <c r="H25" s="118"/>
      <c r="I25" s="119">
        <f t="shared" si="1"/>
        <v>0</v>
      </c>
      <c r="BA25">
        <v>2</v>
      </c>
    </row>
    <row r="26" spans="1:53">
      <c r="A26" s="49" t="s">
        <v>74</v>
      </c>
      <c r="B26" s="40"/>
      <c r="C26" s="40"/>
      <c r="D26" s="114"/>
      <c r="E26" s="115"/>
      <c r="F26" s="116">
        <v>0.1</v>
      </c>
      <c r="G26" s="117">
        <f t="shared" si="0"/>
        <v>0</v>
      </c>
      <c r="H26" s="118"/>
      <c r="I26" s="119">
        <f t="shared" si="1"/>
        <v>0</v>
      </c>
      <c r="BA26">
        <v>2</v>
      </c>
    </row>
    <row r="27" spans="1:53">
      <c r="A27" s="120"/>
      <c r="B27" s="121" t="s">
        <v>75</v>
      </c>
      <c r="C27" s="122"/>
      <c r="D27" s="123"/>
      <c r="E27" s="124"/>
      <c r="F27" s="125"/>
      <c r="G27" s="125"/>
      <c r="H27" s="199">
        <f>SUM(I19:I26)</f>
        <v>0</v>
      </c>
      <c r="I27" s="199"/>
    </row>
    <row r="29" spans="1:53">
      <c r="B29" s="107"/>
      <c r="F29" s="126"/>
      <c r="G29" s="127"/>
      <c r="H29" s="127"/>
      <c r="I29" s="128"/>
    </row>
    <row r="30" spans="1:53">
      <c r="F30" s="126"/>
      <c r="G30" s="127"/>
      <c r="H30" s="127"/>
      <c r="I30" s="128"/>
    </row>
    <row r="31" spans="1:53">
      <c r="F31" s="126"/>
      <c r="G31" s="127"/>
      <c r="H31" s="127"/>
      <c r="I31" s="128"/>
    </row>
    <row r="32" spans="1:53">
      <c r="F32" s="126"/>
      <c r="G32" s="127"/>
      <c r="H32" s="127"/>
      <c r="I32" s="128"/>
    </row>
    <row r="33" spans="6:9">
      <c r="F33" s="126"/>
      <c r="G33" s="127"/>
      <c r="H33" s="127"/>
      <c r="I33" s="128"/>
    </row>
    <row r="34" spans="6:9">
      <c r="F34" s="126"/>
      <c r="G34" s="127"/>
      <c r="H34" s="127"/>
      <c r="I34" s="128"/>
    </row>
    <row r="35" spans="6:9">
      <c r="F35" s="126"/>
      <c r="G35" s="127"/>
      <c r="H35" s="127"/>
      <c r="I35" s="128"/>
    </row>
    <row r="36" spans="6:9">
      <c r="F36" s="126"/>
      <c r="G36" s="127"/>
      <c r="H36" s="127"/>
      <c r="I36" s="128"/>
    </row>
    <row r="37" spans="6:9">
      <c r="F37" s="126"/>
      <c r="G37" s="127"/>
      <c r="H37" s="127"/>
      <c r="I37" s="128"/>
    </row>
    <row r="38" spans="6:9">
      <c r="F38" s="126"/>
      <c r="G38" s="127"/>
      <c r="H38" s="127"/>
      <c r="I38" s="128"/>
    </row>
    <row r="39" spans="6:9">
      <c r="F39" s="126"/>
      <c r="G39" s="127"/>
      <c r="H39" s="127"/>
      <c r="I39" s="128"/>
    </row>
    <row r="40" spans="6:9">
      <c r="F40" s="126"/>
      <c r="G40" s="127"/>
      <c r="H40" s="127"/>
      <c r="I40" s="128"/>
    </row>
    <row r="41" spans="6:9">
      <c r="F41" s="126"/>
      <c r="G41" s="127"/>
      <c r="H41" s="127"/>
      <c r="I41" s="128"/>
    </row>
    <row r="42" spans="6:9">
      <c r="F42" s="126"/>
      <c r="G42" s="127"/>
      <c r="H42" s="127"/>
      <c r="I42" s="128"/>
    </row>
    <row r="43" spans="6:9">
      <c r="F43" s="126"/>
      <c r="G43" s="127"/>
      <c r="H43" s="127"/>
      <c r="I43" s="128"/>
    </row>
    <row r="44" spans="6:9">
      <c r="F44" s="126"/>
      <c r="G44" s="127"/>
      <c r="H44" s="127"/>
      <c r="I44" s="128"/>
    </row>
    <row r="45" spans="6:9">
      <c r="F45" s="126"/>
      <c r="G45" s="127"/>
      <c r="H45" s="127"/>
      <c r="I45" s="128"/>
    </row>
    <row r="46" spans="6:9">
      <c r="F46" s="126"/>
      <c r="G46" s="127"/>
      <c r="H46" s="127"/>
      <c r="I46" s="128"/>
    </row>
    <row r="47" spans="6:9">
      <c r="F47" s="126"/>
      <c r="G47" s="127"/>
      <c r="H47" s="127"/>
      <c r="I47" s="128"/>
    </row>
    <row r="48" spans="6:9">
      <c r="F48" s="126"/>
      <c r="G48" s="127"/>
      <c r="H48" s="127"/>
      <c r="I48" s="128"/>
    </row>
    <row r="49" spans="6:9">
      <c r="F49" s="126"/>
      <c r="G49" s="127"/>
      <c r="H49" s="127"/>
      <c r="I49" s="128"/>
    </row>
    <row r="50" spans="6:9">
      <c r="F50" s="126"/>
      <c r="G50" s="127"/>
      <c r="H50" s="127"/>
      <c r="I50" s="128"/>
    </row>
    <row r="51" spans="6:9">
      <c r="F51" s="126"/>
      <c r="G51" s="127"/>
      <c r="H51" s="127"/>
      <c r="I51" s="128"/>
    </row>
    <row r="52" spans="6:9">
      <c r="F52" s="126"/>
      <c r="G52" s="127"/>
      <c r="H52" s="127"/>
      <c r="I52" s="128"/>
    </row>
    <row r="53" spans="6:9">
      <c r="F53" s="126"/>
      <c r="G53" s="127"/>
      <c r="H53" s="127"/>
      <c r="I53" s="128"/>
    </row>
    <row r="54" spans="6:9">
      <c r="F54" s="126"/>
      <c r="G54" s="127"/>
      <c r="H54" s="127"/>
      <c r="I54" s="128"/>
    </row>
    <row r="55" spans="6:9">
      <c r="F55" s="126"/>
      <c r="G55" s="127"/>
      <c r="H55" s="127"/>
      <c r="I55" s="128"/>
    </row>
    <row r="56" spans="6:9">
      <c r="F56" s="126"/>
      <c r="G56" s="127"/>
      <c r="H56" s="127"/>
      <c r="I56" s="128"/>
    </row>
    <row r="57" spans="6:9">
      <c r="F57" s="126"/>
      <c r="G57" s="127"/>
      <c r="H57" s="127"/>
      <c r="I57" s="128"/>
    </row>
    <row r="58" spans="6:9">
      <c r="F58" s="126"/>
      <c r="G58" s="127"/>
      <c r="H58" s="127"/>
      <c r="I58" s="128"/>
    </row>
    <row r="59" spans="6:9">
      <c r="F59" s="126"/>
      <c r="G59" s="127"/>
      <c r="H59" s="127"/>
      <c r="I59" s="128"/>
    </row>
    <row r="60" spans="6:9">
      <c r="F60" s="126"/>
      <c r="G60" s="127"/>
      <c r="H60" s="127"/>
      <c r="I60" s="128"/>
    </row>
    <row r="61" spans="6:9">
      <c r="F61" s="126"/>
      <c r="G61" s="127"/>
      <c r="H61" s="127"/>
      <c r="I61" s="128"/>
    </row>
    <row r="62" spans="6:9">
      <c r="F62" s="126"/>
      <c r="G62" s="127"/>
      <c r="H62" s="127"/>
      <c r="I62" s="128"/>
    </row>
    <row r="63" spans="6:9">
      <c r="F63" s="126"/>
      <c r="G63" s="127"/>
      <c r="H63" s="127"/>
      <c r="I63" s="128"/>
    </row>
    <row r="64" spans="6:9">
      <c r="F64" s="126"/>
      <c r="G64" s="127"/>
      <c r="H64" s="127"/>
      <c r="I64" s="128"/>
    </row>
    <row r="65" spans="6:9">
      <c r="F65" s="126"/>
      <c r="G65" s="127"/>
      <c r="H65" s="127"/>
      <c r="I65" s="128"/>
    </row>
    <row r="66" spans="6:9">
      <c r="F66" s="126"/>
      <c r="G66" s="127"/>
      <c r="H66" s="127"/>
      <c r="I66" s="128"/>
    </row>
    <row r="67" spans="6:9">
      <c r="F67" s="126"/>
      <c r="G67" s="127"/>
      <c r="H67" s="127"/>
      <c r="I67" s="128"/>
    </row>
    <row r="68" spans="6:9">
      <c r="F68" s="126"/>
      <c r="G68" s="127"/>
      <c r="H68" s="127"/>
      <c r="I68" s="128"/>
    </row>
    <row r="69" spans="6:9">
      <c r="F69" s="126"/>
      <c r="G69" s="127"/>
      <c r="H69" s="127"/>
      <c r="I69" s="128"/>
    </row>
    <row r="70" spans="6:9">
      <c r="F70" s="126"/>
      <c r="G70" s="127"/>
      <c r="H70" s="127"/>
      <c r="I70" s="128"/>
    </row>
    <row r="71" spans="6:9">
      <c r="F71" s="126"/>
      <c r="G71" s="127"/>
      <c r="H71" s="127"/>
      <c r="I71" s="128"/>
    </row>
    <row r="72" spans="6:9">
      <c r="F72" s="126"/>
      <c r="G72" s="127"/>
      <c r="H72" s="127"/>
      <c r="I72" s="128"/>
    </row>
    <row r="73" spans="6:9">
      <c r="F73" s="126"/>
      <c r="G73" s="127"/>
      <c r="H73" s="127"/>
      <c r="I73" s="128"/>
    </row>
    <row r="74" spans="6:9">
      <c r="F74" s="126"/>
      <c r="G74" s="127"/>
      <c r="H74" s="127"/>
      <c r="I74" s="128"/>
    </row>
    <row r="75" spans="6:9">
      <c r="F75" s="126"/>
      <c r="G75" s="127"/>
      <c r="H75" s="127"/>
      <c r="I75" s="128"/>
    </row>
    <row r="76" spans="6:9">
      <c r="F76" s="126"/>
      <c r="G76" s="127"/>
      <c r="H76" s="127"/>
      <c r="I76" s="128"/>
    </row>
    <row r="77" spans="6:9">
      <c r="F77" s="126"/>
      <c r="G77" s="127"/>
      <c r="H77" s="127"/>
      <c r="I77" s="128"/>
    </row>
    <row r="78" spans="6:9">
      <c r="F78" s="126"/>
      <c r="G78" s="127"/>
      <c r="H78" s="127"/>
      <c r="I78" s="128"/>
    </row>
  </sheetData>
  <mergeCells count="6">
    <mergeCell ref="H27:I27"/>
    <mergeCell ref="A1:B1"/>
    <mergeCell ref="A2:B2"/>
    <mergeCell ref="G2:I2"/>
    <mergeCell ref="A4:I4"/>
    <mergeCell ref="A16:I16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47"/>
  <sheetViews>
    <sheetView showGridLines="0" zoomScale="148" zoomScaleNormal="148" workbookViewId="0">
      <selection activeCell="G73" sqref="G73"/>
    </sheetView>
  </sheetViews>
  <sheetFormatPr defaultRowHeight="12.75"/>
  <cols>
    <col min="1" max="1" width="4.42578125" style="129" customWidth="1"/>
    <col min="2" max="2" width="11.5703125" style="129"/>
    <col min="3" max="3" width="40.42578125" style="129" customWidth="1"/>
    <col min="4" max="4" width="5.5703125" style="129" customWidth="1"/>
    <col min="5" max="5" width="8.5703125" style="130" customWidth="1"/>
    <col min="6" max="6" width="9.85546875" style="129" customWidth="1"/>
    <col min="7" max="7" width="13.85546875" style="129" customWidth="1"/>
    <col min="8" max="11" width="9.140625" style="129" customWidth="1"/>
    <col min="12" max="12" width="75.42578125" style="129" customWidth="1"/>
    <col min="13" max="13" width="45.28515625" style="129" customWidth="1"/>
    <col min="14" max="1025" width="9.140625" style="129" customWidth="1"/>
  </cols>
  <sheetData>
    <row r="1" spans="1:104" ht="15.75">
      <c r="A1" s="206" t="s">
        <v>76</v>
      </c>
      <c r="B1" s="206"/>
      <c r="C1" s="206"/>
      <c r="D1" s="206"/>
      <c r="E1" s="206"/>
      <c r="F1" s="206"/>
      <c r="G1" s="206"/>
    </row>
    <row r="2" spans="1:104" ht="14.25" customHeight="1">
      <c r="A2" s="131"/>
      <c r="B2" s="132"/>
      <c r="C2" s="133"/>
      <c r="D2" s="133"/>
      <c r="E2" s="134"/>
      <c r="F2" s="133"/>
      <c r="G2" s="133"/>
    </row>
    <row r="3" spans="1:104">
      <c r="A3" s="200" t="s">
        <v>52</v>
      </c>
      <c r="B3" s="200"/>
      <c r="C3" s="81" t="s">
        <v>77</v>
      </c>
      <c r="D3" s="82"/>
      <c r="E3" s="135" t="s">
        <v>78</v>
      </c>
      <c r="F3" s="136"/>
      <c r="G3" s="137"/>
    </row>
    <row r="4" spans="1:104">
      <c r="A4" s="207" t="s">
        <v>54</v>
      </c>
      <c r="B4" s="207"/>
      <c r="C4" s="87" t="str">
        <f>CONCATENATE(cisloobjektu," ",nazevobjektu)</f>
        <v xml:space="preserve">024 SPŠ stavební Brno, příspěvková organizace </v>
      </c>
      <c r="D4" s="88"/>
      <c r="E4" s="208" t="str">
        <f>Rekapitulace!G2</f>
        <v>Výměna oken - 3.etapa</v>
      </c>
      <c r="F4" s="208"/>
      <c r="G4" s="208"/>
    </row>
    <row r="5" spans="1:104">
      <c r="A5" s="138"/>
      <c r="B5" s="131"/>
      <c r="C5" s="131"/>
      <c r="D5" s="131"/>
      <c r="E5" s="139"/>
      <c r="F5" s="131"/>
      <c r="G5" s="140"/>
    </row>
    <row r="6" spans="1:104">
      <c r="A6" s="141" t="s">
        <v>79</v>
      </c>
      <c r="B6" s="142" t="s">
        <v>80</v>
      </c>
      <c r="C6" s="142" t="s">
        <v>81</v>
      </c>
      <c r="D6" s="142" t="s">
        <v>82</v>
      </c>
      <c r="E6" s="142" t="s">
        <v>83</v>
      </c>
      <c r="F6" s="142" t="s">
        <v>84</v>
      </c>
      <c r="G6" s="143" t="s">
        <v>85</v>
      </c>
    </row>
    <row r="7" spans="1:104">
      <c r="A7" s="144" t="s">
        <v>86</v>
      </c>
      <c r="B7" s="145" t="s">
        <v>87</v>
      </c>
      <c r="C7" s="146" t="s">
        <v>88</v>
      </c>
      <c r="D7" s="147"/>
      <c r="E7" s="148"/>
      <c r="F7" s="148"/>
      <c r="G7" s="149"/>
      <c r="O7" s="150">
        <v>1</v>
      </c>
    </row>
    <row r="8" spans="1:104">
      <c r="A8" s="151" t="s">
        <v>89</v>
      </c>
      <c r="B8" s="152" t="s">
        <v>90</v>
      </c>
      <c r="C8" s="153" t="s">
        <v>91</v>
      </c>
      <c r="D8" s="151" t="s">
        <v>92</v>
      </c>
      <c r="E8" s="154" t="s">
        <v>93</v>
      </c>
      <c r="F8" s="154" t="s">
        <v>94</v>
      </c>
      <c r="G8" s="154" t="s">
        <v>94</v>
      </c>
      <c r="O8" s="150"/>
    </row>
    <row r="9" spans="1:104">
      <c r="A9" s="151" t="s">
        <v>95</v>
      </c>
      <c r="B9" s="152" t="s">
        <v>96</v>
      </c>
      <c r="C9" s="153" t="s">
        <v>97</v>
      </c>
      <c r="D9" s="151" t="s">
        <v>92</v>
      </c>
      <c r="E9" s="154" t="s">
        <v>93</v>
      </c>
      <c r="F9" s="154" t="s">
        <v>94</v>
      </c>
      <c r="G9" s="154" t="s">
        <v>94</v>
      </c>
      <c r="O9" s="150"/>
    </row>
    <row r="10" spans="1:104">
      <c r="A10" s="155">
        <v>3</v>
      </c>
      <c r="B10" s="156" t="s">
        <v>98</v>
      </c>
      <c r="C10" s="157" t="s">
        <v>99</v>
      </c>
      <c r="D10" s="158" t="s">
        <v>100</v>
      </c>
      <c r="E10" s="159">
        <v>376.7</v>
      </c>
      <c r="F10" s="159">
        <v>0</v>
      </c>
      <c r="G10" s="160">
        <f>E10*F10</f>
        <v>0</v>
      </c>
      <c r="O10" s="150">
        <v>2</v>
      </c>
      <c r="AA10" s="129">
        <v>1</v>
      </c>
      <c r="AB10" s="129">
        <v>1</v>
      </c>
      <c r="AC10" s="129">
        <v>1</v>
      </c>
      <c r="AZ10" s="129">
        <v>1</v>
      </c>
      <c r="BA10" s="161">
        <f>IF(AZ10=1,G10,0)</f>
        <v>0</v>
      </c>
      <c r="BB10" s="129">
        <f>IF(AZ10=2,G10,0)</f>
        <v>0</v>
      </c>
      <c r="BC10" s="129">
        <f>IF(AZ10=3,G10,0)</f>
        <v>0</v>
      </c>
      <c r="BD10" s="129">
        <f>IF(AZ10=4,G10,0)</f>
        <v>0</v>
      </c>
      <c r="BE10" s="129">
        <f>IF(AZ10=5,G10,0)</f>
        <v>0</v>
      </c>
      <c r="CA10" s="162">
        <v>1</v>
      </c>
      <c r="CB10" s="162">
        <v>1</v>
      </c>
      <c r="CZ10" s="129">
        <v>6.4000000000000001E-2</v>
      </c>
    </row>
    <row r="11" spans="1:104" ht="12.75" customHeight="1">
      <c r="A11" s="163"/>
      <c r="B11" s="164"/>
      <c r="C11" s="205" t="s">
        <v>101</v>
      </c>
      <c r="D11" s="205"/>
      <c r="E11" s="166"/>
      <c r="F11" s="167"/>
      <c r="G11" s="168"/>
      <c r="M11" s="169" t="s">
        <v>102</v>
      </c>
      <c r="O11" s="150"/>
    </row>
    <row r="12" spans="1:104" ht="12.75" customHeight="1">
      <c r="A12" s="163"/>
      <c r="B12" s="164"/>
      <c r="C12" s="165" t="s">
        <v>103</v>
      </c>
      <c r="D12" s="165"/>
      <c r="E12" s="166">
        <v>77.63</v>
      </c>
      <c r="F12" s="167"/>
      <c r="G12" s="168"/>
      <c r="M12" s="169"/>
      <c r="O12" s="150"/>
    </row>
    <row r="13" spans="1:104" ht="12.75" customHeight="1">
      <c r="A13" s="163"/>
      <c r="B13" s="164"/>
      <c r="C13" s="165" t="s">
        <v>104</v>
      </c>
      <c r="D13" s="165"/>
      <c r="E13" s="166">
        <v>81.650000000000006</v>
      </c>
      <c r="F13" s="167"/>
      <c r="G13" s="168"/>
      <c r="M13" s="169"/>
      <c r="O13" s="150"/>
    </row>
    <row r="14" spans="1:104" ht="12.75" customHeight="1">
      <c r="A14" s="163"/>
      <c r="B14" s="164"/>
      <c r="C14" s="165" t="s">
        <v>105</v>
      </c>
      <c r="D14" s="165"/>
      <c r="E14" s="166">
        <v>68.78</v>
      </c>
      <c r="F14" s="167"/>
      <c r="G14" s="168"/>
      <c r="M14" s="169"/>
      <c r="O14" s="150"/>
    </row>
    <row r="15" spans="1:104" ht="12.75" customHeight="1">
      <c r="A15" s="163"/>
      <c r="B15" s="164"/>
      <c r="C15" s="165" t="s">
        <v>106</v>
      </c>
      <c r="D15" s="165"/>
      <c r="E15" s="166">
        <v>72.05</v>
      </c>
      <c r="F15" s="167"/>
      <c r="G15" s="168"/>
      <c r="M15" s="169"/>
      <c r="O15" s="150"/>
    </row>
    <row r="16" spans="1:104" ht="12.75" customHeight="1">
      <c r="A16" s="151" t="s">
        <v>107</v>
      </c>
      <c r="B16" s="156" t="s">
        <v>108</v>
      </c>
      <c r="C16" s="156" t="s">
        <v>109</v>
      </c>
      <c r="D16" s="151" t="s">
        <v>92</v>
      </c>
      <c r="E16" s="154" t="s">
        <v>110</v>
      </c>
      <c r="F16" s="154" t="s">
        <v>94</v>
      </c>
      <c r="G16" s="154" t="s">
        <v>94</v>
      </c>
      <c r="M16" s="169"/>
      <c r="O16" s="150"/>
    </row>
    <row r="17" spans="1:104" ht="12.75" customHeight="1">
      <c r="A17" s="151"/>
      <c r="B17" s="156"/>
      <c r="C17" s="165" t="s">
        <v>111</v>
      </c>
      <c r="D17" s="151"/>
      <c r="E17" s="154"/>
      <c r="F17" s="154"/>
      <c r="G17" s="154"/>
      <c r="M17" s="169"/>
      <c r="O17" s="150"/>
    </row>
    <row r="18" spans="1:104">
      <c r="A18" s="151" t="s">
        <v>107</v>
      </c>
      <c r="B18" s="156" t="s">
        <v>112</v>
      </c>
      <c r="C18" s="156" t="s">
        <v>113</v>
      </c>
      <c r="D18" s="151" t="s">
        <v>114</v>
      </c>
      <c r="E18" s="154" t="s">
        <v>115</v>
      </c>
      <c r="F18" s="154" t="s">
        <v>94</v>
      </c>
      <c r="G18" s="154" t="s">
        <v>94</v>
      </c>
      <c r="M18" s="169"/>
      <c r="O18" s="150"/>
    </row>
    <row r="19" spans="1:104">
      <c r="A19" s="151" t="s">
        <v>116</v>
      </c>
      <c r="B19" s="156" t="s">
        <v>117</v>
      </c>
      <c r="C19" s="156" t="s">
        <v>118</v>
      </c>
      <c r="D19" s="151" t="s">
        <v>114</v>
      </c>
      <c r="E19" s="154" t="s">
        <v>115</v>
      </c>
      <c r="F19" s="154" t="s">
        <v>94</v>
      </c>
      <c r="G19" s="154" t="s">
        <v>94</v>
      </c>
      <c r="M19" s="169"/>
      <c r="O19" s="150"/>
    </row>
    <row r="20" spans="1:104">
      <c r="A20" s="151" t="s">
        <v>116</v>
      </c>
      <c r="B20" s="156" t="s">
        <v>119</v>
      </c>
      <c r="C20" s="156" t="s">
        <v>120</v>
      </c>
      <c r="D20" s="151" t="s">
        <v>114</v>
      </c>
      <c r="E20" s="154" t="s">
        <v>115</v>
      </c>
      <c r="F20" s="154" t="s">
        <v>94</v>
      </c>
      <c r="G20" s="154" t="s">
        <v>94</v>
      </c>
      <c r="M20" s="169"/>
      <c r="O20" s="150"/>
    </row>
    <row r="21" spans="1:104">
      <c r="A21" s="170"/>
      <c r="B21" s="171" t="s">
        <v>121</v>
      </c>
      <c r="C21" s="172" t="str">
        <f>CONCATENATE(B7," ",C7)</f>
        <v>3 Svislé a kompletní konstrukce</v>
      </c>
      <c r="D21" s="173"/>
      <c r="E21" s="174"/>
      <c r="F21" s="175"/>
      <c r="G21" s="176">
        <v>0</v>
      </c>
      <c r="O21" s="150">
        <v>4</v>
      </c>
      <c r="BA21" s="177">
        <f>SUM(BA7:BA11)</f>
        <v>0</v>
      </c>
      <c r="BB21" s="177">
        <f>SUM(BB7:BB11)</f>
        <v>0</v>
      </c>
      <c r="BC21" s="177">
        <f>SUM(BC7:BC11)</f>
        <v>0</v>
      </c>
      <c r="BD21" s="177">
        <f>SUM(BD7:BD11)</f>
        <v>0</v>
      </c>
      <c r="BE21" s="177">
        <f>SUM(BE7:BE11)</f>
        <v>0</v>
      </c>
    </row>
    <row r="22" spans="1:104">
      <c r="A22" s="144" t="s">
        <v>86</v>
      </c>
      <c r="B22" s="145" t="s">
        <v>122</v>
      </c>
      <c r="C22" s="146" t="s">
        <v>123</v>
      </c>
      <c r="D22" s="147"/>
      <c r="E22" s="148"/>
      <c r="F22" s="148"/>
      <c r="G22" s="149"/>
      <c r="O22" s="150">
        <v>1</v>
      </c>
    </row>
    <row r="23" spans="1:104">
      <c r="A23" s="158" t="s">
        <v>124</v>
      </c>
      <c r="B23" s="158" t="s">
        <v>125</v>
      </c>
      <c r="C23" s="178" t="s">
        <v>126</v>
      </c>
      <c r="D23" s="158" t="s">
        <v>100</v>
      </c>
      <c r="E23" s="154" t="s">
        <v>127</v>
      </c>
      <c r="F23" s="154" t="s">
        <v>94</v>
      </c>
      <c r="G23" s="154" t="s">
        <v>94</v>
      </c>
      <c r="O23" s="150"/>
    </row>
    <row r="24" spans="1:104">
      <c r="A24" s="155">
        <v>7</v>
      </c>
      <c r="B24" s="156" t="s">
        <v>128</v>
      </c>
      <c r="C24" s="157" t="s">
        <v>129</v>
      </c>
      <c r="D24" s="158" t="s">
        <v>130</v>
      </c>
      <c r="E24" s="159">
        <v>30</v>
      </c>
      <c r="F24" s="159">
        <v>0</v>
      </c>
      <c r="G24" s="160">
        <v>0</v>
      </c>
      <c r="O24" s="150">
        <v>2</v>
      </c>
      <c r="AA24" s="129">
        <v>1</v>
      </c>
      <c r="AB24" s="129">
        <v>1</v>
      </c>
      <c r="AC24" s="129">
        <v>1</v>
      </c>
      <c r="AZ24" s="129">
        <v>1</v>
      </c>
      <c r="BA24" s="129">
        <f>IF(AZ24=1,G24,0)</f>
        <v>0</v>
      </c>
      <c r="BB24" s="129">
        <f>IF(AZ24=2,G24,0)</f>
        <v>0</v>
      </c>
      <c r="BC24" s="129">
        <f>IF(AZ24=3,G24,0)</f>
        <v>0</v>
      </c>
      <c r="BD24" s="129">
        <f>IF(AZ24=4,G24,0)</f>
        <v>0</v>
      </c>
      <c r="BE24" s="129">
        <f>IF(AZ24=5,G24,0)</f>
        <v>0</v>
      </c>
      <c r="CA24" s="162">
        <v>1</v>
      </c>
      <c r="CB24" s="162">
        <v>1</v>
      </c>
      <c r="CZ24" s="129">
        <v>0</v>
      </c>
    </row>
    <row r="25" spans="1:104">
      <c r="A25" s="170"/>
      <c r="B25" s="171" t="s">
        <v>121</v>
      </c>
      <c r="C25" s="172" t="str">
        <f>CONCATENATE(B22," ",C22)</f>
        <v>94 Lešení a stavební výtahy</v>
      </c>
      <c r="D25" s="173"/>
      <c r="E25" s="174"/>
      <c r="F25" s="175"/>
      <c r="G25" s="179">
        <v>0</v>
      </c>
      <c r="O25" s="150">
        <v>4</v>
      </c>
      <c r="BA25" s="177">
        <f>SUM(BA22:BA24)</f>
        <v>0</v>
      </c>
      <c r="BB25" s="177">
        <f>SUM(BB22:BB24)</f>
        <v>0</v>
      </c>
      <c r="BC25" s="177">
        <f>SUM(BC22:BC24)</f>
        <v>0</v>
      </c>
      <c r="BD25" s="177">
        <f>SUM(BD22:BD24)</f>
        <v>0</v>
      </c>
      <c r="BE25" s="177">
        <f>SUM(BE22:BE24)</f>
        <v>0</v>
      </c>
    </row>
    <row r="26" spans="1:104">
      <c r="A26" s="144" t="s">
        <v>86</v>
      </c>
      <c r="B26" s="145" t="s">
        <v>131</v>
      </c>
      <c r="C26" s="146" t="s">
        <v>132</v>
      </c>
      <c r="D26" s="147"/>
      <c r="E26" s="148"/>
      <c r="F26" s="148"/>
      <c r="G26" s="149"/>
      <c r="O26" s="150">
        <v>1</v>
      </c>
    </row>
    <row r="27" spans="1:104">
      <c r="A27" s="155">
        <v>8</v>
      </c>
      <c r="B27" s="156" t="s">
        <v>133</v>
      </c>
      <c r="C27" s="157" t="s">
        <v>134</v>
      </c>
      <c r="D27" s="158" t="s">
        <v>135</v>
      </c>
      <c r="E27" s="159">
        <v>376</v>
      </c>
      <c r="F27" s="159">
        <v>0</v>
      </c>
      <c r="G27" s="160">
        <v>0</v>
      </c>
      <c r="O27" s="150">
        <v>2</v>
      </c>
      <c r="AA27" s="129">
        <v>1</v>
      </c>
      <c r="AB27" s="129">
        <v>1</v>
      </c>
      <c r="AC27" s="129">
        <v>1</v>
      </c>
      <c r="AZ27" s="129">
        <v>1</v>
      </c>
      <c r="BA27" s="129">
        <f>IF(AZ27=1,G27,0)</f>
        <v>0</v>
      </c>
      <c r="BB27" s="129">
        <f>IF(AZ27=2,G27,0)</f>
        <v>0</v>
      </c>
      <c r="BC27" s="129">
        <f>IF(AZ27=3,G27,0)</f>
        <v>0</v>
      </c>
      <c r="BD27" s="129">
        <f>IF(AZ27=4,G27,0)</f>
        <v>0</v>
      </c>
      <c r="BE27" s="129">
        <f>IF(AZ27=5,G27,0)</f>
        <v>0</v>
      </c>
      <c r="CA27" s="162">
        <v>1</v>
      </c>
      <c r="CB27" s="162">
        <v>1</v>
      </c>
      <c r="CZ27" s="129">
        <v>0</v>
      </c>
    </row>
    <row r="28" spans="1:104" ht="12.75" customHeight="1">
      <c r="A28" s="163"/>
      <c r="B28" s="164"/>
      <c r="C28" s="205" t="s">
        <v>136</v>
      </c>
      <c r="D28" s="205"/>
      <c r="E28" s="166">
        <v>96</v>
      </c>
      <c r="F28" s="167"/>
      <c r="G28" s="168"/>
      <c r="M28" s="169" t="s">
        <v>137</v>
      </c>
      <c r="O28" s="150"/>
    </row>
    <row r="29" spans="1:104" ht="12.75" customHeight="1">
      <c r="A29" s="163"/>
      <c r="B29" s="164"/>
      <c r="C29" s="205" t="s">
        <v>138</v>
      </c>
      <c r="D29" s="205"/>
      <c r="E29" s="166">
        <v>96</v>
      </c>
      <c r="F29" s="167"/>
      <c r="G29" s="168"/>
      <c r="M29" s="169" t="s">
        <v>139</v>
      </c>
      <c r="O29" s="150"/>
    </row>
    <row r="30" spans="1:104" ht="12.75" customHeight="1">
      <c r="A30" s="163"/>
      <c r="B30" s="164"/>
      <c r="C30" s="205" t="s">
        <v>140</v>
      </c>
      <c r="D30" s="205"/>
      <c r="E30" s="166">
        <v>96</v>
      </c>
      <c r="F30" s="167"/>
      <c r="G30" s="168"/>
      <c r="M30" s="169" t="s">
        <v>141</v>
      </c>
      <c r="O30" s="150"/>
    </row>
    <row r="31" spans="1:104" ht="12.75" customHeight="1">
      <c r="A31" s="163"/>
      <c r="B31" s="164"/>
      <c r="C31" s="205" t="s">
        <v>142</v>
      </c>
      <c r="D31" s="205"/>
      <c r="E31" s="166">
        <v>88</v>
      </c>
      <c r="F31" s="167"/>
      <c r="G31" s="168"/>
      <c r="M31" s="169" t="s">
        <v>143</v>
      </c>
      <c r="O31" s="150"/>
    </row>
    <row r="32" spans="1:104">
      <c r="A32" s="155">
        <v>5</v>
      </c>
      <c r="B32" s="156" t="s">
        <v>144</v>
      </c>
      <c r="C32" s="157" t="s">
        <v>145</v>
      </c>
      <c r="D32" s="151" t="s">
        <v>92</v>
      </c>
      <c r="E32" s="159">
        <v>176.88</v>
      </c>
      <c r="F32" s="159">
        <v>0</v>
      </c>
      <c r="G32" s="160">
        <v>0</v>
      </c>
      <c r="O32" s="150">
        <v>2</v>
      </c>
      <c r="AA32" s="129">
        <v>12</v>
      </c>
      <c r="AB32" s="129">
        <v>0</v>
      </c>
      <c r="AC32" s="129">
        <v>5</v>
      </c>
      <c r="AZ32" s="129">
        <v>1</v>
      </c>
      <c r="BA32" s="129">
        <f>IF(AZ32=1,G32,0)</f>
        <v>0</v>
      </c>
      <c r="BB32" s="129">
        <f>IF(AZ32=2,G32,0)</f>
        <v>0</v>
      </c>
      <c r="BC32" s="129">
        <f>IF(AZ32=3,G32,0)</f>
        <v>0</v>
      </c>
      <c r="BD32" s="129">
        <f>IF(AZ32=4,G32,0)</f>
        <v>0</v>
      </c>
      <c r="BE32" s="129">
        <f>IF(AZ32=5,G32,0)</f>
        <v>0</v>
      </c>
      <c r="CA32" s="162">
        <v>12</v>
      </c>
      <c r="CB32" s="162">
        <v>0</v>
      </c>
      <c r="CZ32" s="129">
        <v>9.2000000000000003E-4</v>
      </c>
    </row>
    <row r="33" spans="1:104" ht="12.75" customHeight="1">
      <c r="A33" s="163"/>
      <c r="B33" s="164"/>
      <c r="C33" s="205" t="s">
        <v>146</v>
      </c>
      <c r="D33" s="205"/>
      <c r="E33" s="166">
        <v>46.11</v>
      </c>
      <c r="F33" s="167"/>
      <c r="G33" s="168"/>
      <c r="M33" s="169" t="s">
        <v>147</v>
      </c>
      <c r="O33" s="150"/>
    </row>
    <row r="34" spans="1:104" ht="12.75" customHeight="1">
      <c r="A34" s="163"/>
      <c r="B34" s="164"/>
      <c r="C34" s="205" t="s">
        <v>148</v>
      </c>
      <c r="D34" s="205"/>
      <c r="E34" s="166">
        <v>50.4</v>
      </c>
      <c r="F34" s="167"/>
      <c r="G34" s="168"/>
      <c r="M34" s="169" t="s">
        <v>149</v>
      </c>
      <c r="O34" s="150"/>
    </row>
    <row r="35" spans="1:104" ht="12.75" customHeight="1">
      <c r="A35" s="163"/>
      <c r="B35" s="164"/>
      <c r="C35" s="205" t="s">
        <v>150</v>
      </c>
      <c r="D35" s="205"/>
      <c r="E35" s="166">
        <v>44.37</v>
      </c>
      <c r="F35" s="167"/>
      <c r="G35" s="168"/>
      <c r="M35" s="169" t="s">
        <v>151</v>
      </c>
      <c r="O35" s="150"/>
    </row>
    <row r="36" spans="1:104" ht="12.75" customHeight="1">
      <c r="A36" s="163"/>
      <c r="B36" s="164"/>
      <c r="C36" s="205" t="s">
        <v>152</v>
      </c>
      <c r="D36" s="205"/>
      <c r="E36" s="166">
        <v>36</v>
      </c>
      <c r="F36" s="167"/>
      <c r="G36" s="168"/>
      <c r="M36" s="169" t="s">
        <v>153</v>
      </c>
      <c r="O36" s="150"/>
    </row>
    <row r="37" spans="1:104">
      <c r="A37" s="170"/>
      <c r="B37" s="171" t="s">
        <v>121</v>
      </c>
      <c r="C37" s="172" t="str">
        <f>CONCATENATE(B26," ",C26)</f>
        <v>96 Bourání konstrukcí</v>
      </c>
      <c r="D37" s="173"/>
      <c r="E37" s="174"/>
      <c r="F37" s="175"/>
      <c r="G37" s="179">
        <f>SUM(G26:G36)</f>
        <v>0</v>
      </c>
      <c r="O37" s="150">
        <v>4</v>
      </c>
      <c r="BA37" s="177">
        <f>SUM(BA26:BA36)</f>
        <v>0</v>
      </c>
      <c r="BB37" s="177">
        <f>SUM(BB26:BB36)</f>
        <v>0</v>
      </c>
      <c r="BC37" s="177">
        <f>SUM(BC26:BC36)</f>
        <v>0</v>
      </c>
      <c r="BD37" s="177">
        <f>SUM(BD26:BD36)</f>
        <v>0</v>
      </c>
      <c r="BE37" s="177">
        <f>SUM(BE26:BE36)</f>
        <v>0</v>
      </c>
    </row>
    <row r="38" spans="1:104">
      <c r="A38" s="144" t="s">
        <v>86</v>
      </c>
      <c r="B38" s="145" t="s">
        <v>154</v>
      </c>
      <c r="C38" s="146" t="s">
        <v>155</v>
      </c>
      <c r="D38" s="147"/>
      <c r="E38" s="148"/>
      <c r="F38" s="148"/>
      <c r="G38" s="149"/>
      <c r="O38" s="150">
        <v>1</v>
      </c>
    </row>
    <row r="39" spans="1:104">
      <c r="A39" s="155">
        <v>6</v>
      </c>
      <c r="B39" s="156" t="s">
        <v>156</v>
      </c>
      <c r="C39" s="157" t="s">
        <v>157</v>
      </c>
      <c r="D39" s="158" t="s">
        <v>100</v>
      </c>
      <c r="E39" s="159">
        <v>77.599999999999994</v>
      </c>
      <c r="F39" s="159">
        <v>0</v>
      </c>
      <c r="G39" s="160">
        <v>0</v>
      </c>
      <c r="O39" s="150">
        <v>2</v>
      </c>
      <c r="AA39" s="129">
        <v>1</v>
      </c>
      <c r="AB39" s="129">
        <v>7</v>
      </c>
      <c r="AC39" s="129">
        <v>7</v>
      </c>
      <c r="AZ39" s="129">
        <v>2</v>
      </c>
      <c r="BA39" s="129">
        <f>IF(AZ39=1,G39,0)</f>
        <v>0</v>
      </c>
      <c r="BB39" s="129">
        <f>IF(AZ39=2,G39,0)</f>
        <v>0</v>
      </c>
      <c r="BC39" s="129">
        <f>IF(AZ39=3,G39,0)</f>
        <v>0</v>
      </c>
      <c r="BD39" s="129">
        <f>IF(AZ39=4,G39,0)</f>
        <v>0</v>
      </c>
      <c r="BE39" s="129">
        <f>IF(AZ39=5,G39,0)</f>
        <v>0</v>
      </c>
      <c r="CA39" s="162">
        <v>1</v>
      </c>
      <c r="CB39" s="162">
        <v>7</v>
      </c>
      <c r="CZ39" s="129">
        <v>3.6900000000000001E-3</v>
      </c>
    </row>
    <row r="40" spans="1:104" ht="12.75" customHeight="1">
      <c r="A40" s="163"/>
      <c r="B40" s="164"/>
      <c r="C40" s="205" t="s">
        <v>158</v>
      </c>
      <c r="D40" s="205"/>
      <c r="E40" s="166">
        <v>18.149999999999999</v>
      </c>
      <c r="F40" s="167"/>
      <c r="G40" s="168"/>
      <c r="M40" s="169" t="s">
        <v>159</v>
      </c>
      <c r="O40" s="150"/>
    </row>
    <row r="41" spans="1:104" ht="12.75" customHeight="1">
      <c r="A41" s="163"/>
      <c r="B41" s="164"/>
      <c r="C41" s="205" t="s">
        <v>160</v>
      </c>
      <c r="D41" s="205"/>
      <c r="E41" s="166">
        <v>18.7</v>
      </c>
      <c r="F41" s="167"/>
      <c r="G41" s="168"/>
      <c r="M41" s="169"/>
      <c r="O41" s="150"/>
    </row>
    <row r="42" spans="1:104">
      <c r="A42" s="163"/>
      <c r="B42" s="164"/>
      <c r="C42" s="165" t="s">
        <v>161</v>
      </c>
      <c r="D42" s="180"/>
      <c r="E42" s="166">
        <v>18.149999999999999</v>
      </c>
      <c r="F42" s="167"/>
      <c r="G42" s="168"/>
      <c r="M42" s="169"/>
      <c r="O42" s="150"/>
    </row>
    <row r="43" spans="1:104">
      <c r="A43" s="163"/>
      <c r="B43" s="164"/>
      <c r="C43" s="165" t="s">
        <v>162</v>
      </c>
      <c r="D43" s="180"/>
      <c r="E43" s="166">
        <v>15.95</v>
      </c>
      <c r="F43" s="167"/>
      <c r="G43" s="168"/>
      <c r="M43" s="169" t="s">
        <v>163</v>
      </c>
      <c r="O43" s="150"/>
    </row>
    <row r="44" spans="1:104">
      <c r="A44" s="155">
        <v>7</v>
      </c>
      <c r="B44" s="156" t="s">
        <v>164</v>
      </c>
      <c r="C44" s="157" t="s">
        <v>165</v>
      </c>
      <c r="D44" s="158" t="s">
        <v>114</v>
      </c>
      <c r="E44" s="159">
        <v>0.28999999999999998</v>
      </c>
      <c r="F44" s="159">
        <v>0</v>
      </c>
      <c r="G44" s="160">
        <v>0</v>
      </c>
      <c r="O44" s="150">
        <v>2</v>
      </c>
      <c r="AA44" s="129">
        <v>7</v>
      </c>
      <c r="AB44" s="129">
        <v>1001</v>
      </c>
      <c r="AC44" s="129">
        <v>5</v>
      </c>
      <c r="AZ44" s="129">
        <v>2</v>
      </c>
      <c r="BA44" s="129">
        <f>IF(AZ44=1,G44,0)</f>
        <v>0</v>
      </c>
      <c r="BB44" s="129">
        <f>IF(AZ44=2,G44,0)</f>
        <v>0</v>
      </c>
      <c r="BC44" s="129">
        <f>IF(AZ44=3,G44,0)</f>
        <v>0</v>
      </c>
      <c r="BD44" s="129">
        <f>IF(AZ44=4,G44,0)</f>
        <v>0</v>
      </c>
      <c r="BE44" s="129">
        <f>IF(AZ44=5,G44,0)</f>
        <v>0</v>
      </c>
      <c r="CA44" s="162">
        <v>7</v>
      </c>
      <c r="CB44" s="162">
        <v>1001</v>
      </c>
      <c r="CZ44" s="129">
        <v>0</v>
      </c>
    </row>
    <row r="45" spans="1:104">
      <c r="A45" s="170"/>
      <c r="B45" s="171" t="s">
        <v>121</v>
      </c>
      <c r="C45" s="172" t="str">
        <f>CONCATENATE(B38," ",C38)</f>
        <v>764 Konstrukce klempířské</v>
      </c>
      <c r="D45" s="173"/>
      <c r="E45" s="174"/>
      <c r="F45" s="175"/>
      <c r="G45" s="179">
        <f>SUM(G38:G44)</f>
        <v>0</v>
      </c>
      <c r="O45" s="150">
        <v>4</v>
      </c>
      <c r="BA45" s="177">
        <f>SUM(BA38:BA44)</f>
        <v>0</v>
      </c>
      <c r="BB45" s="177">
        <f>SUM(BB38:BB44)</f>
        <v>0</v>
      </c>
      <c r="BC45" s="177">
        <f>SUM(BC38:BC44)</f>
        <v>0</v>
      </c>
      <c r="BD45" s="177">
        <f>SUM(BD38:BD44)</f>
        <v>0</v>
      </c>
      <c r="BE45" s="177">
        <f>SUM(BE38:BE44)</f>
        <v>0</v>
      </c>
    </row>
    <row r="46" spans="1:104">
      <c r="A46" s="144" t="s">
        <v>86</v>
      </c>
      <c r="B46" s="145" t="s">
        <v>166</v>
      </c>
      <c r="C46" s="146" t="s">
        <v>167</v>
      </c>
      <c r="D46" s="147"/>
      <c r="E46" s="148"/>
      <c r="F46" s="148"/>
      <c r="G46" s="149"/>
      <c r="O46" s="150">
        <v>1</v>
      </c>
    </row>
    <row r="47" spans="1:104" ht="22.5">
      <c r="A47" s="155">
        <v>8</v>
      </c>
      <c r="B47" s="156" t="s">
        <v>168</v>
      </c>
      <c r="C47" s="157" t="s">
        <v>169</v>
      </c>
      <c r="D47" s="158" t="s">
        <v>135</v>
      </c>
      <c r="E47" s="159">
        <v>47</v>
      </c>
      <c r="F47" s="159">
        <v>0</v>
      </c>
      <c r="G47" s="160">
        <f t="shared" ref="G47:G52" si="0">E47*F47</f>
        <v>0</v>
      </c>
      <c r="O47" s="150">
        <v>2</v>
      </c>
      <c r="AA47" s="129">
        <v>1</v>
      </c>
      <c r="AB47" s="129">
        <v>7</v>
      </c>
      <c r="AC47" s="129">
        <v>7</v>
      </c>
      <c r="AZ47" s="129">
        <v>2</v>
      </c>
      <c r="BA47" s="129">
        <f t="shared" ref="BA47:BA52" si="1">IF(AZ47=1,G47,0)</f>
        <v>0</v>
      </c>
      <c r="BB47" s="129">
        <f t="shared" ref="BB47:BB52" si="2">IF(AZ47=2,G47,0)</f>
        <v>0</v>
      </c>
      <c r="BC47" s="129">
        <f t="shared" ref="BC47:BC52" si="3">IF(AZ47=3,G47,0)</f>
        <v>0</v>
      </c>
      <c r="BD47" s="129">
        <f t="shared" ref="BD47:BD52" si="4">IF(AZ47=4,G47,0)</f>
        <v>0</v>
      </c>
      <c r="BE47" s="129">
        <f t="shared" ref="BE47:BE52" si="5">IF(AZ47=5,G47,0)</f>
        <v>0</v>
      </c>
      <c r="CA47" s="162">
        <v>1</v>
      </c>
      <c r="CB47" s="162">
        <v>7</v>
      </c>
      <c r="CZ47" s="129">
        <v>2.81E-3</v>
      </c>
    </row>
    <row r="48" spans="1:104">
      <c r="A48" s="155">
        <v>9</v>
      </c>
      <c r="B48" s="156" t="s">
        <v>170</v>
      </c>
      <c r="C48" s="157" t="s">
        <v>171</v>
      </c>
      <c r="D48" s="158" t="s">
        <v>135</v>
      </c>
      <c r="E48" s="159">
        <v>44</v>
      </c>
      <c r="F48" s="159">
        <v>0</v>
      </c>
      <c r="G48" s="160">
        <f t="shared" si="0"/>
        <v>0</v>
      </c>
      <c r="O48" s="150">
        <v>2</v>
      </c>
      <c r="AA48" s="129">
        <v>1</v>
      </c>
      <c r="AB48" s="129">
        <v>7</v>
      </c>
      <c r="AC48" s="129">
        <v>7</v>
      </c>
      <c r="AZ48" s="129">
        <v>2</v>
      </c>
      <c r="BA48" s="129">
        <f t="shared" si="1"/>
        <v>0</v>
      </c>
      <c r="BB48" s="129">
        <f t="shared" si="2"/>
        <v>0</v>
      </c>
      <c r="BC48" s="129">
        <f t="shared" si="3"/>
        <v>0</v>
      </c>
      <c r="BD48" s="129">
        <f t="shared" si="4"/>
        <v>0</v>
      </c>
      <c r="BE48" s="129">
        <f t="shared" si="5"/>
        <v>0</v>
      </c>
      <c r="CA48" s="162">
        <v>1</v>
      </c>
      <c r="CB48" s="162">
        <v>7</v>
      </c>
      <c r="CZ48" s="129">
        <v>1.0000000000000001E-5</v>
      </c>
    </row>
    <row r="49" spans="1:104" ht="22.5">
      <c r="A49" s="155">
        <v>10</v>
      </c>
      <c r="B49" s="156" t="s">
        <v>172</v>
      </c>
      <c r="C49" s="157" t="s">
        <v>173</v>
      </c>
      <c r="D49" s="158" t="s">
        <v>135</v>
      </c>
      <c r="E49" s="159">
        <v>11</v>
      </c>
      <c r="F49" s="159">
        <v>0</v>
      </c>
      <c r="G49" s="160">
        <f t="shared" si="0"/>
        <v>0</v>
      </c>
      <c r="O49" s="150">
        <v>2</v>
      </c>
      <c r="AA49" s="129">
        <v>3</v>
      </c>
      <c r="AB49" s="129">
        <v>7</v>
      </c>
      <c r="AC49" s="129" t="s">
        <v>172</v>
      </c>
      <c r="AZ49" s="129">
        <v>2</v>
      </c>
      <c r="BA49" s="129">
        <f t="shared" si="1"/>
        <v>0</v>
      </c>
      <c r="BB49" s="129">
        <f t="shared" si="2"/>
        <v>0</v>
      </c>
      <c r="BC49" s="129">
        <f t="shared" si="3"/>
        <v>0</v>
      </c>
      <c r="BD49" s="129">
        <f t="shared" si="4"/>
        <v>0</v>
      </c>
      <c r="BE49" s="129">
        <f t="shared" si="5"/>
        <v>0</v>
      </c>
      <c r="CA49" s="162">
        <v>3</v>
      </c>
      <c r="CB49" s="162">
        <v>7</v>
      </c>
      <c r="CZ49" s="129">
        <v>0.125</v>
      </c>
    </row>
    <row r="50" spans="1:104" ht="22.5">
      <c r="A50" s="155">
        <v>11</v>
      </c>
      <c r="B50" s="156" t="s">
        <v>174</v>
      </c>
      <c r="C50" s="157" t="s">
        <v>175</v>
      </c>
      <c r="D50" s="158" t="s">
        <v>135</v>
      </c>
      <c r="E50" s="159">
        <v>11</v>
      </c>
      <c r="F50" s="159">
        <v>0</v>
      </c>
      <c r="G50" s="160">
        <f t="shared" si="0"/>
        <v>0</v>
      </c>
      <c r="O50" s="150">
        <v>2</v>
      </c>
      <c r="AA50" s="129">
        <v>3</v>
      </c>
      <c r="AB50" s="129">
        <v>7</v>
      </c>
      <c r="AC50" s="129" t="s">
        <v>174</v>
      </c>
      <c r="AZ50" s="129">
        <v>2</v>
      </c>
      <c r="BA50" s="129">
        <f t="shared" si="1"/>
        <v>0</v>
      </c>
      <c r="BB50" s="129">
        <f t="shared" si="2"/>
        <v>0</v>
      </c>
      <c r="BC50" s="129">
        <f t="shared" si="3"/>
        <v>0</v>
      </c>
      <c r="BD50" s="129">
        <f t="shared" si="4"/>
        <v>0</v>
      </c>
      <c r="BE50" s="129">
        <f t="shared" si="5"/>
        <v>0</v>
      </c>
      <c r="CA50" s="162">
        <v>3</v>
      </c>
      <c r="CB50" s="162">
        <v>7</v>
      </c>
      <c r="CZ50" s="129">
        <v>0.17799999999999999</v>
      </c>
    </row>
    <row r="51" spans="1:104" ht="22.5">
      <c r="A51" s="155">
        <v>12</v>
      </c>
      <c r="B51" s="156" t="s">
        <v>176</v>
      </c>
      <c r="C51" s="157" t="s">
        <v>177</v>
      </c>
      <c r="D51" s="158" t="s">
        <v>135</v>
      </c>
      <c r="E51" s="159">
        <v>11</v>
      </c>
      <c r="F51" s="159">
        <v>0</v>
      </c>
      <c r="G51" s="160">
        <f t="shared" si="0"/>
        <v>0</v>
      </c>
      <c r="O51" s="150">
        <v>2</v>
      </c>
      <c r="AA51" s="129">
        <v>3</v>
      </c>
      <c r="AB51" s="129">
        <v>7</v>
      </c>
      <c r="AC51" s="129" t="s">
        <v>176</v>
      </c>
      <c r="AZ51" s="129">
        <v>2</v>
      </c>
      <c r="BA51" s="129">
        <f t="shared" si="1"/>
        <v>0</v>
      </c>
      <c r="BB51" s="129">
        <f t="shared" si="2"/>
        <v>0</v>
      </c>
      <c r="BC51" s="129">
        <f t="shared" si="3"/>
        <v>0</v>
      </c>
      <c r="BD51" s="129">
        <f t="shared" si="4"/>
        <v>0</v>
      </c>
      <c r="BE51" s="129">
        <f t="shared" si="5"/>
        <v>0</v>
      </c>
      <c r="CA51" s="162">
        <v>3</v>
      </c>
      <c r="CB51" s="162">
        <v>7</v>
      </c>
      <c r="CZ51" s="129">
        <v>0.17799999999999999</v>
      </c>
    </row>
    <row r="52" spans="1:104" ht="22.5">
      <c r="A52" s="155">
        <v>13</v>
      </c>
      <c r="B52" s="156" t="s">
        <v>178</v>
      </c>
      <c r="C52" s="157" t="s">
        <v>179</v>
      </c>
      <c r="D52" s="158" t="s">
        <v>135</v>
      </c>
      <c r="E52" s="159">
        <v>11</v>
      </c>
      <c r="F52" s="159">
        <v>0</v>
      </c>
      <c r="G52" s="160">
        <f t="shared" si="0"/>
        <v>0</v>
      </c>
      <c r="O52" s="150">
        <v>2</v>
      </c>
      <c r="AA52" s="129">
        <v>3</v>
      </c>
      <c r="AB52" s="129">
        <v>7</v>
      </c>
      <c r="AC52" s="129" t="s">
        <v>178</v>
      </c>
      <c r="AZ52" s="129">
        <v>2</v>
      </c>
      <c r="BA52" s="129">
        <f t="shared" si="1"/>
        <v>0</v>
      </c>
      <c r="BB52" s="129">
        <f t="shared" si="2"/>
        <v>0</v>
      </c>
      <c r="BC52" s="129">
        <f t="shared" si="3"/>
        <v>0</v>
      </c>
      <c r="BD52" s="129">
        <f t="shared" si="4"/>
        <v>0</v>
      </c>
      <c r="BE52" s="129">
        <f t="shared" si="5"/>
        <v>0</v>
      </c>
      <c r="CA52" s="162">
        <v>3</v>
      </c>
      <c r="CB52" s="162">
        <v>7</v>
      </c>
      <c r="CZ52" s="129">
        <v>0.17799999999999999</v>
      </c>
    </row>
    <row r="53" spans="1:104">
      <c r="A53" s="155">
        <v>14</v>
      </c>
      <c r="B53" s="156" t="s">
        <v>180</v>
      </c>
      <c r="C53" s="157" t="s">
        <v>181</v>
      </c>
      <c r="D53" s="158" t="s">
        <v>100</v>
      </c>
      <c r="E53" s="159">
        <v>400</v>
      </c>
      <c r="F53" s="159">
        <v>0</v>
      </c>
      <c r="G53" s="160">
        <v>0</v>
      </c>
      <c r="O53" s="150"/>
      <c r="CA53" s="162"/>
      <c r="CB53" s="162"/>
    </row>
    <row r="54" spans="1:104" ht="22.5">
      <c r="A54" s="155">
        <v>15</v>
      </c>
      <c r="B54" s="156" t="s">
        <v>180</v>
      </c>
      <c r="C54" s="157" t="s">
        <v>182</v>
      </c>
      <c r="D54" s="158" t="s">
        <v>135</v>
      </c>
      <c r="E54" s="159">
        <v>3</v>
      </c>
      <c r="F54" s="159">
        <v>0</v>
      </c>
      <c r="G54" s="160">
        <f>E54*F54</f>
        <v>0</v>
      </c>
      <c r="O54" s="150">
        <v>2</v>
      </c>
      <c r="AA54" s="129">
        <v>3</v>
      </c>
      <c r="AB54" s="129">
        <v>7</v>
      </c>
      <c r="AC54" s="129" t="s">
        <v>180</v>
      </c>
      <c r="AZ54" s="129">
        <v>2</v>
      </c>
      <c r="BA54" s="129">
        <f>IF(AZ54=1,G54,0)</f>
        <v>0</v>
      </c>
      <c r="BB54" s="129">
        <f>IF(AZ54=2,G54,0)</f>
        <v>0</v>
      </c>
      <c r="BC54" s="129">
        <f>IF(AZ54=3,G54,0)</f>
        <v>0</v>
      </c>
      <c r="BD54" s="129">
        <f>IF(AZ54=4,G54,0)</f>
        <v>0</v>
      </c>
      <c r="BE54" s="129">
        <f>IF(AZ54=5,G54,0)</f>
        <v>0</v>
      </c>
      <c r="CA54" s="162">
        <v>3</v>
      </c>
      <c r="CB54" s="162">
        <v>7</v>
      </c>
      <c r="CZ54" s="129">
        <v>0.17799999999999999</v>
      </c>
    </row>
    <row r="55" spans="1:104" ht="22.5">
      <c r="A55" s="155">
        <v>15</v>
      </c>
      <c r="B55" s="156" t="s">
        <v>183</v>
      </c>
      <c r="C55" s="157" t="s">
        <v>184</v>
      </c>
      <c r="D55" s="158" t="s">
        <v>100</v>
      </c>
      <c r="E55" s="159">
        <v>77.599999999999994</v>
      </c>
      <c r="F55" s="159">
        <v>0</v>
      </c>
      <c r="G55" s="160">
        <v>0</v>
      </c>
      <c r="O55" s="150">
        <v>2</v>
      </c>
      <c r="AA55" s="129">
        <v>3</v>
      </c>
      <c r="AB55" s="129">
        <v>7</v>
      </c>
      <c r="AC55" s="129">
        <v>61187550</v>
      </c>
      <c r="AZ55" s="129">
        <v>2</v>
      </c>
      <c r="BA55" s="129">
        <f>IF(AZ55=1,G55,0)</f>
        <v>0</v>
      </c>
      <c r="BB55" s="129">
        <f>IF(AZ55=2,G55,0)</f>
        <v>0</v>
      </c>
      <c r="BC55" s="129">
        <f>IF(AZ55=3,G55,0)</f>
        <v>0</v>
      </c>
      <c r="BD55" s="129">
        <f>IF(AZ55=4,G55,0)</f>
        <v>0</v>
      </c>
      <c r="BE55" s="129">
        <f>IF(AZ55=5,G55,0)</f>
        <v>0</v>
      </c>
      <c r="CA55" s="162">
        <v>3</v>
      </c>
      <c r="CB55" s="162">
        <v>7</v>
      </c>
      <c r="CZ55" s="129">
        <v>3.3E-3</v>
      </c>
    </row>
    <row r="56" spans="1:104" ht="12.75" customHeight="1">
      <c r="A56" s="155"/>
      <c r="B56" s="156"/>
      <c r="C56" s="205" t="s">
        <v>185</v>
      </c>
      <c r="D56" s="205"/>
      <c r="E56" s="166">
        <v>19.8</v>
      </c>
      <c r="F56" s="159"/>
      <c r="G56" s="160"/>
      <c r="O56" s="150"/>
      <c r="CA56" s="162"/>
      <c r="CB56" s="162"/>
    </row>
    <row r="57" spans="1:104" ht="12.75" customHeight="1">
      <c r="A57" s="155"/>
      <c r="B57" s="156"/>
      <c r="C57" s="205" t="s">
        <v>186</v>
      </c>
      <c r="D57" s="205"/>
      <c r="E57" s="166">
        <v>20.399999999999999</v>
      </c>
      <c r="F57" s="159"/>
      <c r="G57" s="160"/>
      <c r="O57" s="150"/>
      <c r="CA57" s="162"/>
      <c r="CB57" s="162"/>
    </row>
    <row r="58" spans="1:104">
      <c r="A58" s="163"/>
      <c r="B58" s="164"/>
      <c r="C58" s="165" t="s">
        <v>187</v>
      </c>
      <c r="D58" s="180"/>
      <c r="E58" s="166">
        <v>21.45</v>
      </c>
      <c r="F58" s="167"/>
      <c r="G58" s="168"/>
      <c r="M58" s="169" t="s">
        <v>159</v>
      </c>
      <c r="O58" s="150"/>
    </row>
    <row r="59" spans="1:104">
      <c r="A59" s="163"/>
      <c r="B59" s="164"/>
      <c r="C59" s="165" t="s">
        <v>162</v>
      </c>
      <c r="D59" s="180"/>
      <c r="E59" s="166">
        <v>15.95</v>
      </c>
      <c r="F59" s="167"/>
      <c r="G59" s="168"/>
      <c r="M59" s="169" t="s">
        <v>163</v>
      </c>
      <c r="O59" s="150"/>
    </row>
    <row r="60" spans="1:104">
      <c r="A60" s="155">
        <v>16</v>
      </c>
      <c r="B60" s="156" t="s">
        <v>188</v>
      </c>
      <c r="C60" s="157" t="s">
        <v>189</v>
      </c>
      <c r="D60" s="158" t="s">
        <v>114</v>
      </c>
      <c r="E60" s="159">
        <v>10.25</v>
      </c>
      <c r="F60" s="159">
        <v>0</v>
      </c>
      <c r="G60" s="160">
        <f>E60*F60</f>
        <v>0</v>
      </c>
      <c r="O60" s="150">
        <v>2</v>
      </c>
      <c r="AA60" s="129">
        <v>7</v>
      </c>
      <c r="AB60" s="129">
        <v>1001</v>
      </c>
      <c r="AC60" s="129">
        <v>5</v>
      </c>
      <c r="AZ60" s="129">
        <v>2</v>
      </c>
      <c r="BA60" s="129">
        <f>IF(AZ60=1,G60,0)</f>
        <v>0</v>
      </c>
      <c r="BB60" s="129">
        <f>IF(AZ60=2,G60,0)</f>
        <v>0</v>
      </c>
      <c r="BC60" s="129">
        <f>IF(AZ60=3,G60,0)</f>
        <v>0</v>
      </c>
      <c r="BD60" s="129">
        <f>IF(AZ60=4,G60,0)</f>
        <v>0</v>
      </c>
      <c r="BE60" s="129">
        <f>IF(AZ60=5,G60,0)</f>
        <v>0</v>
      </c>
      <c r="CA60" s="162">
        <v>7</v>
      </c>
      <c r="CB60" s="162">
        <v>1001</v>
      </c>
      <c r="CZ60" s="129">
        <v>0</v>
      </c>
    </row>
    <row r="61" spans="1:104">
      <c r="A61" s="170"/>
      <c r="B61" s="171" t="s">
        <v>121</v>
      </c>
      <c r="C61" s="172" t="str">
        <f>CONCATENATE(B46," ",C46)</f>
        <v>766 Konstrukce truhlářské</v>
      </c>
      <c r="D61" s="173"/>
      <c r="E61" s="174"/>
      <c r="F61" s="175"/>
      <c r="G61" s="179">
        <f>SUM(G46:G60)</f>
        <v>0</v>
      </c>
      <c r="O61" s="150">
        <v>4</v>
      </c>
      <c r="BA61" s="177">
        <f>SUM(BA46:BA60)</f>
        <v>0</v>
      </c>
      <c r="BB61" s="177">
        <f>SUM(BB46:BB60)</f>
        <v>0</v>
      </c>
      <c r="BC61" s="177">
        <f>SUM(BC46:BC60)</f>
        <v>0</v>
      </c>
      <c r="BD61" s="177">
        <f>SUM(BD46:BD60)</f>
        <v>0</v>
      </c>
      <c r="BE61" s="177">
        <f>SUM(BE46:BE60)</f>
        <v>0</v>
      </c>
    </row>
    <row r="62" spans="1:104">
      <c r="A62" s="144" t="s">
        <v>86</v>
      </c>
      <c r="B62" s="145" t="s">
        <v>190</v>
      </c>
      <c r="C62" s="146" t="s">
        <v>191</v>
      </c>
      <c r="D62" s="147"/>
      <c r="E62" s="148"/>
      <c r="F62" s="148"/>
      <c r="G62" s="149"/>
      <c r="O62" s="150">
        <v>1</v>
      </c>
    </row>
    <row r="63" spans="1:104">
      <c r="A63" s="155">
        <v>22</v>
      </c>
      <c r="B63" s="156" t="s">
        <v>192</v>
      </c>
      <c r="C63" s="157" t="s">
        <v>193</v>
      </c>
      <c r="D63" s="158" t="s">
        <v>194</v>
      </c>
      <c r="E63" s="159">
        <v>76.94</v>
      </c>
      <c r="F63" s="159">
        <v>0</v>
      </c>
      <c r="G63" s="160">
        <v>0</v>
      </c>
      <c r="O63" s="150">
        <v>2</v>
      </c>
      <c r="AA63" s="129">
        <v>1</v>
      </c>
      <c r="AB63" s="129">
        <v>0</v>
      </c>
      <c r="AC63" s="129">
        <v>0</v>
      </c>
      <c r="AZ63" s="129">
        <v>2</v>
      </c>
      <c r="BA63" s="129">
        <f>IF(AZ63=1,G63,0)</f>
        <v>0</v>
      </c>
      <c r="BB63" s="129">
        <f>IF(AZ63=2,G63,0)</f>
        <v>0</v>
      </c>
      <c r="BC63" s="129">
        <f>IF(AZ63=3,G63,0)</f>
        <v>0</v>
      </c>
      <c r="BD63" s="129">
        <f>IF(AZ63=4,G63,0)</f>
        <v>0</v>
      </c>
      <c r="BE63" s="129">
        <f>IF(AZ63=5,G63,0)</f>
        <v>0</v>
      </c>
      <c r="CA63" s="162">
        <v>1</v>
      </c>
      <c r="CB63" s="162">
        <v>0</v>
      </c>
      <c r="CZ63" s="129">
        <v>1.1E-4</v>
      </c>
    </row>
    <row r="64" spans="1:104">
      <c r="A64" s="155">
        <v>23</v>
      </c>
      <c r="B64" s="156" t="s">
        <v>195</v>
      </c>
      <c r="C64" s="157" t="s">
        <v>196</v>
      </c>
      <c r="D64" s="158" t="s">
        <v>194</v>
      </c>
      <c r="E64" s="159">
        <v>76.94</v>
      </c>
      <c r="F64" s="159">
        <v>0</v>
      </c>
      <c r="G64" s="160">
        <f>E64*F64</f>
        <v>0</v>
      </c>
      <c r="O64" s="150">
        <v>2</v>
      </c>
      <c r="AA64" s="129">
        <v>1</v>
      </c>
      <c r="AB64" s="129">
        <v>7</v>
      </c>
      <c r="AC64" s="129">
        <v>7</v>
      </c>
      <c r="AZ64" s="129">
        <v>2</v>
      </c>
      <c r="BA64" s="129">
        <f>IF(AZ64=1,G64,0)</f>
        <v>0</v>
      </c>
      <c r="BB64" s="129">
        <f>IF(AZ64=2,G64,0)</f>
        <v>0</v>
      </c>
      <c r="BC64" s="129">
        <f>IF(AZ64=3,G64,0)</f>
        <v>0</v>
      </c>
      <c r="BD64" s="129">
        <f>IF(AZ64=4,G64,0)</f>
        <v>0</v>
      </c>
      <c r="BE64" s="129">
        <f>IF(AZ64=5,G64,0)</f>
        <v>0</v>
      </c>
      <c r="CA64" s="162">
        <v>1</v>
      </c>
      <c r="CB64" s="162">
        <v>7</v>
      </c>
      <c r="CZ64" s="129">
        <v>2.7E-4</v>
      </c>
    </row>
    <row r="65" spans="1:104" ht="12.75" customHeight="1">
      <c r="A65" s="163"/>
      <c r="B65" s="164"/>
      <c r="C65" s="205" t="s">
        <v>197</v>
      </c>
      <c r="D65" s="205"/>
      <c r="E65" s="166">
        <v>76.94</v>
      </c>
      <c r="F65" s="167"/>
      <c r="G65" s="168"/>
      <c r="M65" s="169" t="s">
        <v>198</v>
      </c>
      <c r="O65" s="150"/>
    </row>
    <row r="66" spans="1:104">
      <c r="A66" s="170"/>
      <c r="B66" s="171" t="s">
        <v>121</v>
      </c>
      <c r="C66" s="172" t="str">
        <f>CONCATENATE(B62," ",C62)</f>
        <v>784 Malby</v>
      </c>
      <c r="D66" s="173"/>
      <c r="E66" s="174"/>
      <c r="F66" s="175"/>
      <c r="G66" s="179">
        <f>SUM(G62:G65)</f>
        <v>0</v>
      </c>
      <c r="O66" s="150">
        <v>4</v>
      </c>
      <c r="BA66" s="177">
        <f>SUM(BA62:BA65)</f>
        <v>0</v>
      </c>
      <c r="BB66" s="177">
        <f>SUM(BB62:BB65)</f>
        <v>0</v>
      </c>
      <c r="BC66" s="177">
        <f>SUM(BC62:BC65)</f>
        <v>0</v>
      </c>
      <c r="BD66" s="177">
        <f>SUM(BD62:BD65)</f>
        <v>0</v>
      </c>
      <c r="BE66" s="177">
        <f>SUM(BE62:BE65)</f>
        <v>0</v>
      </c>
    </row>
    <row r="67" spans="1:104">
      <c r="A67" s="144" t="s">
        <v>86</v>
      </c>
      <c r="B67" s="145" t="s">
        <v>199</v>
      </c>
      <c r="C67" s="146" t="s">
        <v>200</v>
      </c>
      <c r="D67" s="147"/>
      <c r="E67" s="148"/>
      <c r="F67" s="148"/>
      <c r="G67" s="149"/>
      <c r="O67" s="150">
        <v>1</v>
      </c>
    </row>
    <row r="68" spans="1:104">
      <c r="A68" s="155">
        <v>24</v>
      </c>
      <c r="B68" s="156" t="s">
        <v>201</v>
      </c>
      <c r="C68" s="157" t="s">
        <v>202</v>
      </c>
      <c r="D68" s="158" t="s">
        <v>203</v>
      </c>
      <c r="E68" s="159">
        <v>376.7</v>
      </c>
      <c r="F68" s="159">
        <v>0</v>
      </c>
      <c r="G68" s="160">
        <f t="shared" ref="G68:G73" si="6">E68*F68</f>
        <v>0</v>
      </c>
      <c r="O68" s="150">
        <v>2</v>
      </c>
      <c r="AA68" s="129">
        <v>12</v>
      </c>
      <c r="AB68" s="129">
        <v>0</v>
      </c>
      <c r="AC68" s="129">
        <v>7</v>
      </c>
      <c r="AZ68" s="129">
        <v>1</v>
      </c>
      <c r="BA68" s="129">
        <f t="shared" ref="BA68:BA73" si="7">IF(AZ68=1,G68,0)</f>
        <v>0</v>
      </c>
      <c r="BB68" s="129">
        <f t="shared" ref="BB68:BB73" si="8">IF(AZ68=2,G68,0)</f>
        <v>0</v>
      </c>
      <c r="BC68" s="129">
        <f t="shared" ref="BC68:BC73" si="9">IF(AZ68=3,G68,0)</f>
        <v>0</v>
      </c>
      <c r="BD68" s="129">
        <f t="shared" ref="BD68:BD73" si="10">IF(AZ68=4,G68,0)</f>
        <v>0</v>
      </c>
      <c r="BE68" s="129">
        <f t="shared" ref="BE68:BE73" si="11">IF(AZ68=5,G68,0)</f>
        <v>0</v>
      </c>
      <c r="CA68" s="162">
        <v>12</v>
      </c>
      <c r="CB68" s="162">
        <v>0</v>
      </c>
      <c r="CZ68" s="129">
        <v>0</v>
      </c>
    </row>
    <row r="69" spans="1:104">
      <c r="A69" s="155">
        <v>25</v>
      </c>
      <c r="B69" s="156" t="s">
        <v>204</v>
      </c>
      <c r="C69" s="157" t="s">
        <v>205</v>
      </c>
      <c r="D69" s="158" t="s">
        <v>114</v>
      </c>
      <c r="E69" s="159">
        <v>22.5</v>
      </c>
      <c r="F69" s="159">
        <v>0</v>
      </c>
      <c r="G69" s="160">
        <f t="shared" si="6"/>
        <v>0</v>
      </c>
      <c r="O69" s="150">
        <v>2</v>
      </c>
      <c r="AA69" s="129">
        <v>8</v>
      </c>
      <c r="AB69" s="129">
        <v>0</v>
      </c>
      <c r="AC69" s="129">
        <v>3</v>
      </c>
      <c r="AZ69" s="129">
        <v>1</v>
      </c>
      <c r="BA69" s="129">
        <f t="shared" si="7"/>
        <v>0</v>
      </c>
      <c r="BB69" s="129">
        <f t="shared" si="8"/>
        <v>0</v>
      </c>
      <c r="BC69" s="129">
        <f t="shared" si="9"/>
        <v>0</v>
      </c>
      <c r="BD69" s="129">
        <f t="shared" si="10"/>
        <v>0</v>
      </c>
      <c r="BE69" s="129">
        <f t="shared" si="11"/>
        <v>0</v>
      </c>
      <c r="CA69" s="162">
        <v>8</v>
      </c>
      <c r="CB69" s="162">
        <v>0</v>
      </c>
      <c r="CZ69" s="129">
        <v>0</v>
      </c>
    </row>
    <row r="70" spans="1:104">
      <c r="A70" s="155">
        <v>26</v>
      </c>
      <c r="B70" s="156" t="s">
        <v>206</v>
      </c>
      <c r="C70" s="157" t="s">
        <v>207</v>
      </c>
      <c r="D70" s="158" t="s">
        <v>114</v>
      </c>
      <c r="E70" s="159">
        <v>22.5</v>
      </c>
      <c r="F70" s="159">
        <v>0</v>
      </c>
      <c r="G70" s="160">
        <f t="shared" si="6"/>
        <v>0</v>
      </c>
      <c r="O70" s="150">
        <v>2</v>
      </c>
      <c r="AA70" s="129">
        <v>8</v>
      </c>
      <c r="AB70" s="129">
        <v>0</v>
      </c>
      <c r="AC70" s="129">
        <v>3</v>
      </c>
      <c r="AZ70" s="129">
        <v>1</v>
      </c>
      <c r="BA70" s="129">
        <f t="shared" si="7"/>
        <v>0</v>
      </c>
      <c r="BB70" s="129">
        <f t="shared" si="8"/>
        <v>0</v>
      </c>
      <c r="BC70" s="129">
        <f t="shared" si="9"/>
        <v>0</v>
      </c>
      <c r="BD70" s="129">
        <f t="shared" si="10"/>
        <v>0</v>
      </c>
      <c r="BE70" s="129">
        <f t="shared" si="11"/>
        <v>0</v>
      </c>
      <c r="CA70" s="162">
        <v>8</v>
      </c>
      <c r="CB70" s="162">
        <v>0</v>
      </c>
      <c r="CZ70" s="129">
        <v>0</v>
      </c>
    </row>
    <row r="71" spans="1:104">
      <c r="A71" s="155">
        <v>27</v>
      </c>
      <c r="B71" s="156" t="s">
        <v>208</v>
      </c>
      <c r="C71" s="157" t="s">
        <v>209</v>
      </c>
      <c r="D71" s="158" t="s">
        <v>114</v>
      </c>
      <c r="E71" s="159">
        <v>225</v>
      </c>
      <c r="F71" s="159">
        <v>0</v>
      </c>
      <c r="G71" s="160">
        <f t="shared" si="6"/>
        <v>0</v>
      </c>
      <c r="O71" s="150">
        <v>2</v>
      </c>
      <c r="AA71" s="129">
        <v>8</v>
      </c>
      <c r="AB71" s="129">
        <v>0</v>
      </c>
      <c r="AC71" s="129">
        <v>3</v>
      </c>
      <c r="AZ71" s="129">
        <v>1</v>
      </c>
      <c r="BA71" s="129">
        <f t="shared" si="7"/>
        <v>0</v>
      </c>
      <c r="BB71" s="129">
        <f t="shared" si="8"/>
        <v>0</v>
      </c>
      <c r="BC71" s="129">
        <f t="shared" si="9"/>
        <v>0</v>
      </c>
      <c r="BD71" s="129">
        <f t="shared" si="10"/>
        <v>0</v>
      </c>
      <c r="BE71" s="129">
        <f t="shared" si="11"/>
        <v>0</v>
      </c>
      <c r="CA71" s="162">
        <v>8</v>
      </c>
      <c r="CB71" s="162">
        <v>0</v>
      </c>
      <c r="CZ71" s="129">
        <v>0</v>
      </c>
    </row>
    <row r="72" spans="1:104">
      <c r="A72" s="155">
        <v>28</v>
      </c>
      <c r="B72" s="156" t="s">
        <v>210</v>
      </c>
      <c r="C72" s="157" t="s">
        <v>211</v>
      </c>
      <c r="D72" s="158" t="s">
        <v>114</v>
      </c>
      <c r="E72" s="159">
        <v>22.5</v>
      </c>
      <c r="F72" s="159">
        <v>0</v>
      </c>
      <c r="G72" s="160">
        <f t="shared" si="6"/>
        <v>0</v>
      </c>
      <c r="O72" s="150">
        <v>2</v>
      </c>
      <c r="AA72" s="129">
        <v>8</v>
      </c>
      <c r="AB72" s="129">
        <v>0</v>
      </c>
      <c r="AC72" s="129">
        <v>3</v>
      </c>
      <c r="AZ72" s="129">
        <v>1</v>
      </c>
      <c r="BA72" s="129">
        <f t="shared" si="7"/>
        <v>0</v>
      </c>
      <c r="BB72" s="129">
        <f t="shared" si="8"/>
        <v>0</v>
      </c>
      <c r="BC72" s="129">
        <f t="shared" si="9"/>
        <v>0</v>
      </c>
      <c r="BD72" s="129">
        <f t="shared" si="10"/>
        <v>0</v>
      </c>
      <c r="BE72" s="129">
        <f t="shared" si="11"/>
        <v>0</v>
      </c>
      <c r="CA72" s="162">
        <v>8</v>
      </c>
      <c r="CB72" s="162">
        <v>0</v>
      </c>
      <c r="CZ72" s="129">
        <v>0</v>
      </c>
    </row>
    <row r="73" spans="1:104">
      <c r="A73" s="155">
        <v>29</v>
      </c>
      <c r="B73" s="156" t="s">
        <v>212</v>
      </c>
      <c r="C73" s="157" t="s">
        <v>213</v>
      </c>
      <c r="D73" s="158" t="s">
        <v>114</v>
      </c>
      <c r="E73" s="159">
        <v>225</v>
      </c>
      <c r="F73" s="159">
        <v>0</v>
      </c>
      <c r="G73" s="160">
        <f t="shared" si="6"/>
        <v>0</v>
      </c>
      <c r="O73" s="150">
        <v>2</v>
      </c>
      <c r="AA73" s="129">
        <v>8</v>
      </c>
      <c r="AB73" s="129">
        <v>0</v>
      </c>
      <c r="AC73" s="129">
        <v>3</v>
      </c>
      <c r="AZ73" s="129">
        <v>1</v>
      </c>
      <c r="BA73" s="129">
        <f t="shared" si="7"/>
        <v>0</v>
      </c>
      <c r="BB73" s="129">
        <f t="shared" si="8"/>
        <v>0</v>
      </c>
      <c r="BC73" s="129">
        <f t="shared" si="9"/>
        <v>0</v>
      </c>
      <c r="BD73" s="129">
        <f t="shared" si="10"/>
        <v>0</v>
      </c>
      <c r="BE73" s="129">
        <f t="shared" si="11"/>
        <v>0</v>
      </c>
      <c r="CA73" s="162">
        <v>8</v>
      </c>
      <c r="CB73" s="162">
        <v>0</v>
      </c>
      <c r="CZ73" s="129">
        <v>0</v>
      </c>
    </row>
    <row r="74" spans="1:104">
      <c r="A74" s="170"/>
      <c r="B74" s="171" t="s">
        <v>121</v>
      </c>
      <c r="C74" s="172" t="str">
        <f>CONCATENATE(B67," ",C67)</f>
        <v>D96 Přesuny suti a vybouraných hmot</v>
      </c>
      <c r="D74" s="173"/>
      <c r="E74" s="174"/>
      <c r="F74" s="175"/>
      <c r="G74" s="179">
        <f>SUM(G67:G73)</f>
        <v>0</v>
      </c>
      <c r="O74" s="150">
        <v>4</v>
      </c>
      <c r="BA74" s="177">
        <f>SUM(BA67:BA73)</f>
        <v>0</v>
      </c>
      <c r="BB74" s="177">
        <f>SUM(BB67:BB73)</f>
        <v>0</v>
      </c>
      <c r="BC74" s="177">
        <f>SUM(BC67:BC73)</f>
        <v>0</v>
      </c>
      <c r="BD74" s="177">
        <f>SUM(BD67:BD73)</f>
        <v>0</v>
      </c>
      <c r="BE74" s="177">
        <f>SUM(BE67:BE73)</f>
        <v>0</v>
      </c>
    </row>
    <row r="75" spans="1:104" s="129" customFormat="1"/>
    <row r="76" spans="1:104" s="129" customFormat="1"/>
    <row r="77" spans="1:104" s="129" customFormat="1"/>
    <row r="78" spans="1:104" s="129" customFormat="1"/>
    <row r="79" spans="1:104" s="129" customFormat="1"/>
    <row r="80" spans="1:104" s="129" customFormat="1"/>
    <row r="81" s="129" customFormat="1"/>
    <row r="82" s="129" customFormat="1"/>
    <row r="83" s="129" customFormat="1"/>
    <row r="84" s="129" customFormat="1"/>
    <row r="85" s="129" customFormat="1"/>
    <row r="86" s="129" customFormat="1"/>
    <row r="87" s="129" customFormat="1"/>
    <row r="88" s="129" customFormat="1"/>
    <row r="89" s="129" customFormat="1"/>
    <row r="90" s="129" customFormat="1"/>
    <row r="91" s="129" customFormat="1"/>
    <row r="92" s="129" customFormat="1"/>
    <row r="93" s="129" customFormat="1"/>
    <row r="94" s="129" customFormat="1"/>
    <row r="95" s="129" customFormat="1"/>
    <row r="96" s="129" customFormat="1"/>
    <row r="97" spans="1:7" s="129" customFormat="1"/>
    <row r="98" spans="1:7">
      <c r="A98" s="181"/>
      <c r="B98" s="181"/>
      <c r="C98" s="181"/>
      <c r="D98" s="181"/>
      <c r="E98" s="181"/>
      <c r="F98" s="181"/>
      <c r="G98" s="181"/>
    </row>
    <row r="99" spans="1:7">
      <c r="A99" s="181"/>
      <c r="B99" s="181"/>
      <c r="C99" s="181"/>
      <c r="D99" s="181"/>
      <c r="E99" s="181"/>
      <c r="F99" s="181"/>
      <c r="G99" s="181"/>
    </row>
    <row r="100" spans="1:7">
      <c r="A100" s="181"/>
      <c r="B100" s="181"/>
      <c r="C100" s="181"/>
      <c r="D100" s="181"/>
      <c r="E100" s="181"/>
      <c r="F100" s="181"/>
      <c r="G100" s="181"/>
    </row>
    <row r="101" spans="1:7">
      <c r="A101" s="181"/>
      <c r="B101" s="181"/>
      <c r="C101" s="181"/>
      <c r="D101" s="181"/>
      <c r="E101" s="181"/>
      <c r="F101" s="181"/>
      <c r="G101" s="181"/>
    </row>
    <row r="102" spans="1:7" s="129" customFormat="1"/>
    <row r="103" spans="1:7" s="129" customFormat="1"/>
    <row r="104" spans="1:7" s="129" customFormat="1"/>
    <row r="105" spans="1:7" s="129" customFormat="1"/>
    <row r="106" spans="1:7" s="129" customFormat="1"/>
    <row r="107" spans="1:7" s="129" customFormat="1"/>
    <row r="108" spans="1:7" s="129" customFormat="1"/>
    <row r="109" spans="1:7" s="129" customFormat="1"/>
    <row r="110" spans="1:7" s="129" customFormat="1"/>
    <row r="111" spans="1:7" s="129" customFormat="1"/>
    <row r="112" spans="1:7" s="129" customFormat="1"/>
    <row r="113" s="129" customFormat="1"/>
    <row r="114" s="129" customFormat="1"/>
    <row r="115" s="129" customFormat="1"/>
    <row r="116" s="129" customFormat="1"/>
    <row r="117" s="129" customFormat="1"/>
    <row r="118" s="129" customFormat="1"/>
    <row r="119" s="129" customFormat="1"/>
    <row r="120" s="129" customFormat="1"/>
    <row r="121" s="129" customFormat="1"/>
    <row r="122" s="129" customFormat="1"/>
    <row r="123" s="129" customFormat="1"/>
    <row r="124" s="129" customFormat="1"/>
    <row r="125" s="129" customFormat="1"/>
    <row r="126" s="129" customFormat="1"/>
    <row r="127" s="129" customFormat="1"/>
    <row r="128" s="129" customFormat="1"/>
    <row r="129" spans="1:7" s="129" customFormat="1"/>
    <row r="130" spans="1:7" s="129" customFormat="1"/>
    <row r="131" spans="1:7" s="129" customFormat="1"/>
    <row r="132" spans="1:7" s="129" customFormat="1"/>
    <row r="133" spans="1:7">
      <c r="A133" s="182"/>
      <c r="B133" s="182"/>
    </row>
    <row r="134" spans="1:7">
      <c r="A134" s="181"/>
      <c r="B134" s="181"/>
      <c r="C134" s="183"/>
      <c r="D134" s="183"/>
      <c r="E134" s="184"/>
      <c r="F134" s="183"/>
      <c r="G134" s="185"/>
    </row>
    <row r="135" spans="1:7">
      <c r="A135" s="186"/>
      <c r="B135" s="186"/>
      <c r="C135" s="181"/>
      <c r="D135" s="181"/>
      <c r="E135" s="187"/>
      <c r="F135" s="181"/>
      <c r="G135" s="181"/>
    </row>
    <row r="136" spans="1:7">
      <c r="A136" s="181"/>
      <c r="B136" s="181"/>
      <c r="C136" s="181"/>
      <c r="D136" s="181"/>
      <c r="E136" s="187"/>
      <c r="F136" s="181"/>
      <c r="G136" s="181"/>
    </row>
    <row r="137" spans="1:7">
      <c r="A137" s="181"/>
      <c r="B137" s="181"/>
      <c r="C137" s="181"/>
      <c r="D137" s="181"/>
      <c r="E137" s="187"/>
      <c r="F137" s="181"/>
      <c r="G137" s="181"/>
    </row>
    <row r="138" spans="1:7">
      <c r="A138" s="181"/>
      <c r="B138" s="181"/>
      <c r="C138" s="181"/>
      <c r="D138" s="181"/>
      <c r="E138" s="187"/>
      <c r="F138" s="181"/>
      <c r="G138" s="181"/>
    </row>
    <row r="139" spans="1:7">
      <c r="A139" s="181"/>
      <c r="B139" s="181"/>
      <c r="C139" s="181"/>
      <c r="D139" s="181"/>
      <c r="E139" s="187"/>
      <c r="F139" s="181"/>
      <c r="G139" s="181"/>
    </row>
    <row r="140" spans="1:7">
      <c r="A140" s="181"/>
      <c r="B140" s="181"/>
      <c r="C140" s="181"/>
      <c r="D140" s="181"/>
      <c r="E140" s="187"/>
      <c r="F140" s="181"/>
      <c r="G140" s="181"/>
    </row>
    <row r="141" spans="1:7">
      <c r="A141" s="181"/>
      <c r="B141" s="181"/>
      <c r="C141" s="181"/>
      <c r="D141" s="181"/>
      <c r="E141" s="187"/>
      <c r="F141" s="181"/>
      <c r="G141" s="181"/>
    </row>
    <row r="142" spans="1:7">
      <c r="A142" s="181"/>
      <c r="B142" s="181"/>
      <c r="C142" s="181"/>
      <c r="D142" s="181"/>
      <c r="E142" s="187"/>
      <c r="F142" s="181"/>
      <c r="G142" s="181"/>
    </row>
    <row r="143" spans="1:7">
      <c r="A143" s="181"/>
      <c r="B143" s="181"/>
      <c r="C143" s="181"/>
      <c r="D143" s="181"/>
      <c r="E143" s="187"/>
      <c r="F143" s="181"/>
      <c r="G143" s="181"/>
    </row>
    <row r="144" spans="1:7">
      <c r="A144" s="181"/>
      <c r="B144" s="181"/>
      <c r="C144" s="181"/>
      <c r="D144" s="181"/>
      <c r="E144" s="187"/>
      <c r="F144" s="181"/>
      <c r="G144" s="181"/>
    </row>
    <row r="145" spans="1:7">
      <c r="A145" s="181"/>
      <c r="B145" s="181"/>
      <c r="C145" s="181"/>
      <c r="D145" s="181"/>
      <c r="E145" s="187"/>
      <c r="F145" s="181"/>
      <c r="G145" s="181"/>
    </row>
    <row r="146" spans="1:7">
      <c r="A146" s="181"/>
      <c r="B146" s="181"/>
      <c r="C146" s="181"/>
      <c r="D146" s="181"/>
      <c r="E146" s="187"/>
      <c r="F146" s="181"/>
      <c r="G146" s="181"/>
    </row>
    <row r="147" spans="1:7">
      <c r="A147" s="181"/>
      <c r="B147" s="181"/>
      <c r="C147" s="181"/>
      <c r="D147" s="181"/>
      <c r="E147" s="187"/>
      <c r="F147" s="181"/>
      <c r="G147" s="181"/>
    </row>
  </sheetData>
  <mergeCells count="18">
    <mergeCell ref="A1:G1"/>
    <mergeCell ref="A3:B3"/>
    <mergeCell ref="A4:B4"/>
    <mergeCell ref="E4:G4"/>
    <mergeCell ref="C11:D11"/>
    <mergeCell ref="C28:D28"/>
    <mergeCell ref="C29:D29"/>
    <mergeCell ref="C30:D30"/>
    <mergeCell ref="C31:D31"/>
    <mergeCell ref="C33:D33"/>
    <mergeCell ref="C56:D56"/>
    <mergeCell ref="C57:D57"/>
    <mergeCell ref="C65:D65"/>
    <mergeCell ref="C34:D34"/>
    <mergeCell ref="C35:D35"/>
    <mergeCell ref="C36:D36"/>
    <mergeCell ref="C40:D40"/>
    <mergeCell ref="C41:D41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Položky!Print_Titles_0</vt:lpstr>
      <vt:lpstr>Rekapitulace!Print_Titles_0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</dc:creator>
  <dc:description/>
  <cp:lastModifiedBy>Ing. Jan Hobza</cp:lastModifiedBy>
  <cp:revision>9</cp:revision>
  <dcterms:created xsi:type="dcterms:W3CDTF">2017-08-27T16:40:28Z</dcterms:created>
  <dcterms:modified xsi:type="dcterms:W3CDTF">2020-02-14T14:14:59Z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