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8"/>
  <workbookPr/>
  <bookViews>
    <workbookView xWindow="600" yWindow="560" windowWidth="14060" windowHeight="7110" activeTab="1"/>
  </bookViews>
  <sheets>
    <sheet name="Rekapitulace stavby" sheetId="1" r:id="rId1"/>
    <sheet name="19-05-01 - Špitálek a kap..." sheetId="2" r:id="rId2"/>
  </sheets>
  <definedNames>
    <definedName name="_xlnm._FilterDatabase" localSheetId="1" hidden="1">'19-05-01 - Špitálek a kap...'!$C$131:$K$389</definedName>
    <definedName name="_xlnm.Print_Area" localSheetId="1">'19-05-01 - Špitálek a kap...'!$C$4:$J$76,'19-05-01 - Špitálek a kap...'!$C$82:$J$113,'19-05-01 - Špitálek a kap...'!$C$119:$K$389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'19-05-01 - Špitálek a kap...'!$131:$131</definedName>
  </definedNames>
  <calcPr calcId="191029"/>
</workbook>
</file>

<file path=xl/sharedStrings.xml><?xml version="1.0" encoding="utf-8"?>
<sst xmlns="http://schemas.openxmlformats.org/spreadsheetml/2006/main" count="2966" uniqueCount="593">
  <si>
    <t>Export Komplet</t>
  </si>
  <si>
    <t/>
  </si>
  <si>
    <t>2.0</t>
  </si>
  <si>
    <t>False</t>
  </si>
  <si>
    <t>{f8c9e5d6-d449-475e-a8e4-ab6c1a350f51}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</si>
  <si>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</si>
  <si>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</si>
  <si>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</si>
  <si>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</si>
  <si>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</si>
  <si>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</si>
  <si>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</si>
  <si>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</si>
  <si>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</si>
  <si>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</si>
  <si>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</si>
  <si>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</si>
  <si>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</si>
  <si>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</si>
  <si>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</si>
  <si>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>Vyškov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</si>
  <si>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</si>
  <si>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</si>
  <si>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</si>
  <si>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</si>
  <si>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</si>
  <si>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</si>
  <si>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</si>
  <si>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</si>
  <si>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</si>
  <si>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</si>
  <si>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</si>
  <si>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</si>
  <si>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</si>
  <si>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</si>
  <si>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</si>
  <si>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</si>
  <si>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</si>
  <si>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</si>
  <si>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</si>
  <si>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</si>
  <si>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</si>
  <si>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</si>
  <si>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</si>
  <si>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</si>
  <si>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</si>
  <si>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</si>
  <si>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</si>
  <si>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</si>
  <si>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</si>
  <si>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</si>
  <si>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</si>
  <si>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</si>
  <si>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</si>
  <si>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</si>
  <si>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</si>
  <si>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</si>
  <si>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</si>
  <si>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</si>
  <si>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</si>
  <si>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</si>
  <si>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</si>
  <si>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</si>
  <si>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</si>
  <si>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</si>
  <si>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</si>
  <si>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</si>
  <si>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</si>
  <si>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</si>
  <si>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</si>
  <si>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</si>
  <si>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</si>
  <si>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</si>
  <si>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</si>
  <si>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</si>
  <si>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</si>
  <si>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</si>
  <si>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19-05-01</t>
  </si>
  <si>
    <t xml:space="preserve">Špitálek a kaple s. Anny - obnova krovu a střešního pláště </t>
  </si>
  <si>
    <t>STA</t>
  </si>
  <si>
    <t>1</t>
  </si>
  <si>
    <t>{9fee9b31-978e-4089-9bc9-a33557567e42}</t>
  </si>
  <si>
    <t>2</t>
  </si>
  <si>
    <t>KRYCÍ LIST SOUPISU PRACÍ</t>
  </si>
  <si>
    <t>Objekt:</t>
  </si>
  <si>
    <t xml:space="preserve">19-05-01 - Špitálek a kaple s. Anny - obnova krovu a střešního pláště </t>
  </si>
  <si>
    <t>44138814</t>
  </si>
  <si>
    <t>18141196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</si>
  <si>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</si>
  <si>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</si>
  <si>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</si>
  <si>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</si>
  <si>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</si>
  <si>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</si>
  <si>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</si>
  <si>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</si>
  <si>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</si>
  <si>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</si>
  <si>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</si>
  <si>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</si>
  <si>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</si>
  <si>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</si>
  <si>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</si>
  <si>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</si>
  <si>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</si>
  <si>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</si>
  <si>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</si>
  <si>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</si>
  <si>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</si>
  <si>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</si>
  <si>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</si>
  <si>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</si>
  <si>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</si>
  <si>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</si>
  <si>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</si>
  <si>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</si>
  <si>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</si>
  <si>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</si>
  <si>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</si>
  <si>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</si>
  <si>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</si>
  <si>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</si>
  <si>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</si>
  <si>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</si>
  <si>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</si>
  <si>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</si>
  <si>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</si>
  <si>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</si>
  <si>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622311141</t>
  </si>
  <si>
    <t>Omítka vápenná vnějších ploch nanášená ručně dvouvrstvá, tloušťky jádrové omítky do 15 mm a tloušťky štuku do 3 mm štuková stěn</t>
  </si>
  <si>
    <t>m2</t>
  </si>
  <si>
    <t>CS ÚRS 2019 01</t>
  </si>
  <si>
    <t>4</t>
  </si>
  <si>
    <t>-505323865</t>
  </si>
  <si>
    <t>VV</t>
  </si>
  <si>
    <t>Požární zídky</t>
  </si>
  <si>
    <t>(7,30*2+(6,50+7,30)*2)*0,15</t>
  </si>
  <si>
    <t>622325309</t>
  </si>
  <si>
    <t>Oprava vápenné omítky vnějších ploch stupně členitosti 2 štukové, v rozsahu opravované plochy přes 80 do 100%</t>
  </si>
  <si>
    <t>58710006</t>
  </si>
  <si>
    <t>P</t>
  </si>
  <si>
    <t>Poznámka k položce:
předpokládáná oprava omítky v oblasti říms a štítu - odhad</t>
  </si>
  <si>
    <t>3</t>
  </si>
  <si>
    <t>623311141</t>
  </si>
  <si>
    <t>Omítka vápenná vnějších ploch nanášená ručně dvouvrstvá, tloušťky jádrové omítky do 15 mm a tloušťky štuku do 3 mm štuková pilířů nebo sloupů</t>
  </si>
  <si>
    <t>1356545754</t>
  </si>
  <si>
    <t>Poznámka k položce:
s hydraulickými přísadami</t>
  </si>
  <si>
    <t>komín</t>
  </si>
  <si>
    <t>0,90*4*1,75</t>
  </si>
  <si>
    <t>9</t>
  </si>
  <si>
    <t>Ostatní konstrukce a práce, bourání</t>
  </si>
  <si>
    <t>941111111</t>
  </si>
  <si>
    <t>Montáž lešení řadového trubkového lehkého pracovního s podlahami  s provozním zatížením tř. 3 do 200 kg/m2 šířky tř. W06 od 0,6 do 0,9 m, výšky do 10 m</t>
  </si>
  <si>
    <t>983804632</t>
  </si>
  <si>
    <t>Kaple</t>
  </si>
  <si>
    <t>((3,13+3,33+3,33)*2+3,97*2+4,86)*6,55</t>
  </si>
  <si>
    <t>Špitálek</t>
  </si>
  <si>
    <t>2*14,25*7,20</t>
  </si>
  <si>
    <t>Součet</t>
  </si>
  <si>
    <t>5</t>
  </si>
  <si>
    <t>941111211</t>
  </si>
  <si>
    <t>Montáž lešení řadového trubkového lehkého pracovního s podlahami  s provozním zatížením tř. 3 do 200 kg/m2 Příplatek za první a každý další den použití lešení k ceně -1111</t>
  </si>
  <si>
    <t>413154646</t>
  </si>
  <si>
    <t>Poznámka k položce:
nasazení lešení je uvažováno 3 měsíce</t>
  </si>
  <si>
    <t>417,289*60</t>
  </si>
  <si>
    <t>941111811</t>
  </si>
  <si>
    <t>Demontáž lešení řadového trubkového lehkého pracovního s podlahami  s provozním zatížením tř. 3 do 200 kg/m2 šířky tř. W06 od 0,6 do 0,9 m, výšky do 10 m</t>
  </si>
  <si>
    <t>120410578</t>
  </si>
  <si>
    <t>417,289</t>
  </si>
  <si>
    <t>7</t>
  </si>
  <si>
    <t>943.1</t>
  </si>
  <si>
    <t>Pomocné lešení - tesaským způsobem - krov PC</t>
  </si>
  <si>
    <t>kpl.</t>
  </si>
  <si>
    <t>-1117496485</t>
  </si>
  <si>
    <t>Poznámka k položce:
pomocné lešení propráce na komíně, zřízené tesařským způsobem v krovu.</t>
  </si>
  <si>
    <t>8</t>
  </si>
  <si>
    <t>952903001</t>
  </si>
  <si>
    <t>Čištění budov při provádění oprav a udržovacích prací  odstraněním ptačího nebo netopýřího trusu z podlahy</t>
  </si>
  <si>
    <t>1055604066</t>
  </si>
  <si>
    <t>Poznámka k položce:
kromě ptačího trusu bude vyčistěna podlaha i od prachu a sutí
větší vrstva je zohledněna počtem m2 - koeficient 5
jedná s eo strop kaple</t>
  </si>
  <si>
    <t>10,46*8,74</t>
  </si>
  <si>
    <t>4,06*3,50/2*2+4,30*3,20/2</t>
  </si>
  <si>
    <t>112,51*5 'Přepočtené koeficientem množství</t>
  </si>
  <si>
    <t>95.1</t>
  </si>
  <si>
    <t>Práce nevyrozpočtovatelné</t>
  </si>
  <si>
    <t>%</t>
  </si>
  <si>
    <t>-2124272377</t>
  </si>
  <si>
    <t>10</t>
  </si>
  <si>
    <t>978015391</t>
  </si>
  <si>
    <t>Otlučení vápenných nebo vápenocementových omítek vnějších ploch s vyškrabáním spar a s očištěním zdiva stupně členitosti 1 a 2, v rozsahu přes 80 do 100 %</t>
  </si>
  <si>
    <t>712564935</t>
  </si>
  <si>
    <t>Oprava omítek</t>
  </si>
  <si>
    <t>50</t>
  </si>
  <si>
    <t>11</t>
  </si>
  <si>
    <t>985223112</t>
  </si>
  <si>
    <t>Přezdívání zdiva do aktivované malty cihelného, objemu přes 3 m3</t>
  </si>
  <si>
    <t>m3</t>
  </si>
  <si>
    <t>1349189556</t>
  </si>
  <si>
    <t>Poznámka k položce:
Přezdění části koruny pro ověření stavu pozednice a krátčat
V ceně je započteno odstranění zdících prvků</t>
  </si>
  <si>
    <t>0,45*0,225*((3,13+3,33+3,33)*2+3,97*2+4,86)</t>
  </si>
  <si>
    <t>12</t>
  </si>
  <si>
    <t>M</t>
  </si>
  <si>
    <t>59610002</t>
  </si>
  <si>
    <t>cihla pálená plná přes P15 do P20 290x140x65mm</t>
  </si>
  <si>
    <t>kus</t>
  </si>
  <si>
    <t>571223258</t>
  </si>
  <si>
    <t>Poznámka k položce:
Uvažuje se náhrada poloviny cihel novými, polovina bude dozděna rozebranými cihlami</t>
  </si>
  <si>
    <t>3,278*300/2</t>
  </si>
  <si>
    <t>997</t>
  </si>
  <si>
    <t>Přesun sutě</t>
  </si>
  <si>
    <t>13</t>
  </si>
  <si>
    <t>997013311</t>
  </si>
  <si>
    <t>Doprava suti shozem montáž a demontáž shozu výšky do 10 m</t>
  </si>
  <si>
    <t>m</t>
  </si>
  <si>
    <t>1269230686</t>
  </si>
  <si>
    <t>14</t>
  </si>
  <si>
    <t>997013321</t>
  </si>
  <si>
    <t>Doprava suti shozem montáž a demontáž shozu výšky Příplatek za první a každý další den použití shozu k ceně -3311</t>
  </si>
  <si>
    <t>531059936</t>
  </si>
  <si>
    <t>Poznámka k položce:
nasazení shozu se uvažuje 3 týdny (postupné rozevírání krytiny)</t>
  </si>
  <si>
    <t>10*21</t>
  </si>
  <si>
    <t>997013501</t>
  </si>
  <si>
    <t>Odvoz suti a vybouraných hmot na skládku nebo meziskládku  se složením, na vzdálenost do 1 km</t>
  </si>
  <si>
    <t>t</t>
  </si>
  <si>
    <t>-310013815</t>
  </si>
  <si>
    <t>16</t>
  </si>
  <si>
    <t>997013509</t>
  </si>
  <si>
    <t>Odvoz suti a vybouraných hmot na skládku nebo meziskládku  se složením, na vzdálenost Příplatek k ceně za každý další i započatý 1 km přes 1 km</t>
  </si>
  <si>
    <t>127341203</t>
  </si>
  <si>
    <t>Poznámka k položce:
skládko do vzdálenosti 15 km</t>
  </si>
  <si>
    <t>45,699*14</t>
  </si>
  <si>
    <t>17</t>
  </si>
  <si>
    <t>997013803</t>
  </si>
  <si>
    <t>Poplatek za uložení stavebního odpadu na skládce (skládkovné) cihelného zatříděného do Katalogu odpadů pod kódem 170 102</t>
  </si>
  <si>
    <t>310571012</t>
  </si>
  <si>
    <t>998</t>
  </si>
  <si>
    <t>Přesun hmot</t>
  </si>
  <si>
    <t>18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</si>
  <si>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</si>
  <si>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</si>
  <si>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-1509881039</t>
  </si>
  <si>
    <t>PSV</t>
  </si>
  <si>
    <t>Práce a dodávky PSV</t>
  </si>
  <si>
    <t>741</t>
  </si>
  <si>
    <t>Elektroinstalace - silnoproud</t>
  </si>
  <si>
    <t>19</t>
  </si>
  <si>
    <t>741.1</t>
  </si>
  <si>
    <t>Demontáž a zpětná montáž kabelu k čidlu PC</t>
  </si>
  <si>
    <t>995938855</t>
  </si>
  <si>
    <t>Poznámka k položce:
Kabel včetně čidla budou citlivě demontovány (předpoklad, že nebudou demontáží poškozeny).
Po provedení stavební činnosti bude spětně namontován ve stejné trase.</t>
  </si>
  <si>
    <t>20</t>
  </si>
  <si>
    <t>741420001</t>
  </si>
  <si>
    <t>Montáž hromosvodného vedení svodových drátů nebo lan s podpěrami, Ø do 10 mm</t>
  </si>
  <si>
    <t>-1333543670</t>
  </si>
  <si>
    <t>24,50+7,30*2+7,50+8,00</t>
  </si>
  <si>
    <t>35441077</t>
  </si>
  <si>
    <t>drát D 8mm AlMgSi</t>
  </si>
  <si>
    <t>kg</t>
  </si>
  <si>
    <t>32</t>
  </si>
  <si>
    <t>1221543705</t>
  </si>
  <si>
    <t>54,60*0,68*1,1</t>
  </si>
  <si>
    <t>22</t>
  </si>
  <si>
    <t>35441415</t>
  </si>
  <si>
    <t>podpěra vedení FeZn do zdiva 150 mm</t>
  </si>
  <si>
    <t>-1008488687</t>
  </si>
  <si>
    <t>23</t>
  </si>
  <si>
    <t>35441490</t>
  </si>
  <si>
    <t>podpěra vedení FeZn na hřebenáče a prejzovou krytinu 120 mm</t>
  </si>
  <si>
    <t>1152130715</t>
  </si>
  <si>
    <t>24</t>
  </si>
  <si>
    <t>741420101</t>
  </si>
  <si>
    <t>Montáž oddáleného vedení držáků do zdiva</t>
  </si>
  <si>
    <t>-1713050631</t>
  </si>
  <si>
    <t>25</t>
  </si>
  <si>
    <t>741421831</t>
  </si>
  <si>
    <t>Demontáž hromosvodného vedení bez zachování funkčnosti svodových drátů nebo lan na šikmé střeše, průměru do 8 mm</t>
  </si>
  <si>
    <t>2005515502</t>
  </si>
  <si>
    <t>54,6</t>
  </si>
  <si>
    <t>26</t>
  </si>
  <si>
    <t>741421851</t>
  </si>
  <si>
    <t>Demontáž hromosvodného vedení podpěr střešního vedení pod hřeben</t>
  </si>
  <si>
    <t>2114093757</t>
  </si>
  <si>
    <t>40</t>
  </si>
  <si>
    <t>27</t>
  </si>
  <si>
    <t>741421863</t>
  </si>
  <si>
    <t>Demontáž hromosvodného vedení podpěr svislého vedení zazděného</t>
  </si>
  <si>
    <t>2028966962</t>
  </si>
  <si>
    <t>28</t>
  </si>
  <si>
    <t>741430002</t>
  </si>
  <si>
    <t>Montáž jímacích tyčí délky do 3 m, na konstrukci zděnou</t>
  </si>
  <si>
    <t>10272604</t>
  </si>
  <si>
    <t>29</t>
  </si>
  <si>
    <t>35441061</t>
  </si>
  <si>
    <t>tyč jímací s kovaným hrotem 2000 mm FeZn</t>
  </si>
  <si>
    <t>775949921</t>
  </si>
  <si>
    <t>30</t>
  </si>
  <si>
    <t>998741102</t>
  </si>
  <si>
    <t>Přesun hmot pro silnoproud stanovený z hmotnosti přesunovaného materiálu vodorovná dopravní vzdálenost do 50 m v objektech výšky přes 6 do 12 m</t>
  </si>
  <si>
    <t>-1985703769</t>
  </si>
  <si>
    <t>762</t>
  </si>
  <si>
    <t>Konstrukce tesařské</t>
  </si>
  <si>
    <t>31</t>
  </si>
  <si>
    <t>762083121</t>
  </si>
  <si>
    <t>Práce společné pro tesařské konstrukce  impregnace řeziva máčením proti dřevokaznému hmyzu, houbám a plísním, třída ohrožení 1 a 2 (dřevo v interiéru)</t>
  </si>
  <si>
    <t>577378415</t>
  </si>
  <si>
    <t>prvky krovu kaple</t>
  </si>
  <si>
    <t>1,55+0,80+0,20+0,75+0,40+2,10+0,65+0,60+0,25</t>
  </si>
  <si>
    <t>dřevěné prvky špitálku</t>
  </si>
  <si>
    <t>0,75+0,25+0,40+1,15</t>
  </si>
  <si>
    <t>762083121.1</t>
  </si>
  <si>
    <t>Montáž ocelových a dubových kolíků PC</t>
  </si>
  <si>
    <t>ks</t>
  </si>
  <si>
    <t>446661754</t>
  </si>
  <si>
    <t>14+214</t>
  </si>
  <si>
    <t>33</t>
  </si>
  <si>
    <t>762085112</t>
  </si>
  <si>
    <t>Práce společné pro tesařské konstrukce  montáž ocelových spojovacích prostředků (materiál ve specifikaci) svorníků, šroubů délky přes 150 do 300 mm</t>
  </si>
  <si>
    <t>-954150154</t>
  </si>
  <si>
    <t>vazné trámy,pozednice,krokve,námětky</t>
  </si>
  <si>
    <t>3*(3+3+4+3)+2*(2+3)+2*(4+1+6)+2*30</t>
  </si>
  <si>
    <t>3*4+2*2+2*6+2*10</t>
  </si>
  <si>
    <t>34</t>
  </si>
  <si>
    <t>61231001</t>
  </si>
  <si>
    <t>kolík dub/akát dl 250mm D 26mm</t>
  </si>
  <si>
    <t>-1406775159</t>
  </si>
  <si>
    <t>Kaple pozednice</t>
  </si>
  <si>
    <t>2*2+2*3</t>
  </si>
  <si>
    <t>Špitálek pozednice</t>
  </si>
  <si>
    <t>2*2</t>
  </si>
  <si>
    <t>35</t>
  </si>
  <si>
    <t>31197006.1</t>
  </si>
  <si>
    <t>Kolík ocelový D 20 PC</t>
  </si>
  <si>
    <t>1920201369</t>
  </si>
  <si>
    <t>8*(3+3+1+2)+2*(4+1+6)+4*30</t>
  </si>
  <si>
    <t>36</t>
  </si>
  <si>
    <t>31197006</t>
  </si>
  <si>
    <t>tyč závitová Pz 4.6 M16</t>
  </si>
  <si>
    <t>1482888667</t>
  </si>
  <si>
    <t>3*(3+3+4+3)*0,30+2*(2+3)*0,30+2*(4+1+6)*0,200+2*30*0,20</t>
  </si>
  <si>
    <t>3*4*0,30+2*2*0,30+2*6*0,20+2*10*0,20</t>
  </si>
  <si>
    <t>37</t>
  </si>
  <si>
    <t>762331931</t>
  </si>
  <si>
    <t>Vázané konstrukce krovů  vyřezání části střešní vazby průřezové plochy řeziva přes 224 do 288 cm2, délky vyřezané části krovového prvku do 3 m</t>
  </si>
  <si>
    <t>-3690222</t>
  </si>
  <si>
    <t>l1,l2</t>
  </si>
  <si>
    <t>8+3</t>
  </si>
  <si>
    <t>o1</t>
  </si>
  <si>
    <t>ns</t>
  </si>
  <si>
    <t>n1</t>
  </si>
  <si>
    <t>90</t>
  </si>
  <si>
    <t>38</t>
  </si>
  <si>
    <t>762331932</t>
  </si>
  <si>
    <t>Vázané konstrukce krovů  vyřezání části střešní vazby průřezové plochy řeziva přes 224 do 288 cm2, délky vyřezané části krovového prvku přes 3 do 5 m</t>
  </si>
  <si>
    <t>-592605705</t>
  </si>
  <si>
    <t>h,l</t>
  </si>
  <si>
    <t>7,60+24</t>
  </si>
  <si>
    <t>o2,o,t</t>
  </si>
  <si>
    <t>4+8+4</t>
  </si>
  <si>
    <t>ls</t>
  </si>
  <si>
    <t>39</t>
  </si>
  <si>
    <t>762331941</t>
  </si>
  <si>
    <t>Vázané konstrukce krovů  vyřezání části střešní vazby průřezové plochy řeziva přes 288 do 450 cm2, délky vyřezané části krovového prvku do 3 m</t>
  </si>
  <si>
    <t>1528030774</t>
  </si>
  <si>
    <t>a1,a2,a,c,d1,f1,f,i</t>
  </si>
  <si>
    <t>9+9+6+12+4+2+4+4</t>
  </si>
  <si>
    <t>as,cs</t>
  </si>
  <si>
    <t>6+12</t>
  </si>
  <si>
    <t>762331942</t>
  </si>
  <si>
    <t>Vázané konstrukce krovů  vyřezání části střešní vazby průřezové plochy řeziva přes 288 do 450 cm2, délky vyřezané části krovového prvku přes 3 do 5 m</t>
  </si>
  <si>
    <t>-762548917</t>
  </si>
  <si>
    <t>a3,b1,b,d,j</t>
  </si>
  <si>
    <t>4+3,5+3,5+12+7</t>
  </si>
  <si>
    <t>bs.ds,js</t>
  </si>
  <si>
    <t>9+8+7</t>
  </si>
  <si>
    <t>41</t>
  </si>
  <si>
    <t>762332131</t>
  </si>
  <si>
    <t>Montáž vázaných konstrukcí krovů  střech pultových, sedlových, valbových, stanových čtvercového nebo obdélníkového půdorysu, z řeziva hraněného průřezové plochy do 120 cm2</t>
  </si>
  <si>
    <t>855149782</t>
  </si>
  <si>
    <t>u1,z1</t>
  </si>
  <si>
    <t>35+48</t>
  </si>
  <si>
    <t>42</t>
  </si>
  <si>
    <t>60516100</t>
  </si>
  <si>
    <t>řezivo smrkové sušené tl 30mm</t>
  </si>
  <si>
    <t>1151324287</t>
  </si>
  <si>
    <t>43</t>
  </si>
  <si>
    <t>60516102</t>
  </si>
  <si>
    <t>řezivo smrkové sušené tl 60-70mm</t>
  </si>
  <si>
    <t>965637731</t>
  </si>
  <si>
    <t>44</t>
  </si>
  <si>
    <t>762332922</t>
  </si>
  <si>
    <t>Vázané konstrukce krovů  doplnění části střešní vazby z hranolů, nebo hranolků (materiál v ceně), průřezové plochy přes 120 do 224 cm2</t>
  </si>
  <si>
    <t>2051692145</t>
  </si>
  <si>
    <t>l1,l2,l,n1</t>
  </si>
  <si>
    <t>8+3+24+90</t>
  </si>
  <si>
    <t>ls,ns</t>
  </si>
  <si>
    <t>24+20</t>
  </si>
  <si>
    <t>45</t>
  </si>
  <si>
    <t>762332923</t>
  </si>
  <si>
    <t>Vázané konstrukce krovů  doplnění části střešní vazby z hranolů, nebo hranolků (materiál v ceně), průřezové plochy přes 224 do 288 cm2</t>
  </si>
  <si>
    <t>1446694923</t>
  </si>
  <si>
    <t>h</t>
  </si>
  <si>
    <t>7,60</t>
  </si>
  <si>
    <t>o1,o2,o,t1,t</t>
  </si>
  <si>
    <t>8+4+8+4+4</t>
  </si>
  <si>
    <t>46</t>
  </si>
  <si>
    <t>762332924</t>
  </si>
  <si>
    <t>Vázané konstrukce krovů  doplnění části střešní vazby z hranolů, nebo hranolků (materiál v ceně), průřezové plochy přes 288 do 450 cm2</t>
  </si>
  <si>
    <t>-1170829637</t>
  </si>
  <si>
    <t>a1,a2,a3,a,b1,b,c,d1,d,f1,f,i,j</t>
  </si>
  <si>
    <t>9+9+4+6+3,5+3,5+12+4+12+2+4+4+7</t>
  </si>
  <si>
    <t>as,bs,cs,ds,js</t>
  </si>
  <si>
    <t>6+9+12+8+7</t>
  </si>
  <si>
    <t>47</t>
  </si>
  <si>
    <t>762342211</t>
  </si>
  <si>
    <t>Bednění a laťování montáž laťování střech jednoduchých sklonu do 60° při osové vzdálenosti latí do 150 mm</t>
  </si>
  <si>
    <t>-369863258</t>
  </si>
  <si>
    <t>Poznámka k položce:
výměra převzata z technické zprávy (projektant)</t>
  </si>
  <si>
    <t>48</t>
  </si>
  <si>
    <t>60514114</t>
  </si>
  <si>
    <t>řezivo jehličnaté lať impregnovaná dl 4 m</t>
  </si>
  <si>
    <t>231745357</t>
  </si>
  <si>
    <t>49</t>
  </si>
  <si>
    <t>762342811</t>
  </si>
  <si>
    <t>Demontáž bednění a laťování  laťování střech sklonu do 60° se všemi nadstřešními konstrukcemi, z latí průřezové plochy do 25 cm2 při osové vzdálenosti do 0,22 m</t>
  </si>
  <si>
    <t>-379571634</t>
  </si>
  <si>
    <t>Poznámka k položce:
výměra viz. TZ PD</t>
  </si>
  <si>
    <t>998762102</t>
  </si>
  <si>
    <t>Přesun hmot pro konstrukce tesařské  stanovený z hmotnosti přesunovaného materiálu vodorovná dopravní vzdálenost do 50 m v objektech výšky přes 6 do 12 m</t>
  </si>
  <si>
    <t>-1306002354</t>
  </si>
  <si>
    <t>764</t>
  </si>
  <si>
    <t>Konstrukce klempířské</t>
  </si>
  <si>
    <t>51</t>
  </si>
  <si>
    <t>764002871</t>
  </si>
  <si>
    <t>Demontáž klempířských konstrukcí lemování zdí do suti</t>
  </si>
  <si>
    <t>1964930233</t>
  </si>
  <si>
    <t>KL/3</t>
  </si>
  <si>
    <t>55,00</t>
  </si>
  <si>
    <t>52</t>
  </si>
  <si>
    <t>764004801</t>
  </si>
  <si>
    <t>Demontáž klempířských konstrukcí žlabu podokapního do suti</t>
  </si>
  <si>
    <t>-2095408925</t>
  </si>
  <si>
    <t>kaple</t>
  </si>
  <si>
    <t>(3,13+3,33+3,33)*2+3,97*2+4,86</t>
  </si>
  <si>
    <t>špitálek</t>
  </si>
  <si>
    <t>14,30*2</t>
  </si>
  <si>
    <t>sakristie</t>
  </si>
  <si>
    <t>4,50+5,50+3,75</t>
  </si>
  <si>
    <t>53</t>
  </si>
  <si>
    <t>764004861</t>
  </si>
  <si>
    <t>Demontáž klempířských konstrukcí svodu do suti</t>
  </si>
  <si>
    <t>1542257563</t>
  </si>
  <si>
    <t>7,5*2</t>
  </si>
  <si>
    <t>3,70</t>
  </si>
  <si>
    <t>7,5</t>
  </si>
  <si>
    <t>54</t>
  </si>
  <si>
    <t>764331414</t>
  </si>
  <si>
    <t>Lemování zdí z měděného plechu boční nebo horní rovných, střech s krytinou skládanou mimo prejzovou rš 330 mm</t>
  </si>
  <si>
    <t>-901511056</t>
  </si>
  <si>
    <t>55</t>
  </si>
  <si>
    <t>764531404</t>
  </si>
  <si>
    <t>Žlab podokapní z měděného plechu včetně háků a čel půlkruhový rš 330 mm</t>
  </si>
  <si>
    <t>2133823204</t>
  </si>
  <si>
    <t>Náhrada za stávající žlaby</t>
  </si>
  <si>
    <t>56</t>
  </si>
  <si>
    <t>764538422</t>
  </si>
  <si>
    <t>Svod z měděného plechu včetně objímek, kolen a odskoků kruhový, průměru 100 mm</t>
  </si>
  <si>
    <t>-1818624645</t>
  </si>
  <si>
    <t>57</t>
  </si>
  <si>
    <t>998764102</t>
  </si>
  <si>
    <t>Přesun hmot pro konstrukce klempířské stanovený z hmotnosti přesunovaného materiálu vodorovná dopravní vzdálenost do 50 m v objektech výšky přes 6 do 12 m</t>
  </si>
  <si>
    <t>345341745</t>
  </si>
  <si>
    <t>765</t>
  </si>
  <si>
    <t>Krytina skládaná</t>
  </si>
  <si>
    <t>58</t>
  </si>
  <si>
    <t>765111102</t>
  </si>
  <si>
    <t>Montáž krytiny keramické  sklonu do 30° hladké (bobrovky) přes 32 do 40 ks/m2 na sucho šupinové krytí</t>
  </si>
  <si>
    <t>785452421</t>
  </si>
  <si>
    <t>Poznámka k položce:
množství převzato z TZ PD</t>
  </si>
  <si>
    <t>440</t>
  </si>
  <si>
    <t>59</t>
  </si>
  <si>
    <t>765111231</t>
  </si>
  <si>
    <t>Montáž krytiny keramické  nárožní hrany nevětrané do malty</t>
  </si>
  <si>
    <t>612289964</t>
  </si>
  <si>
    <t>6,00*4</t>
  </si>
  <si>
    <t>4,30*2</t>
  </si>
  <si>
    <t>60</t>
  </si>
  <si>
    <t>59660851</t>
  </si>
  <si>
    <t>hřebenáč režný nosový š 130mm k tašce bobrovce do malty</t>
  </si>
  <si>
    <t>-746009198</t>
  </si>
  <si>
    <t>Poznámka k položce:
3 ks/m</t>
  </si>
  <si>
    <t>61</t>
  </si>
  <si>
    <t>765111261</t>
  </si>
  <si>
    <t>Montáž krytiny keramické  hřebene nevětraného zplna do malty</t>
  </si>
  <si>
    <t>-1216916536</t>
  </si>
  <si>
    <t>24,50</t>
  </si>
  <si>
    <t>1,00</t>
  </si>
  <si>
    <t>62</t>
  </si>
  <si>
    <t>647961425</t>
  </si>
  <si>
    <t>Poznámka k položce:
3ks/m</t>
  </si>
  <si>
    <t>63</t>
  </si>
  <si>
    <t>765111403</t>
  </si>
  <si>
    <t>Montáž krytiny keramické  opracování krytiny v místě prostupu plochy prostupu jednotlivě přes 0,5 do 1 m2</t>
  </si>
  <si>
    <t>-2086186461</t>
  </si>
  <si>
    <t>Poznámka k položce:
komín, střešní okna</t>
  </si>
  <si>
    <t>64</t>
  </si>
  <si>
    <t>765111404</t>
  </si>
  <si>
    <t>Montáž krytiny keramické  opracování krytiny v místě prostupu plochy prostupu jednotlivě přes 1 m2</t>
  </si>
  <si>
    <t>-3378954</t>
  </si>
  <si>
    <t>Poznámka k položce:
věžička</t>
  </si>
  <si>
    <t>65</t>
  </si>
  <si>
    <t>765111505</t>
  </si>
  <si>
    <t>Montáž krytiny keramické  Příplatek k cenám včetně připevňovacích prostředků za sklon přes 50°</t>
  </si>
  <si>
    <t>1539650325</t>
  </si>
  <si>
    <t>66</t>
  </si>
  <si>
    <t>765111821</t>
  </si>
  <si>
    <t>Demontáž krytiny keramické  hladké (bobrovky), sklonu do 30° na sucho do suti</t>
  </si>
  <si>
    <t>-623763184</t>
  </si>
  <si>
    <t>67</t>
  </si>
  <si>
    <t>765111831</t>
  </si>
  <si>
    <t>Demontáž krytiny keramické  Příplatek k cenám za sklon přes 30° do suti</t>
  </si>
  <si>
    <t>-1084723803</t>
  </si>
  <si>
    <t>68</t>
  </si>
  <si>
    <t>765211052</t>
  </si>
  <si>
    <t>Montáž krytiny keramické na požárních zdech, římsách, atikách  šířky do 20 cm hladké (bobrovky) do malty, počet kusů přes 32 do 40 ks/m2 šupinové krytí</t>
  </si>
  <si>
    <t>1680693478</t>
  </si>
  <si>
    <t>7,30*3+6,50</t>
  </si>
  <si>
    <t>69</t>
  </si>
  <si>
    <t>TDH.327810250000</t>
  </si>
  <si>
    <t>Bobrovka 18x38 1/1 kulatý řez režná</t>
  </si>
  <si>
    <t>-1663616407</t>
  </si>
  <si>
    <t xml:space="preserve">Poznámka k položce:
38 ks/m2
</t>
  </si>
  <si>
    <t>Střechy</t>
  </si>
  <si>
    <t>440,00*38</t>
  </si>
  <si>
    <t>požární zídky</t>
  </si>
  <si>
    <t>28,40*0,20*38</t>
  </si>
  <si>
    <t>70</t>
  </si>
  <si>
    <t>998765102</t>
  </si>
  <si>
    <t>Přesun hmot pro krytiny skládané stanovený z hmotnosti přesunovaného materiálu vodorovná dopravní vzdálenost do 50 m na objektech výšky přes 6 do 12 m</t>
  </si>
  <si>
    <t>1959030680</t>
  </si>
  <si>
    <t>767</t>
  </si>
  <si>
    <t>Konstrukce zámečnické</t>
  </si>
  <si>
    <t>71</t>
  </si>
  <si>
    <t>767.1</t>
  </si>
  <si>
    <t>Oprava - repase kovového křížku PC</t>
  </si>
  <si>
    <t>-275027714</t>
  </si>
  <si>
    <t>Poznámka k položce:
křížek bude důkladně mechanicky očistěn, odmaštěn a opatřen dvojtým nátěrem kovářskou barvou</t>
  </si>
  <si>
    <t>783</t>
  </si>
  <si>
    <t>Dokončovací práce - nátěry</t>
  </si>
  <si>
    <t>72</t>
  </si>
  <si>
    <t>783823133</t>
  </si>
  <si>
    <t>Penetrační nátěr omítek hladkých omítek hladkých, zrnitých tenkovrstvých nebo štukových stupně členitosti 1 a 2 silikátový</t>
  </si>
  <si>
    <t>-624725806</t>
  </si>
  <si>
    <t>6,30+6,33+10,00</t>
  </si>
  <si>
    <t>73</t>
  </si>
  <si>
    <t>783827423</t>
  </si>
  <si>
    <t>Krycí (ochranný ) nátěr omítek dvojnásobný hladkých omítek hladkých, zrnitých tenkovrstvých nebo štukových stupně členitosti 1 a 2 silikátový</t>
  </si>
  <si>
    <t>-347663971</t>
  </si>
  <si>
    <t>22,63</t>
  </si>
  <si>
    <t>VRN</t>
  </si>
  <si>
    <t>Vedlejší rozpočtové náklady</t>
  </si>
  <si>
    <t>VRN3</t>
  </si>
  <si>
    <t>Zařízení staveniště</t>
  </si>
  <si>
    <t>74</t>
  </si>
  <si>
    <t>030001000</t>
  </si>
  <si>
    <t>1024</t>
  </si>
  <si>
    <t>-1527279634</t>
  </si>
  <si>
    <t>75</t>
  </si>
  <si>
    <t>033002000</t>
  </si>
  <si>
    <t>Připojení staveniště na inženýrské sítě</t>
  </si>
  <si>
    <t>-1464698279</t>
  </si>
  <si>
    <t>76</t>
  </si>
  <si>
    <t>035002000</t>
  </si>
  <si>
    <t>Pronájmy ploch, objektů</t>
  </si>
  <si>
    <t>1232945018</t>
  </si>
  <si>
    <t>VRN4</t>
  </si>
  <si>
    <t>Inženýrská činnost</t>
  </si>
  <si>
    <t>77</t>
  </si>
  <si>
    <t>044002000</t>
  </si>
  <si>
    <t>Revize</t>
  </si>
  <si>
    <t>-1897888535</t>
  </si>
  <si>
    <t>VRN9</t>
  </si>
  <si>
    <t>Ostatní náklady</t>
  </si>
  <si>
    <t>78</t>
  </si>
  <si>
    <t>091002000</t>
  </si>
  <si>
    <t>Ostatní náklady související s objektem</t>
  </si>
  <si>
    <t>1474304726</t>
  </si>
  <si>
    <t>Poznámka k položce:
zabezpečení objektu proti zatečení ve fázi odstranění krytiny</t>
  </si>
  <si>
    <t>Oprava krovu a střechy - kaple a špitálek sv. Anny</t>
  </si>
  <si>
    <t>Muzeum Vyškovska, příspěvková organizace</t>
  </si>
  <si>
    <t>00092401</t>
  </si>
  <si>
    <t>není plátce DPH</t>
  </si>
  <si>
    <t>Ing. Radomír Veselý</t>
  </si>
  <si>
    <t>Ing. Zdeněk Šimoník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</si>
</sst>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1">
      <selection activeCell="K10" sqref="K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7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6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3" t="s">
        <v>15</v>
      </c>
      <c r="BS5" s="17" t="s">
        <v>6</v>
      </c>
    </row>
    <row r="6" spans="2:71" s="1" customFormat="1" ht="37" customHeight="1">
      <c r="B6" s="20"/>
      <c r="D6" s="26" t="s">
        <v>16</v>
      </c>
      <c r="K6" s="247" t="s">
        <v>587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4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44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14">
        <v>43949</v>
      </c>
      <c r="AR8" s="20"/>
      <c r="BE8" s="244"/>
      <c r="BS8" s="17" t="s">
        <v>6</v>
      </c>
    </row>
    <row r="9" spans="2:71" s="1" customFormat="1" ht="14.5" customHeight="1">
      <c r="B9" s="20"/>
      <c r="AR9" s="20"/>
      <c r="BE9" s="244"/>
      <c r="BS9" s="17" t="s">
        <v>6</v>
      </c>
    </row>
    <row r="10" spans="2:71" s="1" customFormat="1" ht="12" customHeight="1">
      <c r="B10" s="20"/>
      <c r="D10" s="27" t="s">
        <v>22</v>
      </c>
      <c r="K10" s="258" t="s">
        <v>588</v>
      </c>
      <c r="AK10" s="27" t="s">
        <v>23</v>
      </c>
      <c r="AN10" s="213" t="s">
        <v>589</v>
      </c>
      <c r="AR10" s="20"/>
      <c r="BE10" s="244"/>
      <c r="BS10" s="17" t="s">
        <v>6</v>
      </c>
    </row>
    <row r="11" spans="2:71" s="1" customFormat="1" ht="18.4" customHeight="1">
      <c r="B11" s="20"/>
      <c r="E11" s="25" t="s">
        <v>24</v>
      </c>
      <c r="AK11" s="27" t="s">
        <v>25</v>
      </c>
      <c r="AN11" s="25" t="s">
        <v>590</v>
      </c>
      <c r="AR11" s="20"/>
      <c r="BE11" s="244"/>
      <c r="BS11" s="17" t="s">
        <v>6</v>
      </c>
    </row>
    <row r="12" spans="2:71" s="1" customFormat="1" ht="7" customHeight="1">
      <c r="B12" s="20"/>
      <c r="AR12" s="20"/>
      <c r="BE12" s="244"/>
      <c r="BS12" s="17" t="s">
        <v>6</v>
      </c>
    </row>
    <row r="13" spans="2:71" s="1" customFormat="1" ht="12" customHeight="1">
      <c r="B13" s="20"/>
      <c r="D13" s="27" t="s">
        <v>26</v>
      </c>
      <c r="AK13" s="27" t="s">
        <v>23</v>
      </c>
      <c r="AN13" s="29" t="s">
        <v>27</v>
      </c>
      <c r="AR13" s="20"/>
      <c r="BE13" s="244"/>
      <c r="BS13" s="17" t="s">
        <v>6</v>
      </c>
    </row>
    <row r="14" spans="2:71" ht="12.5">
      <c r="B14" s="20"/>
      <c r="E14" s="248" t="s">
        <v>27</v>
      </c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7" t="s">
        <v>25</v>
      </c>
      <c r="AN14" s="29" t="s">
        <v>27</v>
      </c>
      <c r="AR14" s="20"/>
      <c r="BE14" s="244"/>
      <c r="BS14" s="17" t="s">
        <v>6</v>
      </c>
    </row>
    <row r="15" spans="2:71" s="1" customFormat="1" ht="7" customHeight="1">
      <c r="B15" s="20"/>
      <c r="AR15" s="20"/>
      <c r="BE15" s="244"/>
      <c r="BS15" s="17" t="s">
        <v>3</v>
      </c>
    </row>
    <row r="16" spans="2:71" s="1" customFormat="1" ht="12" customHeight="1">
      <c r="B16" s="20"/>
      <c r="D16" s="27" t="s">
        <v>28</v>
      </c>
      <c r="K16" s="258" t="s">
        <v>591</v>
      </c>
      <c r="AK16" s="27" t="s">
        <v>23</v>
      </c>
      <c r="AN16" s="213" t="s">
        <v>86</v>
      </c>
      <c r="AR16" s="20"/>
      <c r="BE16" s="244"/>
      <c r="BS16" s="17" t="s">
        <v>3</v>
      </c>
    </row>
    <row r="17" spans="2:71" s="1" customFormat="1" ht="18.4" customHeight="1">
      <c r="B17" s="20"/>
      <c r="E17" s="25" t="s">
        <v>24</v>
      </c>
      <c r="AK17" s="27" t="s">
        <v>25</v>
      </c>
      <c r="AN17" s="25" t="s">
        <v>1</v>
      </c>
      <c r="AR17" s="20"/>
      <c r="BE17" s="244"/>
      <c r="BS17" s="17" t="s">
        <v>29</v>
      </c>
    </row>
    <row r="18" spans="2:71" s="1" customFormat="1" ht="7" customHeight="1">
      <c r="B18" s="20"/>
      <c r="AR18" s="20"/>
      <c r="BE18" s="244"/>
      <c r="BS18" s="17" t="s">
        <v>6</v>
      </c>
    </row>
    <row r="19" spans="2:71" s="1" customFormat="1" ht="12" customHeight="1">
      <c r="B19" s="20"/>
      <c r="D19" s="27" t="s">
        <v>30</v>
      </c>
      <c r="K19" s="212" t="s">
        <v>592</v>
      </c>
      <c r="AK19" s="27" t="s">
        <v>23</v>
      </c>
      <c r="AN19" s="212" t="s">
        <v>87</v>
      </c>
      <c r="AR19" s="20"/>
      <c r="BE19" s="244"/>
      <c r="BS19" s="17" t="s">
        <v>6</v>
      </c>
    </row>
    <row r="20" spans="2:71" s="1" customFormat="1" ht="18.4" customHeight="1">
      <c r="B20" s="20"/>
      <c r="E20" s="25" t="s">
        <v>24</v>
      </c>
      <c r="AK20" s="27" t="s">
        <v>25</v>
      </c>
      <c r="AN20" s="25" t="s">
        <v>1</v>
      </c>
      <c r="AR20" s="20"/>
      <c r="BE20" s="244"/>
      <c r="BS20" s="17" t="s">
        <v>3</v>
      </c>
    </row>
    <row r="21" spans="2:57" s="1" customFormat="1" ht="7" customHeight="1">
      <c r="B21" s="20"/>
      <c r="AR21" s="20"/>
      <c r="BE21" s="244"/>
    </row>
    <row r="22" spans="2:57" s="1" customFormat="1" ht="12" customHeight="1">
      <c r="B22" s="20"/>
      <c r="D22" s="27" t="s">
        <v>31</v>
      </c>
      <c r="AR22" s="20"/>
      <c r="BE22" s="244"/>
    </row>
    <row r="23" spans="2:57" s="1" customFormat="1" ht="16.5" customHeight="1">
      <c r="B23" s="20"/>
      <c r="E23" s="250" t="s">
        <v>1</v>
      </c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R23" s="20"/>
      <c r="BE23" s="244"/>
    </row>
    <row r="24" spans="2:57" s="1" customFormat="1" ht="7" customHeight="1">
      <c r="B24" s="20"/>
      <c r="AR24" s="20"/>
      <c r="BE24" s="244"/>
    </row>
    <row r="25" spans="2:57" s="1" customFormat="1" ht="7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4"/>
    </row>
    <row r="26" spans="1:57" s="2" customFormat="1" ht="25.9" customHeight="1">
      <c r="A26" s="32"/>
      <c r="B26" s="33"/>
      <c r="C26" s="32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1">
        <f>ROUND(AG94,2)</f>
        <v>0</v>
      </c>
      <c r="AL26" s="252"/>
      <c r="AM26" s="252"/>
      <c r="AN26" s="252"/>
      <c r="AO26" s="252"/>
      <c r="AP26" s="32"/>
      <c r="AQ26" s="32"/>
      <c r="AR26" s="33"/>
      <c r="BE26" s="244"/>
    </row>
    <row r="27" spans="1:57" s="2" customFormat="1" ht="7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4"/>
    </row>
    <row r="28" spans="1:57" s="2" customFormat="1" ht="12.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3" t="s">
        <v>33</v>
      </c>
      <c r="M28" s="253"/>
      <c r="N28" s="253"/>
      <c r="O28" s="253"/>
      <c r="P28" s="253"/>
      <c r="Q28" s="32"/>
      <c r="R28" s="32"/>
      <c r="S28" s="32"/>
      <c r="T28" s="32"/>
      <c r="U28" s="32"/>
      <c r="V28" s="32"/>
      <c r="W28" s="253" t="s">
        <v>34</v>
      </c>
      <c r="X28" s="253"/>
      <c r="Y28" s="253"/>
      <c r="Z28" s="253"/>
      <c r="AA28" s="253"/>
      <c r="AB28" s="253"/>
      <c r="AC28" s="253"/>
      <c r="AD28" s="253"/>
      <c r="AE28" s="253"/>
      <c r="AF28" s="32"/>
      <c r="AG28" s="32"/>
      <c r="AH28" s="32"/>
      <c r="AI28" s="32"/>
      <c r="AJ28" s="32"/>
      <c r="AK28" s="253" t="s">
        <v>35</v>
      </c>
      <c r="AL28" s="253"/>
      <c r="AM28" s="253"/>
      <c r="AN28" s="253"/>
      <c r="AO28" s="253"/>
      <c r="AP28" s="32"/>
      <c r="AQ28" s="32"/>
      <c r="AR28" s="33"/>
      <c r="BE28" s="244"/>
    </row>
    <row r="29" spans="2:57" s="3" customFormat="1" ht="14.5" customHeight="1">
      <c r="B29" s="37"/>
      <c r="D29" s="27" t="s">
        <v>36</v>
      </c>
      <c r="F29" s="27" t="s">
        <v>37</v>
      </c>
      <c r="L29" s="238">
        <v>0.21</v>
      </c>
      <c r="M29" s="237"/>
      <c r="N29" s="237"/>
      <c r="O29" s="237"/>
      <c r="P29" s="237"/>
      <c r="W29" s="236">
        <f>ROUND(AZ94,2)</f>
        <v>0</v>
      </c>
      <c r="X29" s="237"/>
      <c r="Y29" s="237"/>
      <c r="Z29" s="237"/>
      <c r="AA29" s="237"/>
      <c r="AB29" s="237"/>
      <c r="AC29" s="237"/>
      <c r="AD29" s="237"/>
      <c r="AE29" s="237"/>
      <c r="AK29" s="236">
        <f>ROUND(AV94,2)</f>
        <v>0</v>
      </c>
      <c r="AL29" s="237"/>
      <c r="AM29" s="237"/>
      <c r="AN29" s="237"/>
      <c r="AO29" s="237"/>
      <c r="AR29" s="37"/>
      <c r="BE29" s="245"/>
    </row>
    <row r="30" spans="2:57" s="3" customFormat="1" ht="14.5" customHeight="1">
      <c r="B30" s="37"/>
      <c r="F30" s="27" t="s">
        <v>38</v>
      </c>
      <c r="L30" s="238">
        <v>0.15</v>
      </c>
      <c r="M30" s="237"/>
      <c r="N30" s="237"/>
      <c r="O30" s="237"/>
      <c r="P30" s="237"/>
      <c r="W30" s="236">
        <f>ROUND(BA94,2)</f>
        <v>0</v>
      </c>
      <c r="X30" s="237"/>
      <c r="Y30" s="237"/>
      <c r="Z30" s="237"/>
      <c r="AA30" s="237"/>
      <c r="AB30" s="237"/>
      <c r="AC30" s="237"/>
      <c r="AD30" s="237"/>
      <c r="AE30" s="237"/>
      <c r="AK30" s="236">
        <f>ROUND(AW94,2)</f>
        <v>0</v>
      </c>
      <c r="AL30" s="237"/>
      <c r="AM30" s="237"/>
      <c r="AN30" s="237"/>
      <c r="AO30" s="237"/>
      <c r="AR30" s="37"/>
      <c r="BE30" s="245"/>
    </row>
    <row r="31" spans="2:57" s="3" customFormat="1" ht="14.5" customHeight="1" hidden="1">
      <c r="B31" s="37"/>
      <c r="F31" s="27" t="s">
        <v>39</v>
      </c>
      <c r="L31" s="238">
        <v>0.21</v>
      </c>
      <c r="M31" s="237"/>
      <c r="N31" s="237"/>
      <c r="O31" s="237"/>
      <c r="P31" s="237"/>
      <c r="W31" s="236">
        <f>ROUND(BB94,2)</f>
        <v>0</v>
      </c>
      <c r="X31" s="237"/>
      <c r="Y31" s="237"/>
      <c r="Z31" s="237"/>
      <c r="AA31" s="237"/>
      <c r="AB31" s="237"/>
      <c r="AC31" s="237"/>
      <c r="AD31" s="237"/>
      <c r="AE31" s="237"/>
      <c r="AK31" s="236">
        <v>0</v>
      </c>
      <c r="AL31" s="237"/>
      <c r="AM31" s="237"/>
      <c r="AN31" s="237"/>
      <c r="AO31" s="237"/>
      <c r="AR31" s="37"/>
      <c r="BE31" s="245"/>
    </row>
    <row r="32" spans="2:57" s="3" customFormat="1" ht="14.5" customHeight="1" hidden="1">
      <c r="B32" s="37"/>
      <c r="F32" s="27" t="s">
        <v>40</v>
      </c>
      <c r="L32" s="238">
        <v>0.15</v>
      </c>
      <c r="M32" s="237"/>
      <c r="N32" s="237"/>
      <c r="O32" s="237"/>
      <c r="P32" s="237"/>
      <c r="W32" s="236">
        <f>ROUND(BC94,2)</f>
        <v>0</v>
      </c>
      <c r="X32" s="237"/>
      <c r="Y32" s="237"/>
      <c r="Z32" s="237"/>
      <c r="AA32" s="237"/>
      <c r="AB32" s="237"/>
      <c r="AC32" s="237"/>
      <c r="AD32" s="237"/>
      <c r="AE32" s="237"/>
      <c r="AK32" s="236">
        <v>0</v>
      </c>
      <c r="AL32" s="237"/>
      <c r="AM32" s="237"/>
      <c r="AN32" s="237"/>
      <c r="AO32" s="237"/>
      <c r="AR32" s="37"/>
      <c r="BE32" s="245"/>
    </row>
    <row r="33" spans="2:57" s="3" customFormat="1" ht="14.5" customHeight="1" hidden="1">
      <c r="B33" s="37"/>
      <c r="F33" s="27" t="s">
        <v>41</v>
      </c>
      <c r="L33" s="238">
        <v>0</v>
      </c>
      <c r="M33" s="237"/>
      <c r="N33" s="237"/>
      <c r="O33" s="237"/>
      <c r="P33" s="237"/>
      <c r="W33" s="236">
        <f>ROUND(BD94,2)</f>
        <v>0</v>
      </c>
      <c r="X33" s="237"/>
      <c r="Y33" s="237"/>
      <c r="Z33" s="237"/>
      <c r="AA33" s="237"/>
      <c r="AB33" s="237"/>
      <c r="AC33" s="237"/>
      <c r="AD33" s="237"/>
      <c r="AE33" s="237"/>
      <c r="AK33" s="236">
        <v>0</v>
      </c>
      <c r="AL33" s="237"/>
      <c r="AM33" s="237"/>
      <c r="AN33" s="237"/>
      <c r="AO33" s="237"/>
      <c r="AR33" s="37"/>
      <c r="BE33" s="245"/>
    </row>
    <row r="34" spans="1:57" s="2" customFormat="1" ht="7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4"/>
    </row>
    <row r="35" spans="1:57" s="2" customFormat="1" ht="25.9" customHeight="1">
      <c r="A35" s="32"/>
      <c r="B35" s="33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239" t="s">
        <v>44</v>
      </c>
      <c r="Y35" s="240"/>
      <c r="Z35" s="240"/>
      <c r="AA35" s="240"/>
      <c r="AB35" s="240"/>
      <c r="AC35" s="40"/>
      <c r="AD35" s="40"/>
      <c r="AE35" s="40"/>
      <c r="AF35" s="40"/>
      <c r="AG35" s="40"/>
      <c r="AH35" s="40"/>
      <c r="AI35" s="40"/>
      <c r="AJ35" s="40"/>
      <c r="AK35" s="241">
        <f>SUM(AK26:AK33)</f>
        <v>0</v>
      </c>
      <c r="AL35" s="240"/>
      <c r="AM35" s="240"/>
      <c r="AN35" s="240"/>
      <c r="AO35" s="242"/>
      <c r="AP35" s="38"/>
      <c r="AQ35" s="38"/>
      <c r="AR35" s="33"/>
      <c r="BE35" s="32"/>
    </row>
    <row r="36" spans="1:57" s="2" customFormat="1" ht="7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5" customHeight="1">
      <c r="B38" s="20"/>
      <c r="AR38" s="20"/>
    </row>
    <row r="39" spans="2:44" s="1" customFormat="1" ht="14.5" customHeight="1">
      <c r="B39" s="20"/>
      <c r="AR39" s="20"/>
    </row>
    <row r="40" spans="2:44" s="1" customFormat="1" ht="14.5" customHeight="1">
      <c r="B40" s="20"/>
      <c r="AR40" s="20"/>
    </row>
    <row r="41" spans="2:44" s="1" customFormat="1" ht="14.5" customHeight="1">
      <c r="B41" s="20"/>
      <c r="AR41" s="20"/>
    </row>
    <row r="42" spans="2:44" s="1" customFormat="1" ht="14.5" customHeight="1">
      <c r="B42" s="20"/>
      <c r="AR42" s="20"/>
    </row>
    <row r="43" spans="2:44" s="1" customFormat="1" ht="14.5" customHeight="1">
      <c r="B43" s="20"/>
      <c r="AR43" s="20"/>
    </row>
    <row r="44" spans="2:44" s="1" customFormat="1" ht="14.5" customHeight="1">
      <c r="B44" s="20"/>
      <c r="AR44" s="20"/>
    </row>
    <row r="45" spans="2:44" s="1" customFormat="1" ht="14.5" customHeight="1">
      <c r="B45" s="20"/>
      <c r="AR45" s="20"/>
    </row>
    <row r="46" spans="2:44" s="1" customFormat="1" ht="14.5" customHeight="1">
      <c r="B46" s="20"/>
      <c r="AR46" s="20"/>
    </row>
    <row r="47" spans="2:44" s="1" customFormat="1" ht="14.5" customHeight="1">
      <c r="B47" s="20"/>
      <c r="AR47" s="20"/>
    </row>
    <row r="48" spans="2:44" s="1" customFormat="1" ht="14.5" customHeight="1">
      <c r="B48" s="20"/>
      <c r="AR48" s="20"/>
    </row>
    <row r="49" spans="2:44" s="2" customFormat="1" ht="14.5" customHeight="1">
      <c r="B49" s="42"/>
      <c r="D49" s="43" t="s">
        <v>45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46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5">
      <c r="A60" s="32"/>
      <c r="B60" s="33"/>
      <c r="C60" s="32"/>
      <c r="D60" s="45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47</v>
      </c>
      <c r="AI60" s="35"/>
      <c r="AJ60" s="35"/>
      <c r="AK60" s="35"/>
      <c r="AL60" s="35"/>
      <c r="AM60" s="45" t="s">
        <v>48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3">
      <c r="A64" s="32"/>
      <c r="B64" s="33"/>
      <c r="C64" s="32"/>
      <c r="D64" s="43" t="s">
        <v>49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50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5">
      <c r="A75" s="32"/>
      <c r="B75" s="33"/>
      <c r="C75" s="32"/>
      <c r="D75" s="45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47</v>
      </c>
      <c r="AI75" s="35"/>
      <c r="AJ75" s="35"/>
      <c r="AK75" s="35"/>
      <c r="AL75" s="35"/>
      <c r="AM75" s="45" t="s">
        <v>48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7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7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5" customHeight="1">
      <c r="A82" s="32"/>
      <c r="B82" s="33"/>
      <c r="C82" s="21" t="s">
        <v>51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7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19-05</v>
      </c>
      <c r="AR84" s="51"/>
    </row>
    <row r="85" spans="2:44" s="5" customFormat="1" ht="37" customHeight="1">
      <c r="B85" s="52"/>
      <c r="C85" s="53" t="s">
        <v>16</v>
      </c>
      <c r="L85" s="227" t="str">
        <f>K6</f>
        <v>Oprava krovu a střechy - kaple a špitálek sv. Anny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52"/>
    </row>
    <row r="86" spans="1:57" s="2" customFormat="1" ht="7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>Vyškov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29">
        <f>IF(AN8="","",AN8)</f>
        <v>43949</v>
      </c>
      <c r="AN87" s="229"/>
      <c r="AO87" s="32"/>
      <c r="AP87" s="32"/>
      <c r="AQ87" s="32"/>
      <c r="AR87" s="33"/>
      <c r="BE87" s="32"/>
    </row>
    <row r="88" spans="1:57" s="2" customFormat="1" ht="7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5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28</v>
      </c>
      <c r="AJ89" s="32"/>
      <c r="AK89" s="32"/>
      <c r="AL89" s="32"/>
      <c r="AM89" s="230" t="str">
        <f>IF(E17="","",E17)</f>
        <v xml:space="preserve"> </v>
      </c>
      <c r="AN89" s="231"/>
      <c r="AO89" s="231"/>
      <c r="AP89" s="231"/>
      <c r="AQ89" s="32"/>
      <c r="AR89" s="33"/>
      <c r="AS89" s="232" t="s">
        <v>52</v>
      </c>
      <c r="AT89" s="233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5" customHeight="1">
      <c r="A90" s="32"/>
      <c r="B90" s="33"/>
      <c r="C90" s="27" t="s">
        <v>26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30</v>
      </c>
      <c r="AJ90" s="32"/>
      <c r="AK90" s="32"/>
      <c r="AL90" s="32"/>
      <c r="AM90" s="230" t="str">
        <f>IF(E20="","",E20)</f>
        <v xml:space="preserve"> </v>
      </c>
      <c r="AN90" s="231"/>
      <c r="AO90" s="231"/>
      <c r="AP90" s="231"/>
      <c r="AQ90" s="32"/>
      <c r="AR90" s="33"/>
      <c r="AS90" s="234"/>
      <c r="AT90" s="235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4"/>
      <c r="AT91" s="235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53</v>
      </c>
      <c r="D92" s="218"/>
      <c r="E92" s="218"/>
      <c r="F92" s="218"/>
      <c r="G92" s="218"/>
      <c r="H92" s="60"/>
      <c r="I92" s="219" t="s">
        <v>54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55</v>
      </c>
      <c r="AH92" s="218"/>
      <c r="AI92" s="218"/>
      <c r="AJ92" s="218"/>
      <c r="AK92" s="218"/>
      <c r="AL92" s="218"/>
      <c r="AM92" s="218"/>
      <c r="AN92" s="219" t="s">
        <v>56</v>
      </c>
      <c r="AO92" s="218"/>
      <c r="AP92" s="221"/>
      <c r="AQ92" s="61" t="s">
        <v>57</v>
      </c>
      <c r="AR92" s="33"/>
      <c r="AS92" s="62" t="s">
        <v>58</v>
      </c>
      <c r="AT92" s="63" t="s">
        <v>59</v>
      </c>
      <c r="AU92" s="63" t="s">
        <v>60</v>
      </c>
      <c r="AV92" s="63" t="s">
        <v>61</v>
      </c>
      <c r="AW92" s="63" t="s">
        <v>62</v>
      </c>
      <c r="AX92" s="63" t="s">
        <v>63</v>
      </c>
      <c r="AY92" s="63" t="s">
        <v>64</v>
      </c>
      <c r="AZ92" s="63" t="s">
        <v>65</v>
      </c>
      <c r="BA92" s="63" t="s">
        <v>66</v>
      </c>
      <c r="BB92" s="63" t="s">
        <v>67</v>
      </c>
      <c r="BC92" s="63" t="s">
        <v>68</v>
      </c>
      <c r="BD92" s="64" t="s">
        <v>69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5" customHeight="1">
      <c r="B94" s="68"/>
      <c r="C94" s="69" t="s">
        <v>70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5">
        <f>ROUND(AG95,2)</f>
        <v>0</v>
      </c>
      <c r="AH94" s="225"/>
      <c r="AI94" s="225"/>
      <c r="AJ94" s="225"/>
      <c r="AK94" s="225"/>
      <c r="AL94" s="225"/>
      <c r="AM94" s="225"/>
      <c r="AN94" s="226">
        <f>SUM(AG94,AT94)</f>
        <v>0</v>
      </c>
      <c r="AO94" s="226"/>
      <c r="AP94" s="22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71</v>
      </c>
      <c r="BT94" s="77" t="s">
        <v>72</v>
      </c>
      <c r="BU94" s="78" t="s">
        <v>73</v>
      </c>
      <c r="BV94" s="77" t="s">
        <v>74</v>
      </c>
      <c r="BW94" s="77" t="s">
        <v>4</v>
      </c>
      <c r="BX94" s="77" t="s">
        <v>75</v>
      </c>
      <c r="CL94" s="77" t="s">
        <v>1</v>
      </c>
    </row>
    <row r="95" spans="1:91" s="7" customFormat="1" ht="24.75" customHeight="1">
      <c r="A95" s="79" t="s">
        <v>76</v>
      </c>
      <c r="B95" s="80"/>
      <c r="C95" s="81"/>
      <c r="D95" s="224" t="s">
        <v>77</v>
      </c>
      <c r="E95" s="224"/>
      <c r="F95" s="224"/>
      <c r="G95" s="224"/>
      <c r="H95" s="224"/>
      <c r="I95" s="82"/>
      <c r="J95" s="224" t="s">
        <v>78</v>
      </c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2">
        <f>'19-05-01 - Špitálek a kap...'!J30</f>
        <v>0</v>
      </c>
      <c r="AH95" s="223"/>
      <c r="AI95" s="223"/>
      <c r="AJ95" s="223"/>
      <c r="AK95" s="223"/>
      <c r="AL95" s="223"/>
      <c r="AM95" s="223"/>
      <c r="AN95" s="222">
        <f>SUM(AG95,AT95)</f>
        <v>0</v>
      </c>
      <c r="AO95" s="223"/>
      <c r="AP95" s="223"/>
      <c r="AQ95" s="83" t="s">
        <v>79</v>
      </c>
      <c r="AR95" s="80"/>
      <c r="AS95" s="84">
        <v>0</v>
      </c>
      <c r="AT95" s="85">
        <f>ROUND(SUM(AV95:AW95),2)</f>
        <v>0</v>
      </c>
      <c r="AU95" s="86">
        <f>'19-05-01 - Špitálek a kap...'!P132</f>
        <v>0</v>
      </c>
      <c r="AV95" s="85">
        <f>'19-05-01 - Špitálek a kap...'!J33</f>
        <v>0</v>
      </c>
      <c r="AW95" s="85">
        <f>'19-05-01 - Špitálek a kap...'!J34</f>
        <v>0</v>
      </c>
      <c r="AX95" s="85">
        <f>'19-05-01 - Špitálek a kap...'!J35</f>
        <v>0</v>
      </c>
      <c r="AY95" s="85">
        <f>'19-05-01 - Špitálek a kap...'!J36</f>
        <v>0</v>
      </c>
      <c r="AZ95" s="85">
        <f>'19-05-01 - Špitálek a kap...'!F33</f>
        <v>0</v>
      </c>
      <c r="BA95" s="85">
        <f>'19-05-01 - Špitálek a kap...'!F34</f>
        <v>0</v>
      </c>
      <c r="BB95" s="85">
        <f>'19-05-01 - Špitálek a kap...'!F35</f>
        <v>0</v>
      </c>
      <c r="BC95" s="85">
        <f>'19-05-01 - Špitálek a kap...'!F36</f>
        <v>0</v>
      </c>
      <c r="BD95" s="87">
        <f>'19-05-01 - Špitálek a kap...'!F37</f>
        <v>0</v>
      </c>
      <c r="BT95" s="88" t="s">
        <v>80</v>
      </c>
      <c r="BV95" s="88" t="s">
        <v>74</v>
      </c>
      <c r="BW95" s="88" t="s">
        <v>81</v>
      </c>
      <c r="BX95" s="88" t="s">
        <v>4</v>
      </c>
      <c r="CL95" s="88" t="s">
        <v>1</v>
      </c>
      <c r="CM95" s="88" t="s">
        <v>82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7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9-05-01 - Špitálek a ka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90"/>
  <sheetViews>
    <sheetView showGridLines="0" tabSelected="1" workbookViewId="0" topLeftCell="B360">
      <selection activeCell="E25" sqref="E2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00390625" style="1" customWidth="1"/>
    <col min="8" max="8" width="11.421875" style="1" customWidth="1"/>
    <col min="9" max="9" width="20.140625" style="89" customWidth="1"/>
    <col min="10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7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81</v>
      </c>
    </row>
    <row r="3" spans="2:46" s="1" customFormat="1" ht="7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82</v>
      </c>
    </row>
    <row r="4" spans="2:46" s="1" customFormat="1" ht="25" customHeight="1">
      <c r="B4" s="20"/>
      <c r="D4" s="21" t="s">
        <v>83</v>
      </c>
      <c r="I4" s="89"/>
      <c r="L4" s="20"/>
      <c r="M4" s="91" t="s">
        <v>10</v>
      </c>
      <c r="AT4" s="17" t="s">
        <v>3</v>
      </c>
    </row>
    <row r="5" spans="2:12" s="1" customFormat="1" ht="7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5" t="str">
        <f>'Rekapitulace stavby'!K6</f>
        <v>Oprava krovu a střechy - kaple a špitálek sv. Anny</v>
      </c>
      <c r="F7" s="256"/>
      <c r="G7" s="256"/>
      <c r="H7" s="256"/>
      <c r="I7" s="89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24.75" customHeight="1">
      <c r="A9" s="32"/>
      <c r="B9" s="33"/>
      <c r="C9" s="32"/>
      <c r="D9" s="32"/>
      <c r="E9" s="227" t="s">
        <v>85</v>
      </c>
      <c r="F9" s="254"/>
      <c r="G9" s="254"/>
      <c r="H9" s="254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93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93" t="s">
        <v>21</v>
      </c>
      <c r="J12" s="55">
        <f>'Rekapitulace stavby'!AN8</f>
        <v>43949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258" t="s">
        <v>588</v>
      </c>
      <c r="G14" s="32"/>
      <c r="H14" s="32"/>
      <c r="I14" s="93" t="s">
        <v>23</v>
      </c>
      <c r="J14" s="25" t="str">
        <f>IF('Rekapitulace stavby'!AN10="","",'Rekapitulace stavby'!AN10)</f>
        <v>00092401</v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25</v>
      </c>
      <c r="J15" s="25" t="str">
        <f>IF('Rekapitulace stavby'!AN11="","",'Rekapitulace stavby'!AN11)</f>
        <v>není plátce DPH</v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7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26</v>
      </c>
      <c r="E17" s="32"/>
      <c r="F17" s="32"/>
      <c r="G17" s="32"/>
      <c r="H17" s="32"/>
      <c r="I17" s="93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7" t="str">
        <f>'Rekapitulace stavby'!E14</f>
        <v>Vyplň údaj</v>
      </c>
      <c r="F18" s="246"/>
      <c r="G18" s="246"/>
      <c r="H18" s="246"/>
      <c r="I18" s="93" t="s">
        <v>25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7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28</v>
      </c>
      <c r="E20" s="32"/>
      <c r="F20" s="32"/>
      <c r="G20" s="32"/>
      <c r="H20" s="32"/>
      <c r="I20" s="93" t="s">
        <v>23</v>
      </c>
      <c r="J20" s="25" t="s">
        <v>86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591</v>
      </c>
      <c r="F21" s="32"/>
      <c r="G21" s="32"/>
      <c r="H21" s="32"/>
      <c r="I21" s="93" t="s">
        <v>25</v>
      </c>
      <c r="J21" s="25" t="s">
        <v>1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7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30</v>
      </c>
      <c r="E23" s="32"/>
      <c r="F23" s="32"/>
      <c r="G23" s="32"/>
      <c r="H23" s="32"/>
      <c r="I23" s="93" t="s">
        <v>23</v>
      </c>
      <c r="J23" s="25" t="s">
        <v>87</v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592</v>
      </c>
      <c r="F24" s="32"/>
      <c r="G24" s="32"/>
      <c r="H24" s="32"/>
      <c r="I24" s="93" t="s">
        <v>25</v>
      </c>
      <c r="J24" s="25" t="s">
        <v>1</v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7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31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50" t="s">
        <v>1</v>
      </c>
      <c r="F27" s="250"/>
      <c r="G27" s="250"/>
      <c r="H27" s="25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7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7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4" customHeight="1">
      <c r="A30" s="32"/>
      <c r="B30" s="33"/>
      <c r="C30" s="32"/>
      <c r="D30" s="99" t="s">
        <v>32</v>
      </c>
      <c r="E30" s="32"/>
      <c r="F30" s="32"/>
      <c r="G30" s="32"/>
      <c r="H30" s="32"/>
      <c r="I30" s="92"/>
      <c r="J30" s="71">
        <f>ROUND(J132,2)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7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5" customHeight="1">
      <c r="A32" s="32"/>
      <c r="B32" s="33"/>
      <c r="C32" s="32"/>
      <c r="D32" s="32"/>
      <c r="E32" s="32"/>
      <c r="F32" s="36" t="s">
        <v>34</v>
      </c>
      <c r="G32" s="32"/>
      <c r="H32" s="32"/>
      <c r="I32" s="100" t="s">
        <v>33</v>
      </c>
      <c r="J32" s="36" t="s">
        <v>35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5" customHeight="1">
      <c r="A33" s="32"/>
      <c r="B33" s="33"/>
      <c r="C33" s="32"/>
      <c r="D33" s="101" t="s">
        <v>36</v>
      </c>
      <c r="E33" s="27" t="s">
        <v>37</v>
      </c>
      <c r="F33" s="102">
        <f>ROUND((SUM(BE132:BE389)),2)</f>
        <v>0</v>
      </c>
      <c r="G33" s="32"/>
      <c r="H33" s="32"/>
      <c r="I33" s="103">
        <v>0.21</v>
      </c>
      <c r="J33" s="102">
        <f>ROUND(((SUM(BE132:BE389))*I33),2)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5" customHeight="1">
      <c r="A34" s="32"/>
      <c r="B34" s="33"/>
      <c r="C34" s="32"/>
      <c r="D34" s="32"/>
      <c r="E34" s="27" t="s">
        <v>38</v>
      </c>
      <c r="F34" s="102">
        <f>ROUND((SUM(BF132:BF389)),2)</f>
        <v>0</v>
      </c>
      <c r="G34" s="32"/>
      <c r="H34" s="32"/>
      <c r="I34" s="103">
        <v>0.15</v>
      </c>
      <c r="J34" s="102">
        <f>ROUND(((SUM(BF132:BF389))*I34),2)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5" customHeight="1" hidden="1">
      <c r="A35" s="32"/>
      <c r="B35" s="33"/>
      <c r="C35" s="32"/>
      <c r="D35" s="32"/>
      <c r="E35" s="27" t="s">
        <v>39</v>
      </c>
      <c r="F35" s="102">
        <f>ROUND((SUM(BG132:BG389)),2)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5" customHeight="1" hidden="1">
      <c r="A36" s="32"/>
      <c r="B36" s="33"/>
      <c r="C36" s="32"/>
      <c r="D36" s="32"/>
      <c r="E36" s="27" t="s">
        <v>40</v>
      </c>
      <c r="F36" s="102">
        <f>ROUND((SUM(BH132:BH389)),2)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5" customHeight="1" hidden="1">
      <c r="A37" s="32"/>
      <c r="B37" s="33"/>
      <c r="C37" s="32"/>
      <c r="D37" s="32"/>
      <c r="E37" s="27" t="s">
        <v>41</v>
      </c>
      <c r="F37" s="102">
        <f>ROUND((SUM(BI132:BI389)),2)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7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4" customHeight="1">
      <c r="A39" s="32"/>
      <c r="B39" s="33"/>
      <c r="C39" s="104"/>
      <c r="D39" s="105" t="s">
        <v>42</v>
      </c>
      <c r="E39" s="60"/>
      <c r="F39" s="60"/>
      <c r="G39" s="106" t="s">
        <v>43</v>
      </c>
      <c r="H39" s="107" t="s">
        <v>44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5" customHeight="1">
      <c r="B41" s="20"/>
      <c r="I41" s="89"/>
      <c r="L41" s="20"/>
    </row>
    <row r="42" spans="2:12" s="1" customFormat="1" ht="14.5" customHeight="1">
      <c r="B42" s="20"/>
      <c r="I42" s="89"/>
      <c r="L42" s="20"/>
    </row>
    <row r="43" spans="2:12" s="1" customFormat="1" ht="14.5" customHeight="1">
      <c r="B43" s="20"/>
      <c r="I43" s="89"/>
      <c r="L43" s="20"/>
    </row>
    <row r="44" spans="2:12" s="1" customFormat="1" ht="14.5" customHeight="1">
      <c r="B44" s="20"/>
      <c r="I44" s="89"/>
      <c r="L44" s="20"/>
    </row>
    <row r="45" spans="2:12" s="1" customFormat="1" ht="14.5" customHeight="1">
      <c r="B45" s="20"/>
      <c r="I45" s="89"/>
      <c r="L45" s="20"/>
    </row>
    <row r="46" spans="2:12" s="1" customFormat="1" ht="14.5" customHeight="1">
      <c r="B46" s="20"/>
      <c r="I46" s="89"/>
      <c r="L46" s="20"/>
    </row>
    <row r="47" spans="2:12" s="1" customFormat="1" ht="14.5" customHeight="1">
      <c r="B47" s="20"/>
      <c r="I47" s="89"/>
      <c r="L47" s="20"/>
    </row>
    <row r="48" spans="2:12" s="1" customFormat="1" ht="14.5" customHeight="1">
      <c r="B48" s="20"/>
      <c r="I48" s="89"/>
      <c r="L48" s="20"/>
    </row>
    <row r="49" spans="2:12" s="1" customFormat="1" ht="14.5" customHeight="1">
      <c r="B49" s="20"/>
      <c r="I49" s="89"/>
      <c r="L49" s="20"/>
    </row>
    <row r="50" spans="2:12" s="2" customFormat="1" ht="14.5" customHeight="1">
      <c r="B50" s="42"/>
      <c r="D50" s="43" t="s">
        <v>45</v>
      </c>
      <c r="E50" s="44"/>
      <c r="F50" s="44"/>
      <c r="G50" s="43" t="s">
        <v>46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5">
      <c r="A61" s="32"/>
      <c r="B61" s="33"/>
      <c r="C61" s="32"/>
      <c r="D61" s="45" t="s">
        <v>47</v>
      </c>
      <c r="E61" s="35"/>
      <c r="F61" s="112" t="s">
        <v>48</v>
      </c>
      <c r="G61" s="45" t="s">
        <v>47</v>
      </c>
      <c r="H61" s="35"/>
      <c r="I61" s="113"/>
      <c r="J61" s="114" t="s">
        <v>48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">
      <c r="A65" s="32"/>
      <c r="B65" s="33"/>
      <c r="C65" s="32"/>
      <c r="D65" s="43" t="s">
        <v>49</v>
      </c>
      <c r="E65" s="46"/>
      <c r="F65" s="46"/>
      <c r="G65" s="43" t="s">
        <v>50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5">
      <c r="A76" s="32"/>
      <c r="B76" s="33"/>
      <c r="C76" s="32"/>
      <c r="D76" s="45" t="s">
        <v>47</v>
      </c>
      <c r="E76" s="35"/>
      <c r="F76" s="112" t="s">
        <v>48</v>
      </c>
      <c r="G76" s="45" t="s">
        <v>47</v>
      </c>
      <c r="H76" s="35"/>
      <c r="I76" s="113"/>
      <c r="J76" s="114" t="s">
        <v>48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7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7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5" t="str">
        <f>E7</f>
        <v>Oprava krovu a střechy - kaple a špitálek sv. Anny</v>
      </c>
      <c r="F85" s="256"/>
      <c r="G85" s="256"/>
      <c r="H85" s="256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84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24.75" customHeight="1">
      <c r="A87" s="32"/>
      <c r="B87" s="33"/>
      <c r="C87" s="32"/>
      <c r="D87" s="32"/>
      <c r="E87" s="227" t="str">
        <f>E9</f>
        <v xml:space="preserve">19-05-01 - Špitálek a kaple s. Anny - obnova krovu a střešního pláště </v>
      </c>
      <c r="F87" s="254"/>
      <c r="G87" s="254"/>
      <c r="H87" s="254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7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>Vyškov</v>
      </c>
      <c r="G89" s="32"/>
      <c r="H89" s="32"/>
      <c r="I89" s="93" t="s">
        <v>21</v>
      </c>
      <c r="J89" s="55">
        <f>IF(J12="","",J12)</f>
        <v>43949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7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5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93" t="s">
        <v>28</v>
      </c>
      <c r="J91" s="30" t="str">
        <f>E21</f>
        <v>Ing. Radomír Veselý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25.75" customHeight="1">
      <c r="A92" s="32"/>
      <c r="B92" s="33"/>
      <c r="C92" s="27" t="s">
        <v>26</v>
      </c>
      <c r="D92" s="32"/>
      <c r="E92" s="32"/>
      <c r="F92" s="25" t="str">
        <f>IF(E18="","",E18)</f>
        <v>Vyplň údaj</v>
      </c>
      <c r="G92" s="32"/>
      <c r="H92" s="32"/>
      <c r="I92" s="93" t="s">
        <v>30</v>
      </c>
      <c r="J92" s="30" t="str">
        <f>E24</f>
        <v>Ing. Zdeněk Šimoník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4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4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J132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J133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J134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J144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J177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J187</f>
        <v>0</v>
      </c>
      <c r="L101" s="127"/>
    </row>
    <row r="102" spans="2:12" s="9" customFormat="1" ht="2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J189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J190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J209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J301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J335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J372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J375</f>
        <v>0</v>
      </c>
      <c r="L108" s="127"/>
    </row>
    <row r="109" spans="2:12" s="9" customFormat="1" ht="25" customHeight="1">
      <c r="B109" s="122"/>
      <c r="D109" s="123" t="s">
        <v>105</v>
      </c>
      <c r="E109" s="124"/>
      <c r="F109" s="124"/>
      <c r="G109" s="124"/>
      <c r="H109" s="124"/>
      <c r="I109" s="125"/>
      <c r="J109" s="126">
        <f>J380</f>
        <v>0</v>
      </c>
      <c r="L109" s="122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J381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J385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J387</f>
        <v>0</v>
      </c>
      <c r="L112" s="127"/>
    </row>
    <row r="113" spans="1:31" s="2" customFormat="1" ht="21.75" customHeight="1">
      <c r="A113" s="32"/>
      <c r="B113" s="33"/>
      <c r="C113" s="32"/>
      <c r="D113" s="32"/>
      <c r="E113" s="32"/>
      <c r="F113" s="32"/>
      <c r="G113" s="32"/>
      <c r="H113" s="32"/>
      <c r="I113" s="92"/>
      <c r="J113" s="32"/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7" customHeight="1">
      <c r="A114" s="32"/>
      <c r="B114" s="47"/>
      <c r="C114" s="48"/>
      <c r="D114" s="48"/>
      <c r="E114" s="48"/>
      <c r="F114" s="48"/>
      <c r="G114" s="48"/>
      <c r="H114" s="48"/>
      <c r="I114" s="116"/>
      <c r="J114" s="48"/>
      <c r="K114" s="48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8" spans="1:31" s="2" customFormat="1" ht="7" customHeight="1">
      <c r="A118" s="32"/>
      <c r="B118" s="49"/>
      <c r="C118" s="50"/>
      <c r="D118" s="50"/>
      <c r="E118" s="50"/>
      <c r="F118" s="50"/>
      <c r="G118" s="50"/>
      <c r="H118" s="50"/>
      <c r="I118" s="117"/>
      <c r="J118" s="50"/>
      <c r="K118" s="50"/>
      <c r="L118" s="4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25" customHeight="1">
      <c r="A119" s="32"/>
      <c r="B119" s="33"/>
      <c r="C119" s="21" t="s">
        <v>109</v>
      </c>
      <c r="D119" s="32"/>
      <c r="E119" s="32"/>
      <c r="F119" s="32"/>
      <c r="G119" s="32"/>
      <c r="H119" s="32"/>
      <c r="I119" s="92"/>
      <c r="J119" s="32"/>
      <c r="K119" s="32"/>
      <c r="L119" s="4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2" customFormat="1" ht="7" customHeight="1">
      <c r="A120" s="32"/>
      <c r="B120" s="33"/>
      <c r="C120" s="32"/>
      <c r="D120" s="32"/>
      <c r="E120" s="32"/>
      <c r="F120" s="32"/>
      <c r="G120" s="32"/>
      <c r="H120" s="32"/>
      <c r="I120" s="92"/>
      <c r="J120" s="32"/>
      <c r="K120" s="32"/>
      <c r="L120" s="4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1:31" s="2" customFormat="1" ht="12" customHeight="1">
      <c r="A121" s="32"/>
      <c r="B121" s="33"/>
      <c r="C121" s="27" t="s">
        <v>16</v>
      </c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16.5" customHeight="1">
      <c r="A122" s="32"/>
      <c r="B122" s="33"/>
      <c r="C122" s="32"/>
      <c r="D122" s="32"/>
      <c r="E122" s="255" t="str">
        <f>E7</f>
        <v>Oprava krovu a střechy - kaple a špitálek sv. Anny</v>
      </c>
      <c r="F122" s="256"/>
      <c r="G122" s="256"/>
      <c r="H122" s="256"/>
      <c r="I122" s="9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12" customHeight="1">
      <c r="A123" s="32"/>
      <c r="B123" s="33"/>
      <c r="C123" s="27" t="s">
        <v>84</v>
      </c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24.75" customHeight="1">
      <c r="A124" s="32"/>
      <c r="B124" s="33"/>
      <c r="C124" s="32"/>
      <c r="D124" s="32"/>
      <c r="E124" s="227" t="str">
        <f>E9</f>
        <v xml:space="preserve">19-05-01 - Špitálek a kaple s. Anny - obnova krovu a střešního pláště </v>
      </c>
      <c r="F124" s="254"/>
      <c r="G124" s="254"/>
      <c r="H124" s="254"/>
      <c r="I124" s="9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7" customHeight="1">
      <c r="A125" s="32"/>
      <c r="B125" s="33"/>
      <c r="C125" s="32"/>
      <c r="D125" s="32"/>
      <c r="E125" s="32"/>
      <c r="F125" s="32"/>
      <c r="G125" s="32"/>
      <c r="H125" s="32"/>
      <c r="I125" s="9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19</v>
      </c>
      <c r="D126" s="32"/>
      <c r="E126" s="32"/>
      <c r="F126" s="25" t="str">
        <f>F12</f>
        <v>Vyškov</v>
      </c>
      <c r="G126" s="32"/>
      <c r="H126" s="32"/>
      <c r="I126" s="93" t="s">
        <v>21</v>
      </c>
      <c r="J126" s="55">
        <f>IF(J12="","",J12)</f>
        <v>43949</v>
      </c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7" customHeight="1">
      <c r="A127" s="32"/>
      <c r="B127" s="33"/>
      <c r="C127" s="32"/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25.75" customHeight="1">
      <c r="A128" s="32"/>
      <c r="B128" s="33"/>
      <c r="C128" s="27" t="s">
        <v>22</v>
      </c>
      <c r="D128" s="32"/>
      <c r="E128" s="32"/>
      <c r="F128" s="25" t="str">
        <f>E15</f>
        <v xml:space="preserve"> </v>
      </c>
      <c r="G128" s="32"/>
      <c r="H128" s="32"/>
      <c r="I128" s="93" t="s">
        <v>28</v>
      </c>
      <c r="J128" s="30" t="str">
        <f>E21</f>
        <v>Ing. Radomír Veselý</v>
      </c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5.75" customHeight="1">
      <c r="A129" s="32"/>
      <c r="B129" s="33"/>
      <c r="C129" s="27" t="s">
        <v>26</v>
      </c>
      <c r="D129" s="32"/>
      <c r="E129" s="32"/>
      <c r="F129" s="25" t="str">
        <f>IF(E18="","",E18)</f>
        <v>Vyplň údaj</v>
      </c>
      <c r="G129" s="32"/>
      <c r="H129" s="32"/>
      <c r="I129" s="93" t="s">
        <v>30</v>
      </c>
      <c r="J129" s="30" t="str">
        <f>E24</f>
        <v>Ing. Zdeněk Šimoník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0.4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11" customFormat="1" ht="29.25" customHeight="1">
      <c r="A131" s="132"/>
      <c r="B131" s="133"/>
      <c r="C131" s="134" t="s">
        <v>110</v>
      </c>
      <c r="D131" s="135" t="s">
        <v>57</v>
      </c>
      <c r="E131" s="135" t="s">
        <v>53</v>
      </c>
      <c r="F131" s="135" t="s">
        <v>54</v>
      </c>
      <c r="G131" s="135" t="s">
        <v>111</v>
      </c>
      <c r="H131" s="135" t="s">
        <v>112</v>
      </c>
      <c r="I131" s="136" t="s">
        <v>113</v>
      </c>
      <c r="J131" s="135" t="s">
        <v>90</v>
      </c>
      <c r="K131" s="137" t="s">
        <v>114</v>
      </c>
      <c r="L131" s="138"/>
      <c r="M131" s="62" t="s">
        <v>1</v>
      </c>
      <c r="N131" s="63" t="s">
        <v>36</v>
      </c>
      <c r="O131" s="63" t="s">
        <v>115</v>
      </c>
      <c r="P131" s="63" t="s">
        <v>116</v>
      </c>
      <c r="Q131" s="63" t="s">
        <v>117</v>
      </c>
      <c r="R131" s="63" t="s">
        <v>118</v>
      </c>
      <c r="S131" s="63" t="s">
        <v>119</v>
      </c>
      <c r="T131" s="64" t="s">
        <v>120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3" s="2" customFormat="1" ht="22.9" customHeight="1">
      <c r="A132" s="32"/>
      <c r="B132" s="33"/>
      <c r="C132" s="69" t="s">
        <v>121</v>
      </c>
      <c r="D132" s="32"/>
      <c r="E132" s="32"/>
      <c r="F132" s="32"/>
      <c r="G132" s="32"/>
      <c r="H132" s="32"/>
      <c r="I132" s="92"/>
      <c r="J132" s="139">
        <f>BK132</f>
        <v>0</v>
      </c>
      <c r="K132" s="32"/>
      <c r="L132" s="33"/>
      <c r="M132" s="65"/>
      <c r="N132" s="56"/>
      <c r="O132" s="66"/>
      <c r="P132" s="140">
        <f>P133+P189+P380</f>
        <v>0</v>
      </c>
      <c r="Q132" s="66"/>
      <c r="R132" s="140">
        <f>R133+R189+R380</f>
        <v>47.882015100000004</v>
      </c>
      <c r="S132" s="66"/>
      <c r="T132" s="141">
        <f>T133+T189+T380</f>
        <v>48.64934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71</v>
      </c>
      <c r="AU132" s="17" t="s">
        <v>92</v>
      </c>
      <c r="BK132" s="142">
        <f>BK133+BK189+BK380</f>
        <v>0</v>
      </c>
    </row>
    <row r="133" spans="2:63" s="12" customFormat="1" ht="25.9" customHeight="1">
      <c r="B133" s="143"/>
      <c r="D133" s="144" t="s">
        <v>71</v>
      </c>
      <c r="E133" s="145" t="s">
        <v>122</v>
      </c>
      <c r="F133" s="145" t="s">
        <v>123</v>
      </c>
      <c r="I133" s="146"/>
      <c r="J133" s="147">
        <f>BK133</f>
        <v>0</v>
      </c>
      <c r="L133" s="143"/>
      <c r="M133" s="148"/>
      <c r="N133" s="149"/>
      <c r="O133" s="149"/>
      <c r="P133" s="150">
        <f>P134+P144+P177+P187</f>
        <v>0</v>
      </c>
      <c r="Q133" s="149"/>
      <c r="R133" s="150">
        <f>R134+R144+R177+R187</f>
        <v>6.952512500000001</v>
      </c>
      <c r="S133" s="149"/>
      <c r="T133" s="151">
        <f>T134+T144+T177+T187</f>
        <v>9.71557</v>
      </c>
      <c r="AR133" s="144" t="s">
        <v>80</v>
      </c>
      <c r="AT133" s="152" t="s">
        <v>71</v>
      </c>
      <c r="AU133" s="152" t="s">
        <v>72</v>
      </c>
      <c r="AY133" s="144" t="s">
        <v>124</v>
      </c>
      <c r="BK133" s="153">
        <f>BK134+BK144+BK177+BK187</f>
        <v>0</v>
      </c>
    </row>
    <row r="134" spans="2:63" s="12" customFormat="1" ht="22.9" customHeight="1">
      <c r="B134" s="143"/>
      <c r="D134" s="144" t="s">
        <v>71</v>
      </c>
      <c r="E134" s="154" t="s">
        <v>125</v>
      </c>
      <c r="F134" s="154" t="s">
        <v>126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SUM(P135:P143)</f>
        <v>0</v>
      </c>
      <c r="Q134" s="149"/>
      <c r="R134" s="150">
        <f>SUM(R135:R143)</f>
        <v>3.28525</v>
      </c>
      <c r="S134" s="149"/>
      <c r="T134" s="151">
        <f>SUM(T135:T143)</f>
        <v>0</v>
      </c>
      <c r="AR134" s="144" t="s">
        <v>80</v>
      </c>
      <c r="AT134" s="152" t="s">
        <v>71</v>
      </c>
      <c r="AU134" s="152" t="s">
        <v>80</v>
      </c>
      <c r="AY134" s="144" t="s">
        <v>124</v>
      </c>
      <c r="BK134" s="153">
        <f>SUM(BK135:BK143)</f>
        <v>0</v>
      </c>
    </row>
    <row r="135" spans="1:65" s="2" customFormat="1" ht="33" customHeight="1">
      <c r="A135" s="32"/>
      <c r="B135" s="156"/>
      <c r="C135" s="157" t="s">
        <v>80</v>
      </c>
      <c r="D135" s="157" t="s">
        <v>127</v>
      </c>
      <c r="E135" s="158" t="s">
        <v>128</v>
      </c>
      <c r="F135" s="159" t="s">
        <v>129</v>
      </c>
      <c r="G135" s="160" t="s">
        <v>130</v>
      </c>
      <c r="H135" s="161">
        <v>6.33</v>
      </c>
      <c r="I135" s="162"/>
      <c r="J135" s="163">
        <f>ROUND(I135*H135,2)</f>
        <v>0</v>
      </c>
      <c r="K135" s="159" t="s">
        <v>131</v>
      </c>
      <c r="L135" s="33"/>
      <c r="M135" s="164" t="s">
        <v>1</v>
      </c>
      <c r="N135" s="165" t="s">
        <v>37</v>
      </c>
      <c r="O135" s="58"/>
      <c r="P135" s="166">
        <f>O135*H135</f>
        <v>0</v>
      </c>
      <c r="Q135" s="166">
        <v>0.025</v>
      </c>
      <c r="R135" s="166">
        <f>Q135*H135</f>
        <v>0.15825</v>
      </c>
      <c r="S135" s="166">
        <v>0</v>
      </c>
      <c r="T135" s="167">
        <f>S135*H135</f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68" t="s">
        <v>132</v>
      </c>
      <c r="AT135" s="168" t="s">
        <v>127</v>
      </c>
      <c r="AU135" s="168" t="s">
        <v>82</v>
      </c>
      <c r="AY135" s="17" t="s">
        <v>124</v>
      </c>
      <c r="BE135" s="169">
        <f>IF(N135="základní",J135,0)</f>
        <v>0</v>
      </c>
      <c r="BF135" s="169">
        <f>IF(N135="snížená",J135,0)</f>
        <v>0</v>
      </c>
      <c r="BG135" s="169">
        <f>IF(N135="zákl. přenesená",J135,0)</f>
        <v>0</v>
      </c>
      <c r="BH135" s="169">
        <f>IF(N135="sníž. přenesená",J135,0)</f>
        <v>0</v>
      </c>
      <c r="BI135" s="169">
        <f>IF(N135="nulová",J135,0)</f>
        <v>0</v>
      </c>
      <c r="BJ135" s="17" t="s">
        <v>80</v>
      </c>
      <c r="BK135" s="169">
        <f>ROUND(I135*H135,2)</f>
        <v>0</v>
      </c>
      <c r="BL135" s="17" t="s">
        <v>132</v>
      </c>
      <c r="BM135" s="168" t="s">
        <v>133</v>
      </c>
    </row>
    <row r="136" spans="2:51" s="13" customFormat="1" ht="12">
      <c r="B136" s="170"/>
      <c r="D136" s="171" t="s">
        <v>134</v>
      </c>
      <c r="E136" s="172" t="s">
        <v>1</v>
      </c>
      <c r="F136" s="173" t="s">
        <v>135</v>
      </c>
      <c r="H136" s="172" t="s">
        <v>1</v>
      </c>
      <c r="I136" s="174"/>
      <c r="L136" s="170"/>
      <c r="M136" s="175"/>
      <c r="N136" s="176"/>
      <c r="O136" s="176"/>
      <c r="P136" s="176"/>
      <c r="Q136" s="176"/>
      <c r="R136" s="176"/>
      <c r="S136" s="176"/>
      <c r="T136" s="177"/>
      <c r="AT136" s="172" t="s">
        <v>134</v>
      </c>
      <c r="AU136" s="172" t="s">
        <v>82</v>
      </c>
      <c r="AV136" s="13" t="s">
        <v>80</v>
      </c>
      <c r="AW136" s="13" t="s">
        <v>29</v>
      </c>
      <c r="AX136" s="13" t="s">
        <v>72</v>
      </c>
      <c r="AY136" s="172" t="s">
        <v>124</v>
      </c>
    </row>
    <row r="137" spans="2:51" s="14" customFormat="1" ht="12">
      <c r="B137" s="178"/>
      <c r="D137" s="171" t="s">
        <v>134</v>
      </c>
      <c r="E137" s="179" t="s">
        <v>1</v>
      </c>
      <c r="F137" s="180" t="s">
        <v>136</v>
      </c>
      <c r="H137" s="181">
        <v>6.33</v>
      </c>
      <c r="I137" s="182"/>
      <c r="L137" s="178"/>
      <c r="M137" s="183"/>
      <c r="N137" s="184"/>
      <c r="O137" s="184"/>
      <c r="P137" s="184"/>
      <c r="Q137" s="184"/>
      <c r="R137" s="184"/>
      <c r="S137" s="184"/>
      <c r="T137" s="185"/>
      <c r="AT137" s="179" t="s">
        <v>134</v>
      </c>
      <c r="AU137" s="179" t="s">
        <v>82</v>
      </c>
      <c r="AV137" s="14" t="s">
        <v>82</v>
      </c>
      <c r="AW137" s="14" t="s">
        <v>29</v>
      </c>
      <c r="AX137" s="14" t="s">
        <v>80</v>
      </c>
      <c r="AY137" s="179" t="s">
        <v>124</v>
      </c>
    </row>
    <row r="138" spans="1:65" s="2" customFormat="1" ht="33" customHeight="1">
      <c r="A138" s="32"/>
      <c r="B138" s="156"/>
      <c r="C138" s="157" t="s">
        <v>82</v>
      </c>
      <c r="D138" s="157" t="s">
        <v>127</v>
      </c>
      <c r="E138" s="158" t="s">
        <v>137</v>
      </c>
      <c r="F138" s="159" t="s">
        <v>138</v>
      </c>
      <c r="G138" s="160" t="s">
        <v>130</v>
      </c>
      <c r="H138" s="161">
        <v>50</v>
      </c>
      <c r="I138" s="162"/>
      <c r="J138" s="163">
        <f>ROUND(I138*H138,2)</f>
        <v>0</v>
      </c>
      <c r="K138" s="159" t="s">
        <v>131</v>
      </c>
      <c r="L138" s="33"/>
      <c r="M138" s="164" t="s">
        <v>1</v>
      </c>
      <c r="N138" s="165" t="s">
        <v>37</v>
      </c>
      <c r="O138" s="58"/>
      <c r="P138" s="166">
        <f>O138*H138</f>
        <v>0</v>
      </c>
      <c r="Q138" s="166">
        <v>0.05939</v>
      </c>
      <c r="R138" s="166">
        <f>Q138*H138</f>
        <v>2.9695</v>
      </c>
      <c r="S138" s="166">
        <v>0</v>
      </c>
      <c r="T138" s="167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68" t="s">
        <v>132</v>
      </c>
      <c r="AT138" s="168" t="s">
        <v>127</v>
      </c>
      <c r="AU138" s="168" t="s">
        <v>82</v>
      </c>
      <c r="AY138" s="17" t="s">
        <v>124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7" t="s">
        <v>80</v>
      </c>
      <c r="BK138" s="169">
        <f>ROUND(I138*H138,2)</f>
        <v>0</v>
      </c>
      <c r="BL138" s="17" t="s">
        <v>132</v>
      </c>
      <c r="BM138" s="168" t="s">
        <v>139</v>
      </c>
    </row>
    <row r="139" spans="1:47" s="2" customFormat="1" ht="18">
      <c r="A139" s="32"/>
      <c r="B139" s="33"/>
      <c r="C139" s="32"/>
      <c r="D139" s="171" t="s">
        <v>140</v>
      </c>
      <c r="E139" s="32"/>
      <c r="F139" s="186" t="s">
        <v>141</v>
      </c>
      <c r="G139" s="32"/>
      <c r="H139" s="32"/>
      <c r="I139" s="92"/>
      <c r="J139" s="32"/>
      <c r="K139" s="32"/>
      <c r="L139" s="33"/>
      <c r="M139" s="187"/>
      <c r="N139" s="188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140</v>
      </c>
      <c r="AU139" s="17" t="s">
        <v>82</v>
      </c>
    </row>
    <row r="140" spans="1:65" s="2" customFormat="1" ht="33" customHeight="1">
      <c r="A140" s="32"/>
      <c r="B140" s="156"/>
      <c r="C140" s="157" t="s">
        <v>142</v>
      </c>
      <c r="D140" s="157" t="s">
        <v>127</v>
      </c>
      <c r="E140" s="158" t="s">
        <v>143</v>
      </c>
      <c r="F140" s="159" t="s">
        <v>144</v>
      </c>
      <c r="G140" s="160" t="s">
        <v>130</v>
      </c>
      <c r="H140" s="161">
        <v>6.3</v>
      </c>
      <c r="I140" s="162"/>
      <c r="J140" s="163">
        <f>ROUND(I140*H140,2)</f>
        <v>0</v>
      </c>
      <c r="K140" s="159" t="s">
        <v>131</v>
      </c>
      <c r="L140" s="33"/>
      <c r="M140" s="164" t="s">
        <v>1</v>
      </c>
      <c r="N140" s="165" t="s">
        <v>37</v>
      </c>
      <c r="O140" s="58"/>
      <c r="P140" s="166">
        <f>O140*H140</f>
        <v>0</v>
      </c>
      <c r="Q140" s="166">
        <v>0.025</v>
      </c>
      <c r="R140" s="166">
        <f>Q140*H140</f>
        <v>0.1575</v>
      </c>
      <c r="S140" s="166">
        <v>0</v>
      </c>
      <c r="T140" s="167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68" t="s">
        <v>132</v>
      </c>
      <c r="AT140" s="168" t="s">
        <v>127</v>
      </c>
      <c r="AU140" s="168" t="s">
        <v>82</v>
      </c>
      <c r="AY140" s="17" t="s">
        <v>124</v>
      </c>
      <c r="BE140" s="169">
        <f>IF(N140="základní",J140,0)</f>
        <v>0</v>
      </c>
      <c r="BF140" s="169">
        <f>IF(N140="snížená",J140,0)</f>
        <v>0</v>
      </c>
      <c r="BG140" s="169">
        <f>IF(N140="zákl. přenesená",J140,0)</f>
        <v>0</v>
      </c>
      <c r="BH140" s="169">
        <f>IF(N140="sníž. přenesená",J140,0)</f>
        <v>0</v>
      </c>
      <c r="BI140" s="169">
        <f>IF(N140="nulová",J140,0)</f>
        <v>0</v>
      </c>
      <c r="BJ140" s="17" t="s">
        <v>80</v>
      </c>
      <c r="BK140" s="169">
        <f>ROUND(I140*H140,2)</f>
        <v>0</v>
      </c>
      <c r="BL140" s="17" t="s">
        <v>132</v>
      </c>
      <c r="BM140" s="168" t="s">
        <v>145</v>
      </c>
    </row>
    <row r="141" spans="1:47" s="2" customFormat="1" ht="18">
      <c r="A141" s="32"/>
      <c r="B141" s="33"/>
      <c r="C141" s="32"/>
      <c r="D141" s="171" t="s">
        <v>140</v>
      </c>
      <c r="E141" s="32"/>
      <c r="F141" s="186" t="s">
        <v>146</v>
      </c>
      <c r="G141" s="32"/>
      <c r="H141" s="32"/>
      <c r="I141" s="92"/>
      <c r="J141" s="32"/>
      <c r="K141" s="32"/>
      <c r="L141" s="33"/>
      <c r="M141" s="187"/>
      <c r="N141" s="188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140</v>
      </c>
      <c r="AU141" s="17" t="s">
        <v>82</v>
      </c>
    </row>
    <row r="142" spans="2:51" s="13" customFormat="1" ht="12">
      <c r="B142" s="170"/>
      <c r="D142" s="171" t="s">
        <v>134</v>
      </c>
      <c r="E142" s="172" t="s">
        <v>1</v>
      </c>
      <c r="F142" s="173" t="s">
        <v>147</v>
      </c>
      <c r="H142" s="172" t="s">
        <v>1</v>
      </c>
      <c r="I142" s="174"/>
      <c r="L142" s="170"/>
      <c r="M142" s="175"/>
      <c r="N142" s="176"/>
      <c r="O142" s="176"/>
      <c r="P142" s="176"/>
      <c r="Q142" s="176"/>
      <c r="R142" s="176"/>
      <c r="S142" s="176"/>
      <c r="T142" s="177"/>
      <c r="AT142" s="172" t="s">
        <v>134</v>
      </c>
      <c r="AU142" s="172" t="s">
        <v>82</v>
      </c>
      <c r="AV142" s="13" t="s">
        <v>80</v>
      </c>
      <c r="AW142" s="13" t="s">
        <v>29</v>
      </c>
      <c r="AX142" s="13" t="s">
        <v>72</v>
      </c>
      <c r="AY142" s="172" t="s">
        <v>124</v>
      </c>
    </row>
    <row r="143" spans="2:51" s="14" customFormat="1" ht="12">
      <c r="B143" s="178"/>
      <c r="D143" s="171" t="s">
        <v>134</v>
      </c>
      <c r="E143" s="179" t="s">
        <v>1</v>
      </c>
      <c r="F143" s="180" t="s">
        <v>148</v>
      </c>
      <c r="H143" s="181">
        <v>6.3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134</v>
      </c>
      <c r="AU143" s="179" t="s">
        <v>82</v>
      </c>
      <c r="AV143" s="14" t="s">
        <v>82</v>
      </c>
      <c r="AW143" s="14" t="s">
        <v>29</v>
      </c>
      <c r="AX143" s="14" t="s">
        <v>80</v>
      </c>
      <c r="AY143" s="179" t="s">
        <v>124</v>
      </c>
    </row>
    <row r="144" spans="2:63" s="12" customFormat="1" ht="22.9" customHeight="1">
      <c r="B144" s="143"/>
      <c r="D144" s="144" t="s">
        <v>71</v>
      </c>
      <c r="E144" s="154" t="s">
        <v>149</v>
      </c>
      <c r="F144" s="154" t="s">
        <v>150</v>
      </c>
      <c r="I144" s="146"/>
      <c r="J144" s="155">
        <f>BK144</f>
        <v>0</v>
      </c>
      <c r="L144" s="143"/>
      <c r="M144" s="148"/>
      <c r="N144" s="149"/>
      <c r="O144" s="149"/>
      <c r="P144" s="150">
        <f>SUM(P145:P176)</f>
        <v>0</v>
      </c>
      <c r="Q144" s="149"/>
      <c r="R144" s="150">
        <f>SUM(R145:R176)</f>
        <v>3.6672625000000005</v>
      </c>
      <c r="S144" s="149"/>
      <c r="T144" s="151">
        <f>SUM(T145:T176)</f>
        <v>9.71557</v>
      </c>
      <c r="AR144" s="144" t="s">
        <v>80</v>
      </c>
      <c r="AT144" s="152" t="s">
        <v>71</v>
      </c>
      <c r="AU144" s="152" t="s">
        <v>80</v>
      </c>
      <c r="AY144" s="144" t="s">
        <v>124</v>
      </c>
      <c r="BK144" s="153">
        <f>SUM(BK145:BK176)</f>
        <v>0</v>
      </c>
    </row>
    <row r="145" spans="1:65" s="2" customFormat="1" ht="33" customHeight="1">
      <c r="A145" s="32"/>
      <c r="B145" s="156"/>
      <c r="C145" s="157" t="s">
        <v>132</v>
      </c>
      <c r="D145" s="157" t="s">
        <v>127</v>
      </c>
      <c r="E145" s="158" t="s">
        <v>151</v>
      </c>
      <c r="F145" s="159" t="s">
        <v>152</v>
      </c>
      <c r="G145" s="160" t="s">
        <v>130</v>
      </c>
      <c r="H145" s="161">
        <v>417.289</v>
      </c>
      <c r="I145" s="162"/>
      <c r="J145" s="163">
        <f>ROUND(I145*H145,2)</f>
        <v>0</v>
      </c>
      <c r="K145" s="159" t="s">
        <v>131</v>
      </c>
      <c r="L145" s="33"/>
      <c r="M145" s="164" t="s">
        <v>1</v>
      </c>
      <c r="N145" s="165" t="s">
        <v>37</v>
      </c>
      <c r="O145" s="58"/>
      <c r="P145" s="166">
        <f>O145*H145</f>
        <v>0</v>
      </c>
      <c r="Q145" s="166">
        <v>0</v>
      </c>
      <c r="R145" s="166">
        <f>Q145*H145</f>
        <v>0</v>
      </c>
      <c r="S145" s="166">
        <v>0</v>
      </c>
      <c r="T145" s="167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68" t="s">
        <v>132</v>
      </c>
      <c r="AT145" s="168" t="s">
        <v>127</v>
      </c>
      <c r="AU145" s="168" t="s">
        <v>82</v>
      </c>
      <c r="AY145" s="17" t="s">
        <v>124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7" t="s">
        <v>80</v>
      </c>
      <c r="BK145" s="169">
        <f>ROUND(I145*H145,2)</f>
        <v>0</v>
      </c>
      <c r="BL145" s="17" t="s">
        <v>132</v>
      </c>
      <c r="BM145" s="168" t="s">
        <v>153</v>
      </c>
    </row>
    <row r="146" spans="2:51" s="13" customFormat="1" ht="12">
      <c r="B146" s="170"/>
      <c r="D146" s="171" t="s">
        <v>134</v>
      </c>
      <c r="E146" s="172" t="s">
        <v>1</v>
      </c>
      <c r="F146" s="173" t="s">
        <v>154</v>
      </c>
      <c r="H146" s="172" t="s">
        <v>1</v>
      </c>
      <c r="I146" s="174"/>
      <c r="L146" s="170"/>
      <c r="M146" s="175"/>
      <c r="N146" s="176"/>
      <c r="O146" s="176"/>
      <c r="P146" s="176"/>
      <c r="Q146" s="176"/>
      <c r="R146" s="176"/>
      <c r="S146" s="176"/>
      <c r="T146" s="177"/>
      <c r="AT146" s="172" t="s">
        <v>134</v>
      </c>
      <c r="AU146" s="172" t="s">
        <v>82</v>
      </c>
      <c r="AV146" s="13" t="s">
        <v>80</v>
      </c>
      <c r="AW146" s="13" t="s">
        <v>29</v>
      </c>
      <c r="AX146" s="13" t="s">
        <v>72</v>
      </c>
      <c r="AY146" s="172" t="s">
        <v>124</v>
      </c>
    </row>
    <row r="147" spans="2:51" s="14" customFormat="1" ht="12">
      <c r="B147" s="178"/>
      <c r="D147" s="171" t="s">
        <v>134</v>
      </c>
      <c r="E147" s="179" t="s">
        <v>1</v>
      </c>
      <c r="F147" s="180" t="s">
        <v>155</v>
      </c>
      <c r="H147" s="181">
        <v>212.089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134</v>
      </c>
      <c r="AU147" s="179" t="s">
        <v>82</v>
      </c>
      <c r="AV147" s="14" t="s">
        <v>82</v>
      </c>
      <c r="AW147" s="14" t="s">
        <v>29</v>
      </c>
      <c r="AX147" s="14" t="s">
        <v>72</v>
      </c>
      <c r="AY147" s="179" t="s">
        <v>124</v>
      </c>
    </row>
    <row r="148" spans="2:51" s="13" customFormat="1" ht="12">
      <c r="B148" s="170"/>
      <c r="D148" s="171" t="s">
        <v>134</v>
      </c>
      <c r="E148" s="172" t="s">
        <v>1</v>
      </c>
      <c r="F148" s="173" t="s">
        <v>156</v>
      </c>
      <c r="H148" s="172" t="s">
        <v>1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2" t="s">
        <v>134</v>
      </c>
      <c r="AU148" s="172" t="s">
        <v>82</v>
      </c>
      <c r="AV148" s="13" t="s">
        <v>80</v>
      </c>
      <c r="AW148" s="13" t="s">
        <v>29</v>
      </c>
      <c r="AX148" s="13" t="s">
        <v>72</v>
      </c>
      <c r="AY148" s="172" t="s">
        <v>124</v>
      </c>
    </row>
    <row r="149" spans="2:51" s="14" customFormat="1" ht="12">
      <c r="B149" s="178"/>
      <c r="D149" s="171" t="s">
        <v>134</v>
      </c>
      <c r="E149" s="179" t="s">
        <v>1</v>
      </c>
      <c r="F149" s="180" t="s">
        <v>157</v>
      </c>
      <c r="H149" s="181">
        <v>205.2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134</v>
      </c>
      <c r="AU149" s="179" t="s">
        <v>82</v>
      </c>
      <c r="AV149" s="14" t="s">
        <v>82</v>
      </c>
      <c r="AW149" s="14" t="s">
        <v>29</v>
      </c>
      <c r="AX149" s="14" t="s">
        <v>72</v>
      </c>
      <c r="AY149" s="179" t="s">
        <v>124</v>
      </c>
    </row>
    <row r="150" spans="2:51" s="15" customFormat="1" ht="12">
      <c r="B150" s="189"/>
      <c r="D150" s="171" t="s">
        <v>134</v>
      </c>
      <c r="E150" s="190" t="s">
        <v>1</v>
      </c>
      <c r="F150" s="191" t="s">
        <v>158</v>
      </c>
      <c r="H150" s="192">
        <v>417.289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134</v>
      </c>
      <c r="AU150" s="190" t="s">
        <v>82</v>
      </c>
      <c r="AV150" s="15" t="s">
        <v>132</v>
      </c>
      <c r="AW150" s="15" t="s">
        <v>29</v>
      </c>
      <c r="AX150" s="15" t="s">
        <v>80</v>
      </c>
      <c r="AY150" s="190" t="s">
        <v>124</v>
      </c>
    </row>
    <row r="151" spans="1:65" s="2" customFormat="1" ht="44.25" customHeight="1">
      <c r="A151" s="32"/>
      <c r="B151" s="156"/>
      <c r="C151" s="157" t="s">
        <v>159</v>
      </c>
      <c r="D151" s="157" t="s">
        <v>127</v>
      </c>
      <c r="E151" s="158" t="s">
        <v>160</v>
      </c>
      <c r="F151" s="159" t="s">
        <v>161</v>
      </c>
      <c r="G151" s="160" t="s">
        <v>130</v>
      </c>
      <c r="H151" s="161">
        <v>25037.34</v>
      </c>
      <c r="I151" s="162"/>
      <c r="J151" s="163">
        <f>ROUND(I151*H151,2)</f>
        <v>0</v>
      </c>
      <c r="K151" s="159" t="s">
        <v>131</v>
      </c>
      <c r="L151" s="33"/>
      <c r="M151" s="164" t="s">
        <v>1</v>
      </c>
      <c r="N151" s="165" t="s">
        <v>37</v>
      </c>
      <c r="O151" s="58"/>
      <c r="P151" s="166">
        <f>O151*H151</f>
        <v>0</v>
      </c>
      <c r="Q151" s="166">
        <v>0</v>
      </c>
      <c r="R151" s="166">
        <f>Q151*H151</f>
        <v>0</v>
      </c>
      <c r="S151" s="166">
        <v>0</v>
      </c>
      <c r="T151" s="167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68" t="s">
        <v>132</v>
      </c>
      <c r="AT151" s="168" t="s">
        <v>127</v>
      </c>
      <c r="AU151" s="168" t="s">
        <v>82</v>
      </c>
      <c r="AY151" s="17" t="s">
        <v>124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80</v>
      </c>
      <c r="BK151" s="169">
        <f>ROUND(I151*H151,2)</f>
        <v>0</v>
      </c>
      <c r="BL151" s="17" t="s">
        <v>132</v>
      </c>
      <c r="BM151" s="168" t="s">
        <v>162</v>
      </c>
    </row>
    <row r="152" spans="1:47" s="2" customFormat="1" ht="18">
      <c r="A152" s="32"/>
      <c r="B152" s="33"/>
      <c r="C152" s="32"/>
      <c r="D152" s="171" t="s">
        <v>140</v>
      </c>
      <c r="E152" s="32"/>
      <c r="F152" s="186" t="s">
        <v>163</v>
      </c>
      <c r="G152" s="32"/>
      <c r="H152" s="32"/>
      <c r="I152" s="92"/>
      <c r="J152" s="32"/>
      <c r="K152" s="32"/>
      <c r="L152" s="33"/>
      <c r="M152" s="187"/>
      <c r="N152" s="188"/>
      <c r="O152" s="58"/>
      <c r="P152" s="58"/>
      <c r="Q152" s="58"/>
      <c r="R152" s="58"/>
      <c r="S152" s="58"/>
      <c r="T152" s="59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T152" s="17" t="s">
        <v>140</v>
      </c>
      <c r="AU152" s="17" t="s">
        <v>82</v>
      </c>
    </row>
    <row r="153" spans="2:51" s="14" customFormat="1" ht="12">
      <c r="B153" s="178"/>
      <c r="D153" s="171" t="s">
        <v>134</v>
      </c>
      <c r="E153" s="179" t="s">
        <v>1</v>
      </c>
      <c r="F153" s="180" t="s">
        <v>164</v>
      </c>
      <c r="H153" s="181">
        <v>25037.34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134</v>
      </c>
      <c r="AU153" s="179" t="s">
        <v>82</v>
      </c>
      <c r="AV153" s="14" t="s">
        <v>82</v>
      </c>
      <c r="AW153" s="14" t="s">
        <v>29</v>
      </c>
      <c r="AX153" s="14" t="s">
        <v>80</v>
      </c>
      <c r="AY153" s="179" t="s">
        <v>124</v>
      </c>
    </row>
    <row r="154" spans="1:65" s="2" customFormat="1" ht="33" customHeight="1">
      <c r="A154" s="32"/>
      <c r="B154" s="156"/>
      <c r="C154" s="157" t="s">
        <v>125</v>
      </c>
      <c r="D154" s="157" t="s">
        <v>127</v>
      </c>
      <c r="E154" s="158" t="s">
        <v>165</v>
      </c>
      <c r="F154" s="159" t="s">
        <v>166</v>
      </c>
      <c r="G154" s="160" t="s">
        <v>130</v>
      </c>
      <c r="H154" s="161">
        <v>417.289</v>
      </c>
      <c r="I154" s="162"/>
      <c r="J154" s="163">
        <f>ROUND(I154*H154,2)</f>
        <v>0</v>
      </c>
      <c r="K154" s="159" t="s">
        <v>131</v>
      </c>
      <c r="L154" s="33"/>
      <c r="M154" s="164" t="s">
        <v>1</v>
      </c>
      <c r="N154" s="165" t="s">
        <v>37</v>
      </c>
      <c r="O154" s="58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68" t="s">
        <v>132</v>
      </c>
      <c r="AT154" s="168" t="s">
        <v>127</v>
      </c>
      <c r="AU154" s="168" t="s">
        <v>82</v>
      </c>
      <c r="AY154" s="17" t="s">
        <v>124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80</v>
      </c>
      <c r="BK154" s="169">
        <f>ROUND(I154*H154,2)</f>
        <v>0</v>
      </c>
      <c r="BL154" s="17" t="s">
        <v>132</v>
      </c>
      <c r="BM154" s="168" t="s">
        <v>167</v>
      </c>
    </row>
    <row r="155" spans="2:51" s="14" customFormat="1" ht="12">
      <c r="B155" s="178"/>
      <c r="D155" s="171" t="s">
        <v>134</v>
      </c>
      <c r="E155" s="179" t="s">
        <v>1</v>
      </c>
      <c r="F155" s="180" t="s">
        <v>168</v>
      </c>
      <c r="H155" s="181">
        <v>417.289</v>
      </c>
      <c r="I155" s="182"/>
      <c r="L155" s="178"/>
      <c r="M155" s="183"/>
      <c r="N155" s="184"/>
      <c r="O155" s="184"/>
      <c r="P155" s="184"/>
      <c r="Q155" s="184"/>
      <c r="R155" s="184"/>
      <c r="S155" s="184"/>
      <c r="T155" s="185"/>
      <c r="AT155" s="179" t="s">
        <v>134</v>
      </c>
      <c r="AU155" s="179" t="s">
        <v>82</v>
      </c>
      <c r="AV155" s="14" t="s">
        <v>82</v>
      </c>
      <c r="AW155" s="14" t="s">
        <v>29</v>
      </c>
      <c r="AX155" s="14" t="s">
        <v>80</v>
      </c>
      <c r="AY155" s="179" t="s">
        <v>124</v>
      </c>
    </row>
    <row r="156" spans="1:65" s="2" customFormat="1" ht="16.5" customHeight="1">
      <c r="A156" s="32"/>
      <c r="B156" s="156"/>
      <c r="C156" s="157" t="s">
        <v>169</v>
      </c>
      <c r="D156" s="157" t="s">
        <v>127</v>
      </c>
      <c r="E156" s="158" t="s">
        <v>170</v>
      </c>
      <c r="F156" s="159" t="s">
        <v>171</v>
      </c>
      <c r="G156" s="160" t="s">
        <v>172</v>
      </c>
      <c r="H156" s="161">
        <v>1</v>
      </c>
      <c r="I156" s="162"/>
      <c r="J156" s="163">
        <f>ROUND(I156*H156,2)</f>
        <v>0</v>
      </c>
      <c r="K156" s="159" t="s">
        <v>1</v>
      </c>
      <c r="L156" s="33"/>
      <c r="M156" s="164" t="s">
        <v>1</v>
      </c>
      <c r="N156" s="165" t="s">
        <v>37</v>
      </c>
      <c r="O156" s="58"/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68" t="s">
        <v>132</v>
      </c>
      <c r="AT156" s="168" t="s">
        <v>127</v>
      </c>
      <c r="AU156" s="168" t="s">
        <v>82</v>
      </c>
      <c r="AY156" s="17" t="s">
        <v>124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80</v>
      </c>
      <c r="BK156" s="169">
        <f>ROUND(I156*H156,2)</f>
        <v>0</v>
      </c>
      <c r="BL156" s="17" t="s">
        <v>132</v>
      </c>
      <c r="BM156" s="168" t="s">
        <v>173</v>
      </c>
    </row>
    <row r="157" spans="1:47" s="2" customFormat="1" ht="27">
      <c r="A157" s="32"/>
      <c r="B157" s="33"/>
      <c r="C157" s="32"/>
      <c r="D157" s="171" t="s">
        <v>140</v>
      </c>
      <c r="E157" s="32"/>
      <c r="F157" s="186" t="s">
        <v>174</v>
      </c>
      <c r="G157" s="32"/>
      <c r="H157" s="32"/>
      <c r="I157" s="92"/>
      <c r="J157" s="32"/>
      <c r="K157" s="32"/>
      <c r="L157" s="33"/>
      <c r="M157" s="187"/>
      <c r="N157" s="188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140</v>
      </c>
      <c r="AU157" s="17" t="s">
        <v>82</v>
      </c>
    </row>
    <row r="158" spans="1:65" s="2" customFormat="1" ht="21.75" customHeight="1">
      <c r="A158" s="32"/>
      <c r="B158" s="156"/>
      <c r="C158" s="157" t="s">
        <v>175</v>
      </c>
      <c r="D158" s="157" t="s">
        <v>127</v>
      </c>
      <c r="E158" s="158" t="s">
        <v>176</v>
      </c>
      <c r="F158" s="159" t="s">
        <v>177</v>
      </c>
      <c r="G158" s="160" t="s">
        <v>130</v>
      </c>
      <c r="H158" s="161">
        <v>562.55</v>
      </c>
      <c r="I158" s="162"/>
      <c r="J158" s="163">
        <f>ROUND(I158*H158,2)</f>
        <v>0</v>
      </c>
      <c r="K158" s="159" t="s">
        <v>131</v>
      </c>
      <c r="L158" s="33"/>
      <c r="M158" s="164" t="s">
        <v>1</v>
      </c>
      <c r="N158" s="165" t="s">
        <v>37</v>
      </c>
      <c r="O158" s="58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68" t="s">
        <v>132</v>
      </c>
      <c r="AT158" s="168" t="s">
        <v>127</v>
      </c>
      <c r="AU158" s="168" t="s">
        <v>82</v>
      </c>
      <c r="AY158" s="17" t="s">
        <v>124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7" t="s">
        <v>80</v>
      </c>
      <c r="BK158" s="169">
        <f>ROUND(I158*H158,2)</f>
        <v>0</v>
      </c>
      <c r="BL158" s="17" t="s">
        <v>132</v>
      </c>
      <c r="BM158" s="168" t="s">
        <v>178</v>
      </c>
    </row>
    <row r="159" spans="1:47" s="2" customFormat="1" ht="36">
      <c r="A159" s="32"/>
      <c r="B159" s="33"/>
      <c r="C159" s="32"/>
      <c r="D159" s="171" t="s">
        <v>140</v>
      </c>
      <c r="E159" s="32"/>
      <c r="F159" s="186" t="s">
        <v>179</v>
      </c>
      <c r="G159" s="32"/>
      <c r="H159" s="32"/>
      <c r="I159" s="92"/>
      <c r="J159" s="32"/>
      <c r="K159" s="32"/>
      <c r="L159" s="33"/>
      <c r="M159" s="187"/>
      <c r="N159" s="188"/>
      <c r="O159" s="58"/>
      <c r="P159" s="58"/>
      <c r="Q159" s="58"/>
      <c r="R159" s="58"/>
      <c r="S159" s="58"/>
      <c r="T159" s="59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T159" s="17" t="s">
        <v>140</v>
      </c>
      <c r="AU159" s="17" t="s">
        <v>82</v>
      </c>
    </row>
    <row r="160" spans="2:51" s="14" customFormat="1" ht="12">
      <c r="B160" s="178"/>
      <c r="D160" s="171" t="s">
        <v>134</v>
      </c>
      <c r="E160" s="179" t="s">
        <v>1</v>
      </c>
      <c r="F160" s="180" t="s">
        <v>180</v>
      </c>
      <c r="H160" s="181">
        <v>91.42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134</v>
      </c>
      <c r="AU160" s="179" t="s">
        <v>82</v>
      </c>
      <c r="AV160" s="14" t="s">
        <v>82</v>
      </c>
      <c r="AW160" s="14" t="s">
        <v>29</v>
      </c>
      <c r="AX160" s="14" t="s">
        <v>72</v>
      </c>
      <c r="AY160" s="179" t="s">
        <v>124</v>
      </c>
    </row>
    <row r="161" spans="2:51" s="14" customFormat="1" ht="12">
      <c r="B161" s="178"/>
      <c r="D161" s="171" t="s">
        <v>134</v>
      </c>
      <c r="E161" s="179" t="s">
        <v>1</v>
      </c>
      <c r="F161" s="180" t="s">
        <v>181</v>
      </c>
      <c r="H161" s="181">
        <v>21.09</v>
      </c>
      <c r="I161" s="182"/>
      <c r="L161" s="178"/>
      <c r="M161" s="183"/>
      <c r="N161" s="184"/>
      <c r="O161" s="184"/>
      <c r="P161" s="184"/>
      <c r="Q161" s="184"/>
      <c r="R161" s="184"/>
      <c r="S161" s="184"/>
      <c r="T161" s="185"/>
      <c r="AT161" s="179" t="s">
        <v>134</v>
      </c>
      <c r="AU161" s="179" t="s">
        <v>82</v>
      </c>
      <c r="AV161" s="14" t="s">
        <v>82</v>
      </c>
      <c r="AW161" s="14" t="s">
        <v>29</v>
      </c>
      <c r="AX161" s="14" t="s">
        <v>72</v>
      </c>
      <c r="AY161" s="179" t="s">
        <v>124</v>
      </c>
    </row>
    <row r="162" spans="2:51" s="15" customFormat="1" ht="12">
      <c r="B162" s="189"/>
      <c r="D162" s="171" t="s">
        <v>134</v>
      </c>
      <c r="E162" s="190" t="s">
        <v>1</v>
      </c>
      <c r="F162" s="191" t="s">
        <v>158</v>
      </c>
      <c r="H162" s="192">
        <v>112.51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134</v>
      </c>
      <c r="AU162" s="190" t="s">
        <v>82</v>
      </c>
      <c r="AV162" s="15" t="s">
        <v>132</v>
      </c>
      <c r="AW162" s="15" t="s">
        <v>29</v>
      </c>
      <c r="AX162" s="15" t="s">
        <v>80</v>
      </c>
      <c r="AY162" s="190" t="s">
        <v>124</v>
      </c>
    </row>
    <row r="163" spans="2:51" s="14" customFormat="1" ht="12">
      <c r="B163" s="178"/>
      <c r="D163" s="171" t="s">
        <v>134</v>
      </c>
      <c r="F163" s="180" t="s">
        <v>182</v>
      </c>
      <c r="H163" s="181">
        <v>562.55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134</v>
      </c>
      <c r="AU163" s="179" t="s">
        <v>82</v>
      </c>
      <c r="AV163" s="14" t="s">
        <v>82</v>
      </c>
      <c r="AW163" s="14" t="s">
        <v>3</v>
      </c>
      <c r="AX163" s="14" t="s">
        <v>80</v>
      </c>
      <c r="AY163" s="179" t="s">
        <v>124</v>
      </c>
    </row>
    <row r="164" spans="1:65" s="2" customFormat="1" ht="16.5" customHeight="1">
      <c r="A164" s="32"/>
      <c r="B164" s="156"/>
      <c r="C164" s="157" t="s">
        <v>149</v>
      </c>
      <c r="D164" s="157" t="s">
        <v>127</v>
      </c>
      <c r="E164" s="158" t="s">
        <v>183</v>
      </c>
      <c r="F164" s="159" t="s">
        <v>184</v>
      </c>
      <c r="G164" s="160" t="s">
        <v>185</v>
      </c>
      <c r="H164" s="197"/>
      <c r="I164" s="162"/>
      <c r="J164" s="163">
        <f>ROUND(I164*H164,2)</f>
        <v>0</v>
      </c>
      <c r="K164" s="159" t="s">
        <v>1</v>
      </c>
      <c r="L164" s="33"/>
      <c r="M164" s="164" t="s">
        <v>1</v>
      </c>
      <c r="N164" s="165" t="s">
        <v>37</v>
      </c>
      <c r="O164" s="58"/>
      <c r="P164" s="166">
        <f>O164*H164</f>
        <v>0</v>
      </c>
      <c r="Q164" s="166">
        <v>0</v>
      </c>
      <c r="R164" s="166">
        <f>Q164*H164</f>
        <v>0</v>
      </c>
      <c r="S164" s="166">
        <v>0</v>
      </c>
      <c r="T164" s="167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68" t="s">
        <v>132</v>
      </c>
      <c r="AT164" s="168" t="s">
        <v>127</v>
      </c>
      <c r="AU164" s="168" t="s">
        <v>82</v>
      </c>
      <c r="AY164" s="17" t="s">
        <v>124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7" t="s">
        <v>80</v>
      </c>
      <c r="BK164" s="169">
        <f>ROUND(I164*H164,2)</f>
        <v>0</v>
      </c>
      <c r="BL164" s="17" t="s">
        <v>132</v>
      </c>
      <c r="BM164" s="168" t="s">
        <v>186</v>
      </c>
    </row>
    <row r="165" spans="1:65" s="2" customFormat="1" ht="33" customHeight="1">
      <c r="A165" s="32"/>
      <c r="B165" s="156"/>
      <c r="C165" s="157" t="s">
        <v>187</v>
      </c>
      <c r="D165" s="157" t="s">
        <v>127</v>
      </c>
      <c r="E165" s="158" t="s">
        <v>188</v>
      </c>
      <c r="F165" s="159" t="s">
        <v>189</v>
      </c>
      <c r="G165" s="160" t="s">
        <v>130</v>
      </c>
      <c r="H165" s="161">
        <v>56.33</v>
      </c>
      <c r="I165" s="162"/>
      <c r="J165" s="163">
        <f>ROUND(I165*H165,2)</f>
        <v>0</v>
      </c>
      <c r="K165" s="159" t="s">
        <v>131</v>
      </c>
      <c r="L165" s="33"/>
      <c r="M165" s="164" t="s">
        <v>1</v>
      </c>
      <c r="N165" s="165" t="s">
        <v>37</v>
      </c>
      <c r="O165" s="58"/>
      <c r="P165" s="166">
        <f>O165*H165</f>
        <v>0</v>
      </c>
      <c r="Q165" s="166">
        <v>0</v>
      </c>
      <c r="R165" s="166">
        <f>Q165*H165</f>
        <v>0</v>
      </c>
      <c r="S165" s="166">
        <v>0.059</v>
      </c>
      <c r="T165" s="167">
        <f>S165*H165</f>
        <v>3.32347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68" t="s">
        <v>132</v>
      </c>
      <c r="AT165" s="168" t="s">
        <v>127</v>
      </c>
      <c r="AU165" s="168" t="s">
        <v>82</v>
      </c>
      <c r="AY165" s="17" t="s">
        <v>124</v>
      </c>
      <c r="BE165" s="169">
        <f>IF(N165="základní",J165,0)</f>
        <v>0</v>
      </c>
      <c r="BF165" s="169">
        <f>IF(N165="snížená",J165,0)</f>
        <v>0</v>
      </c>
      <c r="BG165" s="169">
        <f>IF(N165="zákl. přenesená",J165,0)</f>
        <v>0</v>
      </c>
      <c r="BH165" s="169">
        <f>IF(N165="sníž. přenesená",J165,0)</f>
        <v>0</v>
      </c>
      <c r="BI165" s="169">
        <f>IF(N165="nulová",J165,0)</f>
        <v>0</v>
      </c>
      <c r="BJ165" s="17" t="s">
        <v>80</v>
      </c>
      <c r="BK165" s="169">
        <f>ROUND(I165*H165,2)</f>
        <v>0</v>
      </c>
      <c r="BL165" s="17" t="s">
        <v>132</v>
      </c>
      <c r="BM165" s="168" t="s">
        <v>190</v>
      </c>
    </row>
    <row r="166" spans="2:51" s="13" customFormat="1" ht="12">
      <c r="B166" s="170"/>
      <c r="D166" s="171" t="s">
        <v>134</v>
      </c>
      <c r="E166" s="172" t="s">
        <v>1</v>
      </c>
      <c r="F166" s="173" t="s">
        <v>135</v>
      </c>
      <c r="H166" s="172" t="s">
        <v>1</v>
      </c>
      <c r="I166" s="174"/>
      <c r="L166" s="170"/>
      <c r="M166" s="175"/>
      <c r="N166" s="176"/>
      <c r="O166" s="176"/>
      <c r="P166" s="176"/>
      <c r="Q166" s="176"/>
      <c r="R166" s="176"/>
      <c r="S166" s="176"/>
      <c r="T166" s="177"/>
      <c r="AT166" s="172" t="s">
        <v>134</v>
      </c>
      <c r="AU166" s="172" t="s">
        <v>82</v>
      </c>
      <c r="AV166" s="13" t="s">
        <v>80</v>
      </c>
      <c r="AW166" s="13" t="s">
        <v>29</v>
      </c>
      <c r="AX166" s="13" t="s">
        <v>72</v>
      </c>
      <c r="AY166" s="172" t="s">
        <v>124</v>
      </c>
    </row>
    <row r="167" spans="2:51" s="14" customFormat="1" ht="12">
      <c r="B167" s="178"/>
      <c r="D167" s="171" t="s">
        <v>134</v>
      </c>
      <c r="E167" s="179" t="s">
        <v>1</v>
      </c>
      <c r="F167" s="180" t="s">
        <v>136</v>
      </c>
      <c r="H167" s="181">
        <v>6.33</v>
      </c>
      <c r="I167" s="182"/>
      <c r="L167" s="178"/>
      <c r="M167" s="183"/>
      <c r="N167" s="184"/>
      <c r="O167" s="184"/>
      <c r="P167" s="184"/>
      <c r="Q167" s="184"/>
      <c r="R167" s="184"/>
      <c r="S167" s="184"/>
      <c r="T167" s="185"/>
      <c r="AT167" s="179" t="s">
        <v>134</v>
      </c>
      <c r="AU167" s="179" t="s">
        <v>82</v>
      </c>
      <c r="AV167" s="14" t="s">
        <v>82</v>
      </c>
      <c r="AW167" s="14" t="s">
        <v>29</v>
      </c>
      <c r="AX167" s="14" t="s">
        <v>72</v>
      </c>
      <c r="AY167" s="179" t="s">
        <v>124</v>
      </c>
    </row>
    <row r="168" spans="2:51" s="13" customFormat="1" ht="12">
      <c r="B168" s="170"/>
      <c r="D168" s="171" t="s">
        <v>134</v>
      </c>
      <c r="E168" s="172" t="s">
        <v>1</v>
      </c>
      <c r="F168" s="173" t="s">
        <v>191</v>
      </c>
      <c r="H168" s="172" t="s">
        <v>1</v>
      </c>
      <c r="I168" s="174"/>
      <c r="L168" s="170"/>
      <c r="M168" s="175"/>
      <c r="N168" s="176"/>
      <c r="O168" s="176"/>
      <c r="P168" s="176"/>
      <c r="Q168" s="176"/>
      <c r="R168" s="176"/>
      <c r="S168" s="176"/>
      <c r="T168" s="177"/>
      <c r="AT168" s="172" t="s">
        <v>134</v>
      </c>
      <c r="AU168" s="172" t="s">
        <v>82</v>
      </c>
      <c r="AV168" s="13" t="s">
        <v>80</v>
      </c>
      <c r="AW168" s="13" t="s">
        <v>29</v>
      </c>
      <c r="AX168" s="13" t="s">
        <v>72</v>
      </c>
      <c r="AY168" s="172" t="s">
        <v>124</v>
      </c>
    </row>
    <row r="169" spans="2:51" s="14" customFormat="1" ht="12">
      <c r="B169" s="178"/>
      <c r="D169" s="171" t="s">
        <v>134</v>
      </c>
      <c r="E169" s="179" t="s">
        <v>1</v>
      </c>
      <c r="F169" s="180" t="s">
        <v>192</v>
      </c>
      <c r="H169" s="181">
        <v>50</v>
      </c>
      <c r="I169" s="182"/>
      <c r="L169" s="178"/>
      <c r="M169" s="183"/>
      <c r="N169" s="184"/>
      <c r="O169" s="184"/>
      <c r="P169" s="184"/>
      <c r="Q169" s="184"/>
      <c r="R169" s="184"/>
      <c r="S169" s="184"/>
      <c r="T169" s="185"/>
      <c r="AT169" s="179" t="s">
        <v>134</v>
      </c>
      <c r="AU169" s="179" t="s">
        <v>82</v>
      </c>
      <c r="AV169" s="14" t="s">
        <v>82</v>
      </c>
      <c r="AW169" s="14" t="s">
        <v>29</v>
      </c>
      <c r="AX169" s="14" t="s">
        <v>72</v>
      </c>
      <c r="AY169" s="179" t="s">
        <v>124</v>
      </c>
    </row>
    <row r="170" spans="2:51" s="15" customFormat="1" ht="12">
      <c r="B170" s="189"/>
      <c r="D170" s="171" t="s">
        <v>134</v>
      </c>
      <c r="E170" s="190" t="s">
        <v>1</v>
      </c>
      <c r="F170" s="191" t="s">
        <v>158</v>
      </c>
      <c r="H170" s="192">
        <v>56.33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134</v>
      </c>
      <c r="AU170" s="190" t="s">
        <v>82</v>
      </c>
      <c r="AV170" s="15" t="s">
        <v>132</v>
      </c>
      <c r="AW170" s="15" t="s">
        <v>29</v>
      </c>
      <c r="AX170" s="15" t="s">
        <v>80</v>
      </c>
      <c r="AY170" s="190" t="s">
        <v>124</v>
      </c>
    </row>
    <row r="171" spans="1:65" s="2" customFormat="1" ht="21.75" customHeight="1">
      <c r="A171" s="32"/>
      <c r="B171" s="156"/>
      <c r="C171" s="157" t="s">
        <v>193</v>
      </c>
      <c r="D171" s="157" t="s">
        <v>127</v>
      </c>
      <c r="E171" s="158" t="s">
        <v>194</v>
      </c>
      <c r="F171" s="159" t="s">
        <v>195</v>
      </c>
      <c r="G171" s="160" t="s">
        <v>196</v>
      </c>
      <c r="H171" s="161">
        <v>3.278</v>
      </c>
      <c r="I171" s="162"/>
      <c r="J171" s="163">
        <f>ROUND(I171*H171,2)</f>
        <v>0</v>
      </c>
      <c r="K171" s="159" t="s">
        <v>131</v>
      </c>
      <c r="L171" s="33"/>
      <c r="M171" s="164" t="s">
        <v>1</v>
      </c>
      <c r="N171" s="165" t="s">
        <v>37</v>
      </c>
      <c r="O171" s="58"/>
      <c r="P171" s="166">
        <f>O171*H171</f>
        <v>0</v>
      </c>
      <c r="Q171" s="166">
        <v>0.50375</v>
      </c>
      <c r="R171" s="166">
        <f>Q171*H171</f>
        <v>1.6512925</v>
      </c>
      <c r="S171" s="166">
        <v>1.95</v>
      </c>
      <c r="T171" s="167">
        <f>S171*H171</f>
        <v>6.3921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68" t="s">
        <v>132</v>
      </c>
      <c r="AT171" s="168" t="s">
        <v>127</v>
      </c>
      <c r="AU171" s="168" t="s">
        <v>82</v>
      </c>
      <c r="AY171" s="17" t="s">
        <v>124</v>
      </c>
      <c r="BE171" s="169">
        <f>IF(N171="základní",J171,0)</f>
        <v>0</v>
      </c>
      <c r="BF171" s="169">
        <f>IF(N171="snížená",J171,0)</f>
        <v>0</v>
      </c>
      <c r="BG171" s="169">
        <f>IF(N171="zákl. přenesená",J171,0)</f>
        <v>0</v>
      </c>
      <c r="BH171" s="169">
        <f>IF(N171="sníž. přenesená",J171,0)</f>
        <v>0</v>
      </c>
      <c r="BI171" s="169">
        <f>IF(N171="nulová",J171,0)</f>
        <v>0</v>
      </c>
      <c r="BJ171" s="17" t="s">
        <v>80</v>
      </c>
      <c r="BK171" s="169">
        <f>ROUND(I171*H171,2)</f>
        <v>0</v>
      </c>
      <c r="BL171" s="17" t="s">
        <v>132</v>
      </c>
      <c r="BM171" s="168" t="s">
        <v>197</v>
      </c>
    </row>
    <row r="172" spans="1:47" s="2" customFormat="1" ht="27">
      <c r="A172" s="32"/>
      <c r="B172" s="33"/>
      <c r="C172" s="32"/>
      <c r="D172" s="171" t="s">
        <v>140</v>
      </c>
      <c r="E172" s="32"/>
      <c r="F172" s="186" t="s">
        <v>198</v>
      </c>
      <c r="G172" s="32"/>
      <c r="H172" s="32"/>
      <c r="I172" s="92"/>
      <c r="J172" s="32"/>
      <c r="K172" s="32"/>
      <c r="L172" s="33"/>
      <c r="M172" s="187"/>
      <c r="N172" s="188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140</v>
      </c>
      <c r="AU172" s="17" t="s">
        <v>82</v>
      </c>
    </row>
    <row r="173" spans="2:51" s="14" customFormat="1" ht="12">
      <c r="B173" s="178"/>
      <c r="D173" s="171" t="s">
        <v>134</v>
      </c>
      <c r="E173" s="179" t="s">
        <v>1</v>
      </c>
      <c r="F173" s="180" t="s">
        <v>199</v>
      </c>
      <c r="H173" s="181">
        <v>3.278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134</v>
      </c>
      <c r="AU173" s="179" t="s">
        <v>82</v>
      </c>
      <c r="AV173" s="14" t="s">
        <v>82</v>
      </c>
      <c r="AW173" s="14" t="s">
        <v>29</v>
      </c>
      <c r="AX173" s="14" t="s">
        <v>80</v>
      </c>
      <c r="AY173" s="179" t="s">
        <v>124</v>
      </c>
    </row>
    <row r="174" spans="1:65" s="2" customFormat="1" ht="16.5" customHeight="1">
      <c r="A174" s="32"/>
      <c r="B174" s="156"/>
      <c r="C174" s="198" t="s">
        <v>200</v>
      </c>
      <c r="D174" s="198" t="s">
        <v>201</v>
      </c>
      <c r="E174" s="199" t="s">
        <v>202</v>
      </c>
      <c r="F174" s="200" t="s">
        <v>203</v>
      </c>
      <c r="G174" s="201" t="s">
        <v>204</v>
      </c>
      <c r="H174" s="202">
        <v>491.7</v>
      </c>
      <c r="I174" s="203"/>
      <c r="J174" s="204">
        <f>ROUND(I174*H174,2)</f>
        <v>0</v>
      </c>
      <c r="K174" s="200" t="s">
        <v>131</v>
      </c>
      <c r="L174" s="205"/>
      <c r="M174" s="206" t="s">
        <v>1</v>
      </c>
      <c r="N174" s="207" t="s">
        <v>37</v>
      </c>
      <c r="O174" s="58"/>
      <c r="P174" s="166">
        <f>O174*H174</f>
        <v>0</v>
      </c>
      <c r="Q174" s="166">
        <v>0.0041</v>
      </c>
      <c r="R174" s="166">
        <f>Q174*H174</f>
        <v>2.0159700000000003</v>
      </c>
      <c r="S174" s="166">
        <v>0</v>
      </c>
      <c r="T174" s="167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68" t="s">
        <v>175</v>
      </c>
      <c r="AT174" s="168" t="s">
        <v>201</v>
      </c>
      <c r="AU174" s="168" t="s">
        <v>82</v>
      </c>
      <c r="AY174" s="17" t="s">
        <v>124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7" t="s">
        <v>80</v>
      </c>
      <c r="BK174" s="169">
        <f>ROUND(I174*H174,2)</f>
        <v>0</v>
      </c>
      <c r="BL174" s="17" t="s">
        <v>132</v>
      </c>
      <c r="BM174" s="168" t="s">
        <v>205</v>
      </c>
    </row>
    <row r="175" spans="1:47" s="2" customFormat="1" ht="27">
      <c r="A175" s="32"/>
      <c r="B175" s="33"/>
      <c r="C175" s="32"/>
      <c r="D175" s="171" t="s">
        <v>140</v>
      </c>
      <c r="E175" s="32"/>
      <c r="F175" s="186" t="s">
        <v>206</v>
      </c>
      <c r="G175" s="32"/>
      <c r="H175" s="32"/>
      <c r="I175" s="92"/>
      <c r="J175" s="32"/>
      <c r="K175" s="32"/>
      <c r="L175" s="33"/>
      <c r="M175" s="187"/>
      <c r="N175" s="188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140</v>
      </c>
      <c r="AU175" s="17" t="s">
        <v>82</v>
      </c>
    </row>
    <row r="176" spans="2:51" s="14" customFormat="1" ht="12">
      <c r="B176" s="178"/>
      <c r="D176" s="171" t="s">
        <v>134</v>
      </c>
      <c r="E176" s="179" t="s">
        <v>1</v>
      </c>
      <c r="F176" s="180" t="s">
        <v>207</v>
      </c>
      <c r="H176" s="181">
        <v>491.7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134</v>
      </c>
      <c r="AU176" s="179" t="s">
        <v>82</v>
      </c>
      <c r="AV176" s="14" t="s">
        <v>82</v>
      </c>
      <c r="AW176" s="14" t="s">
        <v>29</v>
      </c>
      <c r="AX176" s="14" t="s">
        <v>80</v>
      </c>
      <c r="AY176" s="179" t="s">
        <v>124</v>
      </c>
    </row>
    <row r="177" spans="2:63" s="12" customFormat="1" ht="22.9" customHeight="1">
      <c r="B177" s="143"/>
      <c r="D177" s="144" t="s">
        <v>71</v>
      </c>
      <c r="E177" s="154" t="s">
        <v>208</v>
      </c>
      <c r="F177" s="154" t="s">
        <v>209</v>
      </c>
      <c r="I177" s="146"/>
      <c r="J177" s="155">
        <f>BK177</f>
        <v>0</v>
      </c>
      <c r="L177" s="143"/>
      <c r="M177" s="148"/>
      <c r="N177" s="149"/>
      <c r="O177" s="149"/>
      <c r="P177" s="150">
        <f>SUM(P178:P186)</f>
        <v>0</v>
      </c>
      <c r="Q177" s="149"/>
      <c r="R177" s="150">
        <f>SUM(R178:R186)</f>
        <v>0</v>
      </c>
      <c r="S177" s="149"/>
      <c r="T177" s="151">
        <f>SUM(T178:T186)</f>
        <v>0</v>
      </c>
      <c r="AR177" s="144" t="s">
        <v>80</v>
      </c>
      <c r="AT177" s="152" t="s">
        <v>71</v>
      </c>
      <c r="AU177" s="152" t="s">
        <v>80</v>
      </c>
      <c r="AY177" s="144" t="s">
        <v>124</v>
      </c>
      <c r="BK177" s="153">
        <f>SUM(BK178:BK186)</f>
        <v>0</v>
      </c>
    </row>
    <row r="178" spans="1:65" s="2" customFormat="1" ht="21.75" customHeight="1">
      <c r="A178" s="32"/>
      <c r="B178" s="156"/>
      <c r="C178" s="157" t="s">
        <v>210</v>
      </c>
      <c r="D178" s="157" t="s">
        <v>127</v>
      </c>
      <c r="E178" s="158" t="s">
        <v>211</v>
      </c>
      <c r="F178" s="159" t="s">
        <v>212</v>
      </c>
      <c r="G178" s="160" t="s">
        <v>213</v>
      </c>
      <c r="H178" s="161">
        <v>10</v>
      </c>
      <c r="I178" s="162"/>
      <c r="J178" s="163">
        <f>ROUND(I178*H178,2)</f>
        <v>0</v>
      </c>
      <c r="K178" s="159" t="s">
        <v>131</v>
      </c>
      <c r="L178" s="33"/>
      <c r="M178" s="164" t="s">
        <v>1</v>
      </c>
      <c r="N178" s="165" t="s">
        <v>37</v>
      </c>
      <c r="O178" s="58"/>
      <c r="P178" s="166">
        <f>O178*H178</f>
        <v>0</v>
      </c>
      <c r="Q178" s="166">
        <v>0</v>
      </c>
      <c r="R178" s="166">
        <f>Q178*H178</f>
        <v>0</v>
      </c>
      <c r="S178" s="166">
        <v>0</v>
      </c>
      <c r="T178" s="167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68" t="s">
        <v>132</v>
      </c>
      <c r="AT178" s="168" t="s">
        <v>127</v>
      </c>
      <c r="AU178" s="168" t="s">
        <v>82</v>
      </c>
      <c r="AY178" s="17" t="s">
        <v>124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7" t="s">
        <v>80</v>
      </c>
      <c r="BK178" s="169">
        <f>ROUND(I178*H178,2)</f>
        <v>0</v>
      </c>
      <c r="BL178" s="17" t="s">
        <v>132</v>
      </c>
      <c r="BM178" s="168" t="s">
        <v>214</v>
      </c>
    </row>
    <row r="179" spans="1:65" s="2" customFormat="1" ht="33" customHeight="1">
      <c r="A179" s="32"/>
      <c r="B179" s="156"/>
      <c r="C179" s="157" t="s">
        <v>215</v>
      </c>
      <c r="D179" s="157" t="s">
        <v>127</v>
      </c>
      <c r="E179" s="158" t="s">
        <v>216</v>
      </c>
      <c r="F179" s="159" t="s">
        <v>217</v>
      </c>
      <c r="G179" s="160" t="s">
        <v>213</v>
      </c>
      <c r="H179" s="161">
        <v>210</v>
      </c>
      <c r="I179" s="162"/>
      <c r="J179" s="163">
        <f>ROUND(I179*H179,2)</f>
        <v>0</v>
      </c>
      <c r="K179" s="159" t="s">
        <v>131</v>
      </c>
      <c r="L179" s="33"/>
      <c r="M179" s="164" t="s">
        <v>1</v>
      </c>
      <c r="N179" s="165" t="s">
        <v>37</v>
      </c>
      <c r="O179" s="58"/>
      <c r="P179" s="166">
        <f>O179*H179</f>
        <v>0</v>
      </c>
      <c r="Q179" s="166">
        <v>0</v>
      </c>
      <c r="R179" s="166">
        <f>Q179*H179</f>
        <v>0</v>
      </c>
      <c r="S179" s="166">
        <v>0</v>
      </c>
      <c r="T179" s="167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68" t="s">
        <v>132</v>
      </c>
      <c r="AT179" s="168" t="s">
        <v>127</v>
      </c>
      <c r="AU179" s="168" t="s">
        <v>82</v>
      </c>
      <c r="AY179" s="17" t="s">
        <v>124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7" t="s">
        <v>80</v>
      </c>
      <c r="BK179" s="169">
        <f>ROUND(I179*H179,2)</f>
        <v>0</v>
      </c>
      <c r="BL179" s="17" t="s">
        <v>132</v>
      </c>
      <c r="BM179" s="168" t="s">
        <v>218</v>
      </c>
    </row>
    <row r="180" spans="1:47" s="2" customFormat="1" ht="18">
      <c r="A180" s="32"/>
      <c r="B180" s="33"/>
      <c r="C180" s="32"/>
      <c r="D180" s="171" t="s">
        <v>140</v>
      </c>
      <c r="E180" s="32"/>
      <c r="F180" s="186" t="s">
        <v>219</v>
      </c>
      <c r="G180" s="32"/>
      <c r="H180" s="32"/>
      <c r="I180" s="92"/>
      <c r="J180" s="32"/>
      <c r="K180" s="32"/>
      <c r="L180" s="33"/>
      <c r="M180" s="187"/>
      <c r="N180" s="188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140</v>
      </c>
      <c r="AU180" s="17" t="s">
        <v>82</v>
      </c>
    </row>
    <row r="181" spans="2:51" s="14" customFormat="1" ht="12">
      <c r="B181" s="178"/>
      <c r="D181" s="171" t="s">
        <v>134</v>
      </c>
      <c r="E181" s="179" t="s">
        <v>1</v>
      </c>
      <c r="F181" s="180" t="s">
        <v>220</v>
      </c>
      <c r="H181" s="181">
        <v>210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134</v>
      </c>
      <c r="AU181" s="179" t="s">
        <v>82</v>
      </c>
      <c r="AV181" s="14" t="s">
        <v>82</v>
      </c>
      <c r="AW181" s="14" t="s">
        <v>29</v>
      </c>
      <c r="AX181" s="14" t="s">
        <v>80</v>
      </c>
      <c r="AY181" s="179" t="s">
        <v>124</v>
      </c>
    </row>
    <row r="182" spans="1:65" s="2" customFormat="1" ht="21.75" customHeight="1">
      <c r="A182" s="32"/>
      <c r="B182" s="156"/>
      <c r="C182" s="157" t="s">
        <v>8</v>
      </c>
      <c r="D182" s="157" t="s">
        <v>127</v>
      </c>
      <c r="E182" s="158" t="s">
        <v>221</v>
      </c>
      <c r="F182" s="159" t="s">
        <v>222</v>
      </c>
      <c r="G182" s="160" t="s">
        <v>223</v>
      </c>
      <c r="H182" s="161">
        <v>48.649</v>
      </c>
      <c r="I182" s="162"/>
      <c r="J182" s="163">
        <f>ROUND(I182*H182,2)</f>
        <v>0</v>
      </c>
      <c r="K182" s="159" t="s">
        <v>131</v>
      </c>
      <c r="L182" s="33"/>
      <c r="M182" s="164" t="s">
        <v>1</v>
      </c>
      <c r="N182" s="165" t="s">
        <v>37</v>
      </c>
      <c r="O182" s="58"/>
      <c r="P182" s="166">
        <f>O182*H182</f>
        <v>0</v>
      </c>
      <c r="Q182" s="166">
        <v>0</v>
      </c>
      <c r="R182" s="166">
        <f>Q182*H182</f>
        <v>0</v>
      </c>
      <c r="S182" s="166">
        <v>0</v>
      </c>
      <c r="T182" s="167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68" t="s">
        <v>132</v>
      </c>
      <c r="AT182" s="168" t="s">
        <v>127</v>
      </c>
      <c r="AU182" s="168" t="s">
        <v>82</v>
      </c>
      <c r="AY182" s="17" t="s">
        <v>124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7" t="s">
        <v>80</v>
      </c>
      <c r="BK182" s="169">
        <f>ROUND(I182*H182,2)</f>
        <v>0</v>
      </c>
      <c r="BL182" s="17" t="s">
        <v>132</v>
      </c>
      <c r="BM182" s="168" t="s">
        <v>224</v>
      </c>
    </row>
    <row r="183" spans="1:65" s="2" customFormat="1" ht="33" customHeight="1">
      <c r="A183" s="32"/>
      <c r="B183" s="156"/>
      <c r="C183" s="157" t="s">
        <v>225</v>
      </c>
      <c r="D183" s="157" t="s">
        <v>127</v>
      </c>
      <c r="E183" s="158" t="s">
        <v>226</v>
      </c>
      <c r="F183" s="159" t="s">
        <v>227</v>
      </c>
      <c r="G183" s="160" t="s">
        <v>223</v>
      </c>
      <c r="H183" s="161">
        <v>639.786</v>
      </c>
      <c r="I183" s="162"/>
      <c r="J183" s="163">
        <f>ROUND(I183*H183,2)</f>
        <v>0</v>
      </c>
      <c r="K183" s="159" t="s">
        <v>131</v>
      </c>
      <c r="L183" s="33"/>
      <c r="M183" s="164" t="s">
        <v>1</v>
      </c>
      <c r="N183" s="165" t="s">
        <v>37</v>
      </c>
      <c r="O183" s="58"/>
      <c r="P183" s="166">
        <f>O183*H183</f>
        <v>0</v>
      </c>
      <c r="Q183" s="166">
        <v>0</v>
      </c>
      <c r="R183" s="166">
        <f>Q183*H183</f>
        <v>0</v>
      </c>
      <c r="S183" s="166">
        <v>0</v>
      </c>
      <c r="T183" s="167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68" t="s">
        <v>132</v>
      </c>
      <c r="AT183" s="168" t="s">
        <v>127</v>
      </c>
      <c r="AU183" s="168" t="s">
        <v>82</v>
      </c>
      <c r="AY183" s="17" t="s">
        <v>124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7" t="s">
        <v>80</v>
      </c>
      <c r="BK183" s="169">
        <f>ROUND(I183*H183,2)</f>
        <v>0</v>
      </c>
      <c r="BL183" s="17" t="s">
        <v>132</v>
      </c>
      <c r="BM183" s="168" t="s">
        <v>228</v>
      </c>
    </row>
    <row r="184" spans="1:47" s="2" customFormat="1" ht="18">
      <c r="A184" s="32"/>
      <c r="B184" s="33"/>
      <c r="C184" s="32"/>
      <c r="D184" s="171" t="s">
        <v>140</v>
      </c>
      <c r="E184" s="32"/>
      <c r="F184" s="186" t="s">
        <v>229</v>
      </c>
      <c r="G184" s="32"/>
      <c r="H184" s="32"/>
      <c r="I184" s="92"/>
      <c r="J184" s="32"/>
      <c r="K184" s="32"/>
      <c r="L184" s="33"/>
      <c r="M184" s="187"/>
      <c r="N184" s="188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140</v>
      </c>
      <c r="AU184" s="17" t="s">
        <v>82</v>
      </c>
    </row>
    <row r="185" spans="2:51" s="14" customFormat="1" ht="12">
      <c r="B185" s="178"/>
      <c r="D185" s="171" t="s">
        <v>134</v>
      </c>
      <c r="E185" s="179" t="s">
        <v>1</v>
      </c>
      <c r="F185" s="180" t="s">
        <v>230</v>
      </c>
      <c r="H185" s="181">
        <v>639.786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134</v>
      </c>
      <c r="AU185" s="179" t="s">
        <v>82</v>
      </c>
      <c r="AV185" s="14" t="s">
        <v>82</v>
      </c>
      <c r="AW185" s="14" t="s">
        <v>29</v>
      </c>
      <c r="AX185" s="14" t="s">
        <v>80</v>
      </c>
      <c r="AY185" s="179" t="s">
        <v>124</v>
      </c>
    </row>
    <row r="186" spans="1:65" s="2" customFormat="1" ht="33" customHeight="1">
      <c r="A186" s="32"/>
      <c r="B186" s="156"/>
      <c r="C186" s="157" t="s">
        <v>231</v>
      </c>
      <c r="D186" s="157" t="s">
        <v>127</v>
      </c>
      <c r="E186" s="158" t="s">
        <v>232</v>
      </c>
      <c r="F186" s="159" t="s">
        <v>233</v>
      </c>
      <c r="G186" s="160" t="s">
        <v>223</v>
      </c>
      <c r="H186" s="161">
        <v>45.699</v>
      </c>
      <c r="I186" s="162"/>
      <c r="J186" s="163">
        <f>ROUND(I186*H186,2)</f>
        <v>0</v>
      </c>
      <c r="K186" s="159" t="s">
        <v>131</v>
      </c>
      <c r="L186" s="33"/>
      <c r="M186" s="164" t="s">
        <v>1</v>
      </c>
      <c r="N186" s="165" t="s">
        <v>37</v>
      </c>
      <c r="O186" s="58"/>
      <c r="P186" s="166">
        <f>O186*H186</f>
        <v>0</v>
      </c>
      <c r="Q186" s="166">
        <v>0</v>
      </c>
      <c r="R186" s="166">
        <f>Q186*H186</f>
        <v>0</v>
      </c>
      <c r="S186" s="166">
        <v>0</v>
      </c>
      <c r="T186" s="167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68" t="s">
        <v>132</v>
      </c>
      <c r="AT186" s="168" t="s">
        <v>127</v>
      </c>
      <c r="AU186" s="168" t="s">
        <v>82</v>
      </c>
      <c r="AY186" s="17" t="s">
        <v>124</v>
      </c>
      <c r="BE186" s="169">
        <f>IF(N186="základní",J186,0)</f>
        <v>0</v>
      </c>
      <c r="BF186" s="169">
        <f>IF(N186="snížená",J186,0)</f>
        <v>0</v>
      </c>
      <c r="BG186" s="169">
        <f>IF(N186="zákl. přenesená",J186,0)</f>
        <v>0</v>
      </c>
      <c r="BH186" s="169">
        <f>IF(N186="sníž. přenesená",J186,0)</f>
        <v>0</v>
      </c>
      <c r="BI186" s="169">
        <f>IF(N186="nulová",J186,0)</f>
        <v>0</v>
      </c>
      <c r="BJ186" s="17" t="s">
        <v>80</v>
      </c>
      <c r="BK186" s="169">
        <f>ROUND(I186*H186,2)</f>
        <v>0</v>
      </c>
      <c r="BL186" s="17" t="s">
        <v>132</v>
      </c>
      <c r="BM186" s="168" t="s">
        <v>234</v>
      </c>
    </row>
    <row r="187" spans="2:63" s="12" customFormat="1" ht="22.9" customHeight="1">
      <c r="B187" s="143"/>
      <c r="D187" s="144" t="s">
        <v>71</v>
      </c>
      <c r="E187" s="154" t="s">
        <v>235</v>
      </c>
      <c r="F187" s="154" t="s">
        <v>236</v>
      </c>
      <c r="I187" s="146"/>
      <c r="J187" s="155">
        <f>BK187</f>
        <v>0</v>
      </c>
      <c r="L187" s="143"/>
      <c r="M187" s="148"/>
      <c r="N187" s="149"/>
      <c r="O187" s="149"/>
      <c r="P187" s="150">
        <f>P188</f>
        <v>0</v>
      </c>
      <c r="Q187" s="149"/>
      <c r="R187" s="150">
        <f>R188</f>
        <v>0</v>
      </c>
      <c r="S187" s="149"/>
      <c r="T187" s="151">
        <f>T188</f>
        <v>0</v>
      </c>
      <c r="AR187" s="144" t="s">
        <v>80</v>
      </c>
      <c r="AT187" s="152" t="s">
        <v>71</v>
      </c>
      <c r="AU187" s="152" t="s">
        <v>80</v>
      </c>
      <c r="AY187" s="144" t="s">
        <v>124</v>
      </c>
      <c r="BK187" s="153">
        <f>BK188</f>
        <v>0</v>
      </c>
    </row>
    <row r="188" spans="1:65" s="2" customFormat="1" ht="44.25" customHeight="1">
      <c r="A188" s="32"/>
      <c r="B188" s="156"/>
      <c r="C188" s="157" t="s">
        <v>237</v>
      </c>
      <c r="D188" s="157" t="s">
        <v>127</v>
      </c>
      <c r="E188" s="158" t="s">
        <v>238</v>
      </c>
      <c r="F188" s="159" t="s">
        <v>239</v>
      </c>
      <c r="G188" s="160" t="s">
        <v>223</v>
      </c>
      <c r="H188" s="161">
        <v>6.953</v>
      </c>
      <c r="I188" s="162"/>
      <c r="J188" s="163">
        <f>ROUND(I188*H188,2)</f>
        <v>0</v>
      </c>
      <c r="K188" s="159" t="s">
        <v>131</v>
      </c>
      <c r="L188" s="33"/>
      <c r="M188" s="164" t="s">
        <v>1</v>
      </c>
      <c r="N188" s="165" t="s">
        <v>37</v>
      </c>
      <c r="O188" s="58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68" t="s">
        <v>132</v>
      </c>
      <c r="AT188" s="168" t="s">
        <v>127</v>
      </c>
      <c r="AU188" s="168" t="s">
        <v>82</v>
      </c>
      <c r="AY188" s="17" t="s">
        <v>124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7" t="s">
        <v>80</v>
      </c>
      <c r="BK188" s="169">
        <f>ROUND(I188*H188,2)</f>
        <v>0</v>
      </c>
      <c r="BL188" s="17" t="s">
        <v>132</v>
      </c>
      <c r="BM188" s="168" t="s">
        <v>240</v>
      </c>
    </row>
    <row r="189" spans="2:63" s="12" customFormat="1" ht="25.9" customHeight="1">
      <c r="B189" s="143"/>
      <c r="D189" s="144" t="s">
        <v>71</v>
      </c>
      <c r="E189" s="145" t="s">
        <v>241</v>
      </c>
      <c r="F189" s="145" t="s">
        <v>242</v>
      </c>
      <c r="I189" s="146"/>
      <c r="J189" s="147">
        <f>BK189</f>
        <v>0</v>
      </c>
      <c r="L189" s="143"/>
      <c r="M189" s="148"/>
      <c r="N189" s="149"/>
      <c r="O189" s="149"/>
      <c r="P189" s="150">
        <f>P190+P209+P301+P335+P372+P375</f>
        <v>0</v>
      </c>
      <c r="Q189" s="149"/>
      <c r="R189" s="150">
        <f>R190+R209+R301+R335+R372+R375</f>
        <v>40.9295026</v>
      </c>
      <c r="S189" s="149"/>
      <c r="T189" s="151">
        <f>T190+T209+T301+T335+T372+T375</f>
        <v>38.93377</v>
      </c>
      <c r="AR189" s="144" t="s">
        <v>82</v>
      </c>
      <c r="AT189" s="152" t="s">
        <v>71</v>
      </c>
      <c r="AU189" s="152" t="s">
        <v>72</v>
      </c>
      <c r="AY189" s="144" t="s">
        <v>124</v>
      </c>
      <c r="BK189" s="153">
        <f>BK190+BK209+BK301+BK335+BK372+BK375</f>
        <v>0</v>
      </c>
    </row>
    <row r="190" spans="2:63" s="12" customFormat="1" ht="22.9" customHeight="1">
      <c r="B190" s="143"/>
      <c r="D190" s="144" t="s">
        <v>71</v>
      </c>
      <c r="E190" s="154" t="s">
        <v>243</v>
      </c>
      <c r="F190" s="154" t="s">
        <v>244</v>
      </c>
      <c r="I190" s="146"/>
      <c r="J190" s="155">
        <f>BK190</f>
        <v>0</v>
      </c>
      <c r="L190" s="143"/>
      <c r="M190" s="148"/>
      <c r="N190" s="149"/>
      <c r="O190" s="149"/>
      <c r="P190" s="150">
        <f>SUM(P191:P208)</f>
        <v>0</v>
      </c>
      <c r="Q190" s="149"/>
      <c r="R190" s="150">
        <f>SUM(R191:R208)</f>
        <v>0.056941000000000005</v>
      </c>
      <c r="S190" s="149"/>
      <c r="T190" s="151">
        <f>SUM(T191:T208)</f>
        <v>0.046990000000000004</v>
      </c>
      <c r="AR190" s="144" t="s">
        <v>82</v>
      </c>
      <c r="AT190" s="152" t="s">
        <v>71</v>
      </c>
      <c r="AU190" s="152" t="s">
        <v>80</v>
      </c>
      <c r="AY190" s="144" t="s">
        <v>124</v>
      </c>
      <c r="BK190" s="153">
        <f>SUM(BK191:BK208)</f>
        <v>0</v>
      </c>
    </row>
    <row r="191" spans="1:65" s="2" customFormat="1" ht="16.5" customHeight="1">
      <c r="A191" s="32"/>
      <c r="B191" s="156"/>
      <c r="C191" s="157" t="s">
        <v>245</v>
      </c>
      <c r="D191" s="157" t="s">
        <v>127</v>
      </c>
      <c r="E191" s="158" t="s">
        <v>246</v>
      </c>
      <c r="F191" s="159" t="s">
        <v>247</v>
      </c>
      <c r="G191" s="160" t="s">
        <v>172</v>
      </c>
      <c r="H191" s="161">
        <v>1</v>
      </c>
      <c r="I191" s="162"/>
      <c r="J191" s="163">
        <f>ROUND(I191*H191,2)</f>
        <v>0</v>
      </c>
      <c r="K191" s="159" t="s">
        <v>1</v>
      </c>
      <c r="L191" s="33"/>
      <c r="M191" s="164" t="s">
        <v>1</v>
      </c>
      <c r="N191" s="165" t="s">
        <v>37</v>
      </c>
      <c r="O191" s="58"/>
      <c r="P191" s="166">
        <f>O191*H191</f>
        <v>0</v>
      </c>
      <c r="Q191" s="166">
        <v>0</v>
      </c>
      <c r="R191" s="166">
        <f>Q191*H191</f>
        <v>0</v>
      </c>
      <c r="S191" s="166">
        <v>0</v>
      </c>
      <c r="T191" s="167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68" t="s">
        <v>225</v>
      </c>
      <c r="AT191" s="168" t="s">
        <v>127</v>
      </c>
      <c r="AU191" s="168" t="s">
        <v>82</v>
      </c>
      <c r="AY191" s="17" t="s">
        <v>124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7" t="s">
        <v>80</v>
      </c>
      <c r="BK191" s="169">
        <f>ROUND(I191*H191,2)</f>
        <v>0</v>
      </c>
      <c r="BL191" s="17" t="s">
        <v>225</v>
      </c>
      <c r="BM191" s="168" t="s">
        <v>248</v>
      </c>
    </row>
    <row r="192" spans="1:47" s="2" customFormat="1" ht="45">
      <c r="A192" s="32"/>
      <c r="B192" s="33"/>
      <c r="C192" s="32"/>
      <c r="D192" s="171" t="s">
        <v>140</v>
      </c>
      <c r="E192" s="32"/>
      <c r="F192" s="186" t="s">
        <v>249</v>
      </c>
      <c r="G192" s="32"/>
      <c r="H192" s="32"/>
      <c r="I192" s="92"/>
      <c r="J192" s="32"/>
      <c r="K192" s="32"/>
      <c r="L192" s="33"/>
      <c r="M192" s="187"/>
      <c r="N192" s="188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140</v>
      </c>
      <c r="AU192" s="17" t="s">
        <v>82</v>
      </c>
    </row>
    <row r="193" spans="1:65" s="2" customFormat="1" ht="21.75" customHeight="1">
      <c r="A193" s="32"/>
      <c r="B193" s="156"/>
      <c r="C193" s="157" t="s">
        <v>250</v>
      </c>
      <c r="D193" s="157" t="s">
        <v>127</v>
      </c>
      <c r="E193" s="158" t="s">
        <v>251</v>
      </c>
      <c r="F193" s="159" t="s">
        <v>252</v>
      </c>
      <c r="G193" s="160" t="s">
        <v>213</v>
      </c>
      <c r="H193" s="161">
        <v>54.6</v>
      </c>
      <c r="I193" s="162"/>
      <c r="J193" s="163">
        <f>ROUND(I193*H193,2)</f>
        <v>0</v>
      </c>
      <c r="K193" s="159" t="s">
        <v>131</v>
      </c>
      <c r="L193" s="33"/>
      <c r="M193" s="164" t="s">
        <v>1</v>
      </c>
      <c r="N193" s="165" t="s">
        <v>37</v>
      </c>
      <c r="O193" s="58"/>
      <c r="P193" s="166">
        <f>O193*H193</f>
        <v>0</v>
      </c>
      <c r="Q193" s="166">
        <v>0</v>
      </c>
      <c r="R193" s="166">
        <f>Q193*H193</f>
        <v>0</v>
      </c>
      <c r="S193" s="166">
        <v>0</v>
      </c>
      <c r="T193" s="167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68" t="s">
        <v>225</v>
      </c>
      <c r="AT193" s="168" t="s">
        <v>127</v>
      </c>
      <c r="AU193" s="168" t="s">
        <v>82</v>
      </c>
      <c r="AY193" s="17" t="s">
        <v>124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7" t="s">
        <v>80</v>
      </c>
      <c r="BK193" s="169">
        <f>ROUND(I193*H193,2)</f>
        <v>0</v>
      </c>
      <c r="BL193" s="17" t="s">
        <v>225</v>
      </c>
      <c r="BM193" s="168" t="s">
        <v>253</v>
      </c>
    </row>
    <row r="194" spans="2:51" s="14" customFormat="1" ht="12">
      <c r="B194" s="178"/>
      <c r="D194" s="171" t="s">
        <v>134</v>
      </c>
      <c r="E194" s="179" t="s">
        <v>1</v>
      </c>
      <c r="F194" s="180" t="s">
        <v>254</v>
      </c>
      <c r="H194" s="181">
        <v>54.6</v>
      </c>
      <c r="I194" s="182"/>
      <c r="L194" s="178"/>
      <c r="M194" s="183"/>
      <c r="N194" s="184"/>
      <c r="O194" s="184"/>
      <c r="P194" s="184"/>
      <c r="Q194" s="184"/>
      <c r="R194" s="184"/>
      <c r="S194" s="184"/>
      <c r="T194" s="185"/>
      <c r="AT194" s="179" t="s">
        <v>134</v>
      </c>
      <c r="AU194" s="179" t="s">
        <v>82</v>
      </c>
      <c r="AV194" s="14" t="s">
        <v>82</v>
      </c>
      <c r="AW194" s="14" t="s">
        <v>29</v>
      </c>
      <c r="AX194" s="14" t="s">
        <v>80</v>
      </c>
      <c r="AY194" s="179" t="s">
        <v>124</v>
      </c>
    </row>
    <row r="195" spans="1:65" s="2" customFormat="1" ht="16.5" customHeight="1">
      <c r="A195" s="32"/>
      <c r="B195" s="156"/>
      <c r="C195" s="198" t="s">
        <v>7</v>
      </c>
      <c r="D195" s="198" t="s">
        <v>201</v>
      </c>
      <c r="E195" s="199" t="s">
        <v>255</v>
      </c>
      <c r="F195" s="200" t="s">
        <v>256</v>
      </c>
      <c r="G195" s="201" t="s">
        <v>257</v>
      </c>
      <c r="H195" s="202">
        <v>40.841</v>
      </c>
      <c r="I195" s="203"/>
      <c r="J195" s="204">
        <f>ROUND(I195*H195,2)</f>
        <v>0</v>
      </c>
      <c r="K195" s="200" t="s">
        <v>131</v>
      </c>
      <c r="L195" s="205"/>
      <c r="M195" s="206" t="s">
        <v>1</v>
      </c>
      <c r="N195" s="207" t="s">
        <v>37</v>
      </c>
      <c r="O195" s="58"/>
      <c r="P195" s="166">
        <f>O195*H195</f>
        <v>0</v>
      </c>
      <c r="Q195" s="166">
        <v>0.001</v>
      </c>
      <c r="R195" s="166">
        <f>Q195*H195</f>
        <v>0.040841</v>
      </c>
      <c r="S195" s="166">
        <v>0</v>
      </c>
      <c r="T195" s="167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68" t="s">
        <v>258</v>
      </c>
      <c r="AT195" s="168" t="s">
        <v>201</v>
      </c>
      <c r="AU195" s="168" t="s">
        <v>82</v>
      </c>
      <c r="AY195" s="17" t="s">
        <v>124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7" t="s">
        <v>80</v>
      </c>
      <c r="BK195" s="169">
        <f>ROUND(I195*H195,2)</f>
        <v>0</v>
      </c>
      <c r="BL195" s="17" t="s">
        <v>225</v>
      </c>
      <c r="BM195" s="168" t="s">
        <v>259</v>
      </c>
    </row>
    <row r="196" spans="2:51" s="14" customFormat="1" ht="12">
      <c r="B196" s="178"/>
      <c r="D196" s="171" t="s">
        <v>134</v>
      </c>
      <c r="E196" s="179" t="s">
        <v>1</v>
      </c>
      <c r="F196" s="180" t="s">
        <v>260</v>
      </c>
      <c r="H196" s="181">
        <v>40.841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134</v>
      </c>
      <c r="AU196" s="179" t="s">
        <v>82</v>
      </c>
      <c r="AV196" s="14" t="s">
        <v>82</v>
      </c>
      <c r="AW196" s="14" t="s">
        <v>29</v>
      </c>
      <c r="AX196" s="14" t="s">
        <v>80</v>
      </c>
      <c r="AY196" s="179" t="s">
        <v>124</v>
      </c>
    </row>
    <row r="197" spans="1:65" s="2" customFormat="1" ht="16.5" customHeight="1">
      <c r="A197" s="32"/>
      <c r="B197" s="156"/>
      <c r="C197" s="198" t="s">
        <v>261</v>
      </c>
      <c r="D197" s="198" t="s">
        <v>201</v>
      </c>
      <c r="E197" s="199" t="s">
        <v>262</v>
      </c>
      <c r="F197" s="200" t="s">
        <v>263</v>
      </c>
      <c r="G197" s="201" t="s">
        <v>204</v>
      </c>
      <c r="H197" s="202">
        <v>15</v>
      </c>
      <c r="I197" s="203"/>
      <c r="J197" s="204">
        <f>ROUND(I197*H197,2)</f>
        <v>0</v>
      </c>
      <c r="K197" s="200" t="s">
        <v>131</v>
      </c>
      <c r="L197" s="205"/>
      <c r="M197" s="206" t="s">
        <v>1</v>
      </c>
      <c r="N197" s="207" t="s">
        <v>37</v>
      </c>
      <c r="O197" s="58"/>
      <c r="P197" s="166">
        <f>O197*H197</f>
        <v>0</v>
      </c>
      <c r="Q197" s="166">
        <v>0.00014</v>
      </c>
      <c r="R197" s="166">
        <f>Q197*H197</f>
        <v>0.0021</v>
      </c>
      <c r="S197" s="166">
        <v>0</v>
      </c>
      <c r="T197" s="167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68" t="s">
        <v>258</v>
      </c>
      <c r="AT197" s="168" t="s">
        <v>201</v>
      </c>
      <c r="AU197" s="168" t="s">
        <v>82</v>
      </c>
      <c r="AY197" s="17" t="s">
        <v>124</v>
      </c>
      <c r="BE197" s="169">
        <f>IF(N197="základní",J197,0)</f>
        <v>0</v>
      </c>
      <c r="BF197" s="169">
        <f>IF(N197="snížená",J197,0)</f>
        <v>0</v>
      </c>
      <c r="BG197" s="169">
        <f>IF(N197="zákl. přenesená",J197,0)</f>
        <v>0</v>
      </c>
      <c r="BH197" s="169">
        <f>IF(N197="sníž. přenesená",J197,0)</f>
        <v>0</v>
      </c>
      <c r="BI197" s="169">
        <f>IF(N197="nulová",J197,0)</f>
        <v>0</v>
      </c>
      <c r="BJ197" s="17" t="s">
        <v>80</v>
      </c>
      <c r="BK197" s="169">
        <f>ROUND(I197*H197,2)</f>
        <v>0</v>
      </c>
      <c r="BL197" s="17" t="s">
        <v>225</v>
      </c>
      <c r="BM197" s="168" t="s">
        <v>264</v>
      </c>
    </row>
    <row r="198" spans="1:65" s="2" customFormat="1" ht="21.75" customHeight="1">
      <c r="A198" s="32"/>
      <c r="B198" s="156"/>
      <c r="C198" s="198" t="s">
        <v>265</v>
      </c>
      <c r="D198" s="198" t="s">
        <v>201</v>
      </c>
      <c r="E198" s="199" t="s">
        <v>266</v>
      </c>
      <c r="F198" s="200" t="s">
        <v>267</v>
      </c>
      <c r="G198" s="201" t="s">
        <v>204</v>
      </c>
      <c r="H198" s="202">
        <v>40</v>
      </c>
      <c r="I198" s="203"/>
      <c r="J198" s="204">
        <f>ROUND(I198*H198,2)</f>
        <v>0</v>
      </c>
      <c r="K198" s="200" t="s">
        <v>131</v>
      </c>
      <c r="L198" s="205"/>
      <c r="M198" s="206" t="s">
        <v>1</v>
      </c>
      <c r="N198" s="207" t="s">
        <v>37</v>
      </c>
      <c r="O198" s="58"/>
      <c r="P198" s="166">
        <f>O198*H198</f>
        <v>0</v>
      </c>
      <c r="Q198" s="166">
        <v>0.00025</v>
      </c>
      <c r="R198" s="166">
        <f>Q198*H198</f>
        <v>0.01</v>
      </c>
      <c r="S198" s="166">
        <v>0</v>
      </c>
      <c r="T198" s="167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68" t="s">
        <v>258</v>
      </c>
      <c r="AT198" s="168" t="s">
        <v>201</v>
      </c>
      <c r="AU198" s="168" t="s">
        <v>82</v>
      </c>
      <c r="AY198" s="17" t="s">
        <v>124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7" t="s">
        <v>80</v>
      </c>
      <c r="BK198" s="169">
        <f>ROUND(I198*H198,2)</f>
        <v>0</v>
      </c>
      <c r="BL198" s="17" t="s">
        <v>225</v>
      </c>
      <c r="BM198" s="168" t="s">
        <v>268</v>
      </c>
    </row>
    <row r="199" spans="1:65" s="2" customFormat="1" ht="16.5" customHeight="1">
      <c r="A199" s="32"/>
      <c r="B199" s="156"/>
      <c r="C199" s="157" t="s">
        <v>269</v>
      </c>
      <c r="D199" s="157" t="s">
        <v>127</v>
      </c>
      <c r="E199" s="158" t="s">
        <v>270</v>
      </c>
      <c r="F199" s="159" t="s">
        <v>271</v>
      </c>
      <c r="G199" s="160" t="s">
        <v>204</v>
      </c>
      <c r="H199" s="161">
        <v>15</v>
      </c>
      <c r="I199" s="162"/>
      <c r="J199" s="163">
        <f>ROUND(I199*H199,2)</f>
        <v>0</v>
      </c>
      <c r="K199" s="159" t="s">
        <v>131</v>
      </c>
      <c r="L199" s="33"/>
      <c r="M199" s="164" t="s">
        <v>1</v>
      </c>
      <c r="N199" s="165" t="s">
        <v>37</v>
      </c>
      <c r="O199" s="58"/>
      <c r="P199" s="166">
        <f>O199*H199</f>
        <v>0</v>
      </c>
      <c r="Q199" s="166">
        <v>0</v>
      </c>
      <c r="R199" s="166">
        <f>Q199*H199</f>
        <v>0</v>
      </c>
      <c r="S199" s="166">
        <v>0</v>
      </c>
      <c r="T199" s="167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68" t="s">
        <v>225</v>
      </c>
      <c r="AT199" s="168" t="s">
        <v>127</v>
      </c>
      <c r="AU199" s="168" t="s">
        <v>82</v>
      </c>
      <c r="AY199" s="17" t="s">
        <v>124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7" t="s">
        <v>80</v>
      </c>
      <c r="BK199" s="169">
        <f>ROUND(I199*H199,2)</f>
        <v>0</v>
      </c>
      <c r="BL199" s="17" t="s">
        <v>225</v>
      </c>
      <c r="BM199" s="168" t="s">
        <v>272</v>
      </c>
    </row>
    <row r="200" spans="2:51" s="14" customFormat="1" ht="12">
      <c r="B200" s="178"/>
      <c r="D200" s="171" t="s">
        <v>134</v>
      </c>
      <c r="E200" s="179" t="s">
        <v>1</v>
      </c>
      <c r="F200" s="180" t="s">
        <v>8</v>
      </c>
      <c r="H200" s="181">
        <v>15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134</v>
      </c>
      <c r="AU200" s="179" t="s">
        <v>82</v>
      </c>
      <c r="AV200" s="14" t="s">
        <v>82</v>
      </c>
      <c r="AW200" s="14" t="s">
        <v>29</v>
      </c>
      <c r="AX200" s="14" t="s">
        <v>80</v>
      </c>
      <c r="AY200" s="179" t="s">
        <v>124</v>
      </c>
    </row>
    <row r="201" spans="1:65" s="2" customFormat="1" ht="33" customHeight="1">
      <c r="A201" s="32"/>
      <c r="B201" s="156"/>
      <c r="C201" s="157" t="s">
        <v>273</v>
      </c>
      <c r="D201" s="157" t="s">
        <v>127</v>
      </c>
      <c r="E201" s="158" t="s">
        <v>274</v>
      </c>
      <c r="F201" s="159" t="s">
        <v>275</v>
      </c>
      <c r="G201" s="160" t="s">
        <v>213</v>
      </c>
      <c r="H201" s="161">
        <v>54.6</v>
      </c>
      <c r="I201" s="162"/>
      <c r="J201" s="163">
        <f>ROUND(I201*H201,2)</f>
        <v>0</v>
      </c>
      <c r="K201" s="159" t="s">
        <v>131</v>
      </c>
      <c r="L201" s="33"/>
      <c r="M201" s="164" t="s">
        <v>1</v>
      </c>
      <c r="N201" s="165" t="s">
        <v>37</v>
      </c>
      <c r="O201" s="58"/>
      <c r="P201" s="166">
        <f>O201*H201</f>
        <v>0</v>
      </c>
      <c r="Q201" s="166">
        <v>0</v>
      </c>
      <c r="R201" s="166">
        <f>Q201*H201</f>
        <v>0</v>
      </c>
      <c r="S201" s="166">
        <v>0.0004</v>
      </c>
      <c r="T201" s="167">
        <f>S201*H201</f>
        <v>0.021840000000000002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68" t="s">
        <v>225</v>
      </c>
      <c r="AT201" s="168" t="s">
        <v>127</v>
      </c>
      <c r="AU201" s="168" t="s">
        <v>82</v>
      </c>
      <c r="AY201" s="17" t="s">
        <v>124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7" t="s">
        <v>80</v>
      </c>
      <c r="BK201" s="169">
        <f>ROUND(I201*H201,2)</f>
        <v>0</v>
      </c>
      <c r="BL201" s="17" t="s">
        <v>225</v>
      </c>
      <c r="BM201" s="168" t="s">
        <v>276</v>
      </c>
    </row>
    <row r="202" spans="2:51" s="14" customFormat="1" ht="12">
      <c r="B202" s="178"/>
      <c r="D202" s="171" t="s">
        <v>134</v>
      </c>
      <c r="E202" s="179" t="s">
        <v>1</v>
      </c>
      <c r="F202" s="180" t="s">
        <v>277</v>
      </c>
      <c r="H202" s="181">
        <v>54.6</v>
      </c>
      <c r="I202" s="182"/>
      <c r="L202" s="178"/>
      <c r="M202" s="183"/>
      <c r="N202" s="184"/>
      <c r="O202" s="184"/>
      <c r="P202" s="184"/>
      <c r="Q202" s="184"/>
      <c r="R202" s="184"/>
      <c r="S202" s="184"/>
      <c r="T202" s="185"/>
      <c r="AT202" s="179" t="s">
        <v>134</v>
      </c>
      <c r="AU202" s="179" t="s">
        <v>82</v>
      </c>
      <c r="AV202" s="14" t="s">
        <v>82</v>
      </c>
      <c r="AW202" s="14" t="s">
        <v>29</v>
      </c>
      <c r="AX202" s="14" t="s">
        <v>80</v>
      </c>
      <c r="AY202" s="179" t="s">
        <v>124</v>
      </c>
    </row>
    <row r="203" spans="1:65" s="2" customFormat="1" ht="21.75" customHeight="1">
      <c r="A203" s="32"/>
      <c r="B203" s="156"/>
      <c r="C203" s="157" t="s">
        <v>278</v>
      </c>
      <c r="D203" s="157" t="s">
        <v>127</v>
      </c>
      <c r="E203" s="158" t="s">
        <v>279</v>
      </c>
      <c r="F203" s="159" t="s">
        <v>280</v>
      </c>
      <c r="G203" s="160" t="s">
        <v>204</v>
      </c>
      <c r="H203" s="161">
        <v>40</v>
      </c>
      <c r="I203" s="162"/>
      <c r="J203" s="163">
        <f>ROUND(I203*H203,2)</f>
        <v>0</v>
      </c>
      <c r="K203" s="159" t="s">
        <v>131</v>
      </c>
      <c r="L203" s="33"/>
      <c r="M203" s="164" t="s">
        <v>1</v>
      </c>
      <c r="N203" s="165" t="s">
        <v>37</v>
      </c>
      <c r="O203" s="58"/>
      <c r="P203" s="166">
        <f>O203*H203</f>
        <v>0</v>
      </c>
      <c r="Q203" s="166">
        <v>0</v>
      </c>
      <c r="R203" s="166">
        <f>Q203*H203</f>
        <v>0</v>
      </c>
      <c r="S203" s="166">
        <v>0.00055</v>
      </c>
      <c r="T203" s="167">
        <f>S203*H203</f>
        <v>0.022000000000000002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68" t="s">
        <v>225</v>
      </c>
      <c r="AT203" s="168" t="s">
        <v>127</v>
      </c>
      <c r="AU203" s="168" t="s">
        <v>82</v>
      </c>
      <c r="AY203" s="17" t="s">
        <v>124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7" t="s">
        <v>80</v>
      </c>
      <c r="BK203" s="169">
        <f>ROUND(I203*H203,2)</f>
        <v>0</v>
      </c>
      <c r="BL203" s="17" t="s">
        <v>225</v>
      </c>
      <c r="BM203" s="168" t="s">
        <v>281</v>
      </c>
    </row>
    <row r="204" spans="2:51" s="14" customFormat="1" ht="12">
      <c r="B204" s="178"/>
      <c r="D204" s="171" t="s">
        <v>134</v>
      </c>
      <c r="E204" s="179" t="s">
        <v>1</v>
      </c>
      <c r="F204" s="180" t="s">
        <v>282</v>
      </c>
      <c r="H204" s="181">
        <v>40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134</v>
      </c>
      <c r="AU204" s="179" t="s">
        <v>82</v>
      </c>
      <c r="AV204" s="14" t="s">
        <v>82</v>
      </c>
      <c r="AW204" s="14" t="s">
        <v>29</v>
      </c>
      <c r="AX204" s="14" t="s">
        <v>80</v>
      </c>
      <c r="AY204" s="179" t="s">
        <v>124</v>
      </c>
    </row>
    <row r="205" spans="1:65" s="2" customFormat="1" ht="21.75" customHeight="1">
      <c r="A205" s="32"/>
      <c r="B205" s="156"/>
      <c r="C205" s="157" t="s">
        <v>283</v>
      </c>
      <c r="D205" s="157" t="s">
        <v>127</v>
      </c>
      <c r="E205" s="158" t="s">
        <v>284</v>
      </c>
      <c r="F205" s="159" t="s">
        <v>285</v>
      </c>
      <c r="G205" s="160" t="s">
        <v>204</v>
      </c>
      <c r="H205" s="161">
        <v>15</v>
      </c>
      <c r="I205" s="162"/>
      <c r="J205" s="163">
        <f>ROUND(I205*H205,2)</f>
        <v>0</v>
      </c>
      <c r="K205" s="159" t="s">
        <v>131</v>
      </c>
      <c r="L205" s="33"/>
      <c r="M205" s="164" t="s">
        <v>1</v>
      </c>
      <c r="N205" s="165" t="s">
        <v>37</v>
      </c>
      <c r="O205" s="58"/>
      <c r="P205" s="166">
        <f>O205*H205</f>
        <v>0</v>
      </c>
      <c r="Q205" s="166">
        <v>0</v>
      </c>
      <c r="R205" s="166">
        <f>Q205*H205</f>
        <v>0</v>
      </c>
      <c r="S205" s="166">
        <v>0.00021</v>
      </c>
      <c r="T205" s="167">
        <f>S205*H205</f>
        <v>0.00315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68" t="s">
        <v>225</v>
      </c>
      <c r="AT205" s="168" t="s">
        <v>127</v>
      </c>
      <c r="AU205" s="168" t="s">
        <v>82</v>
      </c>
      <c r="AY205" s="17" t="s">
        <v>124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7" t="s">
        <v>80</v>
      </c>
      <c r="BK205" s="169">
        <f>ROUND(I205*H205,2)</f>
        <v>0</v>
      </c>
      <c r="BL205" s="17" t="s">
        <v>225</v>
      </c>
      <c r="BM205" s="168" t="s">
        <v>286</v>
      </c>
    </row>
    <row r="206" spans="1:65" s="2" customFormat="1" ht="21.75" customHeight="1">
      <c r="A206" s="32"/>
      <c r="B206" s="156"/>
      <c r="C206" s="157" t="s">
        <v>287</v>
      </c>
      <c r="D206" s="157" t="s">
        <v>127</v>
      </c>
      <c r="E206" s="158" t="s">
        <v>288</v>
      </c>
      <c r="F206" s="159" t="s">
        <v>289</v>
      </c>
      <c r="G206" s="160" t="s">
        <v>204</v>
      </c>
      <c r="H206" s="161">
        <v>1</v>
      </c>
      <c r="I206" s="162"/>
      <c r="J206" s="163">
        <f>ROUND(I206*H206,2)</f>
        <v>0</v>
      </c>
      <c r="K206" s="159" t="s">
        <v>131</v>
      </c>
      <c r="L206" s="33"/>
      <c r="M206" s="164" t="s">
        <v>1</v>
      </c>
      <c r="N206" s="165" t="s">
        <v>37</v>
      </c>
      <c r="O206" s="58"/>
      <c r="P206" s="166">
        <f>O206*H206</f>
        <v>0</v>
      </c>
      <c r="Q206" s="166">
        <v>0</v>
      </c>
      <c r="R206" s="166">
        <f>Q206*H206</f>
        <v>0</v>
      </c>
      <c r="S206" s="166">
        <v>0</v>
      </c>
      <c r="T206" s="167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68" t="s">
        <v>225</v>
      </c>
      <c r="AT206" s="168" t="s">
        <v>127</v>
      </c>
      <c r="AU206" s="168" t="s">
        <v>82</v>
      </c>
      <c r="AY206" s="17" t="s">
        <v>124</v>
      </c>
      <c r="BE206" s="169">
        <f>IF(N206="základní",J206,0)</f>
        <v>0</v>
      </c>
      <c r="BF206" s="169">
        <f>IF(N206="snížená",J206,0)</f>
        <v>0</v>
      </c>
      <c r="BG206" s="169">
        <f>IF(N206="zákl. přenesená",J206,0)</f>
        <v>0</v>
      </c>
      <c r="BH206" s="169">
        <f>IF(N206="sníž. přenesená",J206,0)</f>
        <v>0</v>
      </c>
      <c r="BI206" s="169">
        <f>IF(N206="nulová",J206,0)</f>
        <v>0</v>
      </c>
      <c r="BJ206" s="17" t="s">
        <v>80</v>
      </c>
      <c r="BK206" s="169">
        <f>ROUND(I206*H206,2)</f>
        <v>0</v>
      </c>
      <c r="BL206" s="17" t="s">
        <v>225</v>
      </c>
      <c r="BM206" s="168" t="s">
        <v>290</v>
      </c>
    </row>
    <row r="207" spans="1:65" s="2" customFormat="1" ht="16.5" customHeight="1">
      <c r="A207" s="32"/>
      <c r="B207" s="156"/>
      <c r="C207" s="198" t="s">
        <v>291</v>
      </c>
      <c r="D207" s="198" t="s">
        <v>201</v>
      </c>
      <c r="E207" s="199" t="s">
        <v>292</v>
      </c>
      <c r="F207" s="200" t="s">
        <v>293</v>
      </c>
      <c r="G207" s="201" t="s">
        <v>204</v>
      </c>
      <c r="H207" s="202">
        <v>1</v>
      </c>
      <c r="I207" s="203"/>
      <c r="J207" s="204">
        <f>ROUND(I207*H207,2)</f>
        <v>0</v>
      </c>
      <c r="K207" s="200" t="s">
        <v>131</v>
      </c>
      <c r="L207" s="205"/>
      <c r="M207" s="206" t="s">
        <v>1</v>
      </c>
      <c r="N207" s="207" t="s">
        <v>37</v>
      </c>
      <c r="O207" s="58"/>
      <c r="P207" s="166">
        <f>O207*H207</f>
        <v>0</v>
      </c>
      <c r="Q207" s="166">
        <v>0.004</v>
      </c>
      <c r="R207" s="166">
        <f>Q207*H207</f>
        <v>0.004</v>
      </c>
      <c r="S207" s="166">
        <v>0</v>
      </c>
      <c r="T207" s="167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68" t="s">
        <v>258</v>
      </c>
      <c r="AT207" s="168" t="s">
        <v>201</v>
      </c>
      <c r="AU207" s="168" t="s">
        <v>82</v>
      </c>
      <c r="AY207" s="17" t="s">
        <v>124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7" t="s">
        <v>80</v>
      </c>
      <c r="BK207" s="169">
        <f>ROUND(I207*H207,2)</f>
        <v>0</v>
      </c>
      <c r="BL207" s="17" t="s">
        <v>225</v>
      </c>
      <c r="BM207" s="168" t="s">
        <v>294</v>
      </c>
    </row>
    <row r="208" spans="1:65" s="2" customFormat="1" ht="33" customHeight="1">
      <c r="A208" s="32"/>
      <c r="B208" s="156"/>
      <c r="C208" s="157" t="s">
        <v>295</v>
      </c>
      <c r="D208" s="157" t="s">
        <v>127</v>
      </c>
      <c r="E208" s="158" t="s">
        <v>296</v>
      </c>
      <c r="F208" s="159" t="s">
        <v>297</v>
      </c>
      <c r="G208" s="160" t="s">
        <v>223</v>
      </c>
      <c r="H208" s="161">
        <v>0.057</v>
      </c>
      <c r="I208" s="162"/>
      <c r="J208" s="163">
        <f>ROUND(I208*H208,2)</f>
        <v>0</v>
      </c>
      <c r="K208" s="159" t="s">
        <v>131</v>
      </c>
      <c r="L208" s="33"/>
      <c r="M208" s="164" t="s">
        <v>1</v>
      </c>
      <c r="N208" s="165" t="s">
        <v>37</v>
      </c>
      <c r="O208" s="58"/>
      <c r="P208" s="166">
        <f>O208*H208</f>
        <v>0</v>
      </c>
      <c r="Q208" s="166">
        <v>0</v>
      </c>
      <c r="R208" s="166">
        <f>Q208*H208</f>
        <v>0</v>
      </c>
      <c r="S208" s="166">
        <v>0</v>
      </c>
      <c r="T208" s="167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68" t="s">
        <v>225</v>
      </c>
      <c r="AT208" s="168" t="s">
        <v>127</v>
      </c>
      <c r="AU208" s="168" t="s">
        <v>82</v>
      </c>
      <c r="AY208" s="17" t="s">
        <v>124</v>
      </c>
      <c r="BE208" s="169">
        <f>IF(N208="základní",J208,0)</f>
        <v>0</v>
      </c>
      <c r="BF208" s="169">
        <f>IF(N208="snížená",J208,0)</f>
        <v>0</v>
      </c>
      <c r="BG208" s="169">
        <f>IF(N208="zákl. přenesená",J208,0)</f>
        <v>0</v>
      </c>
      <c r="BH208" s="169">
        <f>IF(N208="sníž. přenesená",J208,0)</f>
        <v>0</v>
      </c>
      <c r="BI208" s="169">
        <f>IF(N208="nulová",J208,0)</f>
        <v>0</v>
      </c>
      <c r="BJ208" s="17" t="s">
        <v>80</v>
      </c>
      <c r="BK208" s="169">
        <f>ROUND(I208*H208,2)</f>
        <v>0</v>
      </c>
      <c r="BL208" s="17" t="s">
        <v>225</v>
      </c>
      <c r="BM208" s="168" t="s">
        <v>298</v>
      </c>
    </row>
    <row r="209" spans="2:63" s="12" customFormat="1" ht="22.9" customHeight="1">
      <c r="B209" s="143"/>
      <c r="D209" s="144" t="s">
        <v>71</v>
      </c>
      <c r="E209" s="154" t="s">
        <v>299</v>
      </c>
      <c r="F209" s="154" t="s">
        <v>300</v>
      </c>
      <c r="I209" s="146"/>
      <c r="J209" s="155">
        <f>BK209</f>
        <v>0</v>
      </c>
      <c r="L209" s="143"/>
      <c r="M209" s="148"/>
      <c r="N209" s="149"/>
      <c r="O209" s="149"/>
      <c r="P209" s="150">
        <f>SUM(P210:P300)</f>
        <v>0</v>
      </c>
      <c r="Q209" s="149"/>
      <c r="R209" s="150">
        <f>SUM(R210:R300)</f>
        <v>10.62547</v>
      </c>
      <c r="S209" s="149"/>
      <c r="T209" s="151">
        <f>SUM(T210:T300)</f>
        <v>9.277004</v>
      </c>
      <c r="AR209" s="144" t="s">
        <v>82</v>
      </c>
      <c r="AT209" s="152" t="s">
        <v>71</v>
      </c>
      <c r="AU209" s="152" t="s">
        <v>80</v>
      </c>
      <c r="AY209" s="144" t="s">
        <v>124</v>
      </c>
      <c r="BK209" s="153">
        <f>SUM(BK210:BK300)</f>
        <v>0</v>
      </c>
    </row>
    <row r="210" spans="1:65" s="2" customFormat="1" ht="33" customHeight="1">
      <c r="A210" s="32"/>
      <c r="B210" s="156"/>
      <c r="C210" s="157" t="s">
        <v>301</v>
      </c>
      <c r="D210" s="157" t="s">
        <v>127</v>
      </c>
      <c r="E210" s="158" t="s">
        <v>302</v>
      </c>
      <c r="F210" s="159" t="s">
        <v>303</v>
      </c>
      <c r="G210" s="160" t="s">
        <v>196</v>
      </c>
      <c r="H210" s="161">
        <v>9.85</v>
      </c>
      <c r="I210" s="162"/>
      <c r="J210" s="163">
        <f>ROUND(I210*H210,2)</f>
        <v>0</v>
      </c>
      <c r="K210" s="159" t="s">
        <v>131</v>
      </c>
      <c r="L210" s="33"/>
      <c r="M210" s="164" t="s">
        <v>1</v>
      </c>
      <c r="N210" s="165" t="s">
        <v>37</v>
      </c>
      <c r="O210" s="58"/>
      <c r="P210" s="166">
        <f>O210*H210</f>
        <v>0</v>
      </c>
      <c r="Q210" s="166">
        <v>0.00108</v>
      </c>
      <c r="R210" s="166">
        <f>Q210*H210</f>
        <v>0.010638</v>
      </c>
      <c r="S210" s="166">
        <v>0</v>
      </c>
      <c r="T210" s="167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68" t="s">
        <v>225</v>
      </c>
      <c r="AT210" s="168" t="s">
        <v>127</v>
      </c>
      <c r="AU210" s="168" t="s">
        <v>82</v>
      </c>
      <c r="AY210" s="17" t="s">
        <v>124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7" t="s">
        <v>80</v>
      </c>
      <c r="BK210" s="169">
        <f>ROUND(I210*H210,2)</f>
        <v>0</v>
      </c>
      <c r="BL210" s="17" t="s">
        <v>225</v>
      </c>
      <c r="BM210" s="168" t="s">
        <v>304</v>
      </c>
    </row>
    <row r="211" spans="2:51" s="13" customFormat="1" ht="12">
      <c r="B211" s="170"/>
      <c r="D211" s="171" t="s">
        <v>134</v>
      </c>
      <c r="E211" s="172" t="s">
        <v>1</v>
      </c>
      <c r="F211" s="173" t="s">
        <v>305</v>
      </c>
      <c r="H211" s="172" t="s">
        <v>1</v>
      </c>
      <c r="I211" s="174"/>
      <c r="L211" s="170"/>
      <c r="M211" s="175"/>
      <c r="N211" s="176"/>
      <c r="O211" s="176"/>
      <c r="P211" s="176"/>
      <c r="Q211" s="176"/>
      <c r="R211" s="176"/>
      <c r="S211" s="176"/>
      <c r="T211" s="177"/>
      <c r="AT211" s="172" t="s">
        <v>134</v>
      </c>
      <c r="AU211" s="172" t="s">
        <v>82</v>
      </c>
      <c r="AV211" s="13" t="s">
        <v>80</v>
      </c>
      <c r="AW211" s="13" t="s">
        <v>29</v>
      </c>
      <c r="AX211" s="13" t="s">
        <v>72</v>
      </c>
      <c r="AY211" s="172" t="s">
        <v>124</v>
      </c>
    </row>
    <row r="212" spans="2:51" s="14" customFormat="1" ht="12">
      <c r="B212" s="178"/>
      <c r="D212" s="171" t="s">
        <v>134</v>
      </c>
      <c r="E212" s="179" t="s">
        <v>1</v>
      </c>
      <c r="F212" s="180" t="s">
        <v>306</v>
      </c>
      <c r="H212" s="181">
        <v>7.3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134</v>
      </c>
      <c r="AU212" s="179" t="s">
        <v>82</v>
      </c>
      <c r="AV212" s="14" t="s">
        <v>82</v>
      </c>
      <c r="AW212" s="14" t="s">
        <v>29</v>
      </c>
      <c r="AX212" s="14" t="s">
        <v>72</v>
      </c>
      <c r="AY212" s="179" t="s">
        <v>124</v>
      </c>
    </row>
    <row r="213" spans="2:51" s="13" customFormat="1" ht="12">
      <c r="B213" s="170"/>
      <c r="D213" s="171" t="s">
        <v>134</v>
      </c>
      <c r="E213" s="172" t="s">
        <v>1</v>
      </c>
      <c r="F213" s="173" t="s">
        <v>307</v>
      </c>
      <c r="H213" s="172" t="s">
        <v>1</v>
      </c>
      <c r="I213" s="174"/>
      <c r="L213" s="170"/>
      <c r="M213" s="175"/>
      <c r="N213" s="176"/>
      <c r="O213" s="176"/>
      <c r="P213" s="176"/>
      <c r="Q213" s="176"/>
      <c r="R213" s="176"/>
      <c r="S213" s="176"/>
      <c r="T213" s="177"/>
      <c r="AT213" s="172" t="s">
        <v>134</v>
      </c>
      <c r="AU213" s="172" t="s">
        <v>82</v>
      </c>
      <c r="AV213" s="13" t="s">
        <v>80</v>
      </c>
      <c r="AW213" s="13" t="s">
        <v>29</v>
      </c>
      <c r="AX213" s="13" t="s">
        <v>72</v>
      </c>
      <c r="AY213" s="172" t="s">
        <v>124</v>
      </c>
    </row>
    <row r="214" spans="2:51" s="14" customFormat="1" ht="12">
      <c r="B214" s="178"/>
      <c r="D214" s="171" t="s">
        <v>134</v>
      </c>
      <c r="E214" s="179" t="s">
        <v>1</v>
      </c>
      <c r="F214" s="180" t="s">
        <v>308</v>
      </c>
      <c r="H214" s="181">
        <v>2.55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134</v>
      </c>
      <c r="AU214" s="179" t="s">
        <v>82</v>
      </c>
      <c r="AV214" s="14" t="s">
        <v>82</v>
      </c>
      <c r="AW214" s="14" t="s">
        <v>29</v>
      </c>
      <c r="AX214" s="14" t="s">
        <v>72</v>
      </c>
      <c r="AY214" s="179" t="s">
        <v>124</v>
      </c>
    </row>
    <row r="215" spans="2:51" s="15" customFormat="1" ht="12">
      <c r="B215" s="189"/>
      <c r="D215" s="171" t="s">
        <v>134</v>
      </c>
      <c r="E215" s="190" t="s">
        <v>1</v>
      </c>
      <c r="F215" s="191" t="s">
        <v>158</v>
      </c>
      <c r="H215" s="192">
        <v>9.85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134</v>
      </c>
      <c r="AU215" s="190" t="s">
        <v>82</v>
      </c>
      <c r="AV215" s="15" t="s">
        <v>132</v>
      </c>
      <c r="AW215" s="15" t="s">
        <v>29</v>
      </c>
      <c r="AX215" s="15" t="s">
        <v>80</v>
      </c>
      <c r="AY215" s="190" t="s">
        <v>124</v>
      </c>
    </row>
    <row r="216" spans="1:65" s="2" customFormat="1" ht="16.5" customHeight="1">
      <c r="A216" s="32"/>
      <c r="B216" s="156"/>
      <c r="C216" s="157" t="s">
        <v>258</v>
      </c>
      <c r="D216" s="157" t="s">
        <v>127</v>
      </c>
      <c r="E216" s="158" t="s">
        <v>309</v>
      </c>
      <c r="F216" s="159" t="s">
        <v>310</v>
      </c>
      <c r="G216" s="160" t="s">
        <v>311</v>
      </c>
      <c r="H216" s="161">
        <v>228</v>
      </c>
      <c r="I216" s="162"/>
      <c r="J216" s="163">
        <f>ROUND(I216*H216,2)</f>
        <v>0</v>
      </c>
      <c r="K216" s="159" t="s">
        <v>1</v>
      </c>
      <c r="L216" s="33"/>
      <c r="M216" s="164" t="s">
        <v>1</v>
      </c>
      <c r="N216" s="165" t="s">
        <v>37</v>
      </c>
      <c r="O216" s="58"/>
      <c r="P216" s="166">
        <f>O216*H216</f>
        <v>0</v>
      </c>
      <c r="Q216" s="166">
        <v>0</v>
      </c>
      <c r="R216" s="166">
        <f>Q216*H216</f>
        <v>0</v>
      </c>
      <c r="S216" s="166">
        <v>0</v>
      </c>
      <c r="T216" s="167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68" t="s">
        <v>225</v>
      </c>
      <c r="AT216" s="168" t="s">
        <v>127</v>
      </c>
      <c r="AU216" s="168" t="s">
        <v>82</v>
      </c>
      <c r="AY216" s="17" t="s">
        <v>124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7" t="s">
        <v>80</v>
      </c>
      <c r="BK216" s="169">
        <f>ROUND(I216*H216,2)</f>
        <v>0</v>
      </c>
      <c r="BL216" s="17" t="s">
        <v>225</v>
      </c>
      <c r="BM216" s="168" t="s">
        <v>312</v>
      </c>
    </row>
    <row r="217" spans="2:51" s="14" customFormat="1" ht="12">
      <c r="B217" s="178"/>
      <c r="D217" s="171" t="s">
        <v>134</v>
      </c>
      <c r="E217" s="179" t="s">
        <v>1</v>
      </c>
      <c r="F217" s="180" t="s">
        <v>313</v>
      </c>
      <c r="H217" s="181">
        <v>228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134</v>
      </c>
      <c r="AU217" s="179" t="s">
        <v>82</v>
      </c>
      <c r="AV217" s="14" t="s">
        <v>82</v>
      </c>
      <c r="AW217" s="14" t="s">
        <v>29</v>
      </c>
      <c r="AX217" s="14" t="s">
        <v>80</v>
      </c>
      <c r="AY217" s="179" t="s">
        <v>124</v>
      </c>
    </row>
    <row r="218" spans="1:65" s="2" customFormat="1" ht="44.25" customHeight="1">
      <c r="A218" s="32"/>
      <c r="B218" s="156"/>
      <c r="C218" s="157" t="s">
        <v>314</v>
      </c>
      <c r="D218" s="157" t="s">
        <v>127</v>
      </c>
      <c r="E218" s="158" t="s">
        <v>315</v>
      </c>
      <c r="F218" s="159" t="s">
        <v>316</v>
      </c>
      <c r="G218" s="160" t="s">
        <v>204</v>
      </c>
      <c r="H218" s="161">
        <v>179</v>
      </c>
      <c r="I218" s="162"/>
      <c r="J218" s="163">
        <f>ROUND(I218*H218,2)</f>
        <v>0</v>
      </c>
      <c r="K218" s="159" t="s">
        <v>131</v>
      </c>
      <c r="L218" s="33"/>
      <c r="M218" s="164" t="s">
        <v>1</v>
      </c>
      <c r="N218" s="165" t="s">
        <v>37</v>
      </c>
      <c r="O218" s="58"/>
      <c r="P218" s="166">
        <f>O218*H218</f>
        <v>0</v>
      </c>
      <c r="Q218" s="166">
        <v>0</v>
      </c>
      <c r="R218" s="166">
        <f>Q218*H218</f>
        <v>0</v>
      </c>
      <c r="S218" s="166">
        <v>0</v>
      </c>
      <c r="T218" s="167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68" t="s">
        <v>225</v>
      </c>
      <c r="AT218" s="168" t="s">
        <v>127</v>
      </c>
      <c r="AU218" s="168" t="s">
        <v>82</v>
      </c>
      <c r="AY218" s="17" t="s">
        <v>124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7" t="s">
        <v>80</v>
      </c>
      <c r="BK218" s="169">
        <f>ROUND(I218*H218,2)</f>
        <v>0</v>
      </c>
      <c r="BL218" s="17" t="s">
        <v>225</v>
      </c>
      <c r="BM218" s="168" t="s">
        <v>317</v>
      </c>
    </row>
    <row r="219" spans="2:51" s="13" customFormat="1" ht="12">
      <c r="B219" s="170"/>
      <c r="D219" s="171" t="s">
        <v>134</v>
      </c>
      <c r="E219" s="172" t="s">
        <v>1</v>
      </c>
      <c r="F219" s="173" t="s">
        <v>154</v>
      </c>
      <c r="H219" s="172" t="s">
        <v>1</v>
      </c>
      <c r="I219" s="174"/>
      <c r="L219" s="170"/>
      <c r="M219" s="175"/>
      <c r="N219" s="176"/>
      <c r="O219" s="176"/>
      <c r="P219" s="176"/>
      <c r="Q219" s="176"/>
      <c r="R219" s="176"/>
      <c r="S219" s="176"/>
      <c r="T219" s="177"/>
      <c r="AT219" s="172" t="s">
        <v>134</v>
      </c>
      <c r="AU219" s="172" t="s">
        <v>82</v>
      </c>
      <c r="AV219" s="13" t="s">
        <v>80</v>
      </c>
      <c r="AW219" s="13" t="s">
        <v>29</v>
      </c>
      <c r="AX219" s="13" t="s">
        <v>72</v>
      </c>
      <c r="AY219" s="172" t="s">
        <v>124</v>
      </c>
    </row>
    <row r="220" spans="2:51" s="13" customFormat="1" ht="12">
      <c r="B220" s="170"/>
      <c r="D220" s="171" t="s">
        <v>134</v>
      </c>
      <c r="E220" s="172" t="s">
        <v>1</v>
      </c>
      <c r="F220" s="173" t="s">
        <v>318</v>
      </c>
      <c r="H220" s="172" t="s">
        <v>1</v>
      </c>
      <c r="I220" s="174"/>
      <c r="L220" s="170"/>
      <c r="M220" s="175"/>
      <c r="N220" s="176"/>
      <c r="O220" s="176"/>
      <c r="P220" s="176"/>
      <c r="Q220" s="176"/>
      <c r="R220" s="176"/>
      <c r="S220" s="176"/>
      <c r="T220" s="177"/>
      <c r="AT220" s="172" t="s">
        <v>134</v>
      </c>
      <c r="AU220" s="172" t="s">
        <v>82</v>
      </c>
      <c r="AV220" s="13" t="s">
        <v>80</v>
      </c>
      <c r="AW220" s="13" t="s">
        <v>29</v>
      </c>
      <c r="AX220" s="13" t="s">
        <v>72</v>
      </c>
      <c r="AY220" s="172" t="s">
        <v>124</v>
      </c>
    </row>
    <row r="221" spans="2:51" s="14" customFormat="1" ht="12">
      <c r="B221" s="178"/>
      <c r="D221" s="171" t="s">
        <v>134</v>
      </c>
      <c r="E221" s="179" t="s">
        <v>1</v>
      </c>
      <c r="F221" s="180" t="s">
        <v>319</v>
      </c>
      <c r="H221" s="181">
        <v>131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134</v>
      </c>
      <c r="AU221" s="179" t="s">
        <v>82</v>
      </c>
      <c r="AV221" s="14" t="s">
        <v>82</v>
      </c>
      <c r="AW221" s="14" t="s">
        <v>29</v>
      </c>
      <c r="AX221" s="14" t="s">
        <v>72</v>
      </c>
      <c r="AY221" s="179" t="s">
        <v>124</v>
      </c>
    </row>
    <row r="222" spans="2:51" s="13" customFormat="1" ht="12">
      <c r="B222" s="170"/>
      <c r="D222" s="171" t="s">
        <v>134</v>
      </c>
      <c r="E222" s="172" t="s">
        <v>1</v>
      </c>
      <c r="F222" s="173" t="s">
        <v>156</v>
      </c>
      <c r="H222" s="172" t="s">
        <v>1</v>
      </c>
      <c r="I222" s="174"/>
      <c r="L222" s="170"/>
      <c r="M222" s="175"/>
      <c r="N222" s="176"/>
      <c r="O222" s="176"/>
      <c r="P222" s="176"/>
      <c r="Q222" s="176"/>
      <c r="R222" s="176"/>
      <c r="S222" s="176"/>
      <c r="T222" s="177"/>
      <c r="AT222" s="172" t="s">
        <v>134</v>
      </c>
      <c r="AU222" s="172" t="s">
        <v>82</v>
      </c>
      <c r="AV222" s="13" t="s">
        <v>80</v>
      </c>
      <c r="AW222" s="13" t="s">
        <v>29</v>
      </c>
      <c r="AX222" s="13" t="s">
        <v>72</v>
      </c>
      <c r="AY222" s="172" t="s">
        <v>124</v>
      </c>
    </row>
    <row r="223" spans="2:51" s="13" customFormat="1" ht="12">
      <c r="B223" s="170"/>
      <c r="D223" s="171" t="s">
        <v>134</v>
      </c>
      <c r="E223" s="172" t="s">
        <v>1</v>
      </c>
      <c r="F223" s="173" t="s">
        <v>318</v>
      </c>
      <c r="H223" s="172" t="s">
        <v>1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2" t="s">
        <v>134</v>
      </c>
      <c r="AU223" s="172" t="s">
        <v>82</v>
      </c>
      <c r="AV223" s="13" t="s">
        <v>80</v>
      </c>
      <c r="AW223" s="13" t="s">
        <v>29</v>
      </c>
      <c r="AX223" s="13" t="s">
        <v>72</v>
      </c>
      <c r="AY223" s="172" t="s">
        <v>124</v>
      </c>
    </row>
    <row r="224" spans="2:51" s="14" customFormat="1" ht="12">
      <c r="B224" s="178"/>
      <c r="D224" s="171" t="s">
        <v>134</v>
      </c>
      <c r="E224" s="179" t="s">
        <v>1</v>
      </c>
      <c r="F224" s="180" t="s">
        <v>320</v>
      </c>
      <c r="H224" s="181">
        <v>48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134</v>
      </c>
      <c r="AU224" s="179" t="s">
        <v>82</v>
      </c>
      <c r="AV224" s="14" t="s">
        <v>82</v>
      </c>
      <c r="AW224" s="14" t="s">
        <v>29</v>
      </c>
      <c r="AX224" s="14" t="s">
        <v>72</v>
      </c>
      <c r="AY224" s="179" t="s">
        <v>124</v>
      </c>
    </row>
    <row r="225" spans="2:51" s="15" customFormat="1" ht="12">
      <c r="B225" s="189"/>
      <c r="D225" s="171" t="s">
        <v>134</v>
      </c>
      <c r="E225" s="190" t="s">
        <v>1</v>
      </c>
      <c r="F225" s="191" t="s">
        <v>158</v>
      </c>
      <c r="H225" s="192">
        <v>179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134</v>
      </c>
      <c r="AU225" s="190" t="s">
        <v>82</v>
      </c>
      <c r="AV225" s="15" t="s">
        <v>132</v>
      </c>
      <c r="AW225" s="15" t="s">
        <v>29</v>
      </c>
      <c r="AX225" s="15" t="s">
        <v>80</v>
      </c>
      <c r="AY225" s="190" t="s">
        <v>124</v>
      </c>
    </row>
    <row r="226" spans="1:65" s="2" customFormat="1" ht="16.5" customHeight="1">
      <c r="A226" s="32"/>
      <c r="B226" s="156"/>
      <c r="C226" s="198" t="s">
        <v>321</v>
      </c>
      <c r="D226" s="198" t="s">
        <v>201</v>
      </c>
      <c r="E226" s="199" t="s">
        <v>322</v>
      </c>
      <c r="F226" s="200" t="s">
        <v>323</v>
      </c>
      <c r="G226" s="201" t="s">
        <v>204</v>
      </c>
      <c r="H226" s="202">
        <v>14</v>
      </c>
      <c r="I226" s="203"/>
      <c r="J226" s="204">
        <f>ROUND(I226*H226,2)</f>
        <v>0</v>
      </c>
      <c r="K226" s="200" t="s">
        <v>131</v>
      </c>
      <c r="L226" s="205"/>
      <c r="M226" s="206" t="s">
        <v>1</v>
      </c>
      <c r="N226" s="207" t="s">
        <v>37</v>
      </c>
      <c r="O226" s="58"/>
      <c r="P226" s="166">
        <f>O226*H226</f>
        <v>0</v>
      </c>
      <c r="Q226" s="166">
        <v>0.0001</v>
      </c>
      <c r="R226" s="166">
        <f>Q226*H226</f>
        <v>0.0014</v>
      </c>
      <c r="S226" s="166">
        <v>0</v>
      </c>
      <c r="T226" s="167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68" t="s">
        <v>258</v>
      </c>
      <c r="AT226" s="168" t="s">
        <v>201</v>
      </c>
      <c r="AU226" s="168" t="s">
        <v>82</v>
      </c>
      <c r="AY226" s="17" t="s">
        <v>124</v>
      </c>
      <c r="BE226" s="169">
        <f>IF(N226="základní",J226,0)</f>
        <v>0</v>
      </c>
      <c r="BF226" s="169">
        <f>IF(N226="snížená",J226,0)</f>
        <v>0</v>
      </c>
      <c r="BG226" s="169">
        <f>IF(N226="zákl. přenesená",J226,0)</f>
        <v>0</v>
      </c>
      <c r="BH226" s="169">
        <f>IF(N226="sníž. přenesená",J226,0)</f>
        <v>0</v>
      </c>
      <c r="BI226" s="169">
        <f>IF(N226="nulová",J226,0)</f>
        <v>0</v>
      </c>
      <c r="BJ226" s="17" t="s">
        <v>80</v>
      </c>
      <c r="BK226" s="169">
        <f>ROUND(I226*H226,2)</f>
        <v>0</v>
      </c>
      <c r="BL226" s="17" t="s">
        <v>225</v>
      </c>
      <c r="BM226" s="168" t="s">
        <v>324</v>
      </c>
    </row>
    <row r="227" spans="2:51" s="13" customFormat="1" ht="12">
      <c r="B227" s="170"/>
      <c r="D227" s="171" t="s">
        <v>134</v>
      </c>
      <c r="E227" s="172" t="s">
        <v>1</v>
      </c>
      <c r="F227" s="173" t="s">
        <v>325</v>
      </c>
      <c r="H227" s="172" t="s">
        <v>1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2" t="s">
        <v>134</v>
      </c>
      <c r="AU227" s="172" t="s">
        <v>82</v>
      </c>
      <c r="AV227" s="13" t="s">
        <v>80</v>
      </c>
      <c r="AW227" s="13" t="s">
        <v>29</v>
      </c>
      <c r="AX227" s="13" t="s">
        <v>72</v>
      </c>
      <c r="AY227" s="172" t="s">
        <v>124</v>
      </c>
    </row>
    <row r="228" spans="2:51" s="14" customFormat="1" ht="12">
      <c r="B228" s="178"/>
      <c r="D228" s="171" t="s">
        <v>134</v>
      </c>
      <c r="E228" s="179" t="s">
        <v>1</v>
      </c>
      <c r="F228" s="180" t="s">
        <v>326</v>
      </c>
      <c r="H228" s="181">
        <v>10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134</v>
      </c>
      <c r="AU228" s="179" t="s">
        <v>82</v>
      </c>
      <c r="AV228" s="14" t="s">
        <v>82</v>
      </c>
      <c r="AW228" s="14" t="s">
        <v>29</v>
      </c>
      <c r="AX228" s="14" t="s">
        <v>72</v>
      </c>
      <c r="AY228" s="179" t="s">
        <v>124</v>
      </c>
    </row>
    <row r="229" spans="2:51" s="13" customFormat="1" ht="12">
      <c r="B229" s="170"/>
      <c r="D229" s="171" t="s">
        <v>134</v>
      </c>
      <c r="E229" s="172" t="s">
        <v>1</v>
      </c>
      <c r="F229" s="173" t="s">
        <v>327</v>
      </c>
      <c r="H229" s="172" t="s">
        <v>1</v>
      </c>
      <c r="I229" s="174"/>
      <c r="L229" s="170"/>
      <c r="M229" s="175"/>
      <c r="N229" s="176"/>
      <c r="O229" s="176"/>
      <c r="P229" s="176"/>
      <c r="Q229" s="176"/>
      <c r="R229" s="176"/>
      <c r="S229" s="176"/>
      <c r="T229" s="177"/>
      <c r="AT229" s="172" t="s">
        <v>134</v>
      </c>
      <c r="AU229" s="172" t="s">
        <v>82</v>
      </c>
      <c r="AV229" s="13" t="s">
        <v>80</v>
      </c>
      <c r="AW229" s="13" t="s">
        <v>29</v>
      </c>
      <c r="AX229" s="13" t="s">
        <v>72</v>
      </c>
      <c r="AY229" s="172" t="s">
        <v>124</v>
      </c>
    </row>
    <row r="230" spans="2:51" s="14" customFormat="1" ht="12">
      <c r="B230" s="178"/>
      <c r="D230" s="171" t="s">
        <v>134</v>
      </c>
      <c r="E230" s="179" t="s">
        <v>1</v>
      </c>
      <c r="F230" s="180" t="s">
        <v>328</v>
      </c>
      <c r="H230" s="181">
        <v>4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134</v>
      </c>
      <c r="AU230" s="179" t="s">
        <v>82</v>
      </c>
      <c r="AV230" s="14" t="s">
        <v>82</v>
      </c>
      <c r="AW230" s="14" t="s">
        <v>29</v>
      </c>
      <c r="AX230" s="14" t="s">
        <v>72</v>
      </c>
      <c r="AY230" s="179" t="s">
        <v>124</v>
      </c>
    </row>
    <row r="231" spans="2:51" s="15" customFormat="1" ht="12">
      <c r="B231" s="189"/>
      <c r="D231" s="171" t="s">
        <v>134</v>
      </c>
      <c r="E231" s="190" t="s">
        <v>1</v>
      </c>
      <c r="F231" s="191" t="s">
        <v>158</v>
      </c>
      <c r="H231" s="192">
        <v>14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134</v>
      </c>
      <c r="AU231" s="190" t="s">
        <v>82</v>
      </c>
      <c r="AV231" s="15" t="s">
        <v>132</v>
      </c>
      <c r="AW231" s="15" t="s">
        <v>29</v>
      </c>
      <c r="AX231" s="15" t="s">
        <v>80</v>
      </c>
      <c r="AY231" s="190" t="s">
        <v>124</v>
      </c>
    </row>
    <row r="232" spans="1:65" s="2" customFormat="1" ht="16.5" customHeight="1">
      <c r="A232" s="32"/>
      <c r="B232" s="156"/>
      <c r="C232" s="198" t="s">
        <v>329</v>
      </c>
      <c r="D232" s="198" t="s">
        <v>201</v>
      </c>
      <c r="E232" s="199" t="s">
        <v>330</v>
      </c>
      <c r="F232" s="200" t="s">
        <v>331</v>
      </c>
      <c r="G232" s="201" t="s">
        <v>311</v>
      </c>
      <c r="H232" s="202">
        <v>214</v>
      </c>
      <c r="I232" s="203"/>
      <c r="J232" s="204">
        <f>ROUND(I232*H232,2)</f>
        <v>0</v>
      </c>
      <c r="K232" s="200" t="s">
        <v>1</v>
      </c>
      <c r="L232" s="205"/>
      <c r="M232" s="206" t="s">
        <v>1</v>
      </c>
      <c r="N232" s="207" t="s">
        <v>37</v>
      </c>
      <c r="O232" s="58"/>
      <c r="P232" s="166">
        <f>O232*H232</f>
        <v>0</v>
      </c>
      <c r="Q232" s="166">
        <v>0</v>
      </c>
      <c r="R232" s="166">
        <f>Q232*H232</f>
        <v>0</v>
      </c>
      <c r="S232" s="166">
        <v>0</v>
      </c>
      <c r="T232" s="167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68" t="s">
        <v>258</v>
      </c>
      <c r="AT232" s="168" t="s">
        <v>201</v>
      </c>
      <c r="AU232" s="168" t="s">
        <v>82</v>
      </c>
      <c r="AY232" s="17" t="s">
        <v>124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7" t="s">
        <v>80</v>
      </c>
      <c r="BK232" s="169">
        <f>ROUND(I232*H232,2)</f>
        <v>0</v>
      </c>
      <c r="BL232" s="17" t="s">
        <v>225</v>
      </c>
      <c r="BM232" s="168" t="s">
        <v>332</v>
      </c>
    </row>
    <row r="233" spans="2:51" s="14" customFormat="1" ht="12">
      <c r="B233" s="178"/>
      <c r="D233" s="171" t="s">
        <v>134</v>
      </c>
      <c r="E233" s="179" t="s">
        <v>1</v>
      </c>
      <c r="F233" s="180" t="s">
        <v>333</v>
      </c>
      <c r="H233" s="181">
        <v>214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134</v>
      </c>
      <c r="AU233" s="179" t="s">
        <v>82</v>
      </c>
      <c r="AV233" s="14" t="s">
        <v>82</v>
      </c>
      <c r="AW233" s="14" t="s">
        <v>29</v>
      </c>
      <c r="AX233" s="14" t="s">
        <v>80</v>
      </c>
      <c r="AY233" s="179" t="s">
        <v>124</v>
      </c>
    </row>
    <row r="234" spans="1:65" s="2" customFormat="1" ht="16.5" customHeight="1">
      <c r="A234" s="32"/>
      <c r="B234" s="156"/>
      <c r="C234" s="198" t="s">
        <v>334</v>
      </c>
      <c r="D234" s="198" t="s">
        <v>201</v>
      </c>
      <c r="E234" s="199" t="s">
        <v>335</v>
      </c>
      <c r="F234" s="200" t="s">
        <v>336</v>
      </c>
      <c r="G234" s="201" t="s">
        <v>213</v>
      </c>
      <c r="H234" s="202">
        <v>42.3</v>
      </c>
      <c r="I234" s="203"/>
      <c r="J234" s="204">
        <f>ROUND(I234*H234,2)</f>
        <v>0</v>
      </c>
      <c r="K234" s="200" t="s">
        <v>131</v>
      </c>
      <c r="L234" s="205"/>
      <c r="M234" s="206" t="s">
        <v>1</v>
      </c>
      <c r="N234" s="207" t="s">
        <v>37</v>
      </c>
      <c r="O234" s="58"/>
      <c r="P234" s="166">
        <f>O234*H234</f>
        <v>0</v>
      </c>
      <c r="Q234" s="166">
        <v>0.0013</v>
      </c>
      <c r="R234" s="166">
        <f>Q234*H234</f>
        <v>0.05499</v>
      </c>
      <c r="S234" s="166">
        <v>0</v>
      </c>
      <c r="T234" s="167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68" t="s">
        <v>258</v>
      </c>
      <c r="AT234" s="168" t="s">
        <v>201</v>
      </c>
      <c r="AU234" s="168" t="s">
        <v>82</v>
      </c>
      <c r="AY234" s="17" t="s">
        <v>124</v>
      </c>
      <c r="BE234" s="169">
        <f>IF(N234="základní",J234,0)</f>
        <v>0</v>
      </c>
      <c r="BF234" s="169">
        <f>IF(N234="snížená",J234,0)</f>
        <v>0</v>
      </c>
      <c r="BG234" s="169">
        <f>IF(N234="zákl. přenesená",J234,0)</f>
        <v>0</v>
      </c>
      <c r="BH234" s="169">
        <f>IF(N234="sníž. přenesená",J234,0)</f>
        <v>0</v>
      </c>
      <c r="BI234" s="169">
        <f>IF(N234="nulová",J234,0)</f>
        <v>0</v>
      </c>
      <c r="BJ234" s="17" t="s">
        <v>80</v>
      </c>
      <c r="BK234" s="169">
        <f>ROUND(I234*H234,2)</f>
        <v>0</v>
      </c>
      <c r="BL234" s="17" t="s">
        <v>225</v>
      </c>
      <c r="BM234" s="168" t="s">
        <v>337</v>
      </c>
    </row>
    <row r="235" spans="2:51" s="13" customFormat="1" ht="12">
      <c r="B235" s="170"/>
      <c r="D235" s="171" t="s">
        <v>134</v>
      </c>
      <c r="E235" s="172" t="s">
        <v>1</v>
      </c>
      <c r="F235" s="173" t="s">
        <v>154</v>
      </c>
      <c r="H235" s="172" t="s">
        <v>1</v>
      </c>
      <c r="I235" s="174"/>
      <c r="L235" s="170"/>
      <c r="M235" s="175"/>
      <c r="N235" s="176"/>
      <c r="O235" s="176"/>
      <c r="P235" s="176"/>
      <c r="Q235" s="176"/>
      <c r="R235" s="176"/>
      <c r="S235" s="176"/>
      <c r="T235" s="177"/>
      <c r="AT235" s="172" t="s">
        <v>134</v>
      </c>
      <c r="AU235" s="172" t="s">
        <v>82</v>
      </c>
      <c r="AV235" s="13" t="s">
        <v>80</v>
      </c>
      <c r="AW235" s="13" t="s">
        <v>29</v>
      </c>
      <c r="AX235" s="13" t="s">
        <v>72</v>
      </c>
      <c r="AY235" s="172" t="s">
        <v>124</v>
      </c>
    </row>
    <row r="236" spans="2:51" s="13" customFormat="1" ht="12">
      <c r="B236" s="170"/>
      <c r="D236" s="171" t="s">
        <v>134</v>
      </c>
      <c r="E236" s="172" t="s">
        <v>1</v>
      </c>
      <c r="F236" s="173" t="s">
        <v>318</v>
      </c>
      <c r="H236" s="172" t="s">
        <v>1</v>
      </c>
      <c r="I236" s="174"/>
      <c r="L236" s="170"/>
      <c r="M236" s="175"/>
      <c r="N236" s="176"/>
      <c r="O236" s="176"/>
      <c r="P236" s="176"/>
      <c r="Q236" s="176"/>
      <c r="R236" s="176"/>
      <c r="S236" s="176"/>
      <c r="T236" s="177"/>
      <c r="AT236" s="172" t="s">
        <v>134</v>
      </c>
      <c r="AU236" s="172" t="s">
        <v>82</v>
      </c>
      <c r="AV236" s="13" t="s">
        <v>80</v>
      </c>
      <c r="AW236" s="13" t="s">
        <v>29</v>
      </c>
      <c r="AX236" s="13" t="s">
        <v>72</v>
      </c>
      <c r="AY236" s="172" t="s">
        <v>124</v>
      </c>
    </row>
    <row r="237" spans="2:51" s="14" customFormat="1" ht="12">
      <c r="B237" s="178"/>
      <c r="D237" s="171" t="s">
        <v>134</v>
      </c>
      <c r="E237" s="179" t="s">
        <v>1</v>
      </c>
      <c r="F237" s="180" t="s">
        <v>338</v>
      </c>
      <c r="H237" s="181">
        <v>31.1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134</v>
      </c>
      <c r="AU237" s="179" t="s">
        <v>82</v>
      </c>
      <c r="AV237" s="14" t="s">
        <v>82</v>
      </c>
      <c r="AW237" s="14" t="s">
        <v>29</v>
      </c>
      <c r="AX237" s="14" t="s">
        <v>72</v>
      </c>
      <c r="AY237" s="179" t="s">
        <v>124</v>
      </c>
    </row>
    <row r="238" spans="2:51" s="13" customFormat="1" ht="12">
      <c r="B238" s="170"/>
      <c r="D238" s="171" t="s">
        <v>134</v>
      </c>
      <c r="E238" s="172" t="s">
        <v>1</v>
      </c>
      <c r="F238" s="173" t="s">
        <v>156</v>
      </c>
      <c r="H238" s="172" t="s">
        <v>1</v>
      </c>
      <c r="I238" s="174"/>
      <c r="L238" s="170"/>
      <c r="M238" s="175"/>
      <c r="N238" s="176"/>
      <c r="O238" s="176"/>
      <c r="P238" s="176"/>
      <c r="Q238" s="176"/>
      <c r="R238" s="176"/>
      <c r="S238" s="176"/>
      <c r="T238" s="177"/>
      <c r="AT238" s="172" t="s">
        <v>134</v>
      </c>
      <c r="AU238" s="172" t="s">
        <v>82</v>
      </c>
      <c r="AV238" s="13" t="s">
        <v>80</v>
      </c>
      <c r="AW238" s="13" t="s">
        <v>29</v>
      </c>
      <c r="AX238" s="13" t="s">
        <v>72</v>
      </c>
      <c r="AY238" s="172" t="s">
        <v>124</v>
      </c>
    </row>
    <row r="239" spans="2:51" s="13" customFormat="1" ht="12">
      <c r="B239" s="170"/>
      <c r="D239" s="171" t="s">
        <v>134</v>
      </c>
      <c r="E239" s="172" t="s">
        <v>1</v>
      </c>
      <c r="F239" s="173" t="s">
        <v>318</v>
      </c>
      <c r="H239" s="172" t="s">
        <v>1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2" t="s">
        <v>134</v>
      </c>
      <c r="AU239" s="172" t="s">
        <v>82</v>
      </c>
      <c r="AV239" s="13" t="s">
        <v>80</v>
      </c>
      <c r="AW239" s="13" t="s">
        <v>29</v>
      </c>
      <c r="AX239" s="13" t="s">
        <v>72</v>
      </c>
      <c r="AY239" s="172" t="s">
        <v>124</v>
      </c>
    </row>
    <row r="240" spans="2:51" s="14" customFormat="1" ht="12">
      <c r="B240" s="178"/>
      <c r="D240" s="171" t="s">
        <v>134</v>
      </c>
      <c r="E240" s="179" t="s">
        <v>1</v>
      </c>
      <c r="F240" s="180" t="s">
        <v>339</v>
      </c>
      <c r="H240" s="181">
        <v>11.2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134</v>
      </c>
      <c r="AU240" s="179" t="s">
        <v>82</v>
      </c>
      <c r="AV240" s="14" t="s">
        <v>82</v>
      </c>
      <c r="AW240" s="14" t="s">
        <v>29</v>
      </c>
      <c r="AX240" s="14" t="s">
        <v>72</v>
      </c>
      <c r="AY240" s="179" t="s">
        <v>124</v>
      </c>
    </row>
    <row r="241" spans="2:51" s="15" customFormat="1" ht="12">
      <c r="B241" s="189"/>
      <c r="D241" s="171" t="s">
        <v>134</v>
      </c>
      <c r="E241" s="190" t="s">
        <v>1</v>
      </c>
      <c r="F241" s="191" t="s">
        <v>158</v>
      </c>
      <c r="H241" s="192">
        <v>42.3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134</v>
      </c>
      <c r="AU241" s="190" t="s">
        <v>82</v>
      </c>
      <c r="AV241" s="15" t="s">
        <v>132</v>
      </c>
      <c r="AW241" s="15" t="s">
        <v>29</v>
      </c>
      <c r="AX241" s="15" t="s">
        <v>80</v>
      </c>
      <c r="AY241" s="190" t="s">
        <v>124</v>
      </c>
    </row>
    <row r="242" spans="1:65" s="2" customFormat="1" ht="33" customHeight="1">
      <c r="A242" s="32"/>
      <c r="B242" s="156"/>
      <c r="C242" s="157" t="s">
        <v>340</v>
      </c>
      <c r="D242" s="157" t="s">
        <v>127</v>
      </c>
      <c r="E242" s="158" t="s">
        <v>341</v>
      </c>
      <c r="F242" s="159" t="s">
        <v>342</v>
      </c>
      <c r="G242" s="160" t="s">
        <v>213</v>
      </c>
      <c r="H242" s="161">
        <v>129</v>
      </c>
      <c r="I242" s="162"/>
      <c r="J242" s="163">
        <f>ROUND(I242*H242,2)</f>
        <v>0</v>
      </c>
      <c r="K242" s="159" t="s">
        <v>131</v>
      </c>
      <c r="L242" s="33"/>
      <c r="M242" s="164" t="s">
        <v>1</v>
      </c>
      <c r="N242" s="165" t="s">
        <v>37</v>
      </c>
      <c r="O242" s="58"/>
      <c r="P242" s="166">
        <f>O242*H242</f>
        <v>0</v>
      </c>
      <c r="Q242" s="166">
        <v>0</v>
      </c>
      <c r="R242" s="166">
        <f>Q242*H242</f>
        <v>0</v>
      </c>
      <c r="S242" s="166">
        <v>0.01584</v>
      </c>
      <c r="T242" s="167">
        <f>S242*H242</f>
        <v>2.04336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68" t="s">
        <v>225</v>
      </c>
      <c r="AT242" s="168" t="s">
        <v>127</v>
      </c>
      <c r="AU242" s="168" t="s">
        <v>82</v>
      </c>
      <c r="AY242" s="17" t="s">
        <v>124</v>
      </c>
      <c r="BE242" s="169">
        <f>IF(N242="základní",J242,0)</f>
        <v>0</v>
      </c>
      <c r="BF242" s="169">
        <f>IF(N242="snížená",J242,0)</f>
        <v>0</v>
      </c>
      <c r="BG242" s="169">
        <f>IF(N242="zákl. přenesená",J242,0)</f>
        <v>0</v>
      </c>
      <c r="BH242" s="169">
        <f>IF(N242="sníž. přenesená",J242,0)</f>
        <v>0</v>
      </c>
      <c r="BI242" s="169">
        <f>IF(N242="nulová",J242,0)</f>
        <v>0</v>
      </c>
      <c r="BJ242" s="17" t="s">
        <v>80</v>
      </c>
      <c r="BK242" s="169">
        <f>ROUND(I242*H242,2)</f>
        <v>0</v>
      </c>
      <c r="BL242" s="17" t="s">
        <v>225</v>
      </c>
      <c r="BM242" s="168" t="s">
        <v>343</v>
      </c>
    </row>
    <row r="243" spans="2:51" s="13" customFormat="1" ht="12">
      <c r="B243" s="170"/>
      <c r="D243" s="171" t="s">
        <v>134</v>
      </c>
      <c r="E243" s="172" t="s">
        <v>1</v>
      </c>
      <c r="F243" s="173" t="s">
        <v>344</v>
      </c>
      <c r="H243" s="172" t="s">
        <v>1</v>
      </c>
      <c r="I243" s="174"/>
      <c r="L243" s="170"/>
      <c r="M243" s="175"/>
      <c r="N243" s="176"/>
      <c r="O243" s="176"/>
      <c r="P243" s="176"/>
      <c r="Q243" s="176"/>
      <c r="R243" s="176"/>
      <c r="S243" s="176"/>
      <c r="T243" s="177"/>
      <c r="AT243" s="172" t="s">
        <v>134</v>
      </c>
      <c r="AU243" s="172" t="s">
        <v>82</v>
      </c>
      <c r="AV243" s="13" t="s">
        <v>80</v>
      </c>
      <c r="AW243" s="13" t="s">
        <v>29</v>
      </c>
      <c r="AX243" s="13" t="s">
        <v>72</v>
      </c>
      <c r="AY243" s="172" t="s">
        <v>124</v>
      </c>
    </row>
    <row r="244" spans="2:51" s="14" customFormat="1" ht="12">
      <c r="B244" s="178"/>
      <c r="D244" s="171" t="s">
        <v>134</v>
      </c>
      <c r="E244" s="179" t="s">
        <v>1</v>
      </c>
      <c r="F244" s="180" t="s">
        <v>345</v>
      </c>
      <c r="H244" s="181">
        <v>11</v>
      </c>
      <c r="I244" s="182"/>
      <c r="L244" s="178"/>
      <c r="M244" s="183"/>
      <c r="N244" s="184"/>
      <c r="O244" s="184"/>
      <c r="P244" s="184"/>
      <c r="Q244" s="184"/>
      <c r="R244" s="184"/>
      <c r="S244" s="184"/>
      <c r="T244" s="185"/>
      <c r="AT244" s="179" t="s">
        <v>134</v>
      </c>
      <c r="AU244" s="179" t="s">
        <v>82</v>
      </c>
      <c r="AV244" s="14" t="s">
        <v>82</v>
      </c>
      <c r="AW244" s="14" t="s">
        <v>29</v>
      </c>
      <c r="AX244" s="14" t="s">
        <v>72</v>
      </c>
      <c r="AY244" s="179" t="s">
        <v>124</v>
      </c>
    </row>
    <row r="245" spans="2:51" s="13" customFormat="1" ht="12">
      <c r="B245" s="170"/>
      <c r="D245" s="171" t="s">
        <v>134</v>
      </c>
      <c r="E245" s="172" t="s">
        <v>1</v>
      </c>
      <c r="F245" s="173" t="s">
        <v>346</v>
      </c>
      <c r="H245" s="172" t="s">
        <v>1</v>
      </c>
      <c r="I245" s="174"/>
      <c r="L245" s="170"/>
      <c r="M245" s="175"/>
      <c r="N245" s="176"/>
      <c r="O245" s="176"/>
      <c r="P245" s="176"/>
      <c r="Q245" s="176"/>
      <c r="R245" s="176"/>
      <c r="S245" s="176"/>
      <c r="T245" s="177"/>
      <c r="AT245" s="172" t="s">
        <v>134</v>
      </c>
      <c r="AU245" s="172" t="s">
        <v>82</v>
      </c>
      <c r="AV245" s="13" t="s">
        <v>80</v>
      </c>
      <c r="AW245" s="13" t="s">
        <v>29</v>
      </c>
      <c r="AX245" s="13" t="s">
        <v>72</v>
      </c>
      <c r="AY245" s="172" t="s">
        <v>124</v>
      </c>
    </row>
    <row r="246" spans="2:51" s="14" customFormat="1" ht="12">
      <c r="B246" s="178"/>
      <c r="D246" s="171" t="s">
        <v>134</v>
      </c>
      <c r="E246" s="179" t="s">
        <v>1</v>
      </c>
      <c r="F246" s="180" t="s">
        <v>175</v>
      </c>
      <c r="H246" s="181">
        <v>8</v>
      </c>
      <c r="I246" s="182"/>
      <c r="L246" s="178"/>
      <c r="M246" s="183"/>
      <c r="N246" s="184"/>
      <c r="O246" s="184"/>
      <c r="P246" s="184"/>
      <c r="Q246" s="184"/>
      <c r="R246" s="184"/>
      <c r="S246" s="184"/>
      <c r="T246" s="185"/>
      <c r="AT246" s="179" t="s">
        <v>134</v>
      </c>
      <c r="AU246" s="179" t="s">
        <v>82</v>
      </c>
      <c r="AV246" s="14" t="s">
        <v>82</v>
      </c>
      <c r="AW246" s="14" t="s">
        <v>29</v>
      </c>
      <c r="AX246" s="14" t="s">
        <v>72</v>
      </c>
      <c r="AY246" s="179" t="s">
        <v>124</v>
      </c>
    </row>
    <row r="247" spans="2:51" s="13" customFormat="1" ht="12">
      <c r="B247" s="170"/>
      <c r="D247" s="171" t="s">
        <v>134</v>
      </c>
      <c r="E247" s="172" t="s">
        <v>1</v>
      </c>
      <c r="F247" s="173" t="s">
        <v>347</v>
      </c>
      <c r="H247" s="172" t="s">
        <v>1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2" t="s">
        <v>134</v>
      </c>
      <c r="AU247" s="172" t="s">
        <v>82</v>
      </c>
      <c r="AV247" s="13" t="s">
        <v>80</v>
      </c>
      <c r="AW247" s="13" t="s">
        <v>29</v>
      </c>
      <c r="AX247" s="13" t="s">
        <v>72</v>
      </c>
      <c r="AY247" s="172" t="s">
        <v>124</v>
      </c>
    </row>
    <row r="248" spans="2:51" s="14" customFormat="1" ht="12">
      <c r="B248" s="178"/>
      <c r="D248" s="171" t="s">
        <v>134</v>
      </c>
      <c r="E248" s="179" t="s">
        <v>1</v>
      </c>
      <c r="F248" s="180" t="s">
        <v>250</v>
      </c>
      <c r="H248" s="181">
        <v>20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134</v>
      </c>
      <c r="AU248" s="179" t="s">
        <v>82</v>
      </c>
      <c r="AV248" s="14" t="s">
        <v>82</v>
      </c>
      <c r="AW248" s="14" t="s">
        <v>29</v>
      </c>
      <c r="AX248" s="14" t="s">
        <v>72</v>
      </c>
      <c r="AY248" s="179" t="s">
        <v>124</v>
      </c>
    </row>
    <row r="249" spans="2:51" s="13" customFormat="1" ht="12">
      <c r="B249" s="170"/>
      <c r="D249" s="171" t="s">
        <v>134</v>
      </c>
      <c r="E249" s="172" t="s">
        <v>1</v>
      </c>
      <c r="F249" s="173" t="s">
        <v>348</v>
      </c>
      <c r="H249" s="172" t="s">
        <v>1</v>
      </c>
      <c r="I249" s="174"/>
      <c r="L249" s="170"/>
      <c r="M249" s="175"/>
      <c r="N249" s="176"/>
      <c r="O249" s="176"/>
      <c r="P249" s="176"/>
      <c r="Q249" s="176"/>
      <c r="R249" s="176"/>
      <c r="S249" s="176"/>
      <c r="T249" s="177"/>
      <c r="AT249" s="172" t="s">
        <v>134</v>
      </c>
      <c r="AU249" s="172" t="s">
        <v>82</v>
      </c>
      <c r="AV249" s="13" t="s">
        <v>80</v>
      </c>
      <c r="AW249" s="13" t="s">
        <v>29</v>
      </c>
      <c r="AX249" s="13" t="s">
        <v>72</v>
      </c>
      <c r="AY249" s="172" t="s">
        <v>124</v>
      </c>
    </row>
    <row r="250" spans="2:51" s="14" customFormat="1" ht="12">
      <c r="B250" s="178"/>
      <c r="D250" s="171" t="s">
        <v>134</v>
      </c>
      <c r="E250" s="179" t="s">
        <v>1</v>
      </c>
      <c r="F250" s="180" t="s">
        <v>349</v>
      </c>
      <c r="H250" s="181">
        <v>90</v>
      </c>
      <c r="I250" s="182"/>
      <c r="L250" s="178"/>
      <c r="M250" s="183"/>
      <c r="N250" s="184"/>
      <c r="O250" s="184"/>
      <c r="P250" s="184"/>
      <c r="Q250" s="184"/>
      <c r="R250" s="184"/>
      <c r="S250" s="184"/>
      <c r="T250" s="185"/>
      <c r="AT250" s="179" t="s">
        <v>134</v>
      </c>
      <c r="AU250" s="179" t="s">
        <v>82</v>
      </c>
      <c r="AV250" s="14" t="s">
        <v>82</v>
      </c>
      <c r="AW250" s="14" t="s">
        <v>29</v>
      </c>
      <c r="AX250" s="14" t="s">
        <v>72</v>
      </c>
      <c r="AY250" s="179" t="s">
        <v>124</v>
      </c>
    </row>
    <row r="251" spans="2:51" s="15" customFormat="1" ht="12">
      <c r="B251" s="189"/>
      <c r="D251" s="171" t="s">
        <v>134</v>
      </c>
      <c r="E251" s="190" t="s">
        <v>1</v>
      </c>
      <c r="F251" s="191" t="s">
        <v>158</v>
      </c>
      <c r="H251" s="192">
        <v>129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134</v>
      </c>
      <c r="AU251" s="190" t="s">
        <v>82</v>
      </c>
      <c r="AV251" s="15" t="s">
        <v>132</v>
      </c>
      <c r="AW251" s="15" t="s">
        <v>29</v>
      </c>
      <c r="AX251" s="15" t="s">
        <v>80</v>
      </c>
      <c r="AY251" s="190" t="s">
        <v>124</v>
      </c>
    </row>
    <row r="252" spans="1:65" s="2" customFormat="1" ht="33" customHeight="1">
      <c r="A252" s="32"/>
      <c r="B252" s="156"/>
      <c r="C252" s="157" t="s">
        <v>350</v>
      </c>
      <c r="D252" s="157" t="s">
        <v>127</v>
      </c>
      <c r="E252" s="158" t="s">
        <v>351</v>
      </c>
      <c r="F252" s="159" t="s">
        <v>352</v>
      </c>
      <c r="G252" s="160" t="s">
        <v>213</v>
      </c>
      <c r="H252" s="161">
        <v>71.6</v>
      </c>
      <c r="I252" s="162"/>
      <c r="J252" s="163">
        <f>ROUND(I252*H252,2)</f>
        <v>0</v>
      </c>
      <c r="K252" s="159" t="s">
        <v>131</v>
      </c>
      <c r="L252" s="33"/>
      <c r="M252" s="164" t="s">
        <v>1</v>
      </c>
      <c r="N252" s="165" t="s">
        <v>37</v>
      </c>
      <c r="O252" s="58"/>
      <c r="P252" s="166">
        <f>O252*H252</f>
        <v>0</v>
      </c>
      <c r="Q252" s="166">
        <v>0</v>
      </c>
      <c r="R252" s="166">
        <f>Q252*H252</f>
        <v>0</v>
      </c>
      <c r="S252" s="166">
        <v>0.01584</v>
      </c>
      <c r="T252" s="167">
        <f>S252*H252</f>
        <v>1.1341439999999998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68" t="s">
        <v>225</v>
      </c>
      <c r="AT252" s="168" t="s">
        <v>127</v>
      </c>
      <c r="AU252" s="168" t="s">
        <v>82</v>
      </c>
      <c r="AY252" s="17" t="s">
        <v>124</v>
      </c>
      <c r="BE252" s="169">
        <f>IF(N252="základní",J252,0)</f>
        <v>0</v>
      </c>
      <c r="BF252" s="169">
        <f>IF(N252="snížená",J252,0)</f>
        <v>0</v>
      </c>
      <c r="BG252" s="169">
        <f>IF(N252="zákl. přenesená",J252,0)</f>
        <v>0</v>
      </c>
      <c r="BH252" s="169">
        <f>IF(N252="sníž. přenesená",J252,0)</f>
        <v>0</v>
      </c>
      <c r="BI252" s="169">
        <f>IF(N252="nulová",J252,0)</f>
        <v>0</v>
      </c>
      <c r="BJ252" s="17" t="s">
        <v>80</v>
      </c>
      <c r="BK252" s="169">
        <f>ROUND(I252*H252,2)</f>
        <v>0</v>
      </c>
      <c r="BL252" s="17" t="s">
        <v>225</v>
      </c>
      <c r="BM252" s="168" t="s">
        <v>353</v>
      </c>
    </row>
    <row r="253" spans="2:51" s="13" customFormat="1" ht="12">
      <c r="B253" s="170"/>
      <c r="D253" s="171" t="s">
        <v>134</v>
      </c>
      <c r="E253" s="172" t="s">
        <v>1</v>
      </c>
      <c r="F253" s="173" t="s">
        <v>354</v>
      </c>
      <c r="H253" s="172" t="s">
        <v>1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2" t="s">
        <v>134</v>
      </c>
      <c r="AU253" s="172" t="s">
        <v>82</v>
      </c>
      <c r="AV253" s="13" t="s">
        <v>80</v>
      </c>
      <c r="AW253" s="13" t="s">
        <v>29</v>
      </c>
      <c r="AX253" s="13" t="s">
        <v>72</v>
      </c>
      <c r="AY253" s="172" t="s">
        <v>124</v>
      </c>
    </row>
    <row r="254" spans="2:51" s="14" customFormat="1" ht="12">
      <c r="B254" s="178"/>
      <c r="D254" s="171" t="s">
        <v>134</v>
      </c>
      <c r="E254" s="179" t="s">
        <v>1</v>
      </c>
      <c r="F254" s="180" t="s">
        <v>355</v>
      </c>
      <c r="H254" s="181">
        <v>31.6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134</v>
      </c>
      <c r="AU254" s="179" t="s">
        <v>82</v>
      </c>
      <c r="AV254" s="14" t="s">
        <v>82</v>
      </c>
      <c r="AW254" s="14" t="s">
        <v>29</v>
      </c>
      <c r="AX254" s="14" t="s">
        <v>72</v>
      </c>
      <c r="AY254" s="179" t="s">
        <v>124</v>
      </c>
    </row>
    <row r="255" spans="2:51" s="13" customFormat="1" ht="12">
      <c r="B255" s="170"/>
      <c r="D255" s="171" t="s">
        <v>134</v>
      </c>
      <c r="E255" s="172" t="s">
        <v>1</v>
      </c>
      <c r="F255" s="173" t="s">
        <v>356</v>
      </c>
      <c r="H255" s="172" t="s">
        <v>1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2" t="s">
        <v>134</v>
      </c>
      <c r="AU255" s="172" t="s">
        <v>82</v>
      </c>
      <c r="AV255" s="13" t="s">
        <v>80</v>
      </c>
      <c r="AW255" s="13" t="s">
        <v>29</v>
      </c>
      <c r="AX255" s="13" t="s">
        <v>72</v>
      </c>
      <c r="AY255" s="172" t="s">
        <v>124</v>
      </c>
    </row>
    <row r="256" spans="2:51" s="14" customFormat="1" ht="12">
      <c r="B256" s="178"/>
      <c r="D256" s="171" t="s">
        <v>134</v>
      </c>
      <c r="E256" s="179" t="s">
        <v>1</v>
      </c>
      <c r="F256" s="180" t="s">
        <v>357</v>
      </c>
      <c r="H256" s="181">
        <v>16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134</v>
      </c>
      <c r="AU256" s="179" t="s">
        <v>82</v>
      </c>
      <c r="AV256" s="14" t="s">
        <v>82</v>
      </c>
      <c r="AW256" s="14" t="s">
        <v>29</v>
      </c>
      <c r="AX256" s="14" t="s">
        <v>72</v>
      </c>
      <c r="AY256" s="179" t="s">
        <v>124</v>
      </c>
    </row>
    <row r="257" spans="2:51" s="13" customFormat="1" ht="12">
      <c r="B257" s="170"/>
      <c r="D257" s="171" t="s">
        <v>134</v>
      </c>
      <c r="E257" s="172" t="s">
        <v>1</v>
      </c>
      <c r="F257" s="173" t="s">
        <v>358</v>
      </c>
      <c r="H257" s="172" t="s">
        <v>1</v>
      </c>
      <c r="I257" s="174"/>
      <c r="L257" s="170"/>
      <c r="M257" s="175"/>
      <c r="N257" s="176"/>
      <c r="O257" s="176"/>
      <c r="P257" s="176"/>
      <c r="Q257" s="176"/>
      <c r="R257" s="176"/>
      <c r="S257" s="176"/>
      <c r="T257" s="177"/>
      <c r="AT257" s="172" t="s">
        <v>134</v>
      </c>
      <c r="AU257" s="172" t="s">
        <v>82</v>
      </c>
      <c r="AV257" s="13" t="s">
        <v>80</v>
      </c>
      <c r="AW257" s="13" t="s">
        <v>29</v>
      </c>
      <c r="AX257" s="13" t="s">
        <v>72</v>
      </c>
      <c r="AY257" s="172" t="s">
        <v>124</v>
      </c>
    </row>
    <row r="258" spans="2:51" s="14" customFormat="1" ht="12">
      <c r="B258" s="178"/>
      <c r="D258" s="171" t="s">
        <v>134</v>
      </c>
      <c r="E258" s="179" t="s">
        <v>1</v>
      </c>
      <c r="F258" s="180" t="s">
        <v>269</v>
      </c>
      <c r="H258" s="181">
        <v>24</v>
      </c>
      <c r="I258" s="182"/>
      <c r="L258" s="178"/>
      <c r="M258" s="183"/>
      <c r="N258" s="184"/>
      <c r="O258" s="184"/>
      <c r="P258" s="184"/>
      <c r="Q258" s="184"/>
      <c r="R258" s="184"/>
      <c r="S258" s="184"/>
      <c r="T258" s="185"/>
      <c r="AT258" s="179" t="s">
        <v>134</v>
      </c>
      <c r="AU258" s="179" t="s">
        <v>82</v>
      </c>
      <c r="AV258" s="14" t="s">
        <v>82</v>
      </c>
      <c r="AW258" s="14" t="s">
        <v>29</v>
      </c>
      <c r="AX258" s="14" t="s">
        <v>72</v>
      </c>
      <c r="AY258" s="179" t="s">
        <v>124</v>
      </c>
    </row>
    <row r="259" spans="2:51" s="15" customFormat="1" ht="12">
      <c r="B259" s="189"/>
      <c r="D259" s="171" t="s">
        <v>134</v>
      </c>
      <c r="E259" s="190" t="s">
        <v>1</v>
      </c>
      <c r="F259" s="191" t="s">
        <v>158</v>
      </c>
      <c r="H259" s="192">
        <v>71.6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134</v>
      </c>
      <c r="AU259" s="190" t="s">
        <v>82</v>
      </c>
      <c r="AV259" s="15" t="s">
        <v>132</v>
      </c>
      <c r="AW259" s="15" t="s">
        <v>29</v>
      </c>
      <c r="AX259" s="15" t="s">
        <v>80</v>
      </c>
      <c r="AY259" s="190" t="s">
        <v>124</v>
      </c>
    </row>
    <row r="260" spans="1:65" s="2" customFormat="1" ht="33" customHeight="1">
      <c r="A260" s="32"/>
      <c r="B260" s="156"/>
      <c r="C260" s="157" t="s">
        <v>359</v>
      </c>
      <c r="D260" s="157" t="s">
        <v>127</v>
      </c>
      <c r="E260" s="158" t="s">
        <v>360</v>
      </c>
      <c r="F260" s="159" t="s">
        <v>361</v>
      </c>
      <c r="G260" s="160" t="s">
        <v>213</v>
      </c>
      <c r="H260" s="161">
        <v>68</v>
      </c>
      <c r="I260" s="162"/>
      <c r="J260" s="163">
        <f>ROUND(I260*H260,2)</f>
        <v>0</v>
      </c>
      <c r="K260" s="159" t="s">
        <v>131</v>
      </c>
      <c r="L260" s="33"/>
      <c r="M260" s="164" t="s">
        <v>1</v>
      </c>
      <c r="N260" s="165" t="s">
        <v>37</v>
      </c>
      <c r="O260" s="58"/>
      <c r="P260" s="166">
        <f>O260*H260</f>
        <v>0</v>
      </c>
      <c r="Q260" s="166">
        <v>0</v>
      </c>
      <c r="R260" s="166">
        <f>Q260*H260</f>
        <v>0</v>
      </c>
      <c r="S260" s="166">
        <v>0.02475</v>
      </c>
      <c r="T260" s="167">
        <f>S260*H260</f>
        <v>1.683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68" t="s">
        <v>225</v>
      </c>
      <c r="AT260" s="168" t="s">
        <v>127</v>
      </c>
      <c r="AU260" s="168" t="s">
        <v>82</v>
      </c>
      <c r="AY260" s="17" t="s">
        <v>124</v>
      </c>
      <c r="BE260" s="169">
        <f>IF(N260="základní",J260,0)</f>
        <v>0</v>
      </c>
      <c r="BF260" s="169">
        <f>IF(N260="snížená",J260,0)</f>
        <v>0</v>
      </c>
      <c r="BG260" s="169">
        <f>IF(N260="zákl. přenesená",J260,0)</f>
        <v>0</v>
      </c>
      <c r="BH260" s="169">
        <f>IF(N260="sníž. přenesená",J260,0)</f>
        <v>0</v>
      </c>
      <c r="BI260" s="169">
        <f>IF(N260="nulová",J260,0)</f>
        <v>0</v>
      </c>
      <c r="BJ260" s="17" t="s">
        <v>80</v>
      </c>
      <c r="BK260" s="169">
        <f>ROUND(I260*H260,2)</f>
        <v>0</v>
      </c>
      <c r="BL260" s="17" t="s">
        <v>225</v>
      </c>
      <c r="BM260" s="168" t="s">
        <v>362</v>
      </c>
    </row>
    <row r="261" spans="2:51" s="13" customFormat="1" ht="12">
      <c r="B261" s="170"/>
      <c r="D261" s="171" t="s">
        <v>134</v>
      </c>
      <c r="E261" s="172" t="s">
        <v>1</v>
      </c>
      <c r="F261" s="173" t="s">
        <v>363</v>
      </c>
      <c r="H261" s="172" t="s">
        <v>1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2" t="s">
        <v>134</v>
      </c>
      <c r="AU261" s="172" t="s">
        <v>82</v>
      </c>
      <c r="AV261" s="13" t="s">
        <v>80</v>
      </c>
      <c r="AW261" s="13" t="s">
        <v>29</v>
      </c>
      <c r="AX261" s="13" t="s">
        <v>72</v>
      </c>
      <c r="AY261" s="172" t="s">
        <v>124</v>
      </c>
    </row>
    <row r="262" spans="2:51" s="14" customFormat="1" ht="12">
      <c r="B262" s="178"/>
      <c r="D262" s="171" t="s">
        <v>134</v>
      </c>
      <c r="E262" s="179" t="s">
        <v>1</v>
      </c>
      <c r="F262" s="180" t="s">
        <v>364</v>
      </c>
      <c r="H262" s="181">
        <v>50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134</v>
      </c>
      <c r="AU262" s="179" t="s">
        <v>82</v>
      </c>
      <c r="AV262" s="14" t="s">
        <v>82</v>
      </c>
      <c r="AW262" s="14" t="s">
        <v>29</v>
      </c>
      <c r="AX262" s="14" t="s">
        <v>72</v>
      </c>
      <c r="AY262" s="179" t="s">
        <v>124</v>
      </c>
    </row>
    <row r="263" spans="2:51" s="13" customFormat="1" ht="12">
      <c r="B263" s="170"/>
      <c r="D263" s="171" t="s">
        <v>134</v>
      </c>
      <c r="E263" s="172" t="s">
        <v>1</v>
      </c>
      <c r="F263" s="173" t="s">
        <v>365</v>
      </c>
      <c r="H263" s="172" t="s">
        <v>1</v>
      </c>
      <c r="I263" s="174"/>
      <c r="L263" s="170"/>
      <c r="M263" s="175"/>
      <c r="N263" s="176"/>
      <c r="O263" s="176"/>
      <c r="P263" s="176"/>
      <c r="Q263" s="176"/>
      <c r="R263" s="176"/>
      <c r="S263" s="176"/>
      <c r="T263" s="177"/>
      <c r="AT263" s="172" t="s">
        <v>134</v>
      </c>
      <c r="AU263" s="172" t="s">
        <v>82</v>
      </c>
      <c r="AV263" s="13" t="s">
        <v>80</v>
      </c>
      <c r="AW263" s="13" t="s">
        <v>29</v>
      </c>
      <c r="AX263" s="13" t="s">
        <v>72</v>
      </c>
      <c r="AY263" s="172" t="s">
        <v>124</v>
      </c>
    </row>
    <row r="264" spans="2:51" s="14" customFormat="1" ht="12">
      <c r="B264" s="178"/>
      <c r="D264" s="171" t="s">
        <v>134</v>
      </c>
      <c r="E264" s="179" t="s">
        <v>1</v>
      </c>
      <c r="F264" s="180" t="s">
        <v>366</v>
      </c>
      <c r="H264" s="181">
        <v>18</v>
      </c>
      <c r="I264" s="182"/>
      <c r="L264" s="178"/>
      <c r="M264" s="183"/>
      <c r="N264" s="184"/>
      <c r="O264" s="184"/>
      <c r="P264" s="184"/>
      <c r="Q264" s="184"/>
      <c r="R264" s="184"/>
      <c r="S264" s="184"/>
      <c r="T264" s="185"/>
      <c r="AT264" s="179" t="s">
        <v>134</v>
      </c>
      <c r="AU264" s="179" t="s">
        <v>82</v>
      </c>
      <c r="AV264" s="14" t="s">
        <v>82</v>
      </c>
      <c r="AW264" s="14" t="s">
        <v>29</v>
      </c>
      <c r="AX264" s="14" t="s">
        <v>72</v>
      </c>
      <c r="AY264" s="179" t="s">
        <v>124</v>
      </c>
    </row>
    <row r="265" spans="2:51" s="15" customFormat="1" ht="12">
      <c r="B265" s="189"/>
      <c r="D265" s="171" t="s">
        <v>134</v>
      </c>
      <c r="E265" s="190" t="s">
        <v>1</v>
      </c>
      <c r="F265" s="191" t="s">
        <v>158</v>
      </c>
      <c r="H265" s="192">
        <v>68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134</v>
      </c>
      <c r="AU265" s="190" t="s">
        <v>82</v>
      </c>
      <c r="AV265" s="15" t="s">
        <v>132</v>
      </c>
      <c r="AW265" s="15" t="s">
        <v>29</v>
      </c>
      <c r="AX265" s="15" t="s">
        <v>80</v>
      </c>
      <c r="AY265" s="190" t="s">
        <v>124</v>
      </c>
    </row>
    <row r="266" spans="1:65" s="2" customFormat="1" ht="33" customHeight="1">
      <c r="A266" s="32"/>
      <c r="B266" s="156"/>
      <c r="C266" s="157" t="s">
        <v>282</v>
      </c>
      <c r="D266" s="157" t="s">
        <v>127</v>
      </c>
      <c r="E266" s="158" t="s">
        <v>367</v>
      </c>
      <c r="F266" s="159" t="s">
        <v>368</v>
      </c>
      <c r="G266" s="160" t="s">
        <v>213</v>
      </c>
      <c r="H266" s="161">
        <v>54</v>
      </c>
      <c r="I266" s="162"/>
      <c r="J266" s="163">
        <f>ROUND(I266*H266,2)</f>
        <v>0</v>
      </c>
      <c r="K266" s="159" t="s">
        <v>131</v>
      </c>
      <c r="L266" s="33"/>
      <c r="M266" s="164" t="s">
        <v>1</v>
      </c>
      <c r="N266" s="165" t="s">
        <v>37</v>
      </c>
      <c r="O266" s="58"/>
      <c r="P266" s="166">
        <f>O266*H266</f>
        <v>0</v>
      </c>
      <c r="Q266" s="166">
        <v>0</v>
      </c>
      <c r="R266" s="166">
        <f>Q266*H266</f>
        <v>0</v>
      </c>
      <c r="S266" s="166">
        <v>0.02475</v>
      </c>
      <c r="T266" s="167">
        <f>S266*H266</f>
        <v>1.3365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68" t="s">
        <v>225</v>
      </c>
      <c r="AT266" s="168" t="s">
        <v>127</v>
      </c>
      <c r="AU266" s="168" t="s">
        <v>82</v>
      </c>
      <c r="AY266" s="17" t="s">
        <v>124</v>
      </c>
      <c r="BE266" s="169">
        <f>IF(N266="základní",J266,0)</f>
        <v>0</v>
      </c>
      <c r="BF266" s="169">
        <f>IF(N266="snížená",J266,0)</f>
        <v>0</v>
      </c>
      <c r="BG266" s="169">
        <f>IF(N266="zákl. přenesená",J266,0)</f>
        <v>0</v>
      </c>
      <c r="BH266" s="169">
        <f>IF(N266="sníž. přenesená",J266,0)</f>
        <v>0</v>
      </c>
      <c r="BI266" s="169">
        <f>IF(N266="nulová",J266,0)</f>
        <v>0</v>
      </c>
      <c r="BJ266" s="17" t="s">
        <v>80</v>
      </c>
      <c r="BK266" s="169">
        <f>ROUND(I266*H266,2)</f>
        <v>0</v>
      </c>
      <c r="BL266" s="17" t="s">
        <v>225</v>
      </c>
      <c r="BM266" s="168" t="s">
        <v>369</v>
      </c>
    </row>
    <row r="267" spans="2:51" s="13" customFormat="1" ht="12">
      <c r="B267" s="170"/>
      <c r="D267" s="171" t="s">
        <v>134</v>
      </c>
      <c r="E267" s="172" t="s">
        <v>1</v>
      </c>
      <c r="F267" s="173" t="s">
        <v>370</v>
      </c>
      <c r="H267" s="172" t="s">
        <v>1</v>
      </c>
      <c r="I267" s="174"/>
      <c r="L267" s="170"/>
      <c r="M267" s="175"/>
      <c r="N267" s="176"/>
      <c r="O267" s="176"/>
      <c r="P267" s="176"/>
      <c r="Q267" s="176"/>
      <c r="R267" s="176"/>
      <c r="S267" s="176"/>
      <c r="T267" s="177"/>
      <c r="AT267" s="172" t="s">
        <v>134</v>
      </c>
      <c r="AU267" s="172" t="s">
        <v>82</v>
      </c>
      <c r="AV267" s="13" t="s">
        <v>80</v>
      </c>
      <c r="AW267" s="13" t="s">
        <v>29</v>
      </c>
      <c r="AX267" s="13" t="s">
        <v>72</v>
      </c>
      <c r="AY267" s="172" t="s">
        <v>124</v>
      </c>
    </row>
    <row r="268" spans="2:51" s="14" customFormat="1" ht="12">
      <c r="B268" s="178"/>
      <c r="D268" s="171" t="s">
        <v>134</v>
      </c>
      <c r="E268" s="179" t="s">
        <v>1</v>
      </c>
      <c r="F268" s="180" t="s">
        <v>371</v>
      </c>
      <c r="H268" s="181">
        <v>30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134</v>
      </c>
      <c r="AU268" s="179" t="s">
        <v>82</v>
      </c>
      <c r="AV268" s="14" t="s">
        <v>82</v>
      </c>
      <c r="AW268" s="14" t="s">
        <v>29</v>
      </c>
      <c r="AX268" s="14" t="s">
        <v>72</v>
      </c>
      <c r="AY268" s="179" t="s">
        <v>124</v>
      </c>
    </row>
    <row r="269" spans="2:51" s="13" customFormat="1" ht="12">
      <c r="B269" s="170"/>
      <c r="D269" s="171" t="s">
        <v>134</v>
      </c>
      <c r="E269" s="172" t="s">
        <v>1</v>
      </c>
      <c r="F269" s="173" t="s">
        <v>372</v>
      </c>
      <c r="H269" s="172" t="s">
        <v>1</v>
      </c>
      <c r="I269" s="174"/>
      <c r="L269" s="170"/>
      <c r="M269" s="175"/>
      <c r="N269" s="176"/>
      <c r="O269" s="176"/>
      <c r="P269" s="176"/>
      <c r="Q269" s="176"/>
      <c r="R269" s="176"/>
      <c r="S269" s="176"/>
      <c r="T269" s="177"/>
      <c r="AT269" s="172" t="s">
        <v>134</v>
      </c>
      <c r="AU269" s="172" t="s">
        <v>82</v>
      </c>
      <c r="AV269" s="13" t="s">
        <v>80</v>
      </c>
      <c r="AW269" s="13" t="s">
        <v>29</v>
      </c>
      <c r="AX269" s="13" t="s">
        <v>72</v>
      </c>
      <c r="AY269" s="172" t="s">
        <v>124</v>
      </c>
    </row>
    <row r="270" spans="2:51" s="14" customFormat="1" ht="12">
      <c r="B270" s="178"/>
      <c r="D270" s="171" t="s">
        <v>134</v>
      </c>
      <c r="E270" s="179" t="s">
        <v>1</v>
      </c>
      <c r="F270" s="180" t="s">
        <v>373</v>
      </c>
      <c r="H270" s="181">
        <v>24</v>
      </c>
      <c r="I270" s="182"/>
      <c r="L270" s="178"/>
      <c r="M270" s="183"/>
      <c r="N270" s="184"/>
      <c r="O270" s="184"/>
      <c r="P270" s="184"/>
      <c r="Q270" s="184"/>
      <c r="R270" s="184"/>
      <c r="S270" s="184"/>
      <c r="T270" s="185"/>
      <c r="AT270" s="179" t="s">
        <v>134</v>
      </c>
      <c r="AU270" s="179" t="s">
        <v>82</v>
      </c>
      <c r="AV270" s="14" t="s">
        <v>82</v>
      </c>
      <c r="AW270" s="14" t="s">
        <v>29</v>
      </c>
      <c r="AX270" s="14" t="s">
        <v>72</v>
      </c>
      <c r="AY270" s="179" t="s">
        <v>124</v>
      </c>
    </row>
    <row r="271" spans="2:51" s="15" customFormat="1" ht="12">
      <c r="B271" s="189"/>
      <c r="D271" s="171" t="s">
        <v>134</v>
      </c>
      <c r="E271" s="190" t="s">
        <v>1</v>
      </c>
      <c r="F271" s="191" t="s">
        <v>158</v>
      </c>
      <c r="H271" s="192">
        <v>54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134</v>
      </c>
      <c r="AU271" s="190" t="s">
        <v>82</v>
      </c>
      <c r="AV271" s="15" t="s">
        <v>132</v>
      </c>
      <c r="AW271" s="15" t="s">
        <v>29</v>
      </c>
      <c r="AX271" s="15" t="s">
        <v>80</v>
      </c>
      <c r="AY271" s="190" t="s">
        <v>124</v>
      </c>
    </row>
    <row r="272" spans="1:65" s="2" customFormat="1" ht="44.25" customHeight="1">
      <c r="A272" s="32"/>
      <c r="B272" s="156"/>
      <c r="C272" s="157" t="s">
        <v>374</v>
      </c>
      <c r="D272" s="157" t="s">
        <v>127</v>
      </c>
      <c r="E272" s="158" t="s">
        <v>375</v>
      </c>
      <c r="F272" s="159" t="s">
        <v>376</v>
      </c>
      <c r="G272" s="160" t="s">
        <v>213</v>
      </c>
      <c r="H272" s="161">
        <v>83</v>
      </c>
      <c r="I272" s="162"/>
      <c r="J272" s="163">
        <f>ROUND(I272*H272,2)</f>
        <v>0</v>
      </c>
      <c r="K272" s="159" t="s">
        <v>131</v>
      </c>
      <c r="L272" s="33"/>
      <c r="M272" s="164" t="s">
        <v>1</v>
      </c>
      <c r="N272" s="165" t="s">
        <v>37</v>
      </c>
      <c r="O272" s="58"/>
      <c r="P272" s="166">
        <f>O272*H272</f>
        <v>0</v>
      </c>
      <c r="Q272" s="166">
        <v>0</v>
      </c>
      <c r="R272" s="166">
        <f>Q272*H272</f>
        <v>0</v>
      </c>
      <c r="S272" s="166">
        <v>0</v>
      </c>
      <c r="T272" s="167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68" t="s">
        <v>225</v>
      </c>
      <c r="AT272" s="168" t="s">
        <v>127</v>
      </c>
      <c r="AU272" s="168" t="s">
        <v>82</v>
      </c>
      <c r="AY272" s="17" t="s">
        <v>124</v>
      </c>
      <c r="BE272" s="169">
        <f>IF(N272="základní",J272,0)</f>
        <v>0</v>
      </c>
      <c r="BF272" s="169">
        <f>IF(N272="snížená",J272,0)</f>
        <v>0</v>
      </c>
      <c r="BG272" s="169">
        <f>IF(N272="zákl. přenesená",J272,0)</f>
        <v>0</v>
      </c>
      <c r="BH272" s="169">
        <f>IF(N272="sníž. přenesená",J272,0)</f>
        <v>0</v>
      </c>
      <c r="BI272" s="169">
        <f>IF(N272="nulová",J272,0)</f>
        <v>0</v>
      </c>
      <c r="BJ272" s="17" t="s">
        <v>80</v>
      </c>
      <c r="BK272" s="169">
        <f>ROUND(I272*H272,2)</f>
        <v>0</v>
      </c>
      <c r="BL272" s="17" t="s">
        <v>225</v>
      </c>
      <c r="BM272" s="168" t="s">
        <v>377</v>
      </c>
    </row>
    <row r="273" spans="2:51" s="13" customFormat="1" ht="12">
      <c r="B273" s="170"/>
      <c r="D273" s="171" t="s">
        <v>134</v>
      </c>
      <c r="E273" s="172" t="s">
        <v>1</v>
      </c>
      <c r="F273" s="173" t="s">
        <v>378</v>
      </c>
      <c r="H273" s="172" t="s">
        <v>1</v>
      </c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2" t="s">
        <v>134</v>
      </c>
      <c r="AU273" s="172" t="s">
        <v>82</v>
      </c>
      <c r="AV273" s="13" t="s">
        <v>80</v>
      </c>
      <c r="AW273" s="13" t="s">
        <v>29</v>
      </c>
      <c r="AX273" s="13" t="s">
        <v>72</v>
      </c>
      <c r="AY273" s="172" t="s">
        <v>124</v>
      </c>
    </row>
    <row r="274" spans="2:51" s="14" customFormat="1" ht="12">
      <c r="B274" s="178"/>
      <c r="D274" s="171" t="s">
        <v>134</v>
      </c>
      <c r="E274" s="179" t="s">
        <v>1</v>
      </c>
      <c r="F274" s="180" t="s">
        <v>379</v>
      </c>
      <c r="H274" s="181">
        <v>83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134</v>
      </c>
      <c r="AU274" s="179" t="s">
        <v>82</v>
      </c>
      <c r="AV274" s="14" t="s">
        <v>82</v>
      </c>
      <c r="AW274" s="14" t="s">
        <v>29</v>
      </c>
      <c r="AX274" s="14" t="s">
        <v>80</v>
      </c>
      <c r="AY274" s="179" t="s">
        <v>124</v>
      </c>
    </row>
    <row r="275" spans="1:65" s="2" customFormat="1" ht="16.5" customHeight="1">
      <c r="A275" s="32"/>
      <c r="B275" s="156"/>
      <c r="C275" s="198" t="s">
        <v>380</v>
      </c>
      <c r="D275" s="198" t="s">
        <v>201</v>
      </c>
      <c r="E275" s="199" t="s">
        <v>381</v>
      </c>
      <c r="F275" s="200" t="s">
        <v>382</v>
      </c>
      <c r="G275" s="201" t="s">
        <v>196</v>
      </c>
      <c r="H275" s="202">
        <v>0.25</v>
      </c>
      <c r="I275" s="203"/>
      <c r="J275" s="204">
        <f>ROUND(I275*H275,2)</f>
        <v>0</v>
      </c>
      <c r="K275" s="200" t="s">
        <v>131</v>
      </c>
      <c r="L275" s="205"/>
      <c r="M275" s="206" t="s">
        <v>1</v>
      </c>
      <c r="N275" s="207" t="s">
        <v>37</v>
      </c>
      <c r="O275" s="58"/>
      <c r="P275" s="166">
        <f>O275*H275</f>
        <v>0</v>
      </c>
      <c r="Q275" s="166">
        <v>0.5</v>
      </c>
      <c r="R275" s="166">
        <f>Q275*H275</f>
        <v>0.125</v>
      </c>
      <c r="S275" s="166">
        <v>0</v>
      </c>
      <c r="T275" s="167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68" t="s">
        <v>258</v>
      </c>
      <c r="AT275" s="168" t="s">
        <v>201</v>
      </c>
      <c r="AU275" s="168" t="s">
        <v>82</v>
      </c>
      <c r="AY275" s="17" t="s">
        <v>124</v>
      </c>
      <c r="BE275" s="169">
        <f>IF(N275="základní",J275,0)</f>
        <v>0</v>
      </c>
      <c r="BF275" s="169">
        <f>IF(N275="snížená",J275,0)</f>
        <v>0</v>
      </c>
      <c r="BG275" s="169">
        <f>IF(N275="zákl. přenesená",J275,0)</f>
        <v>0</v>
      </c>
      <c r="BH275" s="169">
        <f>IF(N275="sníž. přenesená",J275,0)</f>
        <v>0</v>
      </c>
      <c r="BI275" s="169">
        <f>IF(N275="nulová",J275,0)</f>
        <v>0</v>
      </c>
      <c r="BJ275" s="17" t="s">
        <v>80</v>
      </c>
      <c r="BK275" s="169">
        <f>ROUND(I275*H275,2)</f>
        <v>0</v>
      </c>
      <c r="BL275" s="17" t="s">
        <v>225</v>
      </c>
      <c r="BM275" s="168" t="s">
        <v>383</v>
      </c>
    </row>
    <row r="276" spans="1:65" s="2" customFormat="1" ht="16.5" customHeight="1">
      <c r="A276" s="32"/>
      <c r="B276" s="156"/>
      <c r="C276" s="198" t="s">
        <v>384</v>
      </c>
      <c r="D276" s="198" t="s">
        <v>201</v>
      </c>
      <c r="E276" s="199" t="s">
        <v>385</v>
      </c>
      <c r="F276" s="200" t="s">
        <v>386</v>
      </c>
      <c r="G276" s="201" t="s">
        <v>196</v>
      </c>
      <c r="H276" s="202">
        <v>0.6</v>
      </c>
      <c r="I276" s="203"/>
      <c r="J276" s="204">
        <f>ROUND(I276*H276,2)</f>
        <v>0</v>
      </c>
      <c r="K276" s="200" t="s">
        <v>131</v>
      </c>
      <c r="L276" s="205"/>
      <c r="M276" s="206" t="s">
        <v>1</v>
      </c>
      <c r="N276" s="207" t="s">
        <v>37</v>
      </c>
      <c r="O276" s="58"/>
      <c r="P276" s="166">
        <f>O276*H276</f>
        <v>0</v>
      </c>
      <c r="Q276" s="166">
        <v>0.5</v>
      </c>
      <c r="R276" s="166">
        <f>Q276*H276</f>
        <v>0.3</v>
      </c>
      <c r="S276" s="166">
        <v>0</v>
      </c>
      <c r="T276" s="167">
        <f>S276*H276</f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68" t="s">
        <v>258</v>
      </c>
      <c r="AT276" s="168" t="s">
        <v>201</v>
      </c>
      <c r="AU276" s="168" t="s">
        <v>82</v>
      </c>
      <c r="AY276" s="17" t="s">
        <v>124</v>
      </c>
      <c r="BE276" s="169">
        <f>IF(N276="základní",J276,0)</f>
        <v>0</v>
      </c>
      <c r="BF276" s="169">
        <f>IF(N276="snížená",J276,0)</f>
        <v>0</v>
      </c>
      <c r="BG276" s="169">
        <f>IF(N276="zákl. přenesená",J276,0)</f>
        <v>0</v>
      </c>
      <c r="BH276" s="169">
        <f>IF(N276="sníž. přenesená",J276,0)</f>
        <v>0</v>
      </c>
      <c r="BI276" s="169">
        <f>IF(N276="nulová",J276,0)</f>
        <v>0</v>
      </c>
      <c r="BJ276" s="17" t="s">
        <v>80</v>
      </c>
      <c r="BK276" s="169">
        <f>ROUND(I276*H276,2)</f>
        <v>0</v>
      </c>
      <c r="BL276" s="17" t="s">
        <v>225</v>
      </c>
      <c r="BM276" s="168" t="s">
        <v>387</v>
      </c>
    </row>
    <row r="277" spans="1:65" s="2" customFormat="1" ht="33" customHeight="1">
      <c r="A277" s="32"/>
      <c r="B277" s="156"/>
      <c r="C277" s="157" t="s">
        <v>388</v>
      </c>
      <c r="D277" s="157" t="s">
        <v>127</v>
      </c>
      <c r="E277" s="158" t="s">
        <v>389</v>
      </c>
      <c r="F277" s="159" t="s">
        <v>390</v>
      </c>
      <c r="G277" s="160" t="s">
        <v>213</v>
      </c>
      <c r="H277" s="161">
        <v>169</v>
      </c>
      <c r="I277" s="162"/>
      <c r="J277" s="163">
        <f>ROUND(I277*H277,2)</f>
        <v>0</v>
      </c>
      <c r="K277" s="159" t="s">
        <v>131</v>
      </c>
      <c r="L277" s="33"/>
      <c r="M277" s="164" t="s">
        <v>1</v>
      </c>
      <c r="N277" s="165" t="s">
        <v>37</v>
      </c>
      <c r="O277" s="58"/>
      <c r="P277" s="166">
        <f>O277*H277</f>
        <v>0</v>
      </c>
      <c r="Q277" s="166">
        <v>0.01363</v>
      </c>
      <c r="R277" s="166">
        <f>Q277*H277</f>
        <v>2.30347</v>
      </c>
      <c r="S277" s="166">
        <v>0</v>
      </c>
      <c r="T277" s="167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68" t="s">
        <v>225</v>
      </c>
      <c r="AT277" s="168" t="s">
        <v>127</v>
      </c>
      <c r="AU277" s="168" t="s">
        <v>82</v>
      </c>
      <c r="AY277" s="17" t="s">
        <v>124</v>
      </c>
      <c r="BE277" s="169">
        <f>IF(N277="základní",J277,0)</f>
        <v>0</v>
      </c>
      <c r="BF277" s="169">
        <f>IF(N277="snížená",J277,0)</f>
        <v>0</v>
      </c>
      <c r="BG277" s="169">
        <f>IF(N277="zákl. přenesená",J277,0)</f>
        <v>0</v>
      </c>
      <c r="BH277" s="169">
        <f>IF(N277="sníž. přenesená",J277,0)</f>
        <v>0</v>
      </c>
      <c r="BI277" s="169">
        <f>IF(N277="nulová",J277,0)</f>
        <v>0</v>
      </c>
      <c r="BJ277" s="17" t="s">
        <v>80</v>
      </c>
      <c r="BK277" s="169">
        <f>ROUND(I277*H277,2)</f>
        <v>0</v>
      </c>
      <c r="BL277" s="17" t="s">
        <v>225</v>
      </c>
      <c r="BM277" s="168" t="s">
        <v>391</v>
      </c>
    </row>
    <row r="278" spans="2:51" s="13" customFormat="1" ht="12">
      <c r="B278" s="170"/>
      <c r="D278" s="171" t="s">
        <v>134</v>
      </c>
      <c r="E278" s="172" t="s">
        <v>1</v>
      </c>
      <c r="F278" s="173" t="s">
        <v>392</v>
      </c>
      <c r="H278" s="172" t="s">
        <v>1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2" t="s">
        <v>134</v>
      </c>
      <c r="AU278" s="172" t="s">
        <v>82</v>
      </c>
      <c r="AV278" s="13" t="s">
        <v>80</v>
      </c>
      <c r="AW278" s="13" t="s">
        <v>29</v>
      </c>
      <c r="AX278" s="13" t="s">
        <v>72</v>
      </c>
      <c r="AY278" s="172" t="s">
        <v>124</v>
      </c>
    </row>
    <row r="279" spans="2:51" s="14" customFormat="1" ht="12">
      <c r="B279" s="178"/>
      <c r="D279" s="171" t="s">
        <v>134</v>
      </c>
      <c r="E279" s="179" t="s">
        <v>1</v>
      </c>
      <c r="F279" s="180" t="s">
        <v>393</v>
      </c>
      <c r="H279" s="181">
        <v>125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134</v>
      </c>
      <c r="AU279" s="179" t="s">
        <v>82</v>
      </c>
      <c r="AV279" s="14" t="s">
        <v>82</v>
      </c>
      <c r="AW279" s="14" t="s">
        <v>29</v>
      </c>
      <c r="AX279" s="14" t="s">
        <v>72</v>
      </c>
      <c r="AY279" s="179" t="s">
        <v>124</v>
      </c>
    </row>
    <row r="280" spans="2:51" s="13" customFormat="1" ht="12">
      <c r="B280" s="170"/>
      <c r="D280" s="171" t="s">
        <v>134</v>
      </c>
      <c r="E280" s="172" t="s">
        <v>1</v>
      </c>
      <c r="F280" s="173" t="s">
        <v>394</v>
      </c>
      <c r="H280" s="172" t="s">
        <v>1</v>
      </c>
      <c r="I280" s="174"/>
      <c r="L280" s="170"/>
      <c r="M280" s="175"/>
      <c r="N280" s="176"/>
      <c r="O280" s="176"/>
      <c r="P280" s="176"/>
      <c r="Q280" s="176"/>
      <c r="R280" s="176"/>
      <c r="S280" s="176"/>
      <c r="T280" s="177"/>
      <c r="AT280" s="172" t="s">
        <v>134</v>
      </c>
      <c r="AU280" s="172" t="s">
        <v>82</v>
      </c>
      <c r="AV280" s="13" t="s">
        <v>80</v>
      </c>
      <c r="AW280" s="13" t="s">
        <v>29</v>
      </c>
      <c r="AX280" s="13" t="s">
        <v>72</v>
      </c>
      <c r="AY280" s="172" t="s">
        <v>124</v>
      </c>
    </row>
    <row r="281" spans="2:51" s="14" customFormat="1" ht="12">
      <c r="B281" s="178"/>
      <c r="D281" s="171" t="s">
        <v>134</v>
      </c>
      <c r="E281" s="179" t="s">
        <v>1</v>
      </c>
      <c r="F281" s="180" t="s">
        <v>395</v>
      </c>
      <c r="H281" s="181">
        <v>44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134</v>
      </c>
      <c r="AU281" s="179" t="s">
        <v>82</v>
      </c>
      <c r="AV281" s="14" t="s">
        <v>82</v>
      </c>
      <c r="AW281" s="14" t="s">
        <v>29</v>
      </c>
      <c r="AX281" s="14" t="s">
        <v>72</v>
      </c>
      <c r="AY281" s="179" t="s">
        <v>124</v>
      </c>
    </row>
    <row r="282" spans="2:51" s="15" customFormat="1" ht="12">
      <c r="B282" s="189"/>
      <c r="D282" s="171" t="s">
        <v>134</v>
      </c>
      <c r="E282" s="190" t="s">
        <v>1</v>
      </c>
      <c r="F282" s="191" t="s">
        <v>158</v>
      </c>
      <c r="H282" s="192">
        <v>169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134</v>
      </c>
      <c r="AU282" s="190" t="s">
        <v>82</v>
      </c>
      <c r="AV282" s="15" t="s">
        <v>132</v>
      </c>
      <c r="AW282" s="15" t="s">
        <v>29</v>
      </c>
      <c r="AX282" s="15" t="s">
        <v>80</v>
      </c>
      <c r="AY282" s="190" t="s">
        <v>124</v>
      </c>
    </row>
    <row r="283" spans="1:65" s="2" customFormat="1" ht="33" customHeight="1">
      <c r="A283" s="32"/>
      <c r="B283" s="156"/>
      <c r="C283" s="157" t="s">
        <v>396</v>
      </c>
      <c r="D283" s="157" t="s">
        <v>127</v>
      </c>
      <c r="E283" s="158" t="s">
        <v>397</v>
      </c>
      <c r="F283" s="159" t="s">
        <v>398</v>
      </c>
      <c r="G283" s="160" t="s">
        <v>213</v>
      </c>
      <c r="H283" s="161">
        <v>35.6</v>
      </c>
      <c r="I283" s="162"/>
      <c r="J283" s="163">
        <f>ROUND(I283*H283,2)</f>
        <v>0</v>
      </c>
      <c r="K283" s="159" t="s">
        <v>131</v>
      </c>
      <c r="L283" s="33"/>
      <c r="M283" s="164" t="s">
        <v>1</v>
      </c>
      <c r="N283" s="165" t="s">
        <v>37</v>
      </c>
      <c r="O283" s="58"/>
      <c r="P283" s="166">
        <f>O283*H283</f>
        <v>0</v>
      </c>
      <c r="Q283" s="166">
        <v>0.01752</v>
      </c>
      <c r="R283" s="166">
        <f>Q283*H283</f>
        <v>0.623712</v>
      </c>
      <c r="S283" s="166">
        <v>0</v>
      </c>
      <c r="T283" s="167">
        <f>S283*H283</f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68" t="s">
        <v>225</v>
      </c>
      <c r="AT283" s="168" t="s">
        <v>127</v>
      </c>
      <c r="AU283" s="168" t="s">
        <v>82</v>
      </c>
      <c r="AY283" s="17" t="s">
        <v>124</v>
      </c>
      <c r="BE283" s="169">
        <f>IF(N283="základní",J283,0)</f>
        <v>0</v>
      </c>
      <c r="BF283" s="169">
        <f>IF(N283="snížená",J283,0)</f>
        <v>0</v>
      </c>
      <c r="BG283" s="169">
        <f>IF(N283="zákl. přenesená",J283,0)</f>
        <v>0</v>
      </c>
      <c r="BH283" s="169">
        <f>IF(N283="sníž. přenesená",J283,0)</f>
        <v>0</v>
      </c>
      <c r="BI283" s="169">
        <f>IF(N283="nulová",J283,0)</f>
        <v>0</v>
      </c>
      <c r="BJ283" s="17" t="s">
        <v>80</v>
      </c>
      <c r="BK283" s="169">
        <f>ROUND(I283*H283,2)</f>
        <v>0</v>
      </c>
      <c r="BL283" s="17" t="s">
        <v>225</v>
      </c>
      <c r="BM283" s="168" t="s">
        <v>399</v>
      </c>
    </row>
    <row r="284" spans="2:51" s="13" customFormat="1" ht="12">
      <c r="B284" s="170"/>
      <c r="D284" s="171" t="s">
        <v>134</v>
      </c>
      <c r="E284" s="172" t="s">
        <v>1</v>
      </c>
      <c r="F284" s="173" t="s">
        <v>400</v>
      </c>
      <c r="H284" s="172" t="s">
        <v>1</v>
      </c>
      <c r="I284" s="174"/>
      <c r="L284" s="170"/>
      <c r="M284" s="175"/>
      <c r="N284" s="176"/>
      <c r="O284" s="176"/>
      <c r="P284" s="176"/>
      <c r="Q284" s="176"/>
      <c r="R284" s="176"/>
      <c r="S284" s="176"/>
      <c r="T284" s="177"/>
      <c r="AT284" s="172" t="s">
        <v>134</v>
      </c>
      <c r="AU284" s="172" t="s">
        <v>82</v>
      </c>
      <c r="AV284" s="13" t="s">
        <v>80</v>
      </c>
      <c r="AW284" s="13" t="s">
        <v>29</v>
      </c>
      <c r="AX284" s="13" t="s">
        <v>72</v>
      </c>
      <c r="AY284" s="172" t="s">
        <v>124</v>
      </c>
    </row>
    <row r="285" spans="2:51" s="14" customFormat="1" ht="12">
      <c r="B285" s="178"/>
      <c r="D285" s="171" t="s">
        <v>134</v>
      </c>
      <c r="E285" s="179" t="s">
        <v>1</v>
      </c>
      <c r="F285" s="180" t="s">
        <v>401</v>
      </c>
      <c r="H285" s="181">
        <v>7.6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134</v>
      </c>
      <c r="AU285" s="179" t="s">
        <v>82</v>
      </c>
      <c r="AV285" s="14" t="s">
        <v>82</v>
      </c>
      <c r="AW285" s="14" t="s">
        <v>29</v>
      </c>
      <c r="AX285" s="14" t="s">
        <v>72</v>
      </c>
      <c r="AY285" s="179" t="s">
        <v>124</v>
      </c>
    </row>
    <row r="286" spans="2:51" s="13" customFormat="1" ht="12">
      <c r="B286" s="170"/>
      <c r="D286" s="171" t="s">
        <v>134</v>
      </c>
      <c r="E286" s="172" t="s">
        <v>1</v>
      </c>
      <c r="F286" s="173" t="s">
        <v>402</v>
      </c>
      <c r="H286" s="172" t="s">
        <v>1</v>
      </c>
      <c r="I286" s="174"/>
      <c r="L286" s="170"/>
      <c r="M286" s="175"/>
      <c r="N286" s="176"/>
      <c r="O286" s="176"/>
      <c r="P286" s="176"/>
      <c r="Q286" s="176"/>
      <c r="R286" s="176"/>
      <c r="S286" s="176"/>
      <c r="T286" s="177"/>
      <c r="AT286" s="172" t="s">
        <v>134</v>
      </c>
      <c r="AU286" s="172" t="s">
        <v>82</v>
      </c>
      <c r="AV286" s="13" t="s">
        <v>80</v>
      </c>
      <c r="AW286" s="13" t="s">
        <v>29</v>
      </c>
      <c r="AX286" s="13" t="s">
        <v>72</v>
      </c>
      <c r="AY286" s="172" t="s">
        <v>124</v>
      </c>
    </row>
    <row r="287" spans="2:51" s="14" customFormat="1" ht="12">
      <c r="B287" s="178"/>
      <c r="D287" s="171" t="s">
        <v>134</v>
      </c>
      <c r="E287" s="179" t="s">
        <v>1</v>
      </c>
      <c r="F287" s="180" t="s">
        <v>403</v>
      </c>
      <c r="H287" s="181">
        <v>28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134</v>
      </c>
      <c r="AU287" s="179" t="s">
        <v>82</v>
      </c>
      <c r="AV287" s="14" t="s">
        <v>82</v>
      </c>
      <c r="AW287" s="14" t="s">
        <v>29</v>
      </c>
      <c r="AX287" s="14" t="s">
        <v>72</v>
      </c>
      <c r="AY287" s="179" t="s">
        <v>124</v>
      </c>
    </row>
    <row r="288" spans="2:51" s="15" customFormat="1" ht="12">
      <c r="B288" s="189"/>
      <c r="D288" s="171" t="s">
        <v>134</v>
      </c>
      <c r="E288" s="190" t="s">
        <v>1</v>
      </c>
      <c r="F288" s="191" t="s">
        <v>158</v>
      </c>
      <c r="H288" s="192">
        <v>35.6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134</v>
      </c>
      <c r="AU288" s="190" t="s">
        <v>82</v>
      </c>
      <c r="AV288" s="15" t="s">
        <v>132</v>
      </c>
      <c r="AW288" s="15" t="s">
        <v>29</v>
      </c>
      <c r="AX288" s="15" t="s">
        <v>80</v>
      </c>
      <c r="AY288" s="190" t="s">
        <v>124</v>
      </c>
    </row>
    <row r="289" spans="1:65" s="2" customFormat="1" ht="33" customHeight="1">
      <c r="A289" s="32"/>
      <c r="B289" s="156"/>
      <c r="C289" s="157" t="s">
        <v>404</v>
      </c>
      <c r="D289" s="157" t="s">
        <v>127</v>
      </c>
      <c r="E289" s="158" t="s">
        <v>405</v>
      </c>
      <c r="F289" s="159" t="s">
        <v>406</v>
      </c>
      <c r="G289" s="160" t="s">
        <v>213</v>
      </c>
      <c r="H289" s="161">
        <v>122</v>
      </c>
      <c r="I289" s="162"/>
      <c r="J289" s="163">
        <f>ROUND(I289*H289,2)</f>
        <v>0</v>
      </c>
      <c r="K289" s="159" t="s">
        <v>131</v>
      </c>
      <c r="L289" s="33"/>
      <c r="M289" s="164" t="s">
        <v>1</v>
      </c>
      <c r="N289" s="165" t="s">
        <v>37</v>
      </c>
      <c r="O289" s="58"/>
      <c r="P289" s="166">
        <f>O289*H289</f>
        <v>0</v>
      </c>
      <c r="Q289" s="166">
        <v>0.02733</v>
      </c>
      <c r="R289" s="166">
        <f>Q289*H289</f>
        <v>3.33426</v>
      </c>
      <c r="S289" s="166">
        <v>0</v>
      </c>
      <c r="T289" s="167">
        <f>S289*H289</f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68" t="s">
        <v>225</v>
      </c>
      <c r="AT289" s="168" t="s">
        <v>127</v>
      </c>
      <c r="AU289" s="168" t="s">
        <v>82</v>
      </c>
      <c r="AY289" s="17" t="s">
        <v>124</v>
      </c>
      <c r="BE289" s="169">
        <f>IF(N289="základní",J289,0)</f>
        <v>0</v>
      </c>
      <c r="BF289" s="169">
        <f>IF(N289="snížená",J289,0)</f>
        <v>0</v>
      </c>
      <c r="BG289" s="169">
        <f>IF(N289="zákl. přenesená",J289,0)</f>
        <v>0</v>
      </c>
      <c r="BH289" s="169">
        <f>IF(N289="sníž. přenesená",J289,0)</f>
        <v>0</v>
      </c>
      <c r="BI289" s="169">
        <f>IF(N289="nulová",J289,0)</f>
        <v>0</v>
      </c>
      <c r="BJ289" s="17" t="s">
        <v>80</v>
      </c>
      <c r="BK289" s="169">
        <f>ROUND(I289*H289,2)</f>
        <v>0</v>
      </c>
      <c r="BL289" s="17" t="s">
        <v>225</v>
      </c>
      <c r="BM289" s="168" t="s">
        <v>407</v>
      </c>
    </row>
    <row r="290" spans="2:51" s="13" customFormat="1" ht="12">
      <c r="B290" s="170"/>
      <c r="D290" s="171" t="s">
        <v>134</v>
      </c>
      <c r="E290" s="172" t="s">
        <v>1</v>
      </c>
      <c r="F290" s="173" t="s">
        <v>408</v>
      </c>
      <c r="H290" s="172" t="s">
        <v>1</v>
      </c>
      <c r="I290" s="174"/>
      <c r="L290" s="170"/>
      <c r="M290" s="175"/>
      <c r="N290" s="176"/>
      <c r="O290" s="176"/>
      <c r="P290" s="176"/>
      <c r="Q290" s="176"/>
      <c r="R290" s="176"/>
      <c r="S290" s="176"/>
      <c r="T290" s="177"/>
      <c r="AT290" s="172" t="s">
        <v>134</v>
      </c>
      <c r="AU290" s="172" t="s">
        <v>82</v>
      </c>
      <c r="AV290" s="13" t="s">
        <v>80</v>
      </c>
      <c r="AW290" s="13" t="s">
        <v>29</v>
      </c>
      <c r="AX290" s="13" t="s">
        <v>72</v>
      </c>
      <c r="AY290" s="172" t="s">
        <v>124</v>
      </c>
    </row>
    <row r="291" spans="2:51" s="14" customFormat="1" ht="12">
      <c r="B291" s="178"/>
      <c r="D291" s="171" t="s">
        <v>134</v>
      </c>
      <c r="E291" s="179" t="s">
        <v>1</v>
      </c>
      <c r="F291" s="180" t="s">
        <v>409</v>
      </c>
      <c r="H291" s="181">
        <v>80</v>
      </c>
      <c r="I291" s="182"/>
      <c r="L291" s="178"/>
      <c r="M291" s="183"/>
      <c r="N291" s="184"/>
      <c r="O291" s="184"/>
      <c r="P291" s="184"/>
      <c r="Q291" s="184"/>
      <c r="R291" s="184"/>
      <c r="S291" s="184"/>
      <c r="T291" s="185"/>
      <c r="AT291" s="179" t="s">
        <v>134</v>
      </c>
      <c r="AU291" s="179" t="s">
        <v>82</v>
      </c>
      <c r="AV291" s="14" t="s">
        <v>82</v>
      </c>
      <c r="AW291" s="14" t="s">
        <v>29</v>
      </c>
      <c r="AX291" s="14" t="s">
        <v>72</v>
      </c>
      <c r="AY291" s="179" t="s">
        <v>124</v>
      </c>
    </row>
    <row r="292" spans="2:51" s="13" customFormat="1" ht="12">
      <c r="B292" s="170"/>
      <c r="D292" s="171" t="s">
        <v>134</v>
      </c>
      <c r="E292" s="172" t="s">
        <v>1</v>
      </c>
      <c r="F292" s="173" t="s">
        <v>410</v>
      </c>
      <c r="H292" s="172" t="s">
        <v>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2" t="s">
        <v>134</v>
      </c>
      <c r="AU292" s="172" t="s">
        <v>82</v>
      </c>
      <c r="AV292" s="13" t="s">
        <v>80</v>
      </c>
      <c r="AW292" s="13" t="s">
        <v>29</v>
      </c>
      <c r="AX292" s="13" t="s">
        <v>72</v>
      </c>
      <c r="AY292" s="172" t="s">
        <v>124</v>
      </c>
    </row>
    <row r="293" spans="2:51" s="14" customFormat="1" ht="12">
      <c r="B293" s="178"/>
      <c r="D293" s="171" t="s">
        <v>134</v>
      </c>
      <c r="E293" s="179" t="s">
        <v>1</v>
      </c>
      <c r="F293" s="180" t="s">
        <v>411</v>
      </c>
      <c r="H293" s="181">
        <v>42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134</v>
      </c>
      <c r="AU293" s="179" t="s">
        <v>82</v>
      </c>
      <c r="AV293" s="14" t="s">
        <v>82</v>
      </c>
      <c r="AW293" s="14" t="s">
        <v>29</v>
      </c>
      <c r="AX293" s="14" t="s">
        <v>72</v>
      </c>
      <c r="AY293" s="179" t="s">
        <v>124</v>
      </c>
    </row>
    <row r="294" spans="2:51" s="15" customFormat="1" ht="12">
      <c r="B294" s="189"/>
      <c r="D294" s="171" t="s">
        <v>134</v>
      </c>
      <c r="E294" s="190" t="s">
        <v>1</v>
      </c>
      <c r="F294" s="191" t="s">
        <v>158</v>
      </c>
      <c r="H294" s="192">
        <v>122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134</v>
      </c>
      <c r="AU294" s="190" t="s">
        <v>82</v>
      </c>
      <c r="AV294" s="15" t="s">
        <v>132</v>
      </c>
      <c r="AW294" s="15" t="s">
        <v>29</v>
      </c>
      <c r="AX294" s="15" t="s">
        <v>80</v>
      </c>
      <c r="AY294" s="190" t="s">
        <v>124</v>
      </c>
    </row>
    <row r="295" spans="1:65" s="2" customFormat="1" ht="33" customHeight="1">
      <c r="A295" s="32"/>
      <c r="B295" s="156"/>
      <c r="C295" s="157" t="s">
        <v>412</v>
      </c>
      <c r="D295" s="157" t="s">
        <v>127</v>
      </c>
      <c r="E295" s="158" t="s">
        <v>413</v>
      </c>
      <c r="F295" s="159" t="s">
        <v>414</v>
      </c>
      <c r="G295" s="160" t="s">
        <v>130</v>
      </c>
      <c r="H295" s="161">
        <v>440</v>
      </c>
      <c r="I295" s="162"/>
      <c r="J295" s="163">
        <f>ROUND(I295*H295,2)</f>
        <v>0</v>
      </c>
      <c r="K295" s="159" t="s">
        <v>131</v>
      </c>
      <c r="L295" s="33"/>
      <c r="M295" s="164" t="s">
        <v>1</v>
      </c>
      <c r="N295" s="165" t="s">
        <v>37</v>
      </c>
      <c r="O295" s="58"/>
      <c r="P295" s="166">
        <f>O295*H295</f>
        <v>0</v>
      </c>
      <c r="Q295" s="166">
        <v>0</v>
      </c>
      <c r="R295" s="166">
        <f>Q295*H295</f>
        <v>0</v>
      </c>
      <c r="S295" s="166">
        <v>0</v>
      </c>
      <c r="T295" s="167">
        <f>S295*H295</f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68" t="s">
        <v>225</v>
      </c>
      <c r="AT295" s="168" t="s">
        <v>127</v>
      </c>
      <c r="AU295" s="168" t="s">
        <v>82</v>
      </c>
      <c r="AY295" s="17" t="s">
        <v>124</v>
      </c>
      <c r="BE295" s="169">
        <f>IF(N295="základní",J295,0)</f>
        <v>0</v>
      </c>
      <c r="BF295" s="169">
        <f>IF(N295="snížená",J295,0)</f>
        <v>0</v>
      </c>
      <c r="BG295" s="169">
        <f>IF(N295="zákl. přenesená",J295,0)</f>
        <v>0</v>
      </c>
      <c r="BH295" s="169">
        <f>IF(N295="sníž. přenesená",J295,0)</f>
        <v>0</v>
      </c>
      <c r="BI295" s="169">
        <f>IF(N295="nulová",J295,0)</f>
        <v>0</v>
      </c>
      <c r="BJ295" s="17" t="s">
        <v>80</v>
      </c>
      <c r="BK295" s="169">
        <f>ROUND(I295*H295,2)</f>
        <v>0</v>
      </c>
      <c r="BL295" s="17" t="s">
        <v>225</v>
      </c>
      <c r="BM295" s="168" t="s">
        <v>415</v>
      </c>
    </row>
    <row r="296" spans="1:47" s="2" customFormat="1" ht="18">
      <c r="A296" s="32"/>
      <c r="B296" s="33"/>
      <c r="C296" s="32"/>
      <c r="D296" s="171" t="s">
        <v>140</v>
      </c>
      <c r="E296" s="32"/>
      <c r="F296" s="186" t="s">
        <v>416</v>
      </c>
      <c r="G296" s="32"/>
      <c r="H296" s="32"/>
      <c r="I296" s="92"/>
      <c r="J296" s="32"/>
      <c r="K296" s="32"/>
      <c r="L296" s="33"/>
      <c r="M296" s="187"/>
      <c r="N296" s="188"/>
      <c r="O296" s="58"/>
      <c r="P296" s="58"/>
      <c r="Q296" s="58"/>
      <c r="R296" s="58"/>
      <c r="S296" s="58"/>
      <c r="T296" s="59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T296" s="17" t="s">
        <v>140</v>
      </c>
      <c r="AU296" s="17" t="s">
        <v>82</v>
      </c>
    </row>
    <row r="297" spans="1:65" s="2" customFormat="1" ht="16.5" customHeight="1">
      <c r="A297" s="32"/>
      <c r="B297" s="156"/>
      <c r="C297" s="198" t="s">
        <v>417</v>
      </c>
      <c r="D297" s="198" t="s">
        <v>201</v>
      </c>
      <c r="E297" s="199" t="s">
        <v>418</v>
      </c>
      <c r="F297" s="200" t="s">
        <v>419</v>
      </c>
      <c r="G297" s="201" t="s">
        <v>196</v>
      </c>
      <c r="H297" s="202">
        <v>7.04</v>
      </c>
      <c r="I297" s="203"/>
      <c r="J297" s="204">
        <f>ROUND(I297*H297,2)</f>
        <v>0</v>
      </c>
      <c r="K297" s="200" t="s">
        <v>131</v>
      </c>
      <c r="L297" s="205"/>
      <c r="M297" s="206" t="s">
        <v>1</v>
      </c>
      <c r="N297" s="207" t="s">
        <v>37</v>
      </c>
      <c r="O297" s="58"/>
      <c r="P297" s="166">
        <f>O297*H297</f>
        <v>0</v>
      </c>
      <c r="Q297" s="166">
        <v>0.55</v>
      </c>
      <c r="R297" s="166">
        <f>Q297*H297</f>
        <v>3.8720000000000003</v>
      </c>
      <c r="S297" s="166">
        <v>0</v>
      </c>
      <c r="T297" s="167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68" t="s">
        <v>258</v>
      </c>
      <c r="AT297" s="168" t="s">
        <v>201</v>
      </c>
      <c r="AU297" s="168" t="s">
        <v>82</v>
      </c>
      <c r="AY297" s="17" t="s">
        <v>124</v>
      </c>
      <c r="BE297" s="169">
        <f>IF(N297="základní",J297,0)</f>
        <v>0</v>
      </c>
      <c r="BF297" s="169">
        <f>IF(N297="snížená",J297,0)</f>
        <v>0</v>
      </c>
      <c r="BG297" s="169">
        <f>IF(N297="zákl. přenesená",J297,0)</f>
        <v>0</v>
      </c>
      <c r="BH297" s="169">
        <f>IF(N297="sníž. přenesená",J297,0)</f>
        <v>0</v>
      </c>
      <c r="BI297" s="169">
        <f>IF(N297="nulová",J297,0)</f>
        <v>0</v>
      </c>
      <c r="BJ297" s="17" t="s">
        <v>80</v>
      </c>
      <c r="BK297" s="169">
        <f>ROUND(I297*H297,2)</f>
        <v>0</v>
      </c>
      <c r="BL297" s="17" t="s">
        <v>225</v>
      </c>
      <c r="BM297" s="168" t="s">
        <v>420</v>
      </c>
    </row>
    <row r="298" spans="1:65" s="2" customFormat="1" ht="44.25" customHeight="1">
      <c r="A298" s="32"/>
      <c r="B298" s="156"/>
      <c r="C298" s="157" t="s">
        <v>421</v>
      </c>
      <c r="D298" s="157" t="s">
        <v>127</v>
      </c>
      <c r="E298" s="158" t="s">
        <v>422</v>
      </c>
      <c r="F298" s="159" t="s">
        <v>423</v>
      </c>
      <c r="G298" s="160" t="s">
        <v>130</v>
      </c>
      <c r="H298" s="161">
        <v>440</v>
      </c>
      <c r="I298" s="162"/>
      <c r="J298" s="163">
        <f>ROUND(I298*H298,2)</f>
        <v>0</v>
      </c>
      <c r="K298" s="159" t="s">
        <v>131</v>
      </c>
      <c r="L298" s="33"/>
      <c r="M298" s="164" t="s">
        <v>1</v>
      </c>
      <c r="N298" s="165" t="s">
        <v>37</v>
      </c>
      <c r="O298" s="58"/>
      <c r="P298" s="166">
        <f>O298*H298</f>
        <v>0</v>
      </c>
      <c r="Q298" s="166">
        <v>0</v>
      </c>
      <c r="R298" s="166">
        <f>Q298*H298</f>
        <v>0</v>
      </c>
      <c r="S298" s="166">
        <v>0.007</v>
      </c>
      <c r="T298" s="167">
        <f>S298*H298</f>
        <v>3.08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68" t="s">
        <v>225</v>
      </c>
      <c r="AT298" s="168" t="s">
        <v>127</v>
      </c>
      <c r="AU298" s="168" t="s">
        <v>82</v>
      </c>
      <c r="AY298" s="17" t="s">
        <v>124</v>
      </c>
      <c r="BE298" s="169">
        <f>IF(N298="základní",J298,0)</f>
        <v>0</v>
      </c>
      <c r="BF298" s="169">
        <f>IF(N298="snížená",J298,0)</f>
        <v>0</v>
      </c>
      <c r="BG298" s="169">
        <f>IF(N298="zákl. přenesená",J298,0)</f>
        <v>0</v>
      </c>
      <c r="BH298" s="169">
        <f>IF(N298="sníž. přenesená",J298,0)</f>
        <v>0</v>
      </c>
      <c r="BI298" s="169">
        <f>IF(N298="nulová",J298,0)</f>
        <v>0</v>
      </c>
      <c r="BJ298" s="17" t="s">
        <v>80</v>
      </c>
      <c r="BK298" s="169">
        <f>ROUND(I298*H298,2)</f>
        <v>0</v>
      </c>
      <c r="BL298" s="17" t="s">
        <v>225</v>
      </c>
      <c r="BM298" s="168" t="s">
        <v>424</v>
      </c>
    </row>
    <row r="299" spans="1:47" s="2" customFormat="1" ht="18">
      <c r="A299" s="32"/>
      <c r="B299" s="33"/>
      <c r="C299" s="32"/>
      <c r="D299" s="171" t="s">
        <v>140</v>
      </c>
      <c r="E299" s="32"/>
      <c r="F299" s="186" t="s">
        <v>425</v>
      </c>
      <c r="G299" s="32"/>
      <c r="H299" s="32"/>
      <c r="I299" s="92"/>
      <c r="J299" s="32"/>
      <c r="K299" s="32"/>
      <c r="L299" s="33"/>
      <c r="M299" s="187"/>
      <c r="N299" s="188"/>
      <c r="O299" s="58"/>
      <c r="P299" s="58"/>
      <c r="Q299" s="58"/>
      <c r="R299" s="58"/>
      <c r="S299" s="58"/>
      <c r="T299" s="59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T299" s="17" t="s">
        <v>140</v>
      </c>
      <c r="AU299" s="17" t="s">
        <v>82</v>
      </c>
    </row>
    <row r="300" spans="1:65" s="2" customFormat="1" ht="44.25" customHeight="1">
      <c r="A300" s="32"/>
      <c r="B300" s="156"/>
      <c r="C300" s="157" t="s">
        <v>192</v>
      </c>
      <c r="D300" s="157" t="s">
        <v>127</v>
      </c>
      <c r="E300" s="158" t="s">
        <v>426</v>
      </c>
      <c r="F300" s="159" t="s">
        <v>427</v>
      </c>
      <c r="G300" s="160" t="s">
        <v>223</v>
      </c>
      <c r="H300" s="161">
        <v>10.625</v>
      </c>
      <c r="I300" s="162"/>
      <c r="J300" s="163">
        <f>ROUND(I300*H300,2)</f>
        <v>0</v>
      </c>
      <c r="K300" s="159" t="s">
        <v>131</v>
      </c>
      <c r="L300" s="33"/>
      <c r="M300" s="164" t="s">
        <v>1</v>
      </c>
      <c r="N300" s="165" t="s">
        <v>37</v>
      </c>
      <c r="O300" s="58"/>
      <c r="P300" s="166">
        <f>O300*H300</f>
        <v>0</v>
      </c>
      <c r="Q300" s="166">
        <v>0</v>
      </c>
      <c r="R300" s="166">
        <f>Q300*H300</f>
        <v>0</v>
      </c>
      <c r="S300" s="166">
        <v>0</v>
      </c>
      <c r="T300" s="167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68" t="s">
        <v>225</v>
      </c>
      <c r="AT300" s="168" t="s">
        <v>127</v>
      </c>
      <c r="AU300" s="168" t="s">
        <v>82</v>
      </c>
      <c r="AY300" s="17" t="s">
        <v>124</v>
      </c>
      <c r="BE300" s="169">
        <f>IF(N300="základní",J300,0)</f>
        <v>0</v>
      </c>
      <c r="BF300" s="169">
        <f>IF(N300="snížená",J300,0)</f>
        <v>0</v>
      </c>
      <c r="BG300" s="169">
        <f>IF(N300="zákl. přenesená",J300,0)</f>
        <v>0</v>
      </c>
      <c r="BH300" s="169">
        <f>IF(N300="sníž. přenesená",J300,0)</f>
        <v>0</v>
      </c>
      <c r="BI300" s="169">
        <f>IF(N300="nulová",J300,0)</f>
        <v>0</v>
      </c>
      <c r="BJ300" s="17" t="s">
        <v>80</v>
      </c>
      <c r="BK300" s="169">
        <f>ROUND(I300*H300,2)</f>
        <v>0</v>
      </c>
      <c r="BL300" s="17" t="s">
        <v>225</v>
      </c>
      <c r="BM300" s="168" t="s">
        <v>428</v>
      </c>
    </row>
    <row r="301" spans="2:63" s="12" customFormat="1" ht="22.9" customHeight="1">
      <c r="B301" s="143"/>
      <c r="D301" s="144" t="s">
        <v>71</v>
      </c>
      <c r="E301" s="154" t="s">
        <v>429</v>
      </c>
      <c r="F301" s="154" t="s">
        <v>430</v>
      </c>
      <c r="I301" s="146"/>
      <c r="J301" s="155">
        <f>BK301</f>
        <v>0</v>
      </c>
      <c r="L301" s="143"/>
      <c r="M301" s="148"/>
      <c r="N301" s="149"/>
      <c r="O301" s="149"/>
      <c r="P301" s="150">
        <f>SUM(P302:P334)</f>
        <v>0</v>
      </c>
      <c r="Q301" s="149"/>
      <c r="R301" s="150">
        <f>SUM(R302:R334)</f>
        <v>0.3784847</v>
      </c>
      <c r="S301" s="149"/>
      <c r="T301" s="151">
        <f>SUM(T302:T334)</f>
        <v>0.393776</v>
      </c>
      <c r="AR301" s="144" t="s">
        <v>82</v>
      </c>
      <c r="AT301" s="152" t="s">
        <v>71</v>
      </c>
      <c r="AU301" s="152" t="s">
        <v>80</v>
      </c>
      <c r="AY301" s="144" t="s">
        <v>124</v>
      </c>
      <c r="BK301" s="153">
        <f>SUM(BK302:BK334)</f>
        <v>0</v>
      </c>
    </row>
    <row r="302" spans="1:65" s="2" customFormat="1" ht="16.5" customHeight="1">
      <c r="A302" s="32"/>
      <c r="B302" s="156"/>
      <c r="C302" s="157" t="s">
        <v>431</v>
      </c>
      <c r="D302" s="157" t="s">
        <v>127</v>
      </c>
      <c r="E302" s="158" t="s">
        <v>432</v>
      </c>
      <c r="F302" s="159" t="s">
        <v>433</v>
      </c>
      <c r="G302" s="160" t="s">
        <v>213</v>
      </c>
      <c r="H302" s="161">
        <v>55</v>
      </c>
      <c r="I302" s="162"/>
      <c r="J302" s="163">
        <f>ROUND(I302*H302,2)</f>
        <v>0</v>
      </c>
      <c r="K302" s="159" t="s">
        <v>131</v>
      </c>
      <c r="L302" s="33"/>
      <c r="M302" s="164" t="s">
        <v>1</v>
      </c>
      <c r="N302" s="165" t="s">
        <v>37</v>
      </c>
      <c r="O302" s="58"/>
      <c r="P302" s="166">
        <f>O302*H302</f>
        <v>0</v>
      </c>
      <c r="Q302" s="166">
        <v>0</v>
      </c>
      <c r="R302" s="166">
        <f>Q302*H302</f>
        <v>0</v>
      </c>
      <c r="S302" s="166">
        <v>0.00175</v>
      </c>
      <c r="T302" s="167">
        <f>S302*H302</f>
        <v>0.09625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68" t="s">
        <v>225</v>
      </c>
      <c r="AT302" s="168" t="s">
        <v>127</v>
      </c>
      <c r="AU302" s="168" t="s">
        <v>82</v>
      </c>
      <c r="AY302" s="17" t="s">
        <v>124</v>
      </c>
      <c r="BE302" s="169">
        <f>IF(N302="základní",J302,0)</f>
        <v>0</v>
      </c>
      <c r="BF302" s="169">
        <f>IF(N302="snížená",J302,0)</f>
        <v>0</v>
      </c>
      <c r="BG302" s="169">
        <f>IF(N302="zákl. přenesená",J302,0)</f>
        <v>0</v>
      </c>
      <c r="BH302" s="169">
        <f>IF(N302="sníž. přenesená",J302,0)</f>
        <v>0</v>
      </c>
      <c r="BI302" s="169">
        <f>IF(N302="nulová",J302,0)</f>
        <v>0</v>
      </c>
      <c r="BJ302" s="17" t="s">
        <v>80</v>
      </c>
      <c r="BK302" s="169">
        <f>ROUND(I302*H302,2)</f>
        <v>0</v>
      </c>
      <c r="BL302" s="17" t="s">
        <v>225</v>
      </c>
      <c r="BM302" s="168" t="s">
        <v>434</v>
      </c>
    </row>
    <row r="303" spans="2:51" s="13" customFormat="1" ht="12">
      <c r="B303" s="170"/>
      <c r="D303" s="171" t="s">
        <v>134</v>
      </c>
      <c r="E303" s="172" t="s">
        <v>1</v>
      </c>
      <c r="F303" s="173" t="s">
        <v>435</v>
      </c>
      <c r="H303" s="172" t="s">
        <v>1</v>
      </c>
      <c r="I303" s="174"/>
      <c r="L303" s="170"/>
      <c r="M303" s="175"/>
      <c r="N303" s="176"/>
      <c r="O303" s="176"/>
      <c r="P303" s="176"/>
      <c r="Q303" s="176"/>
      <c r="R303" s="176"/>
      <c r="S303" s="176"/>
      <c r="T303" s="177"/>
      <c r="AT303" s="172" t="s">
        <v>134</v>
      </c>
      <c r="AU303" s="172" t="s">
        <v>82</v>
      </c>
      <c r="AV303" s="13" t="s">
        <v>80</v>
      </c>
      <c r="AW303" s="13" t="s">
        <v>29</v>
      </c>
      <c r="AX303" s="13" t="s">
        <v>72</v>
      </c>
      <c r="AY303" s="172" t="s">
        <v>124</v>
      </c>
    </row>
    <row r="304" spans="2:51" s="14" customFormat="1" ht="12">
      <c r="B304" s="178"/>
      <c r="D304" s="171" t="s">
        <v>134</v>
      </c>
      <c r="E304" s="179" t="s">
        <v>1</v>
      </c>
      <c r="F304" s="180" t="s">
        <v>436</v>
      </c>
      <c r="H304" s="181">
        <v>55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134</v>
      </c>
      <c r="AU304" s="179" t="s">
        <v>82</v>
      </c>
      <c r="AV304" s="14" t="s">
        <v>82</v>
      </c>
      <c r="AW304" s="14" t="s">
        <v>29</v>
      </c>
      <c r="AX304" s="14" t="s">
        <v>80</v>
      </c>
      <c r="AY304" s="179" t="s">
        <v>124</v>
      </c>
    </row>
    <row r="305" spans="1:65" s="2" customFormat="1" ht="21.75" customHeight="1">
      <c r="A305" s="32"/>
      <c r="B305" s="156"/>
      <c r="C305" s="157" t="s">
        <v>437</v>
      </c>
      <c r="D305" s="157" t="s">
        <v>127</v>
      </c>
      <c r="E305" s="158" t="s">
        <v>438</v>
      </c>
      <c r="F305" s="159" t="s">
        <v>439</v>
      </c>
      <c r="G305" s="160" t="s">
        <v>213</v>
      </c>
      <c r="H305" s="161">
        <v>74.73</v>
      </c>
      <c r="I305" s="162"/>
      <c r="J305" s="163">
        <f>ROUND(I305*H305,2)</f>
        <v>0</v>
      </c>
      <c r="K305" s="159" t="s">
        <v>131</v>
      </c>
      <c r="L305" s="33"/>
      <c r="M305" s="164" t="s">
        <v>1</v>
      </c>
      <c r="N305" s="165" t="s">
        <v>37</v>
      </c>
      <c r="O305" s="58"/>
      <c r="P305" s="166">
        <f>O305*H305</f>
        <v>0</v>
      </c>
      <c r="Q305" s="166">
        <v>0</v>
      </c>
      <c r="R305" s="166">
        <f>Q305*H305</f>
        <v>0</v>
      </c>
      <c r="S305" s="166">
        <v>0.0026</v>
      </c>
      <c r="T305" s="167">
        <f>S305*H305</f>
        <v>0.194298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68" t="s">
        <v>225</v>
      </c>
      <c r="AT305" s="168" t="s">
        <v>127</v>
      </c>
      <c r="AU305" s="168" t="s">
        <v>82</v>
      </c>
      <c r="AY305" s="17" t="s">
        <v>124</v>
      </c>
      <c r="BE305" s="169">
        <f>IF(N305="základní",J305,0)</f>
        <v>0</v>
      </c>
      <c r="BF305" s="169">
        <f>IF(N305="snížená",J305,0)</f>
        <v>0</v>
      </c>
      <c r="BG305" s="169">
        <f>IF(N305="zákl. přenesená",J305,0)</f>
        <v>0</v>
      </c>
      <c r="BH305" s="169">
        <f>IF(N305="sníž. přenesená",J305,0)</f>
        <v>0</v>
      </c>
      <c r="BI305" s="169">
        <f>IF(N305="nulová",J305,0)</f>
        <v>0</v>
      </c>
      <c r="BJ305" s="17" t="s">
        <v>80</v>
      </c>
      <c r="BK305" s="169">
        <f>ROUND(I305*H305,2)</f>
        <v>0</v>
      </c>
      <c r="BL305" s="17" t="s">
        <v>225</v>
      </c>
      <c r="BM305" s="168" t="s">
        <v>440</v>
      </c>
    </row>
    <row r="306" spans="2:51" s="13" customFormat="1" ht="12">
      <c r="B306" s="170"/>
      <c r="D306" s="171" t="s">
        <v>134</v>
      </c>
      <c r="E306" s="172" t="s">
        <v>1</v>
      </c>
      <c r="F306" s="173" t="s">
        <v>441</v>
      </c>
      <c r="H306" s="172" t="s">
        <v>1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2" t="s">
        <v>134</v>
      </c>
      <c r="AU306" s="172" t="s">
        <v>82</v>
      </c>
      <c r="AV306" s="13" t="s">
        <v>80</v>
      </c>
      <c r="AW306" s="13" t="s">
        <v>29</v>
      </c>
      <c r="AX306" s="13" t="s">
        <v>72</v>
      </c>
      <c r="AY306" s="172" t="s">
        <v>124</v>
      </c>
    </row>
    <row r="307" spans="2:51" s="14" customFormat="1" ht="12">
      <c r="B307" s="178"/>
      <c r="D307" s="171" t="s">
        <v>134</v>
      </c>
      <c r="E307" s="179" t="s">
        <v>1</v>
      </c>
      <c r="F307" s="180" t="s">
        <v>442</v>
      </c>
      <c r="H307" s="181">
        <v>32.38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134</v>
      </c>
      <c r="AU307" s="179" t="s">
        <v>82</v>
      </c>
      <c r="AV307" s="14" t="s">
        <v>82</v>
      </c>
      <c r="AW307" s="14" t="s">
        <v>29</v>
      </c>
      <c r="AX307" s="14" t="s">
        <v>72</v>
      </c>
      <c r="AY307" s="179" t="s">
        <v>124</v>
      </c>
    </row>
    <row r="308" spans="2:51" s="13" customFormat="1" ht="12">
      <c r="B308" s="170"/>
      <c r="D308" s="171" t="s">
        <v>134</v>
      </c>
      <c r="E308" s="172" t="s">
        <v>1</v>
      </c>
      <c r="F308" s="173" t="s">
        <v>443</v>
      </c>
      <c r="H308" s="172" t="s">
        <v>1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2" t="s">
        <v>134</v>
      </c>
      <c r="AU308" s="172" t="s">
        <v>82</v>
      </c>
      <c r="AV308" s="13" t="s">
        <v>80</v>
      </c>
      <c r="AW308" s="13" t="s">
        <v>29</v>
      </c>
      <c r="AX308" s="13" t="s">
        <v>72</v>
      </c>
      <c r="AY308" s="172" t="s">
        <v>124</v>
      </c>
    </row>
    <row r="309" spans="2:51" s="14" customFormat="1" ht="12">
      <c r="B309" s="178"/>
      <c r="D309" s="171" t="s">
        <v>134</v>
      </c>
      <c r="E309" s="179" t="s">
        <v>1</v>
      </c>
      <c r="F309" s="180" t="s">
        <v>444</v>
      </c>
      <c r="H309" s="181">
        <v>28.6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134</v>
      </c>
      <c r="AU309" s="179" t="s">
        <v>82</v>
      </c>
      <c r="AV309" s="14" t="s">
        <v>82</v>
      </c>
      <c r="AW309" s="14" t="s">
        <v>29</v>
      </c>
      <c r="AX309" s="14" t="s">
        <v>72</v>
      </c>
      <c r="AY309" s="179" t="s">
        <v>124</v>
      </c>
    </row>
    <row r="310" spans="2:51" s="13" customFormat="1" ht="12">
      <c r="B310" s="170"/>
      <c r="D310" s="171" t="s">
        <v>134</v>
      </c>
      <c r="E310" s="172" t="s">
        <v>1</v>
      </c>
      <c r="F310" s="173" t="s">
        <v>445</v>
      </c>
      <c r="H310" s="172" t="s">
        <v>1</v>
      </c>
      <c r="I310" s="174"/>
      <c r="L310" s="170"/>
      <c r="M310" s="175"/>
      <c r="N310" s="176"/>
      <c r="O310" s="176"/>
      <c r="P310" s="176"/>
      <c r="Q310" s="176"/>
      <c r="R310" s="176"/>
      <c r="S310" s="176"/>
      <c r="T310" s="177"/>
      <c r="AT310" s="172" t="s">
        <v>134</v>
      </c>
      <c r="AU310" s="172" t="s">
        <v>82</v>
      </c>
      <c r="AV310" s="13" t="s">
        <v>80</v>
      </c>
      <c r="AW310" s="13" t="s">
        <v>29</v>
      </c>
      <c r="AX310" s="13" t="s">
        <v>72</v>
      </c>
      <c r="AY310" s="172" t="s">
        <v>124</v>
      </c>
    </row>
    <row r="311" spans="2:51" s="14" customFormat="1" ht="12">
      <c r="B311" s="178"/>
      <c r="D311" s="171" t="s">
        <v>134</v>
      </c>
      <c r="E311" s="179" t="s">
        <v>1</v>
      </c>
      <c r="F311" s="180" t="s">
        <v>446</v>
      </c>
      <c r="H311" s="181">
        <v>13.75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134</v>
      </c>
      <c r="AU311" s="179" t="s">
        <v>82</v>
      </c>
      <c r="AV311" s="14" t="s">
        <v>82</v>
      </c>
      <c r="AW311" s="14" t="s">
        <v>29</v>
      </c>
      <c r="AX311" s="14" t="s">
        <v>72</v>
      </c>
      <c r="AY311" s="179" t="s">
        <v>124</v>
      </c>
    </row>
    <row r="312" spans="2:51" s="15" customFormat="1" ht="12">
      <c r="B312" s="189"/>
      <c r="D312" s="171" t="s">
        <v>134</v>
      </c>
      <c r="E312" s="190" t="s">
        <v>1</v>
      </c>
      <c r="F312" s="191" t="s">
        <v>158</v>
      </c>
      <c r="H312" s="192">
        <v>74.73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134</v>
      </c>
      <c r="AU312" s="190" t="s">
        <v>82</v>
      </c>
      <c r="AV312" s="15" t="s">
        <v>132</v>
      </c>
      <c r="AW312" s="15" t="s">
        <v>29</v>
      </c>
      <c r="AX312" s="15" t="s">
        <v>80</v>
      </c>
      <c r="AY312" s="190" t="s">
        <v>124</v>
      </c>
    </row>
    <row r="313" spans="1:65" s="2" customFormat="1" ht="16.5" customHeight="1">
      <c r="A313" s="32"/>
      <c r="B313" s="156"/>
      <c r="C313" s="157" t="s">
        <v>447</v>
      </c>
      <c r="D313" s="157" t="s">
        <v>127</v>
      </c>
      <c r="E313" s="158" t="s">
        <v>448</v>
      </c>
      <c r="F313" s="159" t="s">
        <v>449</v>
      </c>
      <c r="G313" s="160" t="s">
        <v>213</v>
      </c>
      <c r="H313" s="161">
        <v>26.2</v>
      </c>
      <c r="I313" s="162"/>
      <c r="J313" s="163">
        <f>ROUND(I313*H313,2)</f>
        <v>0</v>
      </c>
      <c r="K313" s="159" t="s">
        <v>131</v>
      </c>
      <c r="L313" s="33"/>
      <c r="M313" s="164" t="s">
        <v>1</v>
      </c>
      <c r="N313" s="165" t="s">
        <v>37</v>
      </c>
      <c r="O313" s="58"/>
      <c r="P313" s="166">
        <f>O313*H313</f>
        <v>0</v>
      </c>
      <c r="Q313" s="166">
        <v>0</v>
      </c>
      <c r="R313" s="166">
        <f>Q313*H313</f>
        <v>0</v>
      </c>
      <c r="S313" s="166">
        <v>0.00394</v>
      </c>
      <c r="T313" s="167">
        <f>S313*H313</f>
        <v>0.103228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68" t="s">
        <v>225</v>
      </c>
      <c r="AT313" s="168" t="s">
        <v>127</v>
      </c>
      <c r="AU313" s="168" t="s">
        <v>82</v>
      </c>
      <c r="AY313" s="17" t="s">
        <v>124</v>
      </c>
      <c r="BE313" s="169">
        <f>IF(N313="základní",J313,0)</f>
        <v>0</v>
      </c>
      <c r="BF313" s="169">
        <f>IF(N313="snížená",J313,0)</f>
        <v>0</v>
      </c>
      <c r="BG313" s="169">
        <f>IF(N313="zákl. přenesená",J313,0)</f>
        <v>0</v>
      </c>
      <c r="BH313" s="169">
        <f>IF(N313="sníž. přenesená",J313,0)</f>
        <v>0</v>
      </c>
      <c r="BI313" s="169">
        <f>IF(N313="nulová",J313,0)</f>
        <v>0</v>
      </c>
      <c r="BJ313" s="17" t="s">
        <v>80</v>
      </c>
      <c r="BK313" s="169">
        <f>ROUND(I313*H313,2)</f>
        <v>0</v>
      </c>
      <c r="BL313" s="17" t="s">
        <v>225</v>
      </c>
      <c r="BM313" s="168" t="s">
        <v>450</v>
      </c>
    </row>
    <row r="314" spans="2:51" s="13" customFormat="1" ht="12">
      <c r="B314" s="170"/>
      <c r="D314" s="171" t="s">
        <v>134</v>
      </c>
      <c r="E314" s="172" t="s">
        <v>1</v>
      </c>
      <c r="F314" s="173" t="s">
        <v>441</v>
      </c>
      <c r="H314" s="172" t="s">
        <v>1</v>
      </c>
      <c r="I314" s="174"/>
      <c r="L314" s="170"/>
      <c r="M314" s="175"/>
      <c r="N314" s="176"/>
      <c r="O314" s="176"/>
      <c r="P314" s="176"/>
      <c r="Q314" s="176"/>
      <c r="R314" s="176"/>
      <c r="S314" s="176"/>
      <c r="T314" s="177"/>
      <c r="AT314" s="172" t="s">
        <v>134</v>
      </c>
      <c r="AU314" s="172" t="s">
        <v>82</v>
      </c>
      <c r="AV314" s="13" t="s">
        <v>80</v>
      </c>
      <c r="AW314" s="13" t="s">
        <v>29</v>
      </c>
      <c r="AX314" s="13" t="s">
        <v>72</v>
      </c>
      <c r="AY314" s="172" t="s">
        <v>124</v>
      </c>
    </row>
    <row r="315" spans="2:51" s="14" customFormat="1" ht="12">
      <c r="B315" s="178"/>
      <c r="D315" s="171" t="s">
        <v>134</v>
      </c>
      <c r="E315" s="179" t="s">
        <v>1</v>
      </c>
      <c r="F315" s="180" t="s">
        <v>451</v>
      </c>
      <c r="H315" s="181">
        <v>15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134</v>
      </c>
      <c r="AU315" s="179" t="s">
        <v>82</v>
      </c>
      <c r="AV315" s="14" t="s">
        <v>82</v>
      </c>
      <c r="AW315" s="14" t="s">
        <v>29</v>
      </c>
      <c r="AX315" s="14" t="s">
        <v>72</v>
      </c>
      <c r="AY315" s="179" t="s">
        <v>124</v>
      </c>
    </row>
    <row r="316" spans="2:51" s="13" customFormat="1" ht="12">
      <c r="B316" s="170"/>
      <c r="D316" s="171" t="s">
        <v>134</v>
      </c>
      <c r="E316" s="172" t="s">
        <v>1</v>
      </c>
      <c r="F316" s="173" t="s">
        <v>445</v>
      </c>
      <c r="H316" s="172" t="s">
        <v>1</v>
      </c>
      <c r="I316" s="174"/>
      <c r="L316" s="170"/>
      <c r="M316" s="175"/>
      <c r="N316" s="176"/>
      <c r="O316" s="176"/>
      <c r="P316" s="176"/>
      <c r="Q316" s="176"/>
      <c r="R316" s="176"/>
      <c r="S316" s="176"/>
      <c r="T316" s="177"/>
      <c r="AT316" s="172" t="s">
        <v>134</v>
      </c>
      <c r="AU316" s="172" t="s">
        <v>82</v>
      </c>
      <c r="AV316" s="13" t="s">
        <v>80</v>
      </c>
      <c r="AW316" s="13" t="s">
        <v>29</v>
      </c>
      <c r="AX316" s="13" t="s">
        <v>72</v>
      </c>
      <c r="AY316" s="172" t="s">
        <v>124</v>
      </c>
    </row>
    <row r="317" spans="2:51" s="14" customFormat="1" ht="12">
      <c r="B317" s="178"/>
      <c r="D317" s="171" t="s">
        <v>134</v>
      </c>
      <c r="E317" s="179" t="s">
        <v>1</v>
      </c>
      <c r="F317" s="180" t="s">
        <v>452</v>
      </c>
      <c r="H317" s="181">
        <v>3.7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134</v>
      </c>
      <c r="AU317" s="179" t="s">
        <v>82</v>
      </c>
      <c r="AV317" s="14" t="s">
        <v>82</v>
      </c>
      <c r="AW317" s="14" t="s">
        <v>29</v>
      </c>
      <c r="AX317" s="14" t="s">
        <v>72</v>
      </c>
      <c r="AY317" s="179" t="s">
        <v>124</v>
      </c>
    </row>
    <row r="318" spans="2:51" s="13" customFormat="1" ht="12">
      <c r="B318" s="170"/>
      <c r="D318" s="171" t="s">
        <v>134</v>
      </c>
      <c r="E318" s="172" t="s">
        <v>1</v>
      </c>
      <c r="F318" s="173" t="s">
        <v>443</v>
      </c>
      <c r="H318" s="172" t="s">
        <v>1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2" t="s">
        <v>134</v>
      </c>
      <c r="AU318" s="172" t="s">
        <v>82</v>
      </c>
      <c r="AV318" s="13" t="s">
        <v>80</v>
      </c>
      <c r="AW318" s="13" t="s">
        <v>29</v>
      </c>
      <c r="AX318" s="13" t="s">
        <v>72</v>
      </c>
      <c r="AY318" s="172" t="s">
        <v>124</v>
      </c>
    </row>
    <row r="319" spans="2:51" s="14" customFormat="1" ht="12">
      <c r="B319" s="178"/>
      <c r="D319" s="171" t="s">
        <v>134</v>
      </c>
      <c r="E319" s="179" t="s">
        <v>1</v>
      </c>
      <c r="F319" s="180" t="s">
        <v>453</v>
      </c>
      <c r="H319" s="181">
        <v>7.5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134</v>
      </c>
      <c r="AU319" s="179" t="s">
        <v>82</v>
      </c>
      <c r="AV319" s="14" t="s">
        <v>82</v>
      </c>
      <c r="AW319" s="14" t="s">
        <v>29</v>
      </c>
      <c r="AX319" s="14" t="s">
        <v>72</v>
      </c>
      <c r="AY319" s="179" t="s">
        <v>124</v>
      </c>
    </row>
    <row r="320" spans="2:51" s="15" customFormat="1" ht="12">
      <c r="B320" s="189"/>
      <c r="D320" s="171" t="s">
        <v>134</v>
      </c>
      <c r="E320" s="190" t="s">
        <v>1</v>
      </c>
      <c r="F320" s="191" t="s">
        <v>158</v>
      </c>
      <c r="H320" s="192">
        <v>26.2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134</v>
      </c>
      <c r="AU320" s="190" t="s">
        <v>82</v>
      </c>
      <c r="AV320" s="15" t="s">
        <v>132</v>
      </c>
      <c r="AW320" s="15" t="s">
        <v>29</v>
      </c>
      <c r="AX320" s="15" t="s">
        <v>80</v>
      </c>
      <c r="AY320" s="190" t="s">
        <v>124</v>
      </c>
    </row>
    <row r="321" spans="1:65" s="2" customFormat="1" ht="33" customHeight="1">
      <c r="A321" s="32"/>
      <c r="B321" s="156"/>
      <c r="C321" s="157" t="s">
        <v>454</v>
      </c>
      <c r="D321" s="157" t="s">
        <v>127</v>
      </c>
      <c r="E321" s="158" t="s">
        <v>455</v>
      </c>
      <c r="F321" s="159" t="s">
        <v>456</v>
      </c>
      <c r="G321" s="160" t="s">
        <v>213</v>
      </c>
      <c r="H321" s="161">
        <v>55</v>
      </c>
      <c r="I321" s="162"/>
      <c r="J321" s="163">
        <f>ROUND(I321*H321,2)</f>
        <v>0</v>
      </c>
      <c r="K321" s="159" t="s">
        <v>131</v>
      </c>
      <c r="L321" s="33"/>
      <c r="M321" s="164" t="s">
        <v>1</v>
      </c>
      <c r="N321" s="165" t="s">
        <v>37</v>
      </c>
      <c r="O321" s="58"/>
      <c r="P321" s="166">
        <f>O321*H321</f>
        <v>0</v>
      </c>
      <c r="Q321" s="166">
        <v>0.0019</v>
      </c>
      <c r="R321" s="166">
        <f>Q321*H321</f>
        <v>0.1045</v>
      </c>
      <c r="S321" s="166">
        <v>0</v>
      </c>
      <c r="T321" s="167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68" t="s">
        <v>225</v>
      </c>
      <c r="AT321" s="168" t="s">
        <v>127</v>
      </c>
      <c r="AU321" s="168" t="s">
        <v>82</v>
      </c>
      <c r="AY321" s="17" t="s">
        <v>124</v>
      </c>
      <c r="BE321" s="169">
        <f>IF(N321="základní",J321,0)</f>
        <v>0</v>
      </c>
      <c r="BF321" s="169">
        <f>IF(N321="snížená",J321,0)</f>
        <v>0</v>
      </c>
      <c r="BG321" s="169">
        <f>IF(N321="zákl. přenesená",J321,0)</f>
        <v>0</v>
      </c>
      <c r="BH321" s="169">
        <f>IF(N321="sníž. přenesená",J321,0)</f>
        <v>0</v>
      </c>
      <c r="BI321" s="169">
        <f>IF(N321="nulová",J321,0)</f>
        <v>0</v>
      </c>
      <c r="BJ321" s="17" t="s">
        <v>80</v>
      </c>
      <c r="BK321" s="169">
        <f>ROUND(I321*H321,2)</f>
        <v>0</v>
      </c>
      <c r="BL321" s="17" t="s">
        <v>225</v>
      </c>
      <c r="BM321" s="168" t="s">
        <v>457</v>
      </c>
    </row>
    <row r="322" spans="2:51" s="13" customFormat="1" ht="12">
      <c r="B322" s="170"/>
      <c r="D322" s="171" t="s">
        <v>134</v>
      </c>
      <c r="E322" s="172" t="s">
        <v>1</v>
      </c>
      <c r="F322" s="173" t="s">
        <v>435</v>
      </c>
      <c r="H322" s="172" t="s">
        <v>1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2" t="s">
        <v>134</v>
      </c>
      <c r="AU322" s="172" t="s">
        <v>82</v>
      </c>
      <c r="AV322" s="13" t="s">
        <v>80</v>
      </c>
      <c r="AW322" s="13" t="s">
        <v>29</v>
      </c>
      <c r="AX322" s="13" t="s">
        <v>72</v>
      </c>
      <c r="AY322" s="172" t="s">
        <v>124</v>
      </c>
    </row>
    <row r="323" spans="2:51" s="14" customFormat="1" ht="12">
      <c r="B323" s="178"/>
      <c r="D323" s="171" t="s">
        <v>134</v>
      </c>
      <c r="E323" s="179" t="s">
        <v>1</v>
      </c>
      <c r="F323" s="180" t="s">
        <v>436</v>
      </c>
      <c r="H323" s="181">
        <v>55</v>
      </c>
      <c r="I323" s="182"/>
      <c r="L323" s="178"/>
      <c r="M323" s="183"/>
      <c r="N323" s="184"/>
      <c r="O323" s="184"/>
      <c r="P323" s="184"/>
      <c r="Q323" s="184"/>
      <c r="R323" s="184"/>
      <c r="S323" s="184"/>
      <c r="T323" s="185"/>
      <c r="AT323" s="179" t="s">
        <v>134</v>
      </c>
      <c r="AU323" s="179" t="s">
        <v>82</v>
      </c>
      <c r="AV323" s="14" t="s">
        <v>82</v>
      </c>
      <c r="AW323" s="14" t="s">
        <v>29</v>
      </c>
      <c r="AX323" s="14" t="s">
        <v>80</v>
      </c>
      <c r="AY323" s="179" t="s">
        <v>124</v>
      </c>
    </row>
    <row r="324" spans="1:65" s="2" customFormat="1" ht="21.75" customHeight="1">
      <c r="A324" s="32"/>
      <c r="B324" s="156"/>
      <c r="C324" s="157" t="s">
        <v>458</v>
      </c>
      <c r="D324" s="157" t="s">
        <v>127</v>
      </c>
      <c r="E324" s="158" t="s">
        <v>459</v>
      </c>
      <c r="F324" s="159" t="s">
        <v>460</v>
      </c>
      <c r="G324" s="160" t="s">
        <v>213</v>
      </c>
      <c r="H324" s="161">
        <v>74.73</v>
      </c>
      <c r="I324" s="162"/>
      <c r="J324" s="163">
        <f>ROUND(I324*H324,2)</f>
        <v>0</v>
      </c>
      <c r="K324" s="159" t="s">
        <v>131</v>
      </c>
      <c r="L324" s="33"/>
      <c r="M324" s="164" t="s">
        <v>1</v>
      </c>
      <c r="N324" s="165" t="s">
        <v>37</v>
      </c>
      <c r="O324" s="58"/>
      <c r="P324" s="166">
        <f>O324*H324</f>
        <v>0</v>
      </c>
      <c r="Q324" s="166">
        <v>0.00259</v>
      </c>
      <c r="R324" s="166">
        <f>Q324*H324</f>
        <v>0.1935507</v>
      </c>
      <c r="S324" s="166">
        <v>0</v>
      </c>
      <c r="T324" s="167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68" t="s">
        <v>225</v>
      </c>
      <c r="AT324" s="168" t="s">
        <v>127</v>
      </c>
      <c r="AU324" s="168" t="s">
        <v>82</v>
      </c>
      <c r="AY324" s="17" t="s">
        <v>124</v>
      </c>
      <c r="BE324" s="169">
        <f>IF(N324="základní",J324,0)</f>
        <v>0</v>
      </c>
      <c r="BF324" s="169">
        <f>IF(N324="snížená",J324,0)</f>
        <v>0</v>
      </c>
      <c r="BG324" s="169">
        <f>IF(N324="zákl. přenesená",J324,0)</f>
        <v>0</v>
      </c>
      <c r="BH324" s="169">
        <f>IF(N324="sníž. přenesená",J324,0)</f>
        <v>0</v>
      </c>
      <c r="BI324" s="169">
        <f>IF(N324="nulová",J324,0)</f>
        <v>0</v>
      </c>
      <c r="BJ324" s="17" t="s">
        <v>80</v>
      </c>
      <c r="BK324" s="169">
        <f>ROUND(I324*H324,2)</f>
        <v>0</v>
      </c>
      <c r="BL324" s="17" t="s">
        <v>225</v>
      </c>
      <c r="BM324" s="168" t="s">
        <v>461</v>
      </c>
    </row>
    <row r="325" spans="2:51" s="13" customFormat="1" ht="12">
      <c r="B325" s="170"/>
      <c r="D325" s="171" t="s">
        <v>134</v>
      </c>
      <c r="E325" s="172" t="s">
        <v>1</v>
      </c>
      <c r="F325" s="173" t="s">
        <v>462</v>
      </c>
      <c r="H325" s="172" t="s">
        <v>1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2" t="s">
        <v>134</v>
      </c>
      <c r="AU325" s="172" t="s">
        <v>82</v>
      </c>
      <c r="AV325" s="13" t="s">
        <v>80</v>
      </c>
      <c r="AW325" s="13" t="s">
        <v>29</v>
      </c>
      <c r="AX325" s="13" t="s">
        <v>72</v>
      </c>
      <c r="AY325" s="172" t="s">
        <v>124</v>
      </c>
    </row>
    <row r="326" spans="2:51" s="13" customFormat="1" ht="12">
      <c r="B326" s="170"/>
      <c r="D326" s="171" t="s">
        <v>134</v>
      </c>
      <c r="E326" s="172" t="s">
        <v>1</v>
      </c>
      <c r="F326" s="173" t="s">
        <v>441</v>
      </c>
      <c r="H326" s="172" t="s">
        <v>1</v>
      </c>
      <c r="I326" s="174"/>
      <c r="L326" s="170"/>
      <c r="M326" s="175"/>
      <c r="N326" s="176"/>
      <c r="O326" s="176"/>
      <c r="P326" s="176"/>
      <c r="Q326" s="176"/>
      <c r="R326" s="176"/>
      <c r="S326" s="176"/>
      <c r="T326" s="177"/>
      <c r="AT326" s="172" t="s">
        <v>134</v>
      </c>
      <c r="AU326" s="172" t="s">
        <v>82</v>
      </c>
      <c r="AV326" s="13" t="s">
        <v>80</v>
      </c>
      <c r="AW326" s="13" t="s">
        <v>29</v>
      </c>
      <c r="AX326" s="13" t="s">
        <v>72</v>
      </c>
      <c r="AY326" s="172" t="s">
        <v>124</v>
      </c>
    </row>
    <row r="327" spans="2:51" s="14" customFormat="1" ht="12">
      <c r="B327" s="178"/>
      <c r="D327" s="171" t="s">
        <v>134</v>
      </c>
      <c r="E327" s="179" t="s">
        <v>1</v>
      </c>
      <c r="F327" s="180" t="s">
        <v>442</v>
      </c>
      <c r="H327" s="181">
        <v>32.38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134</v>
      </c>
      <c r="AU327" s="179" t="s">
        <v>82</v>
      </c>
      <c r="AV327" s="14" t="s">
        <v>82</v>
      </c>
      <c r="AW327" s="14" t="s">
        <v>29</v>
      </c>
      <c r="AX327" s="14" t="s">
        <v>72</v>
      </c>
      <c r="AY327" s="179" t="s">
        <v>124</v>
      </c>
    </row>
    <row r="328" spans="2:51" s="13" customFormat="1" ht="12">
      <c r="B328" s="170"/>
      <c r="D328" s="171" t="s">
        <v>134</v>
      </c>
      <c r="E328" s="172" t="s">
        <v>1</v>
      </c>
      <c r="F328" s="173" t="s">
        <v>443</v>
      </c>
      <c r="H328" s="172" t="s">
        <v>1</v>
      </c>
      <c r="I328" s="174"/>
      <c r="L328" s="170"/>
      <c r="M328" s="175"/>
      <c r="N328" s="176"/>
      <c r="O328" s="176"/>
      <c r="P328" s="176"/>
      <c r="Q328" s="176"/>
      <c r="R328" s="176"/>
      <c r="S328" s="176"/>
      <c r="T328" s="177"/>
      <c r="AT328" s="172" t="s">
        <v>134</v>
      </c>
      <c r="AU328" s="172" t="s">
        <v>82</v>
      </c>
      <c r="AV328" s="13" t="s">
        <v>80</v>
      </c>
      <c r="AW328" s="13" t="s">
        <v>29</v>
      </c>
      <c r="AX328" s="13" t="s">
        <v>72</v>
      </c>
      <c r="AY328" s="172" t="s">
        <v>124</v>
      </c>
    </row>
    <row r="329" spans="2:51" s="14" customFormat="1" ht="12">
      <c r="B329" s="178"/>
      <c r="D329" s="171" t="s">
        <v>134</v>
      </c>
      <c r="E329" s="179" t="s">
        <v>1</v>
      </c>
      <c r="F329" s="180" t="s">
        <v>444</v>
      </c>
      <c r="H329" s="181">
        <v>28.6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134</v>
      </c>
      <c r="AU329" s="179" t="s">
        <v>82</v>
      </c>
      <c r="AV329" s="14" t="s">
        <v>82</v>
      </c>
      <c r="AW329" s="14" t="s">
        <v>29</v>
      </c>
      <c r="AX329" s="14" t="s">
        <v>72</v>
      </c>
      <c r="AY329" s="179" t="s">
        <v>124</v>
      </c>
    </row>
    <row r="330" spans="2:51" s="13" customFormat="1" ht="12">
      <c r="B330" s="170"/>
      <c r="D330" s="171" t="s">
        <v>134</v>
      </c>
      <c r="E330" s="172" t="s">
        <v>1</v>
      </c>
      <c r="F330" s="173" t="s">
        <v>445</v>
      </c>
      <c r="H330" s="172" t="s">
        <v>1</v>
      </c>
      <c r="I330" s="174"/>
      <c r="L330" s="170"/>
      <c r="M330" s="175"/>
      <c r="N330" s="176"/>
      <c r="O330" s="176"/>
      <c r="P330" s="176"/>
      <c r="Q330" s="176"/>
      <c r="R330" s="176"/>
      <c r="S330" s="176"/>
      <c r="T330" s="177"/>
      <c r="AT330" s="172" t="s">
        <v>134</v>
      </c>
      <c r="AU330" s="172" t="s">
        <v>82</v>
      </c>
      <c r="AV330" s="13" t="s">
        <v>80</v>
      </c>
      <c r="AW330" s="13" t="s">
        <v>29</v>
      </c>
      <c r="AX330" s="13" t="s">
        <v>72</v>
      </c>
      <c r="AY330" s="172" t="s">
        <v>124</v>
      </c>
    </row>
    <row r="331" spans="2:51" s="14" customFormat="1" ht="12">
      <c r="B331" s="178"/>
      <c r="D331" s="171" t="s">
        <v>134</v>
      </c>
      <c r="E331" s="179" t="s">
        <v>1</v>
      </c>
      <c r="F331" s="180" t="s">
        <v>446</v>
      </c>
      <c r="H331" s="181">
        <v>13.75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134</v>
      </c>
      <c r="AU331" s="179" t="s">
        <v>82</v>
      </c>
      <c r="AV331" s="14" t="s">
        <v>82</v>
      </c>
      <c r="AW331" s="14" t="s">
        <v>29</v>
      </c>
      <c r="AX331" s="14" t="s">
        <v>72</v>
      </c>
      <c r="AY331" s="179" t="s">
        <v>124</v>
      </c>
    </row>
    <row r="332" spans="2:51" s="15" customFormat="1" ht="12">
      <c r="B332" s="189"/>
      <c r="D332" s="171" t="s">
        <v>134</v>
      </c>
      <c r="E332" s="190" t="s">
        <v>1</v>
      </c>
      <c r="F332" s="191" t="s">
        <v>158</v>
      </c>
      <c r="H332" s="192">
        <v>74.73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134</v>
      </c>
      <c r="AU332" s="190" t="s">
        <v>82</v>
      </c>
      <c r="AV332" s="15" t="s">
        <v>132</v>
      </c>
      <c r="AW332" s="15" t="s">
        <v>29</v>
      </c>
      <c r="AX332" s="15" t="s">
        <v>80</v>
      </c>
      <c r="AY332" s="190" t="s">
        <v>124</v>
      </c>
    </row>
    <row r="333" spans="1:65" s="2" customFormat="1" ht="21.75" customHeight="1">
      <c r="A333" s="32"/>
      <c r="B333" s="156"/>
      <c r="C333" s="157" t="s">
        <v>463</v>
      </c>
      <c r="D333" s="157" t="s">
        <v>127</v>
      </c>
      <c r="E333" s="158" t="s">
        <v>464</v>
      </c>
      <c r="F333" s="159" t="s">
        <v>465</v>
      </c>
      <c r="G333" s="160" t="s">
        <v>213</v>
      </c>
      <c r="H333" s="161">
        <v>26.2</v>
      </c>
      <c r="I333" s="162"/>
      <c r="J333" s="163">
        <f>ROUND(I333*H333,2)</f>
        <v>0</v>
      </c>
      <c r="K333" s="159" t="s">
        <v>131</v>
      </c>
      <c r="L333" s="33"/>
      <c r="M333" s="164" t="s">
        <v>1</v>
      </c>
      <c r="N333" s="165" t="s">
        <v>37</v>
      </c>
      <c r="O333" s="58"/>
      <c r="P333" s="166">
        <f>O333*H333</f>
        <v>0</v>
      </c>
      <c r="Q333" s="166">
        <v>0.00307</v>
      </c>
      <c r="R333" s="166">
        <f>Q333*H333</f>
        <v>0.08043399999999999</v>
      </c>
      <c r="S333" s="166">
        <v>0</v>
      </c>
      <c r="T333" s="167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68" t="s">
        <v>225</v>
      </c>
      <c r="AT333" s="168" t="s">
        <v>127</v>
      </c>
      <c r="AU333" s="168" t="s">
        <v>82</v>
      </c>
      <c r="AY333" s="17" t="s">
        <v>124</v>
      </c>
      <c r="BE333" s="169">
        <f>IF(N333="základní",J333,0)</f>
        <v>0</v>
      </c>
      <c r="BF333" s="169">
        <f>IF(N333="snížená",J333,0)</f>
        <v>0</v>
      </c>
      <c r="BG333" s="169">
        <f>IF(N333="zákl. přenesená",J333,0)</f>
        <v>0</v>
      </c>
      <c r="BH333" s="169">
        <f>IF(N333="sníž. přenesená",J333,0)</f>
        <v>0</v>
      </c>
      <c r="BI333" s="169">
        <f>IF(N333="nulová",J333,0)</f>
        <v>0</v>
      </c>
      <c r="BJ333" s="17" t="s">
        <v>80</v>
      </c>
      <c r="BK333" s="169">
        <f>ROUND(I333*H333,2)</f>
        <v>0</v>
      </c>
      <c r="BL333" s="17" t="s">
        <v>225</v>
      </c>
      <c r="BM333" s="168" t="s">
        <v>466</v>
      </c>
    </row>
    <row r="334" spans="1:65" s="2" customFormat="1" ht="44.25" customHeight="1">
      <c r="A334" s="32"/>
      <c r="B334" s="156"/>
      <c r="C334" s="157" t="s">
        <v>467</v>
      </c>
      <c r="D334" s="157" t="s">
        <v>127</v>
      </c>
      <c r="E334" s="158" t="s">
        <v>468</v>
      </c>
      <c r="F334" s="159" t="s">
        <v>469</v>
      </c>
      <c r="G334" s="160" t="s">
        <v>223</v>
      </c>
      <c r="H334" s="161">
        <v>0.378</v>
      </c>
      <c r="I334" s="162"/>
      <c r="J334" s="163">
        <f>ROUND(I334*H334,2)</f>
        <v>0</v>
      </c>
      <c r="K334" s="159" t="s">
        <v>131</v>
      </c>
      <c r="L334" s="33"/>
      <c r="M334" s="164" t="s">
        <v>1</v>
      </c>
      <c r="N334" s="165" t="s">
        <v>37</v>
      </c>
      <c r="O334" s="58"/>
      <c r="P334" s="166">
        <f>O334*H334</f>
        <v>0</v>
      </c>
      <c r="Q334" s="166">
        <v>0</v>
      </c>
      <c r="R334" s="166">
        <f>Q334*H334</f>
        <v>0</v>
      </c>
      <c r="S334" s="166">
        <v>0</v>
      </c>
      <c r="T334" s="167">
        <f>S334*H334</f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68" t="s">
        <v>225</v>
      </c>
      <c r="AT334" s="168" t="s">
        <v>127</v>
      </c>
      <c r="AU334" s="168" t="s">
        <v>82</v>
      </c>
      <c r="AY334" s="17" t="s">
        <v>124</v>
      </c>
      <c r="BE334" s="169">
        <f>IF(N334="základní",J334,0)</f>
        <v>0</v>
      </c>
      <c r="BF334" s="169">
        <f>IF(N334="snížená",J334,0)</f>
        <v>0</v>
      </c>
      <c r="BG334" s="169">
        <f>IF(N334="zákl. přenesená",J334,0)</f>
        <v>0</v>
      </c>
      <c r="BH334" s="169">
        <f>IF(N334="sníž. přenesená",J334,0)</f>
        <v>0</v>
      </c>
      <c r="BI334" s="169">
        <f>IF(N334="nulová",J334,0)</f>
        <v>0</v>
      </c>
      <c r="BJ334" s="17" t="s">
        <v>80</v>
      </c>
      <c r="BK334" s="169">
        <f>ROUND(I334*H334,2)</f>
        <v>0</v>
      </c>
      <c r="BL334" s="17" t="s">
        <v>225</v>
      </c>
      <c r="BM334" s="168" t="s">
        <v>470</v>
      </c>
    </row>
    <row r="335" spans="2:63" s="12" customFormat="1" ht="22.9" customHeight="1">
      <c r="B335" s="143"/>
      <c r="D335" s="144" t="s">
        <v>71</v>
      </c>
      <c r="E335" s="154" t="s">
        <v>471</v>
      </c>
      <c r="F335" s="154" t="s">
        <v>472</v>
      </c>
      <c r="I335" s="146"/>
      <c r="J335" s="155">
        <f>BK335</f>
        <v>0</v>
      </c>
      <c r="L335" s="143"/>
      <c r="M335" s="148"/>
      <c r="N335" s="149"/>
      <c r="O335" s="149"/>
      <c r="P335" s="150">
        <f>SUM(P336:P371)</f>
        <v>0</v>
      </c>
      <c r="Q335" s="149"/>
      <c r="R335" s="150">
        <f>SUM(R336:R371)</f>
        <v>29.849823999999998</v>
      </c>
      <c r="S335" s="149"/>
      <c r="T335" s="151">
        <f>SUM(T336:T371)</f>
        <v>29.216</v>
      </c>
      <c r="AR335" s="144" t="s">
        <v>82</v>
      </c>
      <c r="AT335" s="152" t="s">
        <v>71</v>
      </c>
      <c r="AU335" s="152" t="s">
        <v>80</v>
      </c>
      <c r="AY335" s="144" t="s">
        <v>124</v>
      </c>
      <c r="BK335" s="153">
        <f>SUM(BK336:BK371)</f>
        <v>0</v>
      </c>
    </row>
    <row r="336" spans="1:65" s="2" customFormat="1" ht="33" customHeight="1">
      <c r="A336" s="32"/>
      <c r="B336" s="156"/>
      <c r="C336" s="157" t="s">
        <v>473</v>
      </c>
      <c r="D336" s="157" t="s">
        <v>127</v>
      </c>
      <c r="E336" s="158" t="s">
        <v>474</v>
      </c>
      <c r="F336" s="159" t="s">
        <v>475</v>
      </c>
      <c r="G336" s="160" t="s">
        <v>130</v>
      </c>
      <c r="H336" s="161">
        <v>440</v>
      </c>
      <c r="I336" s="162"/>
      <c r="J336" s="163">
        <f>ROUND(I336*H336,2)</f>
        <v>0</v>
      </c>
      <c r="K336" s="159" t="s">
        <v>131</v>
      </c>
      <c r="L336" s="33"/>
      <c r="M336" s="164" t="s">
        <v>1</v>
      </c>
      <c r="N336" s="165" t="s">
        <v>37</v>
      </c>
      <c r="O336" s="58"/>
      <c r="P336" s="166">
        <f>O336*H336</f>
        <v>0</v>
      </c>
      <c r="Q336" s="166">
        <v>0</v>
      </c>
      <c r="R336" s="166">
        <f>Q336*H336</f>
        <v>0</v>
      </c>
      <c r="S336" s="166">
        <v>0</v>
      </c>
      <c r="T336" s="167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68" t="s">
        <v>225</v>
      </c>
      <c r="AT336" s="168" t="s">
        <v>127</v>
      </c>
      <c r="AU336" s="168" t="s">
        <v>82</v>
      </c>
      <c r="AY336" s="17" t="s">
        <v>124</v>
      </c>
      <c r="BE336" s="169">
        <f>IF(N336="základní",J336,0)</f>
        <v>0</v>
      </c>
      <c r="BF336" s="169">
        <f>IF(N336="snížená",J336,0)</f>
        <v>0</v>
      </c>
      <c r="BG336" s="169">
        <f>IF(N336="zákl. přenesená",J336,0)</f>
        <v>0</v>
      </c>
      <c r="BH336" s="169">
        <f>IF(N336="sníž. přenesená",J336,0)</f>
        <v>0</v>
      </c>
      <c r="BI336" s="169">
        <f>IF(N336="nulová",J336,0)</f>
        <v>0</v>
      </c>
      <c r="BJ336" s="17" t="s">
        <v>80</v>
      </c>
      <c r="BK336" s="169">
        <f>ROUND(I336*H336,2)</f>
        <v>0</v>
      </c>
      <c r="BL336" s="17" t="s">
        <v>225</v>
      </c>
      <c r="BM336" s="168" t="s">
        <v>476</v>
      </c>
    </row>
    <row r="337" spans="1:47" s="2" customFormat="1" ht="18">
      <c r="A337" s="32"/>
      <c r="B337" s="33"/>
      <c r="C337" s="32"/>
      <c r="D337" s="171" t="s">
        <v>140</v>
      </c>
      <c r="E337" s="32"/>
      <c r="F337" s="186" t="s">
        <v>477</v>
      </c>
      <c r="G337" s="32"/>
      <c r="H337" s="32"/>
      <c r="I337" s="92"/>
      <c r="J337" s="32"/>
      <c r="K337" s="32"/>
      <c r="L337" s="33"/>
      <c r="M337" s="187"/>
      <c r="N337" s="188"/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140</v>
      </c>
      <c r="AU337" s="17" t="s">
        <v>82</v>
      </c>
    </row>
    <row r="338" spans="2:51" s="14" customFormat="1" ht="12">
      <c r="B338" s="178"/>
      <c r="D338" s="171" t="s">
        <v>134</v>
      </c>
      <c r="E338" s="179" t="s">
        <v>1</v>
      </c>
      <c r="F338" s="180" t="s">
        <v>478</v>
      </c>
      <c r="H338" s="181">
        <v>440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134</v>
      </c>
      <c r="AU338" s="179" t="s">
        <v>82</v>
      </c>
      <c r="AV338" s="14" t="s">
        <v>82</v>
      </c>
      <c r="AW338" s="14" t="s">
        <v>29</v>
      </c>
      <c r="AX338" s="14" t="s">
        <v>80</v>
      </c>
      <c r="AY338" s="179" t="s">
        <v>124</v>
      </c>
    </row>
    <row r="339" spans="1:65" s="2" customFormat="1" ht="21.75" customHeight="1">
      <c r="A339" s="32"/>
      <c r="B339" s="156"/>
      <c r="C339" s="157" t="s">
        <v>479</v>
      </c>
      <c r="D339" s="157" t="s">
        <v>127</v>
      </c>
      <c r="E339" s="158" t="s">
        <v>480</v>
      </c>
      <c r="F339" s="159" t="s">
        <v>481</v>
      </c>
      <c r="G339" s="160" t="s">
        <v>213</v>
      </c>
      <c r="H339" s="161">
        <v>32.6</v>
      </c>
      <c r="I339" s="162"/>
      <c r="J339" s="163">
        <f>ROUND(I339*H339,2)</f>
        <v>0</v>
      </c>
      <c r="K339" s="159" t="s">
        <v>131</v>
      </c>
      <c r="L339" s="33"/>
      <c r="M339" s="164" t="s">
        <v>1</v>
      </c>
      <c r="N339" s="165" t="s">
        <v>37</v>
      </c>
      <c r="O339" s="58"/>
      <c r="P339" s="166">
        <f>O339*H339</f>
        <v>0</v>
      </c>
      <c r="Q339" s="166">
        <v>0.008</v>
      </c>
      <c r="R339" s="166">
        <f>Q339*H339</f>
        <v>0.26080000000000003</v>
      </c>
      <c r="S339" s="166">
        <v>0</v>
      </c>
      <c r="T339" s="167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68" t="s">
        <v>225</v>
      </c>
      <c r="AT339" s="168" t="s">
        <v>127</v>
      </c>
      <c r="AU339" s="168" t="s">
        <v>82</v>
      </c>
      <c r="AY339" s="17" t="s">
        <v>124</v>
      </c>
      <c r="BE339" s="169">
        <f>IF(N339="základní",J339,0)</f>
        <v>0</v>
      </c>
      <c r="BF339" s="169">
        <f>IF(N339="snížená",J339,0)</f>
        <v>0</v>
      </c>
      <c r="BG339" s="169">
        <f>IF(N339="zákl. přenesená",J339,0)</f>
        <v>0</v>
      </c>
      <c r="BH339" s="169">
        <f>IF(N339="sníž. přenesená",J339,0)</f>
        <v>0</v>
      </c>
      <c r="BI339" s="169">
        <f>IF(N339="nulová",J339,0)</f>
        <v>0</v>
      </c>
      <c r="BJ339" s="17" t="s">
        <v>80</v>
      </c>
      <c r="BK339" s="169">
        <f>ROUND(I339*H339,2)</f>
        <v>0</v>
      </c>
      <c r="BL339" s="17" t="s">
        <v>225</v>
      </c>
      <c r="BM339" s="168" t="s">
        <v>482</v>
      </c>
    </row>
    <row r="340" spans="2:51" s="13" customFormat="1" ht="12">
      <c r="B340" s="170"/>
      <c r="D340" s="171" t="s">
        <v>134</v>
      </c>
      <c r="E340" s="172" t="s">
        <v>1</v>
      </c>
      <c r="F340" s="173" t="s">
        <v>441</v>
      </c>
      <c r="H340" s="172" t="s">
        <v>1</v>
      </c>
      <c r="I340" s="174"/>
      <c r="L340" s="170"/>
      <c r="M340" s="175"/>
      <c r="N340" s="176"/>
      <c r="O340" s="176"/>
      <c r="P340" s="176"/>
      <c r="Q340" s="176"/>
      <c r="R340" s="176"/>
      <c r="S340" s="176"/>
      <c r="T340" s="177"/>
      <c r="AT340" s="172" t="s">
        <v>134</v>
      </c>
      <c r="AU340" s="172" t="s">
        <v>82</v>
      </c>
      <c r="AV340" s="13" t="s">
        <v>80</v>
      </c>
      <c r="AW340" s="13" t="s">
        <v>29</v>
      </c>
      <c r="AX340" s="13" t="s">
        <v>72</v>
      </c>
      <c r="AY340" s="172" t="s">
        <v>124</v>
      </c>
    </row>
    <row r="341" spans="2:51" s="14" customFormat="1" ht="12">
      <c r="B341" s="178"/>
      <c r="D341" s="171" t="s">
        <v>134</v>
      </c>
      <c r="E341" s="179" t="s">
        <v>1</v>
      </c>
      <c r="F341" s="180" t="s">
        <v>483</v>
      </c>
      <c r="H341" s="181">
        <v>24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134</v>
      </c>
      <c r="AU341" s="179" t="s">
        <v>82</v>
      </c>
      <c r="AV341" s="14" t="s">
        <v>82</v>
      </c>
      <c r="AW341" s="14" t="s">
        <v>29</v>
      </c>
      <c r="AX341" s="14" t="s">
        <v>72</v>
      </c>
      <c r="AY341" s="179" t="s">
        <v>124</v>
      </c>
    </row>
    <row r="342" spans="2:51" s="13" customFormat="1" ht="12">
      <c r="B342" s="170"/>
      <c r="D342" s="171" t="s">
        <v>134</v>
      </c>
      <c r="E342" s="172" t="s">
        <v>1</v>
      </c>
      <c r="F342" s="173" t="s">
        <v>445</v>
      </c>
      <c r="H342" s="172" t="s">
        <v>1</v>
      </c>
      <c r="I342" s="174"/>
      <c r="L342" s="170"/>
      <c r="M342" s="175"/>
      <c r="N342" s="176"/>
      <c r="O342" s="176"/>
      <c r="P342" s="176"/>
      <c r="Q342" s="176"/>
      <c r="R342" s="176"/>
      <c r="S342" s="176"/>
      <c r="T342" s="177"/>
      <c r="AT342" s="172" t="s">
        <v>134</v>
      </c>
      <c r="AU342" s="172" t="s">
        <v>82</v>
      </c>
      <c r="AV342" s="13" t="s">
        <v>80</v>
      </c>
      <c r="AW342" s="13" t="s">
        <v>29</v>
      </c>
      <c r="AX342" s="13" t="s">
        <v>72</v>
      </c>
      <c r="AY342" s="172" t="s">
        <v>124</v>
      </c>
    </row>
    <row r="343" spans="2:51" s="14" customFormat="1" ht="12">
      <c r="B343" s="178"/>
      <c r="D343" s="171" t="s">
        <v>134</v>
      </c>
      <c r="E343" s="179" t="s">
        <v>1</v>
      </c>
      <c r="F343" s="180" t="s">
        <v>484</v>
      </c>
      <c r="H343" s="181">
        <v>8.6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134</v>
      </c>
      <c r="AU343" s="179" t="s">
        <v>82</v>
      </c>
      <c r="AV343" s="14" t="s">
        <v>82</v>
      </c>
      <c r="AW343" s="14" t="s">
        <v>29</v>
      </c>
      <c r="AX343" s="14" t="s">
        <v>72</v>
      </c>
      <c r="AY343" s="179" t="s">
        <v>124</v>
      </c>
    </row>
    <row r="344" spans="2:51" s="15" customFormat="1" ht="12">
      <c r="B344" s="189"/>
      <c r="D344" s="171" t="s">
        <v>134</v>
      </c>
      <c r="E344" s="190" t="s">
        <v>1</v>
      </c>
      <c r="F344" s="191" t="s">
        <v>158</v>
      </c>
      <c r="H344" s="192">
        <v>32.6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134</v>
      </c>
      <c r="AU344" s="190" t="s">
        <v>82</v>
      </c>
      <c r="AV344" s="15" t="s">
        <v>132</v>
      </c>
      <c r="AW344" s="15" t="s">
        <v>29</v>
      </c>
      <c r="AX344" s="15" t="s">
        <v>80</v>
      </c>
      <c r="AY344" s="190" t="s">
        <v>124</v>
      </c>
    </row>
    <row r="345" spans="1:65" s="2" customFormat="1" ht="21.75" customHeight="1">
      <c r="A345" s="32"/>
      <c r="B345" s="156"/>
      <c r="C345" s="198" t="s">
        <v>485</v>
      </c>
      <c r="D345" s="198" t="s">
        <v>201</v>
      </c>
      <c r="E345" s="199" t="s">
        <v>486</v>
      </c>
      <c r="F345" s="200" t="s">
        <v>487</v>
      </c>
      <c r="G345" s="201" t="s">
        <v>204</v>
      </c>
      <c r="H345" s="202">
        <v>97.8</v>
      </c>
      <c r="I345" s="203"/>
      <c r="J345" s="204">
        <f>ROUND(I345*H345,2)</f>
        <v>0</v>
      </c>
      <c r="K345" s="200" t="s">
        <v>131</v>
      </c>
      <c r="L345" s="205"/>
      <c r="M345" s="206" t="s">
        <v>1</v>
      </c>
      <c r="N345" s="207" t="s">
        <v>37</v>
      </c>
      <c r="O345" s="58"/>
      <c r="P345" s="166">
        <f>O345*H345</f>
        <v>0</v>
      </c>
      <c r="Q345" s="166">
        <v>0.0016</v>
      </c>
      <c r="R345" s="166">
        <f>Q345*H345</f>
        <v>0.15648</v>
      </c>
      <c r="S345" s="166">
        <v>0</v>
      </c>
      <c r="T345" s="167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68" t="s">
        <v>258</v>
      </c>
      <c r="AT345" s="168" t="s">
        <v>201</v>
      </c>
      <c r="AU345" s="168" t="s">
        <v>82</v>
      </c>
      <c r="AY345" s="17" t="s">
        <v>124</v>
      </c>
      <c r="BE345" s="169">
        <f>IF(N345="základní",J345,0)</f>
        <v>0</v>
      </c>
      <c r="BF345" s="169">
        <f>IF(N345="snížená",J345,0)</f>
        <v>0</v>
      </c>
      <c r="BG345" s="169">
        <f>IF(N345="zákl. přenesená",J345,0)</f>
        <v>0</v>
      </c>
      <c r="BH345" s="169">
        <f>IF(N345="sníž. přenesená",J345,0)</f>
        <v>0</v>
      </c>
      <c r="BI345" s="169">
        <f>IF(N345="nulová",J345,0)</f>
        <v>0</v>
      </c>
      <c r="BJ345" s="17" t="s">
        <v>80</v>
      </c>
      <c r="BK345" s="169">
        <f>ROUND(I345*H345,2)</f>
        <v>0</v>
      </c>
      <c r="BL345" s="17" t="s">
        <v>225</v>
      </c>
      <c r="BM345" s="168" t="s">
        <v>488</v>
      </c>
    </row>
    <row r="346" spans="1:47" s="2" customFormat="1" ht="18">
      <c r="A346" s="32"/>
      <c r="B346" s="33"/>
      <c r="C346" s="32"/>
      <c r="D346" s="171" t="s">
        <v>140</v>
      </c>
      <c r="E346" s="32"/>
      <c r="F346" s="186" t="s">
        <v>489</v>
      </c>
      <c r="G346" s="32"/>
      <c r="H346" s="32"/>
      <c r="I346" s="92"/>
      <c r="J346" s="32"/>
      <c r="K346" s="32"/>
      <c r="L346" s="33"/>
      <c r="M346" s="187"/>
      <c r="N346" s="188"/>
      <c r="O346" s="58"/>
      <c r="P346" s="58"/>
      <c r="Q346" s="58"/>
      <c r="R346" s="58"/>
      <c r="S346" s="58"/>
      <c r="T346" s="59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T346" s="17" t="s">
        <v>140</v>
      </c>
      <c r="AU346" s="17" t="s">
        <v>82</v>
      </c>
    </row>
    <row r="347" spans="1:65" s="2" customFormat="1" ht="21.75" customHeight="1">
      <c r="A347" s="32"/>
      <c r="B347" s="156"/>
      <c r="C347" s="157" t="s">
        <v>490</v>
      </c>
      <c r="D347" s="157" t="s">
        <v>127</v>
      </c>
      <c r="E347" s="158" t="s">
        <v>491</v>
      </c>
      <c r="F347" s="159" t="s">
        <v>492</v>
      </c>
      <c r="G347" s="160" t="s">
        <v>213</v>
      </c>
      <c r="H347" s="161">
        <v>25.5</v>
      </c>
      <c r="I347" s="162"/>
      <c r="J347" s="163">
        <f>ROUND(I347*H347,2)</f>
        <v>0</v>
      </c>
      <c r="K347" s="159" t="s">
        <v>131</v>
      </c>
      <c r="L347" s="33"/>
      <c r="M347" s="164" t="s">
        <v>1</v>
      </c>
      <c r="N347" s="165" t="s">
        <v>37</v>
      </c>
      <c r="O347" s="58"/>
      <c r="P347" s="166">
        <f>O347*H347</f>
        <v>0</v>
      </c>
      <c r="Q347" s="166">
        <v>0.008</v>
      </c>
      <c r="R347" s="166">
        <f>Q347*H347</f>
        <v>0.20400000000000001</v>
      </c>
      <c r="S347" s="166">
        <v>0</v>
      </c>
      <c r="T347" s="167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68" t="s">
        <v>225</v>
      </c>
      <c r="AT347" s="168" t="s">
        <v>127</v>
      </c>
      <c r="AU347" s="168" t="s">
        <v>82</v>
      </c>
      <c r="AY347" s="17" t="s">
        <v>124</v>
      </c>
      <c r="BE347" s="169">
        <f>IF(N347="základní",J347,0)</f>
        <v>0</v>
      </c>
      <c r="BF347" s="169">
        <f>IF(N347="snížená",J347,0)</f>
        <v>0</v>
      </c>
      <c r="BG347" s="169">
        <f>IF(N347="zákl. přenesená",J347,0)</f>
        <v>0</v>
      </c>
      <c r="BH347" s="169">
        <f>IF(N347="sníž. přenesená",J347,0)</f>
        <v>0</v>
      </c>
      <c r="BI347" s="169">
        <f>IF(N347="nulová",J347,0)</f>
        <v>0</v>
      </c>
      <c r="BJ347" s="17" t="s">
        <v>80</v>
      </c>
      <c r="BK347" s="169">
        <f>ROUND(I347*H347,2)</f>
        <v>0</v>
      </c>
      <c r="BL347" s="17" t="s">
        <v>225</v>
      </c>
      <c r="BM347" s="168" t="s">
        <v>493</v>
      </c>
    </row>
    <row r="348" spans="2:51" s="13" customFormat="1" ht="12">
      <c r="B348" s="170"/>
      <c r="D348" s="171" t="s">
        <v>134</v>
      </c>
      <c r="E348" s="172" t="s">
        <v>1</v>
      </c>
      <c r="F348" s="173" t="s">
        <v>441</v>
      </c>
      <c r="H348" s="172" t="s">
        <v>1</v>
      </c>
      <c r="I348" s="174"/>
      <c r="L348" s="170"/>
      <c r="M348" s="175"/>
      <c r="N348" s="176"/>
      <c r="O348" s="176"/>
      <c r="P348" s="176"/>
      <c r="Q348" s="176"/>
      <c r="R348" s="176"/>
      <c r="S348" s="176"/>
      <c r="T348" s="177"/>
      <c r="AT348" s="172" t="s">
        <v>134</v>
      </c>
      <c r="AU348" s="172" t="s">
        <v>82</v>
      </c>
      <c r="AV348" s="13" t="s">
        <v>80</v>
      </c>
      <c r="AW348" s="13" t="s">
        <v>29</v>
      </c>
      <c r="AX348" s="13" t="s">
        <v>72</v>
      </c>
      <c r="AY348" s="172" t="s">
        <v>124</v>
      </c>
    </row>
    <row r="349" spans="2:51" s="14" customFormat="1" ht="12">
      <c r="B349" s="178"/>
      <c r="D349" s="171" t="s">
        <v>134</v>
      </c>
      <c r="E349" s="179" t="s">
        <v>1</v>
      </c>
      <c r="F349" s="180" t="s">
        <v>494</v>
      </c>
      <c r="H349" s="181">
        <v>24.5</v>
      </c>
      <c r="I349" s="182"/>
      <c r="L349" s="178"/>
      <c r="M349" s="183"/>
      <c r="N349" s="184"/>
      <c r="O349" s="184"/>
      <c r="P349" s="184"/>
      <c r="Q349" s="184"/>
      <c r="R349" s="184"/>
      <c r="S349" s="184"/>
      <c r="T349" s="185"/>
      <c r="AT349" s="179" t="s">
        <v>134</v>
      </c>
      <c r="AU349" s="179" t="s">
        <v>82</v>
      </c>
      <c r="AV349" s="14" t="s">
        <v>82</v>
      </c>
      <c r="AW349" s="14" t="s">
        <v>29</v>
      </c>
      <c r="AX349" s="14" t="s">
        <v>72</v>
      </c>
      <c r="AY349" s="179" t="s">
        <v>124</v>
      </c>
    </row>
    <row r="350" spans="2:51" s="13" customFormat="1" ht="12">
      <c r="B350" s="170"/>
      <c r="D350" s="171" t="s">
        <v>134</v>
      </c>
      <c r="E350" s="172" t="s">
        <v>1</v>
      </c>
      <c r="F350" s="173" t="s">
        <v>445</v>
      </c>
      <c r="H350" s="172" t="s">
        <v>1</v>
      </c>
      <c r="I350" s="174"/>
      <c r="L350" s="170"/>
      <c r="M350" s="175"/>
      <c r="N350" s="176"/>
      <c r="O350" s="176"/>
      <c r="P350" s="176"/>
      <c r="Q350" s="176"/>
      <c r="R350" s="176"/>
      <c r="S350" s="176"/>
      <c r="T350" s="177"/>
      <c r="AT350" s="172" t="s">
        <v>134</v>
      </c>
      <c r="AU350" s="172" t="s">
        <v>82</v>
      </c>
      <c r="AV350" s="13" t="s">
        <v>80</v>
      </c>
      <c r="AW350" s="13" t="s">
        <v>29</v>
      </c>
      <c r="AX350" s="13" t="s">
        <v>72</v>
      </c>
      <c r="AY350" s="172" t="s">
        <v>124</v>
      </c>
    </row>
    <row r="351" spans="2:51" s="14" customFormat="1" ht="12">
      <c r="B351" s="178"/>
      <c r="D351" s="171" t="s">
        <v>134</v>
      </c>
      <c r="E351" s="179" t="s">
        <v>1</v>
      </c>
      <c r="F351" s="180" t="s">
        <v>495</v>
      </c>
      <c r="H351" s="181">
        <v>1</v>
      </c>
      <c r="I351" s="182"/>
      <c r="L351" s="178"/>
      <c r="M351" s="183"/>
      <c r="N351" s="184"/>
      <c r="O351" s="184"/>
      <c r="P351" s="184"/>
      <c r="Q351" s="184"/>
      <c r="R351" s="184"/>
      <c r="S351" s="184"/>
      <c r="T351" s="185"/>
      <c r="AT351" s="179" t="s">
        <v>134</v>
      </c>
      <c r="AU351" s="179" t="s">
        <v>82</v>
      </c>
      <c r="AV351" s="14" t="s">
        <v>82</v>
      </c>
      <c r="AW351" s="14" t="s">
        <v>29</v>
      </c>
      <c r="AX351" s="14" t="s">
        <v>72</v>
      </c>
      <c r="AY351" s="179" t="s">
        <v>124</v>
      </c>
    </row>
    <row r="352" spans="2:51" s="15" customFormat="1" ht="12">
      <c r="B352" s="189"/>
      <c r="D352" s="171" t="s">
        <v>134</v>
      </c>
      <c r="E352" s="190" t="s">
        <v>1</v>
      </c>
      <c r="F352" s="191" t="s">
        <v>158</v>
      </c>
      <c r="H352" s="192">
        <v>25.5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134</v>
      </c>
      <c r="AU352" s="190" t="s">
        <v>82</v>
      </c>
      <c r="AV352" s="15" t="s">
        <v>132</v>
      </c>
      <c r="AW352" s="15" t="s">
        <v>29</v>
      </c>
      <c r="AX352" s="15" t="s">
        <v>80</v>
      </c>
      <c r="AY352" s="190" t="s">
        <v>124</v>
      </c>
    </row>
    <row r="353" spans="1:65" s="2" customFormat="1" ht="21.75" customHeight="1">
      <c r="A353" s="32"/>
      <c r="B353" s="156"/>
      <c r="C353" s="198" t="s">
        <v>496</v>
      </c>
      <c r="D353" s="198" t="s">
        <v>201</v>
      </c>
      <c r="E353" s="199" t="s">
        <v>486</v>
      </c>
      <c r="F353" s="200" t="s">
        <v>487</v>
      </c>
      <c r="G353" s="201" t="s">
        <v>204</v>
      </c>
      <c r="H353" s="202">
        <v>76.5</v>
      </c>
      <c r="I353" s="203"/>
      <c r="J353" s="204">
        <f>ROUND(I353*H353,2)</f>
        <v>0</v>
      </c>
      <c r="K353" s="200" t="s">
        <v>131</v>
      </c>
      <c r="L353" s="205"/>
      <c r="M353" s="206" t="s">
        <v>1</v>
      </c>
      <c r="N353" s="207" t="s">
        <v>37</v>
      </c>
      <c r="O353" s="58"/>
      <c r="P353" s="166">
        <f>O353*H353</f>
        <v>0</v>
      </c>
      <c r="Q353" s="166">
        <v>0.0016</v>
      </c>
      <c r="R353" s="166">
        <f>Q353*H353</f>
        <v>0.12240000000000001</v>
      </c>
      <c r="S353" s="166">
        <v>0</v>
      </c>
      <c r="T353" s="167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68" t="s">
        <v>258</v>
      </c>
      <c r="AT353" s="168" t="s">
        <v>201</v>
      </c>
      <c r="AU353" s="168" t="s">
        <v>82</v>
      </c>
      <c r="AY353" s="17" t="s">
        <v>124</v>
      </c>
      <c r="BE353" s="169">
        <f>IF(N353="základní",J353,0)</f>
        <v>0</v>
      </c>
      <c r="BF353" s="169">
        <f>IF(N353="snížená",J353,0)</f>
        <v>0</v>
      </c>
      <c r="BG353" s="169">
        <f>IF(N353="zákl. přenesená",J353,0)</f>
        <v>0</v>
      </c>
      <c r="BH353" s="169">
        <f>IF(N353="sníž. přenesená",J353,0)</f>
        <v>0</v>
      </c>
      <c r="BI353" s="169">
        <f>IF(N353="nulová",J353,0)</f>
        <v>0</v>
      </c>
      <c r="BJ353" s="17" t="s">
        <v>80</v>
      </c>
      <c r="BK353" s="169">
        <f>ROUND(I353*H353,2)</f>
        <v>0</v>
      </c>
      <c r="BL353" s="17" t="s">
        <v>225</v>
      </c>
      <c r="BM353" s="168" t="s">
        <v>497</v>
      </c>
    </row>
    <row r="354" spans="1:47" s="2" customFormat="1" ht="18">
      <c r="A354" s="32"/>
      <c r="B354" s="33"/>
      <c r="C354" s="32"/>
      <c r="D354" s="171" t="s">
        <v>140</v>
      </c>
      <c r="E354" s="32"/>
      <c r="F354" s="186" t="s">
        <v>498</v>
      </c>
      <c r="G354" s="32"/>
      <c r="H354" s="32"/>
      <c r="I354" s="92"/>
      <c r="J354" s="32"/>
      <c r="K354" s="32"/>
      <c r="L354" s="33"/>
      <c r="M354" s="187"/>
      <c r="N354" s="188"/>
      <c r="O354" s="58"/>
      <c r="P354" s="58"/>
      <c r="Q354" s="58"/>
      <c r="R354" s="58"/>
      <c r="S354" s="58"/>
      <c r="T354" s="59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T354" s="17" t="s">
        <v>140</v>
      </c>
      <c r="AU354" s="17" t="s">
        <v>82</v>
      </c>
    </row>
    <row r="355" spans="1:65" s="2" customFormat="1" ht="21.75" customHeight="1">
      <c r="A355" s="32"/>
      <c r="B355" s="156"/>
      <c r="C355" s="157" t="s">
        <v>499</v>
      </c>
      <c r="D355" s="157" t="s">
        <v>127</v>
      </c>
      <c r="E355" s="158" t="s">
        <v>500</v>
      </c>
      <c r="F355" s="159" t="s">
        <v>501</v>
      </c>
      <c r="G355" s="160" t="s">
        <v>204</v>
      </c>
      <c r="H355" s="161">
        <v>3</v>
      </c>
      <c r="I355" s="162"/>
      <c r="J355" s="163">
        <f>ROUND(I355*H355,2)</f>
        <v>0</v>
      </c>
      <c r="K355" s="159" t="s">
        <v>131</v>
      </c>
      <c r="L355" s="33"/>
      <c r="M355" s="164" t="s">
        <v>1</v>
      </c>
      <c r="N355" s="165" t="s">
        <v>37</v>
      </c>
      <c r="O355" s="58"/>
      <c r="P355" s="166">
        <f>O355*H355</f>
        <v>0</v>
      </c>
      <c r="Q355" s="166">
        <v>0</v>
      </c>
      <c r="R355" s="166">
        <f>Q355*H355</f>
        <v>0</v>
      </c>
      <c r="S355" s="166">
        <v>0</v>
      </c>
      <c r="T355" s="167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68" t="s">
        <v>225</v>
      </c>
      <c r="AT355" s="168" t="s">
        <v>127</v>
      </c>
      <c r="AU355" s="168" t="s">
        <v>82</v>
      </c>
      <c r="AY355" s="17" t="s">
        <v>124</v>
      </c>
      <c r="BE355" s="169">
        <f>IF(N355="základní",J355,0)</f>
        <v>0</v>
      </c>
      <c r="BF355" s="169">
        <f>IF(N355="snížená",J355,0)</f>
        <v>0</v>
      </c>
      <c r="BG355" s="169">
        <f>IF(N355="zákl. přenesená",J355,0)</f>
        <v>0</v>
      </c>
      <c r="BH355" s="169">
        <f>IF(N355="sníž. přenesená",J355,0)</f>
        <v>0</v>
      </c>
      <c r="BI355" s="169">
        <f>IF(N355="nulová",J355,0)</f>
        <v>0</v>
      </c>
      <c r="BJ355" s="17" t="s">
        <v>80</v>
      </c>
      <c r="BK355" s="169">
        <f>ROUND(I355*H355,2)</f>
        <v>0</v>
      </c>
      <c r="BL355" s="17" t="s">
        <v>225</v>
      </c>
      <c r="BM355" s="168" t="s">
        <v>502</v>
      </c>
    </row>
    <row r="356" spans="1:47" s="2" customFormat="1" ht="18">
      <c r="A356" s="32"/>
      <c r="B356" s="33"/>
      <c r="C356" s="32"/>
      <c r="D356" s="171" t="s">
        <v>140</v>
      </c>
      <c r="E356" s="32"/>
      <c r="F356" s="186" t="s">
        <v>503</v>
      </c>
      <c r="G356" s="32"/>
      <c r="H356" s="32"/>
      <c r="I356" s="92"/>
      <c r="J356" s="32"/>
      <c r="K356" s="32"/>
      <c r="L356" s="33"/>
      <c r="M356" s="187"/>
      <c r="N356" s="188"/>
      <c r="O356" s="58"/>
      <c r="P356" s="58"/>
      <c r="Q356" s="58"/>
      <c r="R356" s="58"/>
      <c r="S356" s="58"/>
      <c r="T356" s="59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T356" s="17" t="s">
        <v>140</v>
      </c>
      <c r="AU356" s="17" t="s">
        <v>82</v>
      </c>
    </row>
    <row r="357" spans="1:65" s="2" customFormat="1" ht="21.75" customHeight="1">
      <c r="A357" s="32"/>
      <c r="B357" s="156"/>
      <c r="C357" s="157" t="s">
        <v>504</v>
      </c>
      <c r="D357" s="157" t="s">
        <v>127</v>
      </c>
      <c r="E357" s="158" t="s">
        <v>505</v>
      </c>
      <c r="F357" s="159" t="s">
        <v>506</v>
      </c>
      <c r="G357" s="160" t="s">
        <v>213</v>
      </c>
      <c r="H357" s="161">
        <v>3.2</v>
      </c>
      <c r="I357" s="162"/>
      <c r="J357" s="163">
        <f>ROUND(I357*H357,2)</f>
        <v>0</v>
      </c>
      <c r="K357" s="159" t="s">
        <v>131</v>
      </c>
      <c r="L357" s="33"/>
      <c r="M357" s="164" t="s">
        <v>1</v>
      </c>
      <c r="N357" s="165" t="s">
        <v>37</v>
      </c>
      <c r="O357" s="58"/>
      <c r="P357" s="166">
        <f>O357*H357</f>
        <v>0</v>
      </c>
      <c r="Q357" s="166">
        <v>0</v>
      </c>
      <c r="R357" s="166">
        <f>Q357*H357</f>
        <v>0</v>
      </c>
      <c r="S357" s="166">
        <v>0</v>
      </c>
      <c r="T357" s="167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68" t="s">
        <v>225</v>
      </c>
      <c r="AT357" s="168" t="s">
        <v>127</v>
      </c>
      <c r="AU357" s="168" t="s">
        <v>82</v>
      </c>
      <c r="AY357" s="17" t="s">
        <v>124</v>
      </c>
      <c r="BE357" s="169">
        <f>IF(N357="základní",J357,0)</f>
        <v>0</v>
      </c>
      <c r="BF357" s="169">
        <f>IF(N357="snížená",J357,0)</f>
        <v>0</v>
      </c>
      <c r="BG357" s="169">
        <f>IF(N357="zákl. přenesená",J357,0)</f>
        <v>0</v>
      </c>
      <c r="BH357" s="169">
        <f>IF(N357="sníž. přenesená",J357,0)</f>
        <v>0</v>
      </c>
      <c r="BI357" s="169">
        <f>IF(N357="nulová",J357,0)</f>
        <v>0</v>
      </c>
      <c r="BJ357" s="17" t="s">
        <v>80</v>
      </c>
      <c r="BK357" s="169">
        <f>ROUND(I357*H357,2)</f>
        <v>0</v>
      </c>
      <c r="BL357" s="17" t="s">
        <v>225</v>
      </c>
      <c r="BM357" s="168" t="s">
        <v>507</v>
      </c>
    </row>
    <row r="358" spans="1:47" s="2" customFormat="1" ht="18">
      <c r="A358" s="32"/>
      <c r="B358" s="33"/>
      <c r="C358" s="32"/>
      <c r="D358" s="171" t="s">
        <v>140</v>
      </c>
      <c r="E358" s="32"/>
      <c r="F358" s="186" t="s">
        <v>508</v>
      </c>
      <c r="G358" s="32"/>
      <c r="H358" s="32"/>
      <c r="I358" s="92"/>
      <c r="J358" s="32"/>
      <c r="K358" s="32"/>
      <c r="L358" s="33"/>
      <c r="M358" s="187"/>
      <c r="N358" s="188"/>
      <c r="O358" s="58"/>
      <c r="P358" s="58"/>
      <c r="Q358" s="58"/>
      <c r="R358" s="58"/>
      <c r="S358" s="58"/>
      <c r="T358" s="59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T358" s="17" t="s">
        <v>140</v>
      </c>
      <c r="AU358" s="17" t="s">
        <v>82</v>
      </c>
    </row>
    <row r="359" spans="1:65" s="2" customFormat="1" ht="21.75" customHeight="1">
      <c r="A359" s="32"/>
      <c r="B359" s="156"/>
      <c r="C359" s="157" t="s">
        <v>509</v>
      </c>
      <c r="D359" s="157" t="s">
        <v>127</v>
      </c>
      <c r="E359" s="158" t="s">
        <v>510</v>
      </c>
      <c r="F359" s="159" t="s">
        <v>511</v>
      </c>
      <c r="G359" s="160" t="s">
        <v>130</v>
      </c>
      <c r="H359" s="161">
        <v>440</v>
      </c>
      <c r="I359" s="162"/>
      <c r="J359" s="163">
        <f>ROUND(I359*H359,2)</f>
        <v>0</v>
      </c>
      <c r="K359" s="159" t="s">
        <v>131</v>
      </c>
      <c r="L359" s="33"/>
      <c r="M359" s="164" t="s">
        <v>1</v>
      </c>
      <c r="N359" s="165" t="s">
        <v>37</v>
      </c>
      <c r="O359" s="58"/>
      <c r="P359" s="166">
        <f>O359*H359</f>
        <v>0</v>
      </c>
      <c r="Q359" s="166">
        <v>0.00012</v>
      </c>
      <c r="R359" s="166">
        <f>Q359*H359</f>
        <v>0.0528</v>
      </c>
      <c r="S359" s="166">
        <v>0</v>
      </c>
      <c r="T359" s="167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68" t="s">
        <v>225</v>
      </c>
      <c r="AT359" s="168" t="s">
        <v>127</v>
      </c>
      <c r="AU359" s="168" t="s">
        <v>82</v>
      </c>
      <c r="AY359" s="17" t="s">
        <v>124</v>
      </c>
      <c r="BE359" s="169">
        <f>IF(N359="základní",J359,0)</f>
        <v>0</v>
      </c>
      <c r="BF359" s="169">
        <f>IF(N359="snížená",J359,0)</f>
        <v>0</v>
      </c>
      <c r="BG359" s="169">
        <f>IF(N359="zákl. přenesená",J359,0)</f>
        <v>0</v>
      </c>
      <c r="BH359" s="169">
        <f>IF(N359="sníž. přenesená",J359,0)</f>
        <v>0</v>
      </c>
      <c r="BI359" s="169">
        <f>IF(N359="nulová",J359,0)</f>
        <v>0</v>
      </c>
      <c r="BJ359" s="17" t="s">
        <v>80</v>
      </c>
      <c r="BK359" s="169">
        <f>ROUND(I359*H359,2)</f>
        <v>0</v>
      </c>
      <c r="BL359" s="17" t="s">
        <v>225</v>
      </c>
      <c r="BM359" s="168" t="s">
        <v>512</v>
      </c>
    </row>
    <row r="360" spans="1:65" s="2" customFormat="1" ht="21.75" customHeight="1">
      <c r="A360" s="32"/>
      <c r="B360" s="156"/>
      <c r="C360" s="157" t="s">
        <v>513</v>
      </c>
      <c r="D360" s="157" t="s">
        <v>127</v>
      </c>
      <c r="E360" s="158" t="s">
        <v>514</v>
      </c>
      <c r="F360" s="159" t="s">
        <v>515</v>
      </c>
      <c r="G360" s="160" t="s">
        <v>130</v>
      </c>
      <c r="H360" s="161">
        <v>440</v>
      </c>
      <c r="I360" s="162"/>
      <c r="J360" s="163">
        <f>ROUND(I360*H360,2)</f>
        <v>0</v>
      </c>
      <c r="K360" s="159" t="s">
        <v>131</v>
      </c>
      <c r="L360" s="33"/>
      <c r="M360" s="164" t="s">
        <v>1</v>
      </c>
      <c r="N360" s="165" t="s">
        <v>37</v>
      </c>
      <c r="O360" s="58"/>
      <c r="P360" s="166">
        <f>O360*H360</f>
        <v>0</v>
      </c>
      <c r="Q360" s="166">
        <v>0</v>
      </c>
      <c r="R360" s="166">
        <f>Q360*H360</f>
        <v>0</v>
      </c>
      <c r="S360" s="166">
        <v>0.0664</v>
      </c>
      <c r="T360" s="167">
        <f>S360*H360</f>
        <v>29.216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68" t="s">
        <v>225</v>
      </c>
      <c r="AT360" s="168" t="s">
        <v>127</v>
      </c>
      <c r="AU360" s="168" t="s">
        <v>82</v>
      </c>
      <c r="AY360" s="17" t="s">
        <v>124</v>
      </c>
      <c r="BE360" s="169">
        <f>IF(N360="základní",J360,0)</f>
        <v>0</v>
      </c>
      <c r="BF360" s="169">
        <f>IF(N360="snížená",J360,0)</f>
        <v>0</v>
      </c>
      <c r="BG360" s="169">
        <f>IF(N360="zákl. přenesená",J360,0)</f>
        <v>0</v>
      </c>
      <c r="BH360" s="169">
        <f>IF(N360="sníž. přenesená",J360,0)</f>
        <v>0</v>
      </c>
      <c r="BI360" s="169">
        <f>IF(N360="nulová",J360,0)</f>
        <v>0</v>
      </c>
      <c r="BJ360" s="17" t="s">
        <v>80</v>
      </c>
      <c r="BK360" s="169">
        <f>ROUND(I360*H360,2)</f>
        <v>0</v>
      </c>
      <c r="BL360" s="17" t="s">
        <v>225</v>
      </c>
      <c r="BM360" s="168" t="s">
        <v>516</v>
      </c>
    </row>
    <row r="361" spans="1:65" s="2" customFormat="1" ht="21.75" customHeight="1">
      <c r="A361" s="32"/>
      <c r="B361" s="156"/>
      <c r="C361" s="157" t="s">
        <v>517</v>
      </c>
      <c r="D361" s="157" t="s">
        <v>127</v>
      </c>
      <c r="E361" s="158" t="s">
        <v>518</v>
      </c>
      <c r="F361" s="159" t="s">
        <v>519</v>
      </c>
      <c r="G361" s="160" t="s">
        <v>130</v>
      </c>
      <c r="H361" s="161">
        <v>440</v>
      </c>
      <c r="I361" s="162"/>
      <c r="J361" s="163">
        <f>ROUND(I361*H361,2)</f>
        <v>0</v>
      </c>
      <c r="K361" s="159" t="s">
        <v>131</v>
      </c>
      <c r="L361" s="33"/>
      <c r="M361" s="164" t="s">
        <v>1</v>
      </c>
      <c r="N361" s="165" t="s">
        <v>37</v>
      </c>
      <c r="O361" s="58"/>
      <c r="P361" s="166">
        <f>O361*H361</f>
        <v>0</v>
      </c>
      <c r="Q361" s="166">
        <v>0</v>
      </c>
      <c r="R361" s="166">
        <f>Q361*H361</f>
        <v>0</v>
      </c>
      <c r="S361" s="166">
        <v>0</v>
      </c>
      <c r="T361" s="167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68" t="s">
        <v>225</v>
      </c>
      <c r="AT361" s="168" t="s">
        <v>127</v>
      </c>
      <c r="AU361" s="168" t="s">
        <v>82</v>
      </c>
      <c r="AY361" s="17" t="s">
        <v>124</v>
      </c>
      <c r="BE361" s="169">
        <f>IF(N361="základní",J361,0)</f>
        <v>0</v>
      </c>
      <c r="BF361" s="169">
        <f>IF(N361="snížená",J361,0)</f>
        <v>0</v>
      </c>
      <c r="BG361" s="169">
        <f>IF(N361="zákl. přenesená",J361,0)</f>
        <v>0</v>
      </c>
      <c r="BH361" s="169">
        <f>IF(N361="sníž. přenesená",J361,0)</f>
        <v>0</v>
      </c>
      <c r="BI361" s="169">
        <f>IF(N361="nulová",J361,0)</f>
        <v>0</v>
      </c>
      <c r="BJ361" s="17" t="s">
        <v>80</v>
      </c>
      <c r="BK361" s="169">
        <f>ROUND(I361*H361,2)</f>
        <v>0</v>
      </c>
      <c r="BL361" s="17" t="s">
        <v>225</v>
      </c>
      <c r="BM361" s="168" t="s">
        <v>520</v>
      </c>
    </row>
    <row r="362" spans="1:65" s="2" customFormat="1" ht="33" customHeight="1">
      <c r="A362" s="32"/>
      <c r="B362" s="156"/>
      <c r="C362" s="157" t="s">
        <v>521</v>
      </c>
      <c r="D362" s="157" t="s">
        <v>127</v>
      </c>
      <c r="E362" s="158" t="s">
        <v>522</v>
      </c>
      <c r="F362" s="159" t="s">
        <v>523</v>
      </c>
      <c r="G362" s="160" t="s">
        <v>213</v>
      </c>
      <c r="H362" s="161">
        <v>28.4</v>
      </c>
      <c r="I362" s="162"/>
      <c r="J362" s="163">
        <f>ROUND(I362*H362,2)</f>
        <v>0</v>
      </c>
      <c r="K362" s="159" t="s">
        <v>131</v>
      </c>
      <c r="L362" s="33"/>
      <c r="M362" s="164" t="s">
        <v>1</v>
      </c>
      <c r="N362" s="165" t="s">
        <v>37</v>
      </c>
      <c r="O362" s="58"/>
      <c r="P362" s="166">
        <f>O362*H362</f>
        <v>0</v>
      </c>
      <c r="Q362" s="166">
        <v>0.00924</v>
      </c>
      <c r="R362" s="166">
        <f>Q362*H362</f>
        <v>0.262416</v>
      </c>
      <c r="S362" s="166">
        <v>0</v>
      </c>
      <c r="T362" s="167">
        <f>S362*H362</f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68" t="s">
        <v>225</v>
      </c>
      <c r="AT362" s="168" t="s">
        <v>127</v>
      </c>
      <c r="AU362" s="168" t="s">
        <v>82</v>
      </c>
      <c r="AY362" s="17" t="s">
        <v>124</v>
      </c>
      <c r="BE362" s="169">
        <f>IF(N362="základní",J362,0)</f>
        <v>0</v>
      </c>
      <c r="BF362" s="169">
        <f>IF(N362="snížená",J362,0)</f>
        <v>0</v>
      </c>
      <c r="BG362" s="169">
        <f>IF(N362="zákl. přenesená",J362,0)</f>
        <v>0</v>
      </c>
      <c r="BH362" s="169">
        <f>IF(N362="sníž. přenesená",J362,0)</f>
        <v>0</v>
      </c>
      <c r="BI362" s="169">
        <f>IF(N362="nulová",J362,0)</f>
        <v>0</v>
      </c>
      <c r="BJ362" s="17" t="s">
        <v>80</v>
      </c>
      <c r="BK362" s="169">
        <f>ROUND(I362*H362,2)</f>
        <v>0</v>
      </c>
      <c r="BL362" s="17" t="s">
        <v>225</v>
      </c>
      <c r="BM362" s="168" t="s">
        <v>524</v>
      </c>
    </row>
    <row r="363" spans="2:51" s="14" customFormat="1" ht="12">
      <c r="B363" s="178"/>
      <c r="D363" s="171" t="s">
        <v>134</v>
      </c>
      <c r="E363" s="179" t="s">
        <v>1</v>
      </c>
      <c r="F363" s="180" t="s">
        <v>525</v>
      </c>
      <c r="H363" s="181">
        <v>28.4</v>
      </c>
      <c r="I363" s="182"/>
      <c r="L363" s="178"/>
      <c r="M363" s="183"/>
      <c r="N363" s="184"/>
      <c r="O363" s="184"/>
      <c r="P363" s="184"/>
      <c r="Q363" s="184"/>
      <c r="R363" s="184"/>
      <c r="S363" s="184"/>
      <c r="T363" s="185"/>
      <c r="AT363" s="179" t="s">
        <v>134</v>
      </c>
      <c r="AU363" s="179" t="s">
        <v>82</v>
      </c>
      <c r="AV363" s="14" t="s">
        <v>82</v>
      </c>
      <c r="AW363" s="14" t="s">
        <v>29</v>
      </c>
      <c r="AX363" s="14" t="s">
        <v>80</v>
      </c>
      <c r="AY363" s="179" t="s">
        <v>124</v>
      </c>
    </row>
    <row r="364" spans="1:65" s="2" customFormat="1" ht="16.5" customHeight="1">
      <c r="A364" s="32"/>
      <c r="B364" s="156"/>
      <c r="C364" s="198" t="s">
        <v>526</v>
      </c>
      <c r="D364" s="198" t="s">
        <v>201</v>
      </c>
      <c r="E364" s="199" t="s">
        <v>527</v>
      </c>
      <c r="F364" s="200" t="s">
        <v>528</v>
      </c>
      <c r="G364" s="201" t="s">
        <v>204</v>
      </c>
      <c r="H364" s="202">
        <v>16935.84</v>
      </c>
      <c r="I364" s="203"/>
      <c r="J364" s="204">
        <f>ROUND(I364*H364,2)</f>
        <v>0</v>
      </c>
      <c r="K364" s="200" t="s">
        <v>131</v>
      </c>
      <c r="L364" s="205"/>
      <c r="M364" s="206" t="s">
        <v>1</v>
      </c>
      <c r="N364" s="207" t="s">
        <v>37</v>
      </c>
      <c r="O364" s="58"/>
      <c r="P364" s="166">
        <f>O364*H364</f>
        <v>0</v>
      </c>
      <c r="Q364" s="166">
        <v>0.0017</v>
      </c>
      <c r="R364" s="166">
        <f>Q364*H364</f>
        <v>28.790927999999997</v>
      </c>
      <c r="S364" s="166">
        <v>0</v>
      </c>
      <c r="T364" s="167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68" t="s">
        <v>258</v>
      </c>
      <c r="AT364" s="168" t="s">
        <v>201</v>
      </c>
      <c r="AU364" s="168" t="s">
        <v>82</v>
      </c>
      <c r="AY364" s="17" t="s">
        <v>124</v>
      </c>
      <c r="BE364" s="169">
        <f>IF(N364="základní",J364,0)</f>
        <v>0</v>
      </c>
      <c r="BF364" s="169">
        <f>IF(N364="snížená",J364,0)</f>
        <v>0</v>
      </c>
      <c r="BG364" s="169">
        <f>IF(N364="zákl. přenesená",J364,0)</f>
        <v>0</v>
      </c>
      <c r="BH364" s="169">
        <f>IF(N364="sníž. přenesená",J364,0)</f>
        <v>0</v>
      </c>
      <c r="BI364" s="169">
        <f>IF(N364="nulová",J364,0)</f>
        <v>0</v>
      </c>
      <c r="BJ364" s="17" t="s">
        <v>80</v>
      </c>
      <c r="BK364" s="169">
        <f>ROUND(I364*H364,2)</f>
        <v>0</v>
      </c>
      <c r="BL364" s="17" t="s">
        <v>225</v>
      </c>
      <c r="BM364" s="168" t="s">
        <v>529</v>
      </c>
    </row>
    <row r="365" spans="1:47" s="2" customFormat="1" ht="27">
      <c r="A365" s="32"/>
      <c r="B365" s="33"/>
      <c r="C365" s="32"/>
      <c r="D365" s="171" t="s">
        <v>140</v>
      </c>
      <c r="E365" s="32"/>
      <c r="F365" s="186" t="s">
        <v>530</v>
      </c>
      <c r="G365" s="32"/>
      <c r="H365" s="32"/>
      <c r="I365" s="92"/>
      <c r="J365" s="32"/>
      <c r="K365" s="32"/>
      <c r="L365" s="33"/>
      <c r="M365" s="187"/>
      <c r="N365" s="188"/>
      <c r="O365" s="58"/>
      <c r="P365" s="58"/>
      <c r="Q365" s="58"/>
      <c r="R365" s="58"/>
      <c r="S365" s="58"/>
      <c r="T365" s="59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T365" s="17" t="s">
        <v>140</v>
      </c>
      <c r="AU365" s="17" t="s">
        <v>82</v>
      </c>
    </row>
    <row r="366" spans="2:51" s="13" customFormat="1" ht="12">
      <c r="B366" s="170"/>
      <c r="D366" s="171" t="s">
        <v>134</v>
      </c>
      <c r="E366" s="172" t="s">
        <v>1</v>
      </c>
      <c r="F366" s="173" t="s">
        <v>531</v>
      </c>
      <c r="H366" s="172" t="s">
        <v>1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2" t="s">
        <v>134</v>
      </c>
      <c r="AU366" s="172" t="s">
        <v>82</v>
      </c>
      <c r="AV366" s="13" t="s">
        <v>80</v>
      </c>
      <c r="AW366" s="13" t="s">
        <v>29</v>
      </c>
      <c r="AX366" s="13" t="s">
        <v>72</v>
      </c>
      <c r="AY366" s="172" t="s">
        <v>124</v>
      </c>
    </row>
    <row r="367" spans="2:51" s="14" customFormat="1" ht="12">
      <c r="B367" s="178"/>
      <c r="D367" s="171" t="s">
        <v>134</v>
      </c>
      <c r="E367" s="179" t="s">
        <v>1</v>
      </c>
      <c r="F367" s="180" t="s">
        <v>532</v>
      </c>
      <c r="H367" s="181">
        <v>16720</v>
      </c>
      <c r="I367" s="182"/>
      <c r="L367" s="178"/>
      <c r="M367" s="183"/>
      <c r="N367" s="184"/>
      <c r="O367" s="184"/>
      <c r="P367" s="184"/>
      <c r="Q367" s="184"/>
      <c r="R367" s="184"/>
      <c r="S367" s="184"/>
      <c r="T367" s="185"/>
      <c r="AT367" s="179" t="s">
        <v>134</v>
      </c>
      <c r="AU367" s="179" t="s">
        <v>82</v>
      </c>
      <c r="AV367" s="14" t="s">
        <v>82</v>
      </c>
      <c r="AW367" s="14" t="s">
        <v>29</v>
      </c>
      <c r="AX367" s="14" t="s">
        <v>72</v>
      </c>
      <c r="AY367" s="179" t="s">
        <v>124</v>
      </c>
    </row>
    <row r="368" spans="2:51" s="13" customFormat="1" ht="12">
      <c r="B368" s="170"/>
      <c r="D368" s="171" t="s">
        <v>134</v>
      </c>
      <c r="E368" s="172" t="s">
        <v>1</v>
      </c>
      <c r="F368" s="173" t="s">
        <v>533</v>
      </c>
      <c r="H368" s="172" t="s">
        <v>1</v>
      </c>
      <c r="I368" s="174"/>
      <c r="L368" s="170"/>
      <c r="M368" s="175"/>
      <c r="N368" s="176"/>
      <c r="O368" s="176"/>
      <c r="P368" s="176"/>
      <c r="Q368" s="176"/>
      <c r="R368" s="176"/>
      <c r="S368" s="176"/>
      <c r="T368" s="177"/>
      <c r="AT368" s="172" t="s">
        <v>134</v>
      </c>
      <c r="AU368" s="172" t="s">
        <v>82</v>
      </c>
      <c r="AV368" s="13" t="s">
        <v>80</v>
      </c>
      <c r="AW368" s="13" t="s">
        <v>29</v>
      </c>
      <c r="AX368" s="13" t="s">
        <v>72</v>
      </c>
      <c r="AY368" s="172" t="s">
        <v>124</v>
      </c>
    </row>
    <row r="369" spans="2:51" s="14" customFormat="1" ht="12">
      <c r="B369" s="178"/>
      <c r="D369" s="171" t="s">
        <v>134</v>
      </c>
      <c r="E369" s="179" t="s">
        <v>1</v>
      </c>
      <c r="F369" s="180" t="s">
        <v>534</v>
      </c>
      <c r="H369" s="181">
        <v>215.84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134</v>
      </c>
      <c r="AU369" s="179" t="s">
        <v>82</v>
      </c>
      <c r="AV369" s="14" t="s">
        <v>82</v>
      </c>
      <c r="AW369" s="14" t="s">
        <v>29</v>
      </c>
      <c r="AX369" s="14" t="s">
        <v>72</v>
      </c>
      <c r="AY369" s="179" t="s">
        <v>124</v>
      </c>
    </row>
    <row r="370" spans="2:51" s="15" customFormat="1" ht="12">
      <c r="B370" s="189"/>
      <c r="D370" s="171" t="s">
        <v>134</v>
      </c>
      <c r="E370" s="190" t="s">
        <v>1</v>
      </c>
      <c r="F370" s="191" t="s">
        <v>158</v>
      </c>
      <c r="H370" s="192">
        <v>16935.84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134</v>
      </c>
      <c r="AU370" s="190" t="s">
        <v>82</v>
      </c>
      <c r="AV370" s="15" t="s">
        <v>132</v>
      </c>
      <c r="AW370" s="15" t="s">
        <v>29</v>
      </c>
      <c r="AX370" s="15" t="s">
        <v>80</v>
      </c>
      <c r="AY370" s="190" t="s">
        <v>124</v>
      </c>
    </row>
    <row r="371" spans="1:65" s="2" customFormat="1" ht="44.25" customHeight="1">
      <c r="A371" s="32"/>
      <c r="B371" s="156"/>
      <c r="C371" s="157" t="s">
        <v>535</v>
      </c>
      <c r="D371" s="157" t="s">
        <v>127</v>
      </c>
      <c r="E371" s="158" t="s">
        <v>536</v>
      </c>
      <c r="F371" s="159" t="s">
        <v>537</v>
      </c>
      <c r="G371" s="160" t="s">
        <v>223</v>
      </c>
      <c r="H371" s="161">
        <v>29.85</v>
      </c>
      <c r="I371" s="162"/>
      <c r="J371" s="163">
        <f>ROUND(I371*H371,2)</f>
        <v>0</v>
      </c>
      <c r="K371" s="159" t="s">
        <v>131</v>
      </c>
      <c r="L371" s="33"/>
      <c r="M371" s="164" t="s">
        <v>1</v>
      </c>
      <c r="N371" s="165" t="s">
        <v>37</v>
      </c>
      <c r="O371" s="58"/>
      <c r="P371" s="166">
        <f>O371*H371</f>
        <v>0</v>
      </c>
      <c r="Q371" s="166">
        <v>0</v>
      </c>
      <c r="R371" s="166">
        <f>Q371*H371</f>
        <v>0</v>
      </c>
      <c r="S371" s="166">
        <v>0</v>
      </c>
      <c r="T371" s="167">
        <f>S371*H371</f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68" t="s">
        <v>225</v>
      </c>
      <c r="AT371" s="168" t="s">
        <v>127</v>
      </c>
      <c r="AU371" s="168" t="s">
        <v>82</v>
      </c>
      <c r="AY371" s="17" t="s">
        <v>124</v>
      </c>
      <c r="BE371" s="169">
        <f>IF(N371="základní",J371,0)</f>
        <v>0</v>
      </c>
      <c r="BF371" s="169">
        <f>IF(N371="snížená",J371,0)</f>
        <v>0</v>
      </c>
      <c r="BG371" s="169">
        <f>IF(N371="zákl. přenesená",J371,0)</f>
        <v>0</v>
      </c>
      <c r="BH371" s="169">
        <f>IF(N371="sníž. přenesená",J371,0)</f>
        <v>0</v>
      </c>
      <c r="BI371" s="169">
        <f>IF(N371="nulová",J371,0)</f>
        <v>0</v>
      </c>
      <c r="BJ371" s="17" t="s">
        <v>80</v>
      </c>
      <c r="BK371" s="169">
        <f>ROUND(I371*H371,2)</f>
        <v>0</v>
      </c>
      <c r="BL371" s="17" t="s">
        <v>225</v>
      </c>
      <c r="BM371" s="168" t="s">
        <v>538</v>
      </c>
    </row>
    <row r="372" spans="2:63" s="12" customFormat="1" ht="22.9" customHeight="1">
      <c r="B372" s="143"/>
      <c r="D372" s="144" t="s">
        <v>71</v>
      </c>
      <c r="E372" s="154" t="s">
        <v>539</v>
      </c>
      <c r="F372" s="154" t="s">
        <v>540</v>
      </c>
      <c r="I372" s="146"/>
      <c r="J372" s="155">
        <f>BK372</f>
        <v>0</v>
      </c>
      <c r="L372" s="143"/>
      <c r="M372" s="148"/>
      <c r="N372" s="149"/>
      <c r="O372" s="149"/>
      <c r="P372" s="150">
        <f>SUM(P373:P374)</f>
        <v>0</v>
      </c>
      <c r="Q372" s="149"/>
      <c r="R372" s="150">
        <f>SUM(R373:R374)</f>
        <v>0</v>
      </c>
      <c r="S372" s="149"/>
      <c r="T372" s="151">
        <f>SUM(T373:T374)</f>
        <v>0</v>
      </c>
      <c r="AR372" s="144" t="s">
        <v>82</v>
      </c>
      <c r="AT372" s="152" t="s">
        <v>71</v>
      </c>
      <c r="AU372" s="152" t="s">
        <v>80</v>
      </c>
      <c r="AY372" s="144" t="s">
        <v>124</v>
      </c>
      <c r="BK372" s="153">
        <f>SUM(BK373:BK374)</f>
        <v>0</v>
      </c>
    </row>
    <row r="373" spans="1:65" s="2" customFormat="1" ht="16.5" customHeight="1">
      <c r="A373" s="32"/>
      <c r="B373" s="156"/>
      <c r="C373" s="157" t="s">
        <v>541</v>
      </c>
      <c r="D373" s="157" t="s">
        <v>127</v>
      </c>
      <c r="E373" s="158" t="s">
        <v>542</v>
      </c>
      <c r="F373" s="159" t="s">
        <v>543</v>
      </c>
      <c r="G373" s="160" t="s">
        <v>172</v>
      </c>
      <c r="H373" s="161">
        <v>1</v>
      </c>
      <c r="I373" s="162"/>
      <c r="J373" s="163">
        <f>ROUND(I373*H373,2)</f>
        <v>0</v>
      </c>
      <c r="K373" s="159" t="s">
        <v>1</v>
      </c>
      <c r="L373" s="33"/>
      <c r="M373" s="164" t="s">
        <v>1</v>
      </c>
      <c r="N373" s="165" t="s">
        <v>37</v>
      </c>
      <c r="O373" s="58"/>
      <c r="P373" s="166">
        <f>O373*H373</f>
        <v>0</v>
      </c>
      <c r="Q373" s="166">
        <v>0</v>
      </c>
      <c r="R373" s="166">
        <f>Q373*H373</f>
        <v>0</v>
      </c>
      <c r="S373" s="166">
        <v>0</v>
      </c>
      <c r="T373" s="167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68" t="s">
        <v>225</v>
      </c>
      <c r="AT373" s="168" t="s">
        <v>127</v>
      </c>
      <c r="AU373" s="168" t="s">
        <v>82</v>
      </c>
      <c r="AY373" s="17" t="s">
        <v>124</v>
      </c>
      <c r="BE373" s="169">
        <f>IF(N373="základní",J373,0)</f>
        <v>0</v>
      </c>
      <c r="BF373" s="169">
        <f>IF(N373="snížená",J373,0)</f>
        <v>0</v>
      </c>
      <c r="BG373" s="169">
        <f>IF(N373="zákl. přenesená",J373,0)</f>
        <v>0</v>
      </c>
      <c r="BH373" s="169">
        <f>IF(N373="sníž. přenesená",J373,0)</f>
        <v>0</v>
      </c>
      <c r="BI373" s="169">
        <f>IF(N373="nulová",J373,0)</f>
        <v>0</v>
      </c>
      <c r="BJ373" s="17" t="s">
        <v>80</v>
      </c>
      <c r="BK373" s="169">
        <f>ROUND(I373*H373,2)</f>
        <v>0</v>
      </c>
      <c r="BL373" s="17" t="s">
        <v>225</v>
      </c>
      <c r="BM373" s="168" t="s">
        <v>544</v>
      </c>
    </row>
    <row r="374" spans="1:47" s="2" customFormat="1" ht="27">
      <c r="A374" s="32"/>
      <c r="B374" s="33"/>
      <c r="C374" s="32"/>
      <c r="D374" s="171" t="s">
        <v>140</v>
      </c>
      <c r="E374" s="32"/>
      <c r="F374" s="186" t="s">
        <v>545</v>
      </c>
      <c r="G374" s="32"/>
      <c r="H374" s="32"/>
      <c r="I374" s="92"/>
      <c r="J374" s="32"/>
      <c r="K374" s="32"/>
      <c r="L374" s="33"/>
      <c r="M374" s="187"/>
      <c r="N374" s="188"/>
      <c r="O374" s="58"/>
      <c r="P374" s="58"/>
      <c r="Q374" s="58"/>
      <c r="R374" s="58"/>
      <c r="S374" s="58"/>
      <c r="T374" s="59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T374" s="17" t="s">
        <v>140</v>
      </c>
      <c r="AU374" s="17" t="s">
        <v>82</v>
      </c>
    </row>
    <row r="375" spans="2:63" s="12" customFormat="1" ht="22.9" customHeight="1">
      <c r="B375" s="143"/>
      <c r="D375" s="144" t="s">
        <v>71</v>
      </c>
      <c r="E375" s="154" t="s">
        <v>546</v>
      </c>
      <c r="F375" s="154" t="s">
        <v>547</v>
      </c>
      <c r="I375" s="146"/>
      <c r="J375" s="155">
        <f>BK375</f>
        <v>0</v>
      </c>
      <c r="L375" s="143"/>
      <c r="M375" s="148"/>
      <c r="N375" s="149"/>
      <c r="O375" s="149"/>
      <c r="P375" s="150">
        <f>SUM(P376:P379)</f>
        <v>0</v>
      </c>
      <c r="Q375" s="149"/>
      <c r="R375" s="150">
        <f>SUM(R376:R379)</f>
        <v>0.0187829</v>
      </c>
      <c r="S375" s="149"/>
      <c r="T375" s="151">
        <f>SUM(T376:T379)</f>
        <v>0</v>
      </c>
      <c r="AR375" s="144" t="s">
        <v>82</v>
      </c>
      <c r="AT375" s="152" t="s">
        <v>71</v>
      </c>
      <c r="AU375" s="152" t="s">
        <v>80</v>
      </c>
      <c r="AY375" s="144" t="s">
        <v>124</v>
      </c>
      <c r="BK375" s="153">
        <f>SUM(BK376:BK379)</f>
        <v>0</v>
      </c>
    </row>
    <row r="376" spans="1:65" s="2" customFormat="1" ht="33" customHeight="1">
      <c r="A376" s="32"/>
      <c r="B376" s="156"/>
      <c r="C376" s="157" t="s">
        <v>548</v>
      </c>
      <c r="D376" s="157" t="s">
        <v>127</v>
      </c>
      <c r="E376" s="158" t="s">
        <v>549</v>
      </c>
      <c r="F376" s="159" t="s">
        <v>550</v>
      </c>
      <c r="G376" s="160" t="s">
        <v>130</v>
      </c>
      <c r="H376" s="161">
        <v>22.63</v>
      </c>
      <c r="I376" s="162"/>
      <c r="J376" s="163">
        <f>ROUND(I376*H376,2)</f>
        <v>0</v>
      </c>
      <c r="K376" s="159" t="s">
        <v>131</v>
      </c>
      <c r="L376" s="33"/>
      <c r="M376" s="164" t="s">
        <v>1</v>
      </c>
      <c r="N376" s="165" t="s">
        <v>37</v>
      </c>
      <c r="O376" s="58"/>
      <c r="P376" s="166">
        <f>O376*H376</f>
        <v>0</v>
      </c>
      <c r="Q376" s="166">
        <v>0.00011</v>
      </c>
      <c r="R376" s="166">
        <f>Q376*H376</f>
        <v>0.0024893</v>
      </c>
      <c r="S376" s="166">
        <v>0</v>
      </c>
      <c r="T376" s="167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68" t="s">
        <v>225</v>
      </c>
      <c r="AT376" s="168" t="s">
        <v>127</v>
      </c>
      <c r="AU376" s="168" t="s">
        <v>82</v>
      </c>
      <c r="AY376" s="17" t="s">
        <v>124</v>
      </c>
      <c r="BE376" s="169">
        <f>IF(N376="základní",J376,0)</f>
        <v>0</v>
      </c>
      <c r="BF376" s="169">
        <f>IF(N376="snížená",J376,0)</f>
        <v>0</v>
      </c>
      <c r="BG376" s="169">
        <f>IF(N376="zákl. přenesená",J376,0)</f>
        <v>0</v>
      </c>
      <c r="BH376" s="169">
        <f>IF(N376="sníž. přenesená",J376,0)</f>
        <v>0</v>
      </c>
      <c r="BI376" s="169">
        <f>IF(N376="nulová",J376,0)</f>
        <v>0</v>
      </c>
      <c r="BJ376" s="17" t="s">
        <v>80</v>
      </c>
      <c r="BK376" s="169">
        <f>ROUND(I376*H376,2)</f>
        <v>0</v>
      </c>
      <c r="BL376" s="17" t="s">
        <v>225</v>
      </c>
      <c r="BM376" s="168" t="s">
        <v>551</v>
      </c>
    </row>
    <row r="377" spans="2:51" s="14" customFormat="1" ht="12">
      <c r="B377" s="178"/>
      <c r="D377" s="171" t="s">
        <v>134</v>
      </c>
      <c r="E377" s="179" t="s">
        <v>1</v>
      </c>
      <c r="F377" s="180" t="s">
        <v>552</v>
      </c>
      <c r="H377" s="181">
        <v>22.63</v>
      </c>
      <c r="I377" s="182"/>
      <c r="L377" s="178"/>
      <c r="M377" s="183"/>
      <c r="N377" s="184"/>
      <c r="O377" s="184"/>
      <c r="P377" s="184"/>
      <c r="Q377" s="184"/>
      <c r="R377" s="184"/>
      <c r="S377" s="184"/>
      <c r="T377" s="185"/>
      <c r="AT377" s="179" t="s">
        <v>134</v>
      </c>
      <c r="AU377" s="179" t="s">
        <v>82</v>
      </c>
      <c r="AV377" s="14" t="s">
        <v>82</v>
      </c>
      <c r="AW377" s="14" t="s">
        <v>29</v>
      </c>
      <c r="AX377" s="14" t="s">
        <v>80</v>
      </c>
      <c r="AY377" s="179" t="s">
        <v>124</v>
      </c>
    </row>
    <row r="378" spans="1:65" s="2" customFormat="1" ht="33" customHeight="1">
      <c r="A378" s="32"/>
      <c r="B378" s="156"/>
      <c r="C378" s="157" t="s">
        <v>553</v>
      </c>
      <c r="D378" s="157" t="s">
        <v>127</v>
      </c>
      <c r="E378" s="158" t="s">
        <v>554</v>
      </c>
      <c r="F378" s="159" t="s">
        <v>555</v>
      </c>
      <c r="G378" s="160" t="s">
        <v>130</v>
      </c>
      <c r="H378" s="161">
        <v>22.63</v>
      </c>
      <c r="I378" s="162"/>
      <c r="J378" s="163">
        <f>ROUND(I378*H378,2)</f>
        <v>0</v>
      </c>
      <c r="K378" s="159" t="s">
        <v>131</v>
      </c>
      <c r="L378" s="33"/>
      <c r="M378" s="164" t="s">
        <v>1</v>
      </c>
      <c r="N378" s="165" t="s">
        <v>37</v>
      </c>
      <c r="O378" s="58"/>
      <c r="P378" s="166">
        <f>O378*H378</f>
        <v>0</v>
      </c>
      <c r="Q378" s="166">
        <v>0.00072</v>
      </c>
      <c r="R378" s="166">
        <f>Q378*H378</f>
        <v>0.016293600000000002</v>
      </c>
      <c r="S378" s="166">
        <v>0</v>
      </c>
      <c r="T378" s="167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68" t="s">
        <v>225</v>
      </c>
      <c r="AT378" s="168" t="s">
        <v>127</v>
      </c>
      <c r="AU378" s="168" t="s">
        <v>82</v>
      </c>
      <c r="AY378" s="17" t="s">
        <v>124</v>
      </c>
      <c r="BE378" s="169">
        <f>IF(N378="základní",J378,0)</f>
        <v>0</v>
      </c>
      <c r="BF378" s="169">
        <f>IF(N378="snížená",J378,0)</f>
        <v>0</v>
      </c>
      <c r="BG378" s="169">
        <f>IF(N378="zákl. přenesená",J378,0)</f>
        <v>0</v>
      </c>
      <c r="BH378" s="169">
        <f>IF(N378="sníž. přenesená",J378,0)</f>
        <v>0</v>
      </c>
      <c r="BI378" s="169">
        <f>IF(N378="nulová",J378,0)</f>
        <v>0</v>
      </c>
      <c r="BJ378" s="17" t="s">
        <v>80</v>
      </c>
      <c r="BK378" s="169">
        <f>ROUND(I378*H378,2)</f>
        <v>0</v>
      </c>
      <c r="BL378" s="17" t="s">
        <v>225</v>
      </c>
      <c r="BM378" s="168" t="s">
        <v>556</v>
      </c>
    </row>
    <row r="379" spans="2:51" s="14" customFormat="1" ht="12">
      <c r="B379" s="178"/>
      <c r="D379" s="171" t="s">
        <v>134</v>
      </c>
      <c r="E379" s="179" t="s">
        <v>1</v>
      </c>
      <c r="F379" s="180" t="s">
        <v>557</v>
      </c>
      <c r="H379" s="181">
        <v>22.63</v>
      </c>
      <c r="I379" s="182"/>
      <c r="L379" s="178"/>
      <c r="M379" s="183"/>
      <c r="N379" s="184"/>
      <c r="O379" s="184"/>
      <c r="P379" s="184"/>
      <c r="Q379" s="184"/>
      <c r="R379" s="184"/>
      <c r="S379" s="184"/>
      <c r="T379" s="185"/>
      <c r="AT379" s="179" t="s">
        <v>134</v>
      </c>
      <c r="AU379" s="179" t="s">
        <v>82</v>
      </c>
      <c r="AV379" s="14" t="s">
        <v>82</v>
      </c>
      <c r="AW379" s="14" t="s">
        <v>29</v>
      </c>
      <c r="AX379" s="14" t="s">
        <v>80</v>
      </c>
      <c r="AY379" s="179" t="s">
        <v>124</v>
      </c>
    </row>
    <row r="380" spans="2:63" s="12" customFormat="1" ht="25.9" customHeight="1">
      <c r="B380" s="143"/>
      <c r="D380" s="144" t="s">
        <v>71</v>
      </c>
      <c r="E380" s="145" t="s">
        <v>558</v>
      </c>
      <c r="F380" s="145" t="s">
        <v>559</v>
      </c>
      <c r="I380" s="146"/>
      <c r="J380" s="147">
        <f>BK380</f>
        <v>0</v>
      </c>
      <c r="L380" s="143"/>
      <c r="M380" s="148"/>
      <c r="N380" s="149"/>
      <c r="O380" s="149"/>
      <c r="P380" s="150">
        <f>P381+P385+P387</f>
        <v>0</v>
      </c>
      <c r="Q380" s="149"/>
      <c r="R380" s="150">
        <f>R381+R385+R387</f>
        <v>0</v>
      </c>
      <c r="S380" s="149"/>
      <c r="T380" s="151">
        <f>T381+T385+T387</f>
        <v>0</v>
      </c>
      <c r="AR380" s="144" t="s">
        <v>159</v>
      </c>
      <c r="AT380" s="152" t="s">
        <v>71</v>
      </c>
      <c r="AU380" s="152" t="s">
        <v>72</v>
      </c>
      <c r="AY380" s="144" t="s">
        <v>124</v>
      </c>
      <c r="BK380" s="153">
        <f>BK381+BK385+BK387</f>
        <v>0</v>
      </c>
    </row>
    <row r="381" spans="2:63" s="12" customFormat="1" ht="22.9" customHeight="1">
      <c r="B381" s="143"/>
      <c r="D381" s="144" t="s">
        <v>71</v>
      </c>
      <c r="E381" s="154" t="s">
        <v>560</v>
      </c>
      <c r="F381" s="154" t="s">
        <v>561</v>
      </c>
      <c r="I381" s="146"/>
      <c r="J381" s="155">
        <f>BK381</f>
        <v>0</v>
      </c>
      <c r="L381" s="143"/>
      <c r="M381" s="148"/>
      <c r="N381" s="149"/>
      <c r="O381" s="149"/>
      <c r="P381" s="150">
        <f>SUM(P382:P384)</f>
        <v>0</v>
      </c>
      <c r="Q381" s="149"/>
      <c r="R381" s="150">
        <f>SUM(R382:R384)</f>
        <v>0</v>
      </c>
      <c r="S381" s="149"/>
      <c r="T381" s="151">
        <f>SUM(T382:T384)</f>
        <v>0</v>
      </c>
      <c r="AR381" s="144" t="s">
        <v>159</v>
      </c>
      <c r="AT381" s="152" t="s">
        <v>71</v>
      </c>
      <c r="AU381" s="152" t="s">
        <v>80</v>
      </c>
      <c r="AY381" s="144" t="s">
        <v>124</v>
      </c>
      <c r="BK381" s="153">
        <f>SUM(BK382:BK384)</f>
        <v>0</v>
      </c>
    </row>
    <row r="382" spans="1:65" s="2" customFormat="1" ht="16.5" customHeight="1">
      <c r="A382" s="32"/>
      <c r="B382" s="156"/>
      <c r="C382" s="157" t="s">
        <v>562</v>
      </c>
      <c r="D382" s="157" t="s">
        <v>127</v>
      </c>
      <c r="E382" s="158" t="s">
        <v>563</v>
      </c>
      <c r="F382" s="159" t="s">
        <v>561</v>
      </c>
      <c r="G382" s="160" t="s">
        <v>172</v>
      </c>
      <c r="H382" s="161">
        <v>1</v>
      </c>
      <c r="I382" s="162"/>
      <c r="J382" s="163">
        <f>ROUND(I382*H382,2)</f>
        <v>0</v>
      </c>
      <c r="K382" s="159" t="s">
        <v>131</v>
      </c>
      <c r="L382" s="33"/>
      <c r="M382" s="164" t="s">
        <v>1</v>
      </c>
      <c r="N382" s="165" t="s">
        <v>37</v>
      </c>
      <c r="O382" s="58"/>
      <c r="P382" s="166">
        <f>O382*H382</f>
        <v>0</v>
      </c>
      <c r="Q382" s="166">
        <v>0</v>
      </c>
      <c r="R382" s="166">
        <f>Q382*H382</f>
        <v>0</v>
      </c>
      <c r="S382" s="166">
        <v>0</v>
      </c>
      <c r="T382" s="167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68" t="s">
        <v>564</v>
      </c>
      <c r="AT382" s="168" t="s">
        <v>127</v>
      </c>
      <c r="AU382" s="168" t="s">
        <v>82</v>
      </c>
      <c r="AY382" s="17" t="s">
        <v>124</v>
      </c>
      <c r="BE382" s="169">
        <f>IF(N382="základní",J382,0)</f>
        <v>0</v>
      </c>
      <c r="BF382" s="169">
        <f>IF(N382="snížená",J382,0)</f>
        <v>0</v>
      </c>
      <c r="BG382" s="169">
        <f>IF(N382="zákl. přenesená",J382,0)</f>
        <v>0</v>
      </c>
      <c r="BH382" s="169">
        <f>IF(N382="sníž. přenesená",J382,0)</f>
        <v>0</v>
      </c>
      <c r="BI382" s="169">
        <f>IF(N382="nulová",J382,0)</f>
        <v>0</v>
      </c>
      <c r="BJ382" s="17" t="s">
        <v>80</v>
      </c>
      <c r="BK382" s="169">
        <f>ROUND(I382*H382,2)</f>
        <v>0</v>
      </c>
      <c r="BL382" s="17" t="s">
        <v>564</v>
      </c>
      <c r="BM382" s="168" t="s">
        <v>565</v>
      </c>
    </row>
    <row r="383" spans="1:65" s="2" customFormat="1" ht="16.5" customHeight="1">
      <c r="A383" s="32"/>
      <c r="B383" s="156"/>
      <c r="C383" s="157" t="s">
        <v>566</v>
      </c>
      <c r="D383" s="157" t="s">
        <v>127</v>
      </c>
      <c r="E383" s="158" t="s">
        <v>567</v>
      </c>
      <c r="F383" s="159" t="s">
        <v>568</v>
      </c>
      <c r="G383" s="160" t="s">
        <v>172</v>
      </c>
      <c r="H383" s="161">
        <v>1</v>
      </c>
      <c r="I383" s="162"/>
      <c r="J383" s="163">
        <f>ROUND(I383*H383,2)</f>
        <v>0</v>
      </c>
      <c r="K383" s="159" t="s">
        <v>131</v>
      </c>
      <c r="L383" s="33"/>
      <c r="M383" s="164" t="s">
        <v>1</v>
      </c>
      <c r="N383" s="165" t="s">
        <v>37</v>
      </c>
      <c r="O383" s="58"/>
      <c r="P383" s="166">
        <f>O383*H383</f>
        <v>0</v>
      </c>
      <c r="Q383" s="166">
        <v>0</v>
      </c>
      <c r="R383" s="166">
        <f>Q383*H383</f>
        <v>0</v>
      </c>
      <c r="S383" s="166">
        <v>0</v>
      </c>
      <c r="T383" s="167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68" t="s">
        <v>564</v>
      </c>
      <c r="AT383" s="168" t="s">
        <v>127</v>
      </c>
      <c r="AU383" s="168" t="s">
        <v>82</v>
      </c>
      <c r="AY383" s="17" t="s">
        <v>124</v>
      </c>
      <c r="BE383" s="169">
        <f>IF(N383="základní",J383,0)</f>
        <v>0</v>
      </c>
      <c r="BF383" s="169">
        <f>IF(N383="snížená",J383,0)</f>
        <v>0</v>
      </c>
      <c r="BG383" s="169">
        <f>IF(N383="zákl. přenesená",J383,0)</f>
        <v>0</v>
      </c>
      <c r="BH383" s="169">
        <f>IF(N383="sníž. přenesená",J383,0)</f>
        <v>0</v>
      </c>
      <c r="BI383" s="169">
        <f>IF(N383="nulová",J383,0)</f>
        <v>0</v>
      </c>
      <c r="BJ383" s="17" t="s">
        <v>80</v>
      </c>
      <c r="BK383" s="169">
        <f>ROUND(I383*H383,2)</f>
        <v>0</v>
      </c>
      <c r="BL383" s="17" t="s">
        <v>564</v>
      </c>
      <c r="BM383" s="168" t="s">
        <v>569</v>
      </c>
    </row>
    <row r="384" spans="1:65" s="2" customFormat="1" ht="16.5" customHeight="1">
      <c r="A384" s="32"/>
      <c r="B384" s="156"/>
      <c r="C384" s="157" t="s">
        <v>570</v>
      </c>
      <c r="D384" s="157" t="s">
        <v>127</v>
      </c>
      <c r="E384" s="158" t="s">
        <v>571</v>
      </c>
      <c r="F384" s="159" t="s">
        <v>572</v>
      </c>
      <c r="G384" s="160" t="s">
        <v>172</v>
      </c>
      <c r="H384" s="161">
        <v>1</v>
      </c>
      <c r="I384" s="162"/>
      <c r="J384" s="163">
        <f>ROUND(I384*H384,2)</f>
        <v>0</v>
      </c>
      <c r="K384" s="159" t="s">
        <v>131</v>
      </c>
      <c r="L384" s="33"/>
      <c r="M384" s="164" t="s">
        <v>1</v>
      </c>
      <c r="N384" s="165" t="s">
        <v>37</v>
      </c>
      <c r="O384" s="58"/>
      <c r="P384" s="166">
        <f>O384*H384</f>
        <v>0</v>
      </c>
      <c r="Q384" s="166">
        <v>0</v>
      </c>
      <c r="R384" s="166">
        <f>Q384*H384</f>
        <v>0</v>
      </c>
      <c r="S384" s="166">
        <v>0</v>
      </c>
      <c r="T384" s="167">
        <f>S384*H384</f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68" t="s">
        <v>564</v>
      </c>
      <c r="AT384" s="168" t="s">
        <v>127</v>
      </c>
      <c r="AU384" s="168" t="s">
        <v>82</v>
      </c>
      <c r="AY384" s="17" t="s">
        <v>124</v>
      </c>
      <c r="BE384" s="169">
        <f>IF(N384="základní",J384,0)</f>
        <v>0</v>
      </c>
      <c r="BF384" s="169">
        <f>IF(N384="snížená",J384,0)</f>
        <v>0</v>
      </c>
      <c r="BG384" s="169">
        <f>IF(N384="zákl. přenesená",J384,0)</f>
        <v>0</v>
      </c>
      <c r="BH384" s="169">
        <f>IF(N384="sníž. přenesená",J384,0)</f>
        <v>0</v>
      </c>
      <c r="BI384" s="169">
        <f>IF(N384="nulová",J384,0)</f>
        <v>0</v>
      </c>
      <c r="BJ384" s="17" t="s">
        <v>80</v>
      </c>
      <c r="BK384" s="169">
        <f>ROUND(I384*H384,2)</f>
        <v>0</v>
      </c>
      <c r="BL384" s="17" t="s">
        <v>564</v>
      </c>
      <c r="BM384" s="168" t="s">
        <v>573</v>
      </c>
    </row>
    <row r="385" spans="2:63" s="12" customFormat="1" ht="22.9" customHeight="1">
      <c r="B385" s="143"/>
      <c r="D385" s="144" t="s">
        <v>71</v>
      </c>
      <c r="E385" s="154" t="s">
        <v>574</v>
      </c>
      <c r="F385" s="154" t="s">
        <v>575</v>
      </c>
      <c r="I385" s="146"/>
      <c r="J385" s="155">
        <f>BK385</f>
        <v>0</v>
      </c>
      <c r="L385" s="143"/>
      <c r="M385" s="148"/>
      <c r="N385" s="149"/>
      <c r="O385" s="149"/>
      <c r="P385" s="150">
        <f>P386</f>
        <v>0</v>
      </c>
      <c r="Q385" s="149"/>
      <c r="R385" s="150">
        <f>R386</f>
        <v>0</v>
      </c>
      <c r="S385" s="149"/>
      <c r="T385" s="151">
        <f>T386</f>
        <v>0</v>
      </c>
      <c r="AR385" s="144" t="s">
        <v>159</v>
      </c>
      <c r="AT385" s="152" t="s">
        <v>71</v>
      </c>
      <c r="AU385" s="152" t="s">
        <v>80</v>
      </c>
      <c r="AY385" s="144" t="s">
        <v>124</v>
      </c>
      <c r="BK385" s="153">
        <f>BK386</f>
        <v>0</v>
      </c>
    </row>
    <row r="386" spans="1:65" s="2" customFormat="1" ht="16.5" customHeight="1">
      <c r="A386" s="32"/>
      <c r="B386" s="156"/>
      <c r="C386" s="157" t="s">
        <v>576</v>
      </c>
      <c r="D386" s="157" t="s">
        <v>127</v>
      </c>
      <c r="E386" s="158" t="s">
        <v>577</v>
      </c>
      <c r="F386" s="159" t="s">
        <v>578</v>
      </c>
      <c r="G386" s="160" t="s">
        <v>172</v>
      </c>
      <c r="H386" s="161">
        <v>1</v>
      </c>
      <c r="I386" s="162"/>
      <c r="J386" s="163">
        <f>ROUND(I386*H386,2)</f>
        <v>0</v>
      </c>
      <c r="K386" s="159" t="s">
        <v>131</v>
      </c>
      <c r="L386" s="33"/>
      <c r="M386" s="164" t="s">
        <v>1</v>
      </c>
      <c r="N386" s="165" t="s">
        <v>37</v>
      </c>
      <c r="O386" s="58"/>
      <c r="P386" s="166">
        <f>O386*H386</f>
        <v>0</v>
      </c>
      <c r="Q386" s="166">
        <v>0</v>
      </c>
      <c r="R386" s="166">
        <f>Q386*H386</f>
        <v>0</v>
      </c>
      <c r="S386" s="166">
        <v>0</v>
      </c>
      <c r="T386" s="167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68" t="s">
        <v>564</v>
      </c>
      <c r="AT386" s="168" t="s">
        <v>127</v>
      </c>
      <c r="AU386" s="168" t="s">
        <v>82</v>
      </c>
      <c r="AY386" s="17" t="s">
        <v>124</v>
      </c>
      <c r="BE386" s="169">
        <f>IF(N386="základní",J386,0)</f>
        <v>0</v>
      </c>
      <c r="BF386" s="169">
        <f>IF(N386="snížená",J386,0)</f>
        <v>0</v>
      </c>
      <c r="BG386" s="169">
        <f>IF(N386="zákl. přenesená",J386,0)</f>
        <v>0</v>
      </c>
      <c r="BH386" s="169">
        <f>IF(N386="sníž. přenesená",J386,0)</f>
        <v>0</v>
      </c>
      <c r="BI386" s="169">
        <f>IF(N386="nulová",J386,0)</f>
        <v>0</v>
      </c>
      <c r="BJ386" s="17" t="s">
        <v>80</v>
      </c>
      <c r="BK386" s="169">
        <f>ROUND(I386*H386,2)</f>
        <v>0</v>
      </c>
      <c r="BL386" s="17" t="s">
        <v>564</v>
      </c>
      <c r="BM386" s="168" t="s">
        <v>579</v>
      </c>
    </row>
    <row r="387" spans="2:63" s="12" customFormat="1" ht="22.9" customHeight="1">
      <c r="B387" s="143"/>
      <c r="D387" s="144" t="s">
        <v>71</v>
      </c>
      <c r="E387" s="154" t="s">
        <v>580</v>
      </c>
      <c r="F387" s="154" t="s">
        <v>581</v>
      </c>
      <c r="I387" s="146"/>
      <c r="J387" s="155">
        <f>BK387</f>
        <v>0</v>
      </c>
      <c r="L387" s="143"/>
      <c r="M387" s="148"/>
      <c r="N387" s="149"/>
      <c r="O387" s="149"/>
      <c r="P387" s="150">
        <f>SUM(P388:P389)</f>
        <v>0</v>
      </c>
      <c r="Q387" s="149"/>
      <c r="R387" s="150">
        <f>SUM(R388:R389)</f>
        <v>0</v>
      </c>
      <c r="S387" s="149"/>
      <c r="T387" s="151">
        <f>SUM(T388:T389)</f>
        <v>0</v>
      </c>
      <c r="AR387" s="144" t="s">
        <v>159</v>
      </c>
      <c r="AT387" s="152" t="s">
        <v>71</v>
      </c>
      <c r="AU387" s="152" t="s">
        <v>80</v>
      </c>
      <c r="AY387" s="144" t="s">
        <v>124</v>
      </c>
      <c r="BK387" s="153">
        <f>SUM(BK388:BK389)</f>
        <v>0</v>
      </c>
    </row>
    <row r="388" spans="1:65" s="2" customFormat="1" ht="16.5" customHeight="1">
      <c r="A388" s="32"/>
      <c r="B388" s="156"/>
      <c r="C388" s="157" t="s">
        <v>582</v>
      </c>
      <c r="D388" s="157" t="s">
        <v>127</v>
      </c>
      <c r="E388" s="158" t="s">
        <v>583</v>
      </c>
      <c r="F388" s="159" t="s">
        <v>584</v>
      </c>
      <c r="G388" s="160" t="s">
        <v>172</v>
      </c>
      <c r="H388" s="161">
        <v>1</v>
      </c>
      <c r="I388" s="162"/>
      <c r="J388" s="163">
        <f>ROUND(I388*H388,2)</f>
        <v>0</v>
      </c>
      <c r="K388" s="159" t="s">
        <v>131</v>
      </c>
      <c r="L388" s="33"/>
      <c r="M388" s="164" t="s">
        <v>1</v>
      </c>
      <c r="N388" s="165" t="s">
        <v>37</v>
      </c>
      <c r="O388" s="58"/>
      <c r="P388" s="166">
        <f>O388*H388</f>
        <v>0</v>
      </c>
      <c r="Q388" s="166">
        <v>0</v>
      </c>
      <c r="R388" s="166">
        <f>Q388*H388</f>
        <v>0</v>
      </c>
      <c r="S388" s="166">
        <v>0</v>
      </c>
      <c r="T388" s="167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68" t="s">
        <v>564</v>
      </c>
      <c r="AT388" s="168" t="s">
        <v>127</v>
      </c>
      <c r="AU388" s="168" t="s">
        <v>82</v>
      </c>
      <c r="AY388" s="17" t="s">
        <v>124</v>
      </c>
      <c r="BE388" s="169">
        <f>IF(N388="základní",J388,0)</f>
        <v>0</v>
      </c>
      <c r="BF388" s="169">
        <f>IF(N388="snížená",J388,0)</f>
        <v>0</v>
      </c>
      <c r="BG388" s="169">
        <f>IF(N388="zákl. přenesená",J388,0)</f>
        <v>0</v>
      </c>
      <c r="BH388" s="169">
        <f>IF(N388="sníž. přenesená",J388,0)</f>
        <v>0</v>
      </c>
      <c r="BI388" s="169">
        <f>IF(N388="nulová",J388,0)</f>
        <v>0</v>
      </c>
      <c r="BJ388" s="17" t="s">
        <v>80</v>
      </c>
      <c r="BK388" s="169">
        <f>ROUND(I388*H388,2)</f>
        <v>0</v>
      </c>
      <c r="BL388" s="17" t="s">
        <v>564</v>
      </c>
      <c r="BM388" s="168" t="s">
        <v>585</v>
      </c>
    </row>
    <row r="389" spans="1:47" s="2" customFormat="1" ht="18">
      <c r="A389" s="32"/>
      <c r="B389" s="33"/>
      <c r="C389" s="32"/>
      <c r="D389" s="171" t="s">
        <v>140</v>
      </c>
      <c r="E389" s="32"/>
      <c r="F389" s="186" t="s">
        <v>586</v>
      </c>
      <c r="G389" s="32"/>
      <c r="H389" s="32"/>
      <c r="I389" s="92"/>
      <c r="J389" s="32"/>
      <c r="K389" s="32"/>
      <c r="L389" s="33"/>
      <c r="M389" s="208"/>
      <c r="N389" s="209"/>
      <c r="O389" s="210"/>
      <c r="P389" s="210"/>
      <c r="Q389" s="210"/>
      <c r="R389" s="210"/>
      <c r="S389" s="210"/>
      <c r="T389" s="211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T389" s="17" t="s">
        <v>140</v>
      </c>
      <c r="AU389" s="17" t="s">
        <v>82</v>
      </c>
    </row>
    <row r="390" spans="1:31" s="2" customFormat="1" ht="7" customHeight="1">
      <c r="A390" s="32"/>
      <c r="B390" s="47"/>
      <c r="C390" s="48"/>
      <c r="D390" s="48"/>
      <c r="E390" s="48"/>
      <c r="F390" s="48"/>
      <c r="G390" s="48"/>
      <c r="H390" s="48"/>
      <c r="I390" s="116"/>
      <c r="J390" s="48"/>
      <c r="K390" s="48"/>
      <c r="L390" s="33"/>
      <c r="M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</row>
  </sheetData>
  <autoFilter ref="C131:K389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DESKTOP-4ABB1TB\Intel</dc:creator>
  <cp:keywords/>
  <dc:description/>
  <cp:lastModifiedBy>Monika Pelinková</cp:lastModifiedBy>
  <dcterms:created xsi:type="dcterms:W3CDTF">2020-04-28T09:55:35Z</dcterms:created>
  <dcterms:modified xsi:type="dcterms:W3CDTF">2020-04-28T15:02:09Z</dcterms:modified>
  <cp:category/>
  <cp:version/>
  <cp:contentType/>
  <cp:contentStatus/>
</cp:coreProperties>
</file>