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28680" yWindow="65416" windowWidth="29040" windowHeight="17790" activeTab="0"/>
  </bookViews>
  <sheets>
    <sheet name="Rekapitulace stavby" sheetId="1" r:id="rId1"/>
    <sheet name="01 - Pánské WC - bourané ..." sheetId="2" r:id="rId2"/>
    <sheet name="02 - Pánské WC - nové kon..." sheetId="3" r:id="rId3"/>
    <sheet name="03 - Dámské WC - bourané ..." sheetId="4" r:id="rId4"/>
    <sheet name="04 - Dámské WC - nové kon..." sheetId="5" r:id="rId5"/>
    <sheet name="05 - ZTI" sheetId="6" r:id="rId6"/>
    <sheet name="06 - Elektroinstalace" sheetId="7" r:id="rId7"/>
    <sheet name="07 - VRN" sheetId="8" r:id="rId8"/>
    <sheet name="Seznam figur" sheetId="9" r:id="rId9"/>
  </sheets>
  <definedNames>
    <definedName name="_xlnm._FilterDatabase" localSheetId="1" hidden="1">'01 - Pánské WC - bourané ...'!$C$125:$K$185</definedName>
    <definedName name="_xlnm._FilterDatabase" localSheetId="2" hidden="1">'02 - Pánské WC - nové kon...'!$C$127:$K$287</definedName>
    <definedName name="_xlnm._FilterDatabase" localSheetId="3" hidden="1">'03 - Dámské WC - bourané ...'!$C$125:$K$172</definedName>
    <definedName name="_xlnm._FilterDatabase" localSheetId="4" hidden="1">'04 - Dámské WC - nové kon...'!$C$128:$K$296</definedName>
    <definedName name="_xlnm._FilterDatabase" localSheetId="5" hidden="1">'05 - ZTI'!$C$123:$K$173</definedName>
    <definedName name="_xlnm._FilterDatabase" localSheetId="6" hidden="1">'06 - Elektroinstalace'!$C$122:$K$157</definedName>
    <definedName name="_xlnm._FilterDatabase" localSheetId="7" hidden="1">'07 - VRN'!$C$117:$K$129</definedName>
    <definedName name="_xlnm.Print_Area" localSheetId="1">'01 - Pánské WC - bourané ...'!$C$82:$J$107,'01 - Pánské WC - bourané ...'!$C$113:$K$185</definedName>
    <definedName name="_xlnm.Print_Area" localSheetId="2">'02 - Pánské WC - nové kon...'!$C$82:$J$109,'02 - Pánské WC - nové kon...'!$C$115:$K$287</definedName>
    <definedName name="_xlnm.Print_Area" localSheetId="3">'03 - Dámské WC - bourané ...'!$C$82:$J$107,'03 - Dámské WC - bourané ...'!$C$113:$K$172</definedName>
    <definedName name="_xlnm.Print_Area" localSheetId="4">'04 - Dámské WC - nové kon...'!$C$82:$J$110,'04 - Dámské WC - nové kon...'!$C$116:$K$296</definedName>
    <definedName name="_xlnm.Print_Area" localSheetId="5">'05 - ZTI'!$C$82:$J$105,'05 - ZTI'!$C$111:$K$173</definedName>
    <definedName name="_xlnm.Print_Area" localSheetId="6">'06 - Elektroinstalace'!$C$82:$J$104,'06 - Elektroinstalace'!$C$110:$K$157</definedName>
    <definedName name="_xlnm.Print_Area" localSheetId="7">'07 - VRN'!$C$82:$J$99,'07 - VRN'!$C$105:$K$129</definedName>
    <definedName name="_xlnm.Print_Area" localSheetId="0">'Rekapitulace stavby'!$D$4:$AO$76,'Rekapitulace stavby'!$C$82:$AQ$102</definedName>
    <definedName name="_xlnm.Print_Area" localSheetId="8">'Seznam figur'!$C$4:$G$106</definedName>
    <definedName name="_xlnm.Print_Titles" localSheetId="0">'Rekapitulace stavby'!$92:$92</definedName>
    <definedName name="_xlnm.Print_Titles" localSheetId="1">'01 - Pánské WC - bourané ...'!$125:$125</definedName>
    <definedName name="_xlnm.Print_Titles" localSheetId="2">'02 - Pánské WC - nové kon...'!$127:$127</definedName>
    <definedName name="_xlnm.Print_Titles" localSheetId="3">'03 - Dámské WC - bourané ...'!$125:$125</definedName>
    <definedName name="_xlnm.Print_Titles" localSheetId="4">'04 - Dámské WC - nové kon...'!$128:$128</definedName>
    <definedName name="_xlnm.Print_Titles" localSheetId="5">'05 - ZTI'!$123:$123</definedName>
    <definedName name="_xlnm.Print_Titles" localSheetId="6">'06 - Elektroinstalace'!$122:$122</definedName>
    <definedName name="_xlnm.Print_Titles" localSheetId="7">'07 - VRN'!$117:$117</definedName>
    <definedName name="_xlnm.Print_Titles" localSheetId="8">'Seznam figur'!$9:$9</definedName>
  </definedNames>
  <calcPr calcId="181029"/>
  <extLst/>
</workbook>
</file>

<file path=xl/sharedStrings.xml><?xml version="1.0" encoding="utf-8"?>
<sst xmlns="http://schemas.openxmlformats.org/spreadsheetml/2006/main" count="7242" uniqueCount="809">
  <si>
    <t>Export Komplet</t>
  </si>
  <si>
    <t/>
  </si>
  <si>
    <t>2.0</t>
  </si>
  <si>
    <t>ZAMOK</t>
  </si>
  <si>
    <t>False</t>
  </si>
  <si>
    <t>{d97ff313-dad9-4998-bba1-17f8cbc4d5d5}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</si>
  <si>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</si>
  <si>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</si>
  <si>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</si>
  <si>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</si>
  <si>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</si>
  <si>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</si>
  <si>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</si>
  <si>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</si>
  <si>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20MT055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</si>
  <si>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</si>
  <si>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</si>
  <si>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Masarykův studentský domov - rekonstrukce sociálek</t>
  </si>
  <si>
    <t>KSO:</t>
  </si>
  <si>
    <t>CC-CZ:</t>
  </si>
  <si>
    <t>Místo:</t>
  </si>
  <si>
    <t>Cihlářská 604/21, 602 00 Brno-střed-Veveří</t>
  </si>
  <si>
    <t>Datum:</t>
  </si>
  <si>
    <t>27. 5. 2020</t>
  </si>
  <si>
    <t>Zadavatel:</t>
  </si>
  <si>
    <t>IČ:</t>
  </si>
  <si>
    <t>005 67 370</t>
  </si>
  <si>
    <t>Masarykův domov mládeže a Školní jídelna Brno p.o.</t>
  </si>
  <si>
    <t>DIČ:</t>
  </si>
  <si>
    <t>Uchazeč:</t>
  </si>
  <si>
    <t>Vyplň údaj</t>
  </si>
  <si>
    <t>Projektant:</t>
  </si>
  <si>
    <t>063 08 422</t>
  </si>
  <si>
    <t>ADH architects s.r.o.</t>
  </si>
  <si>
    <t>CZ06308422</t>
  </si>
  <si>
    <t>True</t>
  </si>
  <si>
    <t>Zpracovatel:</t>
  </si>
  <si>
    <t>253 33 046</t>
  </si>
  <si>
    <t>STAGA stavební agentura s.r.o.</t>
  </si>
  <si>
    <t>CZ25333046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</si>
  <si>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</si>
  <si>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</si>
  <si>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</si>
  <si>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</si>
  <si>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</si>
  <si>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</si>
  <si>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</si>
  <si>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</si>
  <si>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</si>
  <si>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</si>
  <si>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</si>
  <si>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</si>
  <si>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</si>
  <si>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</si>
  <si>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</si>
  <si>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</si>
  <si>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</si>
  <si>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</si>
  <si>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</si>
  <si>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</si>
  <si>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</si>
  <si>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</si>
  <si>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</si>
  <si>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</si>
  <si>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</si>
  <si>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</si>
  <si>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</si>
  <si>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</si>
  <si>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</si>
  <si>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</si>
  <si>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</si>
  <si>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</si>
  <si>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</si>
  <si>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</si>
  <si>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</si>
  <si>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</si>
  <si>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</si>
  <si>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</si>
  <si>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</si>
  <si>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</si>
  <si>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</si>
  <si>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</si>
  <si>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</si>
  <si>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</si>
  <si>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</si>
  <si>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</si>
  <si>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</si>
  <si>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Pánské WC - bourané konstrukce</t>
  </si>
  <si>
    <t>STA</t>
  </si>
  <si>
    <t>1</t>
  </si>
  <si>
    <t>{d2f20644-58ec-41f1-a3d2-a2639864b29f}</t>
  </si>
  <si>
    <t>2</t>
  </si>
  <si>
    <t>02</t>
  </si>
  <si>
    <t>Pánské WC - nové konstrukce</t>
  </si>
  <si>
    <t>{704df9cd-40e3-4d19-bf04-35ad573fe7ce}</t>
  </si>
  <si>
    <t>03</t>
  </si>
  <si>
    <t>Dámské WC - bourané konstrukce</t>
  </si>
  <si>
    <t>{0b87ca76-7438-4f6b-9745-8a4d4d0ff644}</t>
  </si>
  <si>
    <t>04</t>
  </si>
  <si>
    <t>Dámské WC - nové konstrukce</t>
  </si>
  <si>
    <t>{05b7558d-51f8-411b-a300-90dee0e52762}</t>
  </si>
  <si>
    <t>05</t>
  </si>
  <si>
    <t>ZTI</t>
  </si>
  <si>
    <t>{48b2dc9e-26ea-4c9a-9d7a-0c9348c4b670}</t>
  </si>
  <si>
    <t>06</t>
  </si>
  <si>
    <t>Elektroinstalace</t>
  </si>
  <si>
    <t>{c8badc5a-856e-4595-b5cb-35d193ddcbd3}</t>
  </si>
  <si>
    <t>07</t>
  </si>
  <si>
    <t>VRN</t>
  </si>
  <si>
    <t>{2419ae79-c576-49ac-85c1-b45697a337ba}</t>
  </si>
  <si>
    <t>KRYCÍ LIST SOUPISU PRACÍ</t>
  </si>
  <si>
    <t>Objekt:</t>
  </si>
  <si>
    <t>01 - Pánské WC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</si>
  <si>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</si>
  <si>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</si>
  <si>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</si>
  <si>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</si>
  <si>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</si>
  <si>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</si>
  <si>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</si>
  <si>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</si>
  <si>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</si>
  <si>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</si>
  <si>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</si>
  <si>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</si>
  <si>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</si>
  <si>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</si>
  <si>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</si>
  <si>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</si>
  <si>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</si>
  <si>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</si>
  <si>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</si>
  <si>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</si>
  <si>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</si>
  <si>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</si>
  <si>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</si>
  <si>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</si>
  <si>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</si>
  <si>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</si>
  <si>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</si>
  <si>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</si>
  <si>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</si>
  <si>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</si>
  <si>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</si>
  <si>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</si>
  <si>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</si>
  <si>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</si>
  <si>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965042121</t>
  </si>
  <si>
    <t>Bourání mazanin betonových nebo z litého asfaltu tl. do 100 mm, plochy do 1 m2</t>
  </si>
  <si>
    <t>m3</t>
  </si>
  <si>
    <t>CS ÚRS 2020 01</t>
  </si>
  <si>
    <t>4</t>
  </si>
  <si>
    <t>-714994699</t>
  </si>
  <si>
    <t>VV</t>
  </si>
  <si>
    <t>Vybourání schodku (dl * š * v)</t>
  </si>
  <si>
    <t>(0,40*0,65)*0,15</t>
  </si>
  <si>
    <t>Součet</t>
  </si>
  <si>
    <t>968072455</t>
  </si>
  <si>
    <t>Vybourání kovových rámů oken s křídly, dveřních zárubní, vrat, stěn, ostění nebo obkladů  dveřních zárubní, plochy do 2 m2</t>
  </si>
  <si>
    <t>m2</t>
  </si>
  <si>
    <t>-208463323</t>
  </si>
  <si>
    <t>vybourání zárubně (dl * v)</t>
  </si>
  <si>
    <t>0,75*2,05</t>
  </si>
  <si>
    <t>3</t>
  </si>
  <si>
    <t>971033531</t>
  </si>
  <si>
    <t>Vybourání otvorů ve zdivu základovém nebo nadzákladovém z cihel, tvárnic, příčkovek  z cihel pálených na maltu vápennou nebo vápenocementovou plochy do 1 m2, tl. do 150 mm</t>
  </si>
  <si>
    <t>-1094111116</t>
  </si>
  <si>
    <t>Vybourání otvoru (p)</t>
  </si>
  <si>
    <t>978013191</t>
  </si>
  <si>
    <t>Otlučení vápenných nebo vápenocementových omítek vnitřních ploch stěn s vyškrabáním spar, s očištěním zdiva, v rozsahu přes 50 do 100 %</t>
  </si>
  <si>
    <t>455766584</t>
  </si>
  <si>
    <t>Otlučení omítek (dl * v)</t>
  </si>
  <si>
    <t>2.NP - místnost (201; 202; 203; 204)</t>
  </si>
  <si>
    <t>((12,70)+(9,34)+(4,62)+(4,62))*2,20</t>
  </si>
  <si>
    <t>-(4,0*0,48+1,0*0,49)</t>
  </si>
  <si>
    <t>997</t>
  </si>
  <si>
    <t>Přesun sutě</t>
  </si>
  <si>
    <t>5</t>
  </si>
  <si>
    <t>997013151</t>
  </si>
  <si>
    <t>Vnitrostaveništní doprava suti a vybouraných hmot  vodorovně do 50 m svisle s omezením mechanizace pro budovy a haly výšky do 6 m</t>
  </si>
  <si>
    <t>t</t>
  </si>
  <si>
    <t>-1906943863</t>
  </si>
  <si>
    <t>6</t>
  </si>
  <si>
    <t>997002611</t>
  </si>
  <si>
    <t>Nakládání suti a vybouraných hmot na dopravní prostředek  pro vodorovné přemístění</t>
  </si>
  <si>
    <t>1349517938</t>
  </si>
  <si>
    <t>7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</si>
  <si>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</si>
  <si>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</si>
  <si>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-747668773</t>
  </si>
  <si>
    <t>8</t>
  </si>
  <si>
    <t>997013501</t>
  </si>
  <si>
    <t>Odvoz suti a vybouraných hmot na skládku nebo meziskládku  se složením, na vzdálenost do 1 km</t>
  </si>
  <si>
    <t>-2139648393</t>
  </si>
  <si>
    <t>997013509</t>
  </si>
  <si>
    <t>Odvoz suti a vybouraných hmot na skládku nebo meziskládku  se složením, na vzdálenost Příplatek k ceně za každý další i započatý 1 km přes 1 km</t>
  </si>
  <si>
    <t>-1912341204</t>
  </si>
  <si>
    <t>6,757*19 'Přepočtené koeficientem množství</t>
  </si>
  <si>
    <t>10</t>
  </si>
  <si>
    <t>997013631</t>
  </si>
  <si>
    <t>Poplatek za uložení stavebního odpadu na skládce (skládkovné) směsného stavebního a demoličního zatříděného do Katalogu odpadů pod kódem 17 09 04</t>
  </si>
  <si>
    <t>181613696</t>
  </si>
  <si>
    <t>PSV</t>
  </si>
  <si>
    <t>Práce a dodávky PSV</t>
  </si>
  <si>
    <t>721</t>
  </si>
  <si>
    <t>Zdravotechnika - vnitřní kanalizace</t>
  </si>
  <si>
    <t>11</t>
  </si>
  <si>
    <t>721000X1</t>
  </si>
  <si>
    <t>Vybourání stávajícího vodovodu vč. likvidace odpadu (dle PD)</t>
  </si>
  <si>
    <t>kpl</t>
  </si>
  <si>
    <t>16</t>
  </si>
  <si>
    <t>-1455629842</t>
  </si>
  <si>
    <t>722</t>
  </si>
  <si>
    <t>Zdravotechnika - vnitřní vodovod</t>
  </si>
  <si>
    <t>12</t>
  </si>
  <si>
    <t>722000X1</t>
  </si>
  <si>
    <t>Vybourání stávající kanalizace vč. likvidace odpadu (dle PD)</t>
  </si>
  <si>
    <t>-1345468322</t>
  </si>
  <si>
    <t>725</t>
  </si>
  <si>
    <t>Zdravotechnika - zařizovací předměty</t>
  </si>
  <si>
    <t>13</t>
  </si>
  <si>
    <t>725110811</t>
  </si>
  <si>
    <t>Demontáž klozetů  splachovacích s nádrží nebo tlakovým splachovačem</t>
  </si>
  <si>
    <t>soubor</t>
  </si>
  <si>
    <t>2021587360</t>
  </si>
  <si>
    <t>14</t>
  </si>
  <si>
    <t>725122817</t>
  </si>
  <si>
    <t>Demontáž pisoárů  bez nádrže s rohovým ventilem s 1 záchodkem</t>
  </si>
  <si>
    <t>-1827119733</t>
  </si>
  <si>
    <t>725210821</t>
  </si>
  <si>
    <t>Demontáž umyvadel  bez výtokových armatur umyvadel</t>
  </si>
  <si>
    <t>1799947545</t>
  </si>
  <si>
    <t>725820801</t>
  </si>
  <si>
    <t>Demontáž baterií  nástěnných do G 3/4</t>
  </si>
  <si>
    <t>-1614909490</t>
  </si>
  <si>
    <t>17</t>
  </si>
  <si>
    <t>725850800</t>
  </si>
  <si>
    <t>Demontáž odpadních ventilů  všech připojovacích dimenzí</t>
  </si>
  <si>
    <t>kus</t>
  </si>
  <si>
    <t>573282198</t>
  </si>
  <si>
    <t>18</t>
  </si>
  <si>
    <t>725860811</t>
  </si>
  <si>
    <t>Demontáž zápachových uzávěrek pro zařizovací předměty  jednoduchých</t>
  </si>
  <si>
    <t>1648314999</t>
  </si>
  <si>
    <t>771</t>
  </si>
  <si>
    <t>Podlahy z dlaždic</t>
  </si>
  <si>
    <t>19</t>
  </si>
  <si>
    <t>771571810</t>
  </si>
  <si>
    <t>Demontáž podlah z dlaždic keramických kladených do malty</t>
  </si>
  <si>
    <t>711988176</t>
  </si>
  <si>
    <t>Vybourání dlažby (pl)</t>
  </si>
  <si>
    <t>(8,69)+(4,28)+(1,31)+(1,31)</t>
  </si>
  <si>
    <t>781</t>
  </si>
  <si>
    <t>Dokončovací práce - obklady</t>
  </si>
  <si>
    <t>20</t>
  </si>
  <si>
    <t>781471810</t>
  </si>
  <si>
    <t>Demontáž obkladů z dlaždic keramických kladených do malty</t>
  </si>
  <si>
    <t>-947790371</t>
  </si>
  <si>
    <t>Vybourání obkladu (dl * v) - otvory (š * v)</t>
  </si>
  <si>
    <t>2.NP - místnost (201; 203; 204)</t>
  </si>
  <si>
    <t>(3,25+0,80)*1,30+(1,00*2+1,30*2)*1,30+(1,00*2+1,30*2)*1,30</t>
  </si>
  <si>
    <t>-((0,67*1,3)+(0,67*1,3))</t>
  </si>
  <si>
    <t>VP</t>
  </si>
  <si>
    <t xml:space="preserve">  Vícepráce</t>
  </si>
  <si>
    <t>PN</t>
  </si>
  <si>
    <t>skl_dlažba_pl</t>
  </si>
  <si>
    <t>15,59</t>
  </si>
  <si>
    <t>skl_dlažba_obv</t>
  </si>
  <si>
    <t>31,28</t>
  </si>
  <si>
    <t>skl_dlažba_sokl</t>
  </si>
  <si>
    <t>10,16</t>
  </si>
  <si>
    <t>obklad_keram_pl</t>
  </si>
  <si>
    <t>20,596</t>
  </si>
  <si>
    <t>02 - Pánské WC - nové konstrukce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</si>
  <si>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</si>
  <si>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</si>
  <si>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</si>
  <si>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766 - Konstrukce truhlářské</t>
  </si>
  <si>
    <t xml:space="preserve">    784 - Dokončovací práce - malby a tapety</t>
  </si>
  <si>
    <t>Svislé a kompletní konstrukce</t>
  </si>
  <si>
    <t>346272256</t>
  </si>
  <si>
    <t>Přizdívky z pórobetonových tvárnic objemová hmotnost do 500 kg/m3, na tenké maltové lože, tloušťka přizdívky 150 mm</t>
  </si>
  <si>
    <t>1441434790</t>
  </si>
  <si>
    <t>Zděná předstěna (dl * v)</t>
  </si>
  <si>
    <t>2.NP - místnost (203; 204)</t>
  </si>
  <si>
    <t>(1,00)*1,50+(1,00)*1,50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</si>
  <si>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</si>
  <si>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</si>
  <si>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</si>
  <si>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-1880059763</t>
  </si>
  <si>
    <t>Zděná předstěna - perlinka (dl * v)</t>
  </si>
  <si>
    <t>612321111</t>
  </si>
  <si>
    <t>Omítka vápenocementová vnitřních ploch  nanášená ručně jednovrstvá, tloušťky do 10 mm hrubá zatřená svislých konstrukcí stěn</t>
  </si>
  <si>
    <t>-1195112003</t>
  </si>
  <si>
    <t>Omítka stěn - hrubá (dl * v) - otvory (š * v)</t>
  </si>
  <si>
    <t>(obklad_keram_pl)</t>
  </si>
  <si>
    <t>612321121</t>
  </si>
  <si>
    <t>Omítka vápenocementová vnitřních ploch  nanášená ručně jednovrstvá, tloušťky do 10 mm hladká svislých konstrukcí stěn</t>
  </si>
  <si>
    <t>1859781962</t>
  </si>
  <si>
    <t>Omítka stěn - štuk (dl * v) - otvory (š * v)</t>
  </si>
  <si>
    <t>-(obklad_keram_pl)</t>
  </si>
  <si>
    <t>632451103</t>
  </si>
  <si>
    <t>Potěr cementový samonivelační ze suchých směsí tloušťky přes 5 do 10 mm</t>
  </si>
  <si>
    <t>1330281451</t>
  </si>
  <si>
    <t>Souvrství podlahy - vyrovnání (pl)</t>
  </si>
  <si>
    <t>(skl_dlažba_pl)</t>
  </si>
  <si>
    <t>949101111</t>
  </si>
  <si>
    <t>Lešení pomocné pracovní pro objekty pozemních staveb  pro zatížení do 150 kg/m2, o výšce lešeňové podlahy do 1,9 m</t>
  </si>
  <si>
    <t>-788233674</t>
  </si>
  <si>
    <t>952901111</t>
  </si>
  <si>
    <t>Vyčištění budov nebo objektů před předáním do užívání  budov bytové nebo občanské výstavby, světlé výšky podlaží do 4 m</t>
  </si>
  <si>
    <t>-171107113</t>
  </si>
  <si>
    <t>998</t>
  </si>
  <si>
    <t>Přesun hmot</t>
  </si>
  <si>
    <t>998018001</t>
  </si>
  <si>
    <t>Přesun hmot pro budovy občanské výstavby, bydlení, výrobu a služby  ruční - bez užití mechanizace vodorovná dopravní vzdálenost do 100 m pro budovy s jakoukoliv nosnou konstrukcí výšky do 6 m</t>
  </si>
  <si>
    <t>-1485371388</t>
  </si>
  <si>
    <t>725000X1</t>
  </si>
  <si>
    <t>D+M pisoár vč. doplňků (dle PD)</t>
  </si>
  <si>
    <t>-1230908068</t>
  </si>
  <si>
    <t>725000X2</t>
  </si>
  <si>
    <t>D+M umyvadlo vč. doplňků (dle PD)</t>
  </si>
  <si>
    <t>1854210611</t>
  </si>
  <si>
    <t>725000X3</t>
  </si>
  <si>
    <t>D+M WC mísa vč. doplňků (dle PD)</t>
  </si>
  <si>
    <t>721685696</t>
  </si>
  <si>
    <t>725000X4</t>
  </si>
  <si>
    <t>D+M nerezový dávkovač mýdla vč. doplňků (dle PD)</t>
  </si>
  <si>
    <t>1015456861</t>
  </si>
  <si>
    <t>725000X5</t>
  </si>
  <si>
    <t>D+M nerezový odpadkový koš vč. doplňků (dle PD)</t>
  </si>
  <si>
    <t>-1443097929</t>
  </si>
  <si>
    <t>725000X6</t>
  </si>
  <si>
    <t>D+M nerezová WC štětka vč. doplňků (dle PD)</t>
  </si>
  <si>
    <t>-1582258814</t>
  </si>
  <si>
    <t>725000X7</t>
  </si>
  <si>
    <t>D+M zrcadlo 950x500 mm vč. doplňků (dle PD)</t>
  </si>
  <si>
    <t>-863675768</t>
  </si>
  <si>
    <t>7252915X1</t>
  </si>
  <si>
    <t>Doplňky zařízení koupelen a záchodů  plastové dávkovač tekutého mýdla na 350 ml</t>
  </si>
  <si>
    <t>1649617531</t>
  </si>
  <si>
    <t>725291621</t>
  </si>
  <si>
    <t>Doplňky zařízení koupelen a záchodů  nerezové zásobník toaletních papírů d=300 mm</t>
  </si>
  <si>
    <t>1542564345</t>
  </si>
  <si>
    <t>725291631</t>
  </si>
  <si>
    <t>Doplňky zařízení koupelen a záchodů  nerezové zásobník papírových ručníků</t>
  </si>
  <si>
    <t>-1273203739</t>
  </si>
  <si>
    <t>998725101</t>
  </si>
  <si>
    <t>Přesun hmot pro zařizovací předměty  stanovený z hmotnosti přesunovaného materiálu vodorovná dopravní vzdálenost do 50 m v objektech výšky do 6 m</t>
  </si>
  <si>
    <t>1768314205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</si>
  <si>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</si>
  <si>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</si>
  <si>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-426540616</t>
  </si>
  <si>
    <t>766</t>
  </si>
  <si>
    <t>Konstrukce truhlářské</t>
  </si>
  <si>
    <t>766000X1</t>
  </si>
  <si>
    <t>D+M repase dveřních křídel a zárubní vč. povrchové úpravy (dle PD)</t>
  </si>
  <si>
    <t>-1869754744</t>
  </si>
  <si>
    <t>22</t>
  </si>
  <si>
    <t>771111011</t>
  </si>
  <si>
    <t>Příprava podkladu před provedením dlažby vysátí podlah</t>
  </si>
  <si>
    <t>-40431618</t>
  </si>
  <si>
    <t>Souvrství podlahy - dlažba, příprava (pl)</t>
  </si>
  <si>
    <t>23</t>
  </si>
  <si>
    <t>771151012</t>
  </si>
  <si>
    <t>Příprava podkladu před provedením dlažby samonivelační stěrka min.pevnosti 20 MPa, tloušťky přes 3 do 5 mm</t>
  </si>
  <si>
    <t>1334707033</t>
  </si>
  <si>
    <t>Souvrství podlahy - dlažba, vyrovnání (pl)</t>
  </si>
  <si>
    <t>24</t>
  </si>
  <si>
    <t>771121011</t>
  </si>
  <si>
    <t>Příprava podkladu před provedením dlažby nátěr penetrační na podlahu</t>
  </si>
  <si>
    <t>1318294857</t>
  </si>
  <si>
    <t>Souvrství podlahy - dlažba, penetrace (pl)</t>
  </si>
  <si>
    <t>25</t>
  </si>
  <si>
    <t>771591112</t>
  </si>
  <si>
    <t>Izolace podlahy pod dlažbu nátěrem nebo stěrkou ve dvou vrstvách</t>
  </si>
  <si>
    <t>1590707192</t>
  </si>
  <si>
    <t>Souvrství podlahy - dlažba, HIV stěrka (pl)</t>
  </si>
  <si>
    <t>26</t>
  </si>
  <si>
    <t>771591264</t>
  </si>
  <si>
    <t>Izolace podlahy pod dlažbu těsnícími izolačními pásy mezi podlahou a stěnu</t>
  </si>
  <si>
    <t>m</t>
  </si>
  <si>
    <t>572065290</t>
  </si>
  <si>
    <t>Souvrství podlahy - dlažba, HIV stěrka, bandáž (dl)</t>
  </si>
  <si>
    <t>(skl_dlažba_obv)</t>
  </si>
  <si>
    <t>27</t>
  </si>
  <si>
    <t>771574112</t>
  </si>
  <si>
    <t>Montáž podlah z dlaždic keramických lepených flexibilním lepidlem maloformátových hladkých přes 9 do 12 ks/m2</t>
  </si>
  <si>
    <t>-946730617</t>
  </si>
  <si>
    <t>Souvrství podlahy - dlažba (pl)</t>
  </si>
  <si>
    <t>28</t>
  </si>
  <si>
    <t>771591185</t>
  </si>
  <si>
    <t>Podlahy - dokončovací práce pracnější řezání dlaždic keramických rovné</t>
  </si>
  <si>
    <t>906215768</t>
  </si>
  <si>
    <t>29</t>
  </si>
  <si>
    <t>771474112</t>
  </si>
  <si>
    <t>Montáž soklů z dlaždic keramických lepených flexibilním lepidlem rovných, výšky přes 65 do 90 mm</t>
  </si>
  <si>
    <t>1646293292</t>
  </si>
  <si>
    <t>Souvrství podlahy - dlažba, sokl (dl)</t>
  </si>
  <si>
    <t>2.NP - místnost (201; 202)</t>
  </si>
  <si>
    <t>(5,06)+(5,10)</t>
  </si>
  <si>
    <t>30</t>
  </si>
  <si>
    <t>M</t>
  </si>
  <si>
    <t>59761003</t>
  </si>
  <si>
    <t>dlažba keramická hutná hladká do interiéru přes 9 do 12ks/m2</t>
  </si>
  <si>
    <t>32</t>
  </si>
  <si>
    <t>1411252212</t>
  </si>
  <si>
    <t>Souvrství podlahy - dlažba, sokl (dl * v)</t>
  </si>
  <si>
    <t>(skl_dlažba_sokl)*0,10</t>
  </si>
  <si>
    <t>16,606*1,1 'Přepočtené koeficientem množství</t>
  </si>
  <si>
    <t>31</t>
  </si>
  <si>
    <t>771591115</t>
  </si>
  <si>
    <t>Podlahy - dokončovací práce spárování silikonem</t>
  </si>
  <si>
    <t>268641172</t>
  </si>
  <si>
    <t>Souvrství podlahy - dlažba, dilatace (dl)</t>
  </si>
  <si>
    <t>(12,70)+(9,34)+(4,62)+(4,62)</t>
  </si>
  <si>
    <t>998771101</t>
  </si>
  <si>
    <t>Přesun hmot pro podlahy z dlaždic stanovený z hmotnosti přesunovaného materiálu vodorovná dopravní vzdálenost do 50 m v objektech výšky do 6 m</t>
  </si>
  <si>
    <t>273643054</t>
  </si>
  <si>
    <t>33</t>
  </si>
  <si>
    <t>998771181</t>
  </si>
  <si>
    <t>Přesun hmot pro podlahy z dlaždic stanovený z hmotnosti přesunovaného materiálu Příplatek k ceně za přesun prováděný bez použití mechanizace pro jakoukoliv výšku objektu</t>
  </si>
  <si>
    <t>-822638880</t>
  </si>
  <si>
    <t>34</t>
  </si>
  <si>
    <t>781111011</t>
  </si>
  <si>
    <t>Příprava podkladu před provedením obkladu oprášení (ometení) stěny</t>
  </si>
  <si>
    <t>-1469345186</t>
  </si>
  <si>
    <t>Souvrství obkladu - příprava (pl) - otvory (pl)</t>
  </si>
  <si>
    <t>35</t>
  </si>
  <si>
    <t>781121011</t>
  </si>
  <si>
    <t>Příprava podkladu před provedením obkladu nátěr penetrační na stěnu</t>
  </si>
  <si>
    <t>-1837764541</t>
  </si>
  <si>
    <t>Souvrství obkladu - penetrace (pl) - otvory (pl)</t>
  </si>
  <si>
    <t>36</t>
  </si>
  <si>
    <t>781131112</t>
  </si>
  <si>
    <t>Izolace stěny pod obklad izolace nátěrem nebo stěrkou ve dvou vrstvách</t>
  </si>
  <si>
    <t>-1216476856</t>
  </si>
  <si>
    <t>Souvrství obkladu - HIS stěrka (pl) - otvory (pl)</t>
  </si>
  <si>
    <t>37</t>
  </si>
  <si>
    <t>781131232</t>
  </si>
  <si>
    <t>Izolace stěny pod obklad izolace těsnícími izolačními pásy pro styčné nebo dilatační spáry</t>
  </si>
  <si>
    <t>201261370</t>
  </si>
  <si>
    <t>Souvrství obkladu - HIS stěrka, bandáž (p * v)</t>
  </si>
  <si>
    <t>(1,50)*3+(1,30)*2+(1,30)*4+(1,30)*4</t>
  </si>
  <si>
    <t>38</t>
  </si>
  <si>
    <t>781474117</t>
  </si>
  <si>
    <t>Montáž obkladů vnitřních stěn z dlaždic keramických lepených flexibilním lepidlem maloformátových hladkých přes 35 do 45 ks/m2</t>
  </si>
  <si>
    <t>-1057353048</t>
  </si>
  <si>
    <t>Souvrství obkladu (dl * v) - otvory (š * v)</t>
  </si>
  <si>
    <t>(3,25+0,80)*1,50+(3,27)*1,30+(1,00*2+1,31*2)*1,30+(1,00*2+1,31*2)*1,30</t>
  </si>
  <si>
    <t>39</t>
  </si>
  <si>
    <t>781495185</t>
  </si>
  <si>
    <t>Obklad - dokončující práce pracnější řezání obkladaček rovné</t>
  </si>
  <si>
    <t>940423322</t>
  </si>
  <si>
    <t>40</t>
  </si>
  <si>
    <t>59761255</t>
  </si>
  <si>
    <t>obklad keramický hladký přes 35 do 45ks/m2</t>
  </si>
  <si>
    <t>-258437789</t>
  </si>
  <si>
    <t>20,596*1,1 'Přepočtené koeficientem množství</t>
  </si>
  <si>
    <t>41</t>
  </si>
  <si>
    <t>781495115</t>
  </si>
  <si>
    <t>Obklad - dokončující práce ostatní práce spárování silikonem</t>
  </si>
  <si>
    <t>-1194978130</t>
  </si>
  <si>
    <t>Souvrství obkladu - dilatace (p * v)</t>
  </si>
  <si>
    <t>42</t>
  </si>
  <si>
    <t>998781101</t>
  </si>
  <si>
    <t>Přesun hmot pro obklady keramické  stanovený z hmotnosti přesunovaného materiálu vodorovná dopravní vzdálenost do 50 m v objektech výšky do 6 m</t>
  </si>
  <si>
    <t>-73352811</t>
  </si>
  <si>
    <t>43</t>
  </si>
  <si>
    <t>998781181</t>
  </si>
  <si>
    <t>Přesun hmot pro obklady keramické  stanovený z hmotnosti přesunovaného materiálu Příplatek k cenám za přesun prováděný bez použití mechanizace pro jakoukoliv výšku objektu</t>
  </si>
  <si>
    <t>797330615</t>
  </si>
  <si>
    <t>784</t>
  </si>
  <si>
    <t>Dokončovací práce - malby a tapety</t>
  </si>
  <si>
    <t>44</t>
  </si>
  <si>
    <t>784111001</t>
  </si>
  <si>
    <t>Oprášení (ometení) podkladu v místnostech výšky do 3,80 m</t>
  </si>
  <si>
    <t>-1071220134</t>
  </si>
  <si>
    <t>Malba stropu (pl)</t>
  </si>
  <si>
    <t>Malba stěn (dl * v)</t>
  </si>
  <si>
    <t>45</t>
  </si>
  <si>
    <t>784181121</t>
  </si>
  <si>
    <t>Penetrace podkladu jednonásobná hloubková v místnostech výšky do 3,80 m</t>
  </si>
  <si>
    <t>-842058608</t>
  </si>
  <si>
    <t>46</t>
  </si>
  <si>
    <t>784211101</t>
  </si>
  <si>
    <t>Malby z malířských směsí otěruvzdorných za mokra dvojnásobné, bílé za mokra otěruvzdorné výborně v místnostech výšky do 3,80 m</t>
  </si>
  <si>
    <t>1586557980</t>
  </si>
  <si>
    <t>03 - Dámské WC - bourané konstrukce</t>
  </si>
  <si>
    <t>1.NP - místnost (101; 103; 104)</t>
  </si>
  <si>
    <t>((14,59)+(4,60)+(4,56))*2,20</t>
  </si>
  <si>
    <t>-((1,0*0,48)+(0,97*0,46)+(0,95*0,46))</t>
  </si>
  <si>
    <t>5,459*19 'Přepočtené koeficientem množství</t>
  </si>
  <si>
    <t>-1004847199</t>
  </si>
  <si>
    <t>70796120</t>
  </si>
  <si>
    <t>(11,46)+(1,29)+(1,26)</t>
  </si>
  <si>
    <t>(2,68+4,22+2,68)*1,40+(0,97*2+1,33*2)*1,40+(0,97*2+1,33*2)*1,40</t>
  </si>
  <si>
    <t>-((0,65*1,4*2)+(0,65*1,4)+(0,65*1,4))</t>
  </si>
  <si>
    <t>14,01</t>
  </si>
  <si>
    <t>23,75</t>
  </si>
  <si>
    <t>10,39</t>
  </si>
  <si>
    <t>12,536</t>
  </si>
  <si>
    <t>04 - Dámské WC - nové konstrukce</t>
  </si>
  <si>
    <t xml:space="preserve">    763 - Konstrukce suché výstavby</t>
  </si>
  <si>
    <t>-1602629258</t>
  </si>
  <si>
    <t>1.NP - místnost (101; 102; 103; 104)</t>
  </si>
  <si>
    <t>(2,40+0,10)*1,50+(0,90+0,35)*1,50+(0,97)*1,50+(0,95)*1,50</t>
  </si>
  <si>
    <t>-1453918831</t>
  </si>
  <si>
    <t>-((1,0*0,48)+(0,65*0,46)+(0,65*0,46))</t>
  </si>
  <si>
    <t>1159997289</t>
  </si>
  <si>
    <t>917443259</t>
  </si>
  <si>
    <t>-645597278</t>
  </si>
  <si>
    <t>-1498561662</t>
  </si>
  <si>
    <t>-581351490</t>
  </si>
  <si>
    <t>1375422490</t>
  </si>
  <si>
    <t>D+M zrcadlo 950x1120 mm vč. doplňků (dle PD)</t>
  </si>
  <si>
    <t>1784710086</t>
  </si>
  <si>
    <t>725000X8</t>
  </si>
  <si>
    <t>D+M výlevka vč. doplňků (dle PD)</t>
  </si>
  <si>
    <t>775931806</t>
  </si>
  <si>
    <t>-822756026</t>
  </si>
  <si>
    <t>-562152939</t>
  </si>
  <si>
    <t>1736707584</t>
  </si>
  <si>
    <t>2125232579</t>
  </si>
  <si>
    <t>763</t>
  </si>
  <si>
    <t>Konstrukce suché výstavby</t>
  </si>
  <si>
    <t>763411116</t>
  </si>
  <si>
    <t>Sanitární příčky vhodné do mokrého prostředí dělící z kompaktních desek tl. 13 mm</t>
  </si>
  <si>
    <t>292142554</t>
  </si>
  <si>
    <t>Sanitární příčka (dl * v) - otvory (š * v)</t>
  </si>
  <si>
    <t>(2,00+1,00)*2,20</t>
  </si>
  <si>
    <t>-(0,6*2,0)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</si>
  <si>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</si>
  <si>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</si>
  <si>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-120739784</t>
  </si>
  <si>
    <t>998763100</t>
  </si>
  <si>
    <t>Přesun hmot pro dřevostavby  stanovený z hmotnosti přesunovaného materiálu vodorovná dopravní vzdálenost do 50 m v objektech výšky do 6 m</t>
  </si>
  <si>
    <t>2082485310</t>
  </si>
  <si>
    <t>998763181</t>
  </si>
  <si>
    <t>Přesun hmot pro dřevostavby  stanovený z hmotnosti přesunovaného materiálu Příplatek k ceně za přesun prováděný bez použití mechanizace pro jakoukoliv výšku objektu</t>
  </si>
  <si>
    <t>-1493101208</t>
  </si>
  <si>
    <t>1.NP - místnost (101)</t>
  </si>
  <si>
    <t>(10,39)</t>
  </si>
  <si>
    <t>1.NP - místnost (101; 102)</t>
  </si>
  <si>
    <t>15,049*1,1 'Přepočtené koeficientem množství</t>
  </si>
  <si>
    <t>(14,59)+(4,60)+(4,56)</t>
  </si>
  <si>
    <t>(1,35)*1+(1,40)*4+(1,40)*4</t>
  </si>
  <si>
    <t>Souvrství obkladu (dl * v)</t>
  </si>
  <si>
    <t>(2,40)*1,35+(1,18+0,97+1,18)*1,40+(1,18+0,95+1,18)*1,40</t>
  </si>
  <si>
    <t>47</t>
  </si>
  <si>
    <t>48</t>
  </si>
  <si>
    <t>49</t>
  </si>
  <si>
    <t>50</t>
  </si>
  <si>
    <t>05 - ZTI</t>
  </si>
  <si>
    <t>OST - Ostatní</t>
  </si>
  <si>
    <t xml:space="preserve">    61 - Upravy povrchů vnitřní</t>
  </si>
  <si>
    <t xml:space="preserve">    97 - Prorážení otvorů</t>
  </si>
  <si>
    <t xml:space="preserve">    99 - Staveništní přesun hmot</t>
  </si>
  <si>
    <t xml:space="preserve">    721 - Vnitřní kanalizace</t>
  </si>
  <si>
    <t xml:space="preserve">    722 - Vnitřní vodovod</t>
  </si>
  <si>
    <t xml:space="preserve">    726 - Instalační prefabrikáty</t>
  </si>
  <si>
    <t>OST</t>
  </si>
  <si>
    <t>Ostatní</t>
  </si>
  <si>
    <t>61</t>
  </si>
  <si>
    <t>Upravy povrchů vnitřní</t>
  </si>
  <si>
    <t>612403399R00</t>
  </si>
  <si>
    <t>Hrubá výplň rýh ve stěnách maltou</t>
  </si>
  <si>
    <t>512</t>
  </si>
  <si>
    <t>395272625</t>
  </si>
  <si>
    <t>612453521R00</t>
  </si>
  <si>
    <t>Omítka rýh MC šířky do 15 cm,hlaz.dřev.hladítkem</t>
  </si>
  <si>
    <t>597186031</t>
  </si>
  <si>
    <t>97</t>
  </si>
  <si>
    <t>Prorážení otvorů</t>
  </si>
  <si>
    <t>974031132R00</t>
  </si>
  <si>
    <t>Vysekání rýh ve zdi cihelné 5 x 7 cm</t>
  </si>
  <si>
    <t>-1012475378</t>
  </si>
  <si>
    <t>974031142R00</t>
  </si>
  <si>
    <t>Vysekání rýh ve zdi cihelné 7 x 7 cm</t>
  </si>
  <si>
    <t>-720563100</t>
  </si>
  <si>
    <t>99</t>
  </si>
  <si>
    <t>Staveništní přesun hmot</t>
  </si>
  <si>
    <t>999281105R00</t>
  </si>
  <si>
    <t>Přesun hmot pro opravy a údržbu do výšky 6 m</t>
  </si>
  <si>
    <t>-618206219</t>
  </si>
  <si>
    <t>Vnitřní kanalizace</t>
  </si>
  <si>
    <t>721176102R00</t>
  </si>
  <si>
    <t>Potrubí HT připojovací D 40 x 1,8 mm</t>
  </si>
  <si>
    <t>-2091089745</t>
  </si>
  <si>
    <t>721176103R00</t>
  </si>
  <si>
    <t>Potrubí HT připojovací D 50 x 1,8 mm</t>
  </si>
  <si>
    <t>-487229697</t>
  </si>
  <si>
    <t>721176105R00</t>
  </si>
  <si>
    <t>Potrubí HT připojovací D 110 x 2,7 mm</t>
  </si>
  <si>
    <t>18338912</t>
  </si>
  <si>
    <t>721176115R00</t>
  </si>
  <si>
    <t>Potrubí HT odpadní svislé D 110 x 2,7 mm</t>
  </si>
  <si>
    <t>316385399</t>
  </si>
  <si>
    <t>721176113R00</t>
  </si>
  <si>
    <t>Potrubí HT odpadní svislé D 50 x 1,8 mm</t>
  </si>
  <si>
    <t>-978882472</t>
  </si>
  <si>
    <t>721194104R00</t>
  </si>
  <si>
    <t>Vyvedení odpadních výpustek D 40 x 1,8</t>
  </si>
  <si>
    <t>-1600157834</t>
  </si>
  <si>
    <t>721194105R00</t>
  </si>
  <si>
    <t>Vyvedení odpadních výpustek D 50 x 1,8</t>
  </si>
  <si>
    <t>2010173952</t>
  </si>
  <si>
    <t>721194109R00</t>
  </si>
  <si>
    <t>Vyvedení odpadních výpustek D 110 x 2,3</t>
  </si>
  <si>
    <t>579123295</t>
  </si>
  <si>
    <t>721290123R00</t>
  </si>
  <si>
    <t>Zkouška těsnosti kanalizace kouřem DN 300</t>
  </si>
  <si>
    <t>1803857658</t>
  </si>
  <si>
    <t>998721101R00</t>
  </si>
  <si>
    <t>Přesun hmot pro vnitřní kanalizaci, výšky do 6 m</t>
  </si>
  <si>
    <t>58758938</t>
  </si>
  <si>
    <t>721140802R00</t>
  </si>
  <si>
    <t>Demontáž potrubí litinového DN 100</t>
  </si>
  <si>
    <t>145692905</t>
  </si>
  <si>
    <t>721290822R00</t>
  </si>
  <si>
    <t>Přesun vybouraných hmot - kanalizace, H 6 - 12 m</t>
  </si>
  <si>
    <t>856989645</t>
  </si>
  <si>
    <t>Vnitřní vodovod</t>
  </si>
  <si>
    <t>722178113RT1</t>
  </si>
  <si>
    <t>Potrubí vícevrstvé vodovod.IVAR.ALPEX-DUO,D 20x2mm, lisovaný spoj, mosazné press fitinky</t>
  </si>
  <si>
    <t>280221019</t>
  </si>
  <si>
    <t>722178114RT1</t>
  </si>
  <si>
    <t>Potrubí vícevrstvé vodovod.IVAR.ALPEX-DUO,D 26x3mm, lisovaný spoj, mosazné press fitinky</t>
  </si>
  <si>
    <t>455092071</t>
  </si>
  <si>
    <t>722178116RT1</t>
  </si>
  <si>
    <t>Potrubí vícevrst.vodovod.IVAR.ALPEX-DUO,D 40x3,5mm, lisovaný spoj, mosazné press fitinky</t>
  </si>
  <si>
    <t>226392715</t>
  </si>
  <si>
    <t>722179191R00</t>
  </si>
  <si>
    <t>Příplatek za malý rozsah rozvodu</t>
  </si>
  <si>
    <t>1590869957</t>
  </si>
  <si>
    <t>722181221RT7</t>
  </si>
  <si>
    <t>Izolace návleková MIRELON POLAR tl. stěny 6 mm, vnitřní průměr 22 mm</t>
  </si>
  <si>
    <t>-471774971</t>
  </si>
  <si>
    <t>722181221RT9</t>
  </si>
  <si>
    <t>Izolace návleková MIRELON POLAR tl. stěny 6 mm, vnitřní průměr 28 mm</t>
  </si>
  <si>
    <t>1797340456</t>
  </si>
  <si>
    <t>722181221RV9</t>
  </si>
  <si>
    <t>Izolace návleková MIRELON POLAR tl. stěny 6 mm, vnitřní průměr 40 mm</t>
  </si>
  <si>
    <t>1314824887</t>
  </si>
  <si>
    <t>722181223RT7</t>
  </si>
  <si>
    <t>Izolace návleková MIRELON POLAR tl. stěny 13 mm, vnitřní průměr 22 mm</t>
  </si>
  <si>
    <t>-267542793</t>
  </si>
  <si>
    <t>722181223RT9</t>
  </si>
  <si>
    <t>Izolace návleková MIRELON POLAR tl. stěny 13 mm, vnitřní průměr 28 mm</t>
  </si>
  <si>
    <t>1546926528</t>
  </si>
  <si>
    <t>722190401R00</t>
  </si>
  <si>
    <t>Vyvedení a upevnění výpustek DN 15</t>
  </si>
  <si>
    <t>-52833477</t>
  </si>
  <si>
    <t>722220121R00</t>
  </si>
  <si>
    <t>Nástěnka K 247, pro baterii G 1/2</t>
  </si>
  <si>
    <t>pár</t>
  </si>
  <si>
    <t>-2112988806</t>
  </si>
  <si>
    <t>722280106R00</t>
  </si>
  <si>
    <t>Tlaková zkouška vodovodního potrubí DN 32</t>
  </si>
  <si>
    <t>558284147</t>
  </si>
  <si>
    <t>722290234R00</t>
  </si>
  <si>
    <t>Proplach a dezinfekce vodovod.potrubí DN 80</t>
  </si>
  <si>
    <t>-1607970295</t>
  </si>
  <si>
    <t>998722101R00</t>
  </si>
  <si>
    <t>Přesun hmot pro vnitřní vodovod, výšky do 6 m</t>
  </si>
  <si>
    <t>-148808902</t>
  </si>
  <si>
    <t>722130802R00</t>
  </si>
  <si>
    <t>Demontáž potrubí ocelových závitových do  DN 40</t>
  </si>
  <si>
    <t>-903861592</t>
  </si>
  <si>
    <t>722181812R00</t>
  </si>
  <si>
    <t>Demontáž izolace z trub do D 50</t>
  </si>
  <si>
    <t>-2105251769</t>
  </si>
  <si>
    <t>722290821R00</t>
  </si>
  <si>
    <t>Přesun vybouraných hmot - vodovody, H do 6 m</t>
  </si>
  <si>
    <t>-88552687</t>
  </si>
  <si>
    <t>726</t>
  </si>
  <si>
    <t>Instalační prefabrikáty</t>
  </si>
  <si>
    <t>726211321R00</t>
  </si>
  <si>
    <t>Modul-WC Duofix, UP320, h 112 cm</t>
  </si>
  <si>
    <t>-455183169</t>
  </si>
  <si>
    <t>725119402R00</t>
  </si>
  <si>
    <t>Montáž předstěnových systémů do sádrokartonu</t>
  </si>
  <si>
    <t>146840653</t>
  </si>
  <si>
    <t>06 - Elektroinstalace</t>
  </si>
  <si>
    <t xml:space="preserve">    001 - ELEKTROMONTÁŽE - MATERIÁL NOSNÝ</t>
  </si>
  <si>
    <t xml:space="preserve">    002 - SVÍTIDLA VČ. ZDROJŮ</t>
  </si>
  <si>
    <t xml:space="preserve">    003 - ELEKTROMONTÁŽE - MONTÁŽNÍ PRÁCE</t>
  </si>
  <si>
    <t xml:space="preserve">    004 - HZS - PRÁCE NEZAHRNUTNÉ DO MONTÁŽNÍHO CENÍKU</t>
  </si>
  <si>
    <t xml:space="preserve">    005 - HZS - REVIZE</t>
  </si>
  <si>
    <t>001</t>
  </si>
  <si>
    <t>ELEKTROMONTÁŽE - MATERIÁL NOSNÝ</t>
  </si>
  <si>
    <t>K001</t>
  </si>
  <si>
    <t>LIŠTA VKLÁDACÍ LV 20x20</t>
  </si>
  <si>
    <t>-184720036</t>
  </si>
  <si>
    <t>K002</t>
  </si>
  <si>
    <t>KRABICE PŘÍSTROJOVÁ KP 67 - ZDIVO</t>
  </si>
  <si>
    <t>KS</t>
  </si>
  <si>
    <t>1743555580</t>
  </si>
  <si>
    <t>K003</t>
  </si>
  <si>
    <t>KRABICE ROZVODNÁ KR 68</t>
  </si>
  <si>
    <t>-1040053298</t>
  </si>
  <si>
    <t>K004</t>
  </si>
  <si>
    <t>KABEL CYKYO 3 x 1,5</t>
  </si>
  <si>
    <t>-773899546</t>
  </si>
  <si>
    <t>K005</t>
  </si>
  <si>
    <t>KABEL CYKYJ 3 x 1,5</t>
  </si>
  <si>
    <t>1060530157</t>
  </si>
  <si>
    <t>K006</t>
  </si>
  <si>
    <t>KABEL CYKYJ 3 x 2,5</t>
  </si>
  <si>
    <t>1364054312</t>
  </si>
  <si>
    <t>K007</t>
  </si>
  <si>
    <t>VYPÍNAČ č.1, 250 V, 10 A, IP20, VČ. RÁMEČKU</t>
  </si>
  <si>
    <t>1891236460</t>
  </si>
  <si>
    <t>K008</t>
  </si>
  <si>
    <t>ZÁS. JEDNONÁS.,250 V,16 A,VČ. RÁMEČKU</t>
  </si>
  <si>
    <t>-1311790751</t>
  </si>
  <si>
    <t>K009</t>
  </si>
  <si>
    <t>PODRUŽNÝ MATERIÁL</t>
  </si>
  <si>
    <t>KPL</t>
  </si>
  <si>
    <t>-1761749311</t>
  </si>
  <si>
    <t>002</t>
  </si>
  <si>
    <t>SVÍTIDLA VČ. ZDROJŮ</t>
  </si>
  <si>
    <t>K010</t>
  </si>
  <si>
    <t>A - SV.PŘÍSAZNÉ, LED 1 X 15W, IP65, LED-1L18CO3/IN-172P, 3000, PRŮM.260, OCHRAN.KOŠ, KLASICKÉ</t>
  </si>
  <si>
    <t>1232977150</t>
  </si>
  <si>
    <t>K011</t>
  </si>
  <si>
    <t>RECYKLACE</t>
  </si>
  <si>
    <t>-396537824</t>
  </si>
  <si>
    <t>003</t>
  </si>
  <si>
    <t>ELEKTROMONTÁŽE - MONTÁŽNÍ PRÁCE</t>
  </si>
  <si>
    <t>K012</t>
  </si>
  <si>
    <t>MONTÁŽNÍ PRÁCE DLE KAPITOLY "MATERIÁL NOSNÝ"</t>
  </si>
  <si>
    <t>238795014</t>
  </si>
  <si>
    <t>K013</t>
  </si>
  <si>
    <t>MONTÁŽ SVÍTIDLA</t>
  </si>
  <si>
    <t>1152419191</t>
  </si>
  <si>
    <t>K014</t>
  </si>
  <si>
    <t>PŘIDRUŽENÉ PRACOVNÍ VÝKONY</t>
  </si>
  <si>
    <t>-463404900</t>
  </si>
  <si>
    <t>K015</t>
  </si>
  <si>
    <t>UKONČENÍ VODIČŮ V ROZVADĚČI RSH DLE KAPITOLY "DODÁVKA ROZVADĚČŮ"</t>
  </si>
  <si>
    <t>487504352</t>
  </si>
  <si>
    <t>004</t>
  </si>
  <si>
    <t>HZS - PRÁCE NEZAHRNUTNÉ DO MONTÁŽNÍHO CENÍKU</t>
  </si>
  <si>
    <t>K016</t>
  </si>
  <si>
    <t>DEMONTÁŽE STÁV. EL.ROZVODŮ</t>
  </si>
  <si>
    <t>HOD</t>
  </si>
  <si>
    <t>2117343975</t>
  </si>
  <si>
    <t>K017</t>
  </si>
  <si>
    <t>PŘEPOJENÍ STÁV.ROZVODŮ NA NOVÝ ROZVADĚČ</t>
  </si>
  <si>
    <t>471439007</t>
  </si>
  <si>
    <t>K018</t>
  </si>
  <si>
    <t>KOORDINACE POSTUPU PRACÍ S OSTATNÍMI PROFESEMI</t>
  </si>
  <si>
    <t>1211974896</t>
  </si>
  <si>
    <t>K019</t>
  </si>
  <si>
    <t>PRÁCE SPOJENÉ SE ZABEZPEČENÍM MONT.PRACOVIŠŤ</t>
  </si>
  <si>
    <t>-1479623261</t>
  </si>
  <si>
    <t>K020</t>
  </si>
  <si>
    <t>ZEDNICKÉ VÝPOMOCI</t>
  </si>
  <si>
    <t>-783804110</t>
  </si>
  <si>
    <t>K021</t>
  </si>
  <si>
    <t>DOKUMENTACE SKUTEČNÉHO PROVEDENÍ</t>
  </si>
  <si>
    <t>-669042432</t>
  </si>
  <si>
    <t>005</t>
  </si>
  <si>
    <t>HZS - REVIZE</t>
  </si>
  <si>
    <t>K022</t>
  </si>
  <si>
    <t>PROVEDENÍ VÝCHOZÍ REVIZE A VYPRACOVÁNÍ REVIZNÍ ZPRÁVY</t>
  </si>
  <si>
    <t>1210546414</t>
  </si>
  <si>
    <t>07 - VRN</t>
  </si>
  <si>
    <t>VRN - Vedlejší rozpočtové náklady</t>
  </si>
  <si>
    <t>Vedlejší rozpočtové náklady</t>
  </si>
  <si>
    <t>VRN000X1</t>
  </si>
  <si>
    <t>Zařízení staveniště</t>
  </si>
  <si>
    <t>27739387</t>
  </si>
  <si>
    <t>VRN000X2</t>
  </si>
  <si>
    <t>Ztížené provozní vlivy</t>
  </si>
  <si>
    <t>1470282322</t>
  </si>
  <si>
    <t>VRN000X3</t>
  </si>
  <si>
    <t>Přesun kapacit</t>
  </si>
  <si>
    <t>-1194382056</t>
  </si>
  <si>
    <t>VRN000X4</t>
  </si>
  <si>
    <t>Inženýrská činnost</t>
  </si>
  <si>
    <t>1145737540</t>
  </si>
  <si>
    <t>SEZNAM FIGUR</t>
  </si>
  <si>
    <t>Výměra</t>
  </si>
  <si>
    <t xml:space="preserve"> 01</t>
  </si>
  <si>
    <t xml:space="preserve"> 02</t>
  </si>
  <si>
    <t>Použití figury:</t>
  </si>
  <si>
    <t>Montáž obkladů vnitřních keramických hladkých do 45 ks/m2 lepených flexibilním lepidlem</t>
  </si>
  <si>
    <t>Vápenocementová omítka hrubá jednovrstvá zatřená vnitřních stěn nanášená ručně</t>
  </si>
  <si>
    <t>Vápenocementová omítka hladká jednovrstvá vnitřních stěn nanášená ručně</t>
  </si>
  <si>
    <t>Ometení (oprášení) stěny při přípravě podkladu</t>
  </si>
  <si>
    <t>Nátěr penetrační na stěnu</t>
  </si>
  <si>
    <t>Izolace pod obklad nátěrem nebo stěrkou ve dvou vrstvách</t>
  </si>
  <si>
    <t>Oprášení (ometení ) podkladu v místnostech výšky do 3,80 m</t>
  </si>
  <si>
    <t>sdk_podhled_A_pl</t>
  </si>
  <si>
    <t>sdk_podhled_H2_pl</t>
  </si>
  <si>
    <t>sdk_podkroví_A_pl</t>
  </si>
  <si>
    <t>Podlahy spárování silikonem</t>
  </si>
  <si>
    <t>Izolace těsnícími pásy mezi podlahou a stěnou</t>
  </si>
  <si>
    <t>Montáž podlah keramických hladkých lepených flexibilním lepidlem do 12 ks/ m2</t>
  </si>
  <si>
    <t>Cementový samonivelační potěr ze suchých směsí tloušťky do 10 mm</t>
  </si>
  <si>
    <t>Vysátí podkladu před pokládkou dlažby</t>
  </si>
  <si>
    <t>Nátěr penetrační na podlahu</t>
  </si>
  <si>
    <t>Samonivelační stěrka podlah pevnosti 20 MPa tl 5 mm</t>
  </si>
  <si>
    <t>Izolace pod dlažbu nátěrem nebo stěrkou ve dvou vrstvách</t>
  </si>
  <si>
    <t>Montáž soklů z dlaždic keramických rovných flexibilní lepidlo v do 90 mm</t>
  </si>
  <si>
    <t xml:space="preserve"> 03</t>
  </si>
  <si>
    <t xml:space="preserve">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</si>
</sst>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>
      <selection activeCell="D20" sqref="D20:AI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2"/>
      <c r="AQ5" s="22"/>
      <c r="AR5" s="20"/>
      <c r="BE5" s="31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2"/>
      <c r="AQ6" s="22"/>
      <c r="AR6" s="20"/>
      <c r="BE6" s="31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1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1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2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12"/>
      <c r="BS13" s="17" t="s">
        <v>6</v>
      </c>
    </row>
    <row r="14" spans="2:71" ht="12.75">
      <c r="B14" s="21"/>
      <c r="C14" s="22"/>
      <c r="D14" s="22"/>
      <c r="E14" s="317" t="s">
        <v>30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1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2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2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2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2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37</v>
      </c>
      <c r="AO19" s="22"/>
      <c r="AP19" s="22"/>
      <c r="AQ19" s="22"/>
      <c r="AR19" s="20"/>
      <c r="BE19" s="312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39</v>
      </c>
      <c r="AO20" s="22"/>
      <c r="AP20" s="22"/>
      <c r="AQ20" s="22"/>
      <c r="AR20" s="20"/>
      <c r="BE20" s="31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2"/>
    </row>
    <row r="22" spans="2:57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2"/>
    </row>
    <row r="23" spans="2:57" s="1" customFormat="1" ht="16.5" customHeight="1">
      <c r="B23" s="21"/>
      <c r="C23" s="22"/>
      <c r="D23" s="22"/>
      <c r="E23" s="319" t="s">
        <v>1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2"/>
      <c r="AP23" s="22"/>
      <c r="AQ23" s="22"/>
      <c r="AR23" s="20"/>
      <c r="BE23" s="31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2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0">
        <f>ROUND(AG94,2)</f>
        <v>0</v>
      </c>
      <c r="AL26" s="321"/>
      <c r="AM26" s="321"/>
      <c r="AN26" s="321"/>
      <c r="AO26" s="321"/>
      <c r="AP26" s="36"/>
      <c r="AQ26" s="36"/>
      <c r="AR26" s="39"/>
      <c r="BE26" s="31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2" t="s">
        <v>42</v>
      </c>
      <c r="M28" s="322"/>
      <c r="N28" s="322"/>
      <c r="O28" s="322"/>
      <c r="P28" s="322"/>
      <c r="Q28" s="36"/>
      <c r="R28" s="36"/>
      <c r="S28" s="36"/>
      <c r="T28" s="36"/>
      <c r="U28" s="36"/>
      <c r="V28" s="36"/>
      <c r="W28" s="322" t="s">
        <v>43</v>
      </c>
      <c r="X28" s="322"/>
      <c r="Y28" s="322"/>
      <c r="Z28" s="322"/>
      <c r="AA28" s="322"/>
      <c r="AB28" s="322"/>
      <c r="AC28" s="322"/>
      <c r="AD28" s="322"/>
      <c r="AE28" s="322"/>
      <c r="AF28" s="36"/>
      <c r="AG28" s="36"/>
      <c r="AH28" s="36"/>
      <c r="AI28" s="36"/>
      <c r="AJ28" s="36"/>
      <c r="AK28" s="322" t="s">
        <v>44</v>
      </c>
      <c r="AL28" s="322"/>
      <c r="AM28" s="322"/>
      <c r="AN28" s="322"/>
      <c r="AO28" s="322"/>
      <c r="AP28" s="36"/>
      <c r="AQ28" s="36"/>
      <c r="AR28" s="39"/>
      <c r="BE28" s="312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25">
        <v>0.21</v>
      </c>
      <c r="M29" s="324"/>
      <c r="N29" s="324"/>
      <c r="O29" s="324"/>
      <c r="P29" s="324"/>
      <c r="Q29" s="41"/>
      <c r="R29" s="41"/>
      <c r="S29" s="41"/>
      <c r="T29" s="41"/>
      <c r="U29" s="41"/>
      <c r="V29" s="41"/>
      <c r="W29" s="323">
        <f>ROUND(AZ94,2)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1"/>
      <c r="AG29" s="41"/>
      <c r="AH29" s="41"/>
      <c r="AI29" s="41"/>
      <c r="AJ29" s="41"/>
      <c r="AK29" s="323">
        <f>ROUND(AV94,2)</f>
        <v>0</v>
      </c>
      <c r="AL29" s="324"/>
      <c r="AM29" s="324"/>
      <c r="AN29" s="324"/>
      <c r="AO29" s="324"/>
      <c r="AP29" s="41"/>
      <c r="AQ29" s="41"/>
      <c r="AR29" s="42"/>
      <c r="BE29" s="313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25">
        <v>0.15</v>
      </c>
      <c r="M30" s="324"/>
      <c r="N30" s="324"/>
      <c r="O30" s="324"/>
      <c r="P30" s="324"/>
      <c r="Q30" s="41"/>
      <c r="R30" s="41"/>
      <c r="S30" s="41"/>
      <c r="T30" s="41"/>
      <c r="U30" s="41"/>
      <c r="V30" s="41"/>
      <c r="W30" s="323">
        <f>ROUND(BA94,2)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1"/>
      <c r="AG30" s="41"/>
      <c r="AH30" s="41"/>
      <c r="AI30" s="41"/>
      <c r="AJ30" s="41"/>
      <c r="AK30" s="323">
        <f>ROUND(AW94,2)</f>
        <v>0</v>
      </c>
      <c r="AL30" s="324"/>
      <c r="AM30" s="324"/>
      <c r="AN30" s="324"/>
      <c r="AO30" s="324"/>
      <c r="AP30" s="41"/>
      <c r="AQ30" s="41"/>
      <c r="AR30" s="42"/>
      <c r="BE30" s="313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25">
        <v>0.21</v>
      </c>
      <c r="M31" s="324"/>
      <c r="N31" s="324"/>
      <c r="O31" s="324"/>
      <c r="P31" s="324"/>
      <c r="Q31" s="41"/>
      <c r="R31" s="41"/>
      <c r="S31" s="41"/>
      <c r="T31" s="41"/>
      <c r="U31" s="41"/>
      <c r="V31" s="41"/>
      <c r="W31" s="323">
        <f>ROUND(BB94,2)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1"/>
      <c r="AG31" s="41"/>
      <c r="AH31" s="41"/>
      <c r="AI31" s="41"/>
      <c r="AJ31" s="41"/>
      <c r="AK31" s="323">
        <v>0</v>
      </c>
      <c r="AL31" s="324"/>
      <c r="AM31" s="324"/>
      <c r="AN31" s="324"/>
      <c r="AO31" s="324"/>
      <c r="AP31" s="41"/>
      <c r="AQ31" s="41"/>
      <c r="AR31" s="42"/>
      <c r="BE31" s="313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25">
        <v>0.15</v>
      </c>
      <c r="M32" s="324"/>
      <c r="N32" s="324"/>
      <c r="O32" s="324"/>
      <c r="P32" s="324"/>
      <c r="Q32" s="41"/>
      <c r="R32" s="41"/>
      <c r="S32" s="41"/>
      <c r="T32" s="41"/>
      <c r="U32" s="41"/>
      <c r="V32" s="41"/>
      <c r="W32" s="323">
        <f>ROUND(BC94,2)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1"/>
      <c r="AG32" s="41"/>
      <c r="AH32" s="41"/>
      <c r="AI32" s="41"/>
      <c r="AJ32" s="41"/>
      <c r="AK32" s="323">
        <v>0</v>
      </c>
      <c r="AL32" s="324"/>
      <c r="AM32" s="324"/>
      <c r="AN32" s="324"/>
      <c r="AO32" s="324"/>
      <c r="AP32" s="41"/>
      <c r="AQ32" s="41"/>
      <c r="AR32" s="42"/>
      <c r="BE32" s="313"/>
    </row>
    <row r="33" spans="2:57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25">
        <v>0</v>
      </c>
      <c r="M33" s="324"/>
      <c r="N33" s="324"/>
      <c r="O33" s="324"/>
      <c r="P33" s="324"/>
      <c r="Q33" s="41"/>
      <c r="R33" s="41"/>
      <c r="S33" s="41"/>
      <c r="T33" s="41"/>
      <c r="U33" s="41"/>
      <c r="V33" s="41"/>
      <c r="W33" s="323">
        <f>ROUND(BD94,2)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1"/>
      <c r="AG33" s="41"/>
      <c r="AH33" s="41"/>
      <c r="AI33" s="41"/>
      <c r="AJ33" s="41"/>
      <c r="AK33" s="323">
        <v>0</v>
      </c>
      <c r="AL33" s="324"/>
      <c r="AM33" s="324"/>
      <c r="AN33" s="324"/>
      <c r="AO33" s="324"/>
      <c r="AP33" s="41"/>
      <c r="AQ33" s="41"/>
      <c r="AR33" s="42"/>
      <c r="BE33" s="31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12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29" t="s">
        <v>53</v>
      </c>
      <c r="Y35" s="327"/>
      <c r="Z35" s="327"/>
      <c r="AA35" s="327"/>
      <c r="AB35" s="327"/>
      <c r="AC35" s="45"/>
      <c r="AD35" s="45"/>
      <c r="AE35" s="45"/>
      <c r="AF35" s="45"/>
      <c r="AG35" s="45"/>
      <c r="AH35" s="45"/>
      <c r="AI35" s="45"/>
      <c r="AJ35" s="45"/>
      <c r="AK35" s="326">
        <f>SUM(AK26:AK33)</f>
        <v>0</v>
      </c>
      <c r="AL35" s="327"/>
      <c r="AM35" s="327"/>
      <c r="AN35" s="327"/>
      <c r="AO35" s="32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56</v>
      </c>
      <c r="AI60" s="38"/>
      <c r="AJ60" s="38"/>
      <c r="AK60" s="38"/>
      <c r="AL60" s="38"/>
      <c r="AM60" s="52" t="s">
        <v>57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56</v>
      </c>
      <c r="AI75" s="38"/>
      <c r="AJ75" s="38"/>
      <c r="AK75" s="38"/>
      <c r="AL75" s="38"/>
      <c r="AM75" s="52" t="s">
        <v>57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60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20MT055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0" t="str">
        <f>K6</f>
        <v>Masarykův studentský domov - rekonstrukce sociálek</v>
      </c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Cihlářská 604/21, 602 00 Brno-střed-Veveří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2" t="str">
        <f>IF(AN8="","",AN8)</f>
        <v>27. 5. 2020</v>
      </c>
      <c r="AN87" s="29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Masarykův domov mládeže a Školní jídelna Brno p.o.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93" t="str">
        <f>IF(E17="","",E17)</f>
        <v>ADH architects s.r.o.</v>
      </c>
      <c r="AN89" s="294"/>
      <c r="AO89" s="294"/>
      <c r="AP89" s="294"/>
      <c r="AQ89" s="36"/>
      <c r="AR89" s="39"/>
      <c r="AS89" s="295" t="s">
        <v>61</v>
      </c>
      <c r="AT89" s="29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7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36</v>
      </c>
      <c r="AJ90" s="36"/>
      <c r="AK90" s="36"/>
      <c r="AL90" s="36"/>
      <c r="AM90" s="293" t="str">
        <f>IF(E20="","",E20)</f>
        <v>STAGA stavební agentura s.r.o.</v>
      </c>
      <c r="AN90" s="294"/>
      <c r="AO90" s="294"/>
      <c r="AP90" s="294"/>
      <c r="AQ90" s="36"/>
      <c r="AR90" s="39"/>
      <c r="AS90" s="297"/>
      <c r="AT90" s="29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9"/>
      <c r="AT91" s="30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1" t="s">
        <v>62</v>
      </c>
      <c r="D92" s="302"/>
      <c r="E92" s="302"/>
      <c r="F92" s="302"/>
      <c r="G92" s="302"/>
      <c r="H92" s="73"/>
      <c r="I92" s="304" t="s">
        <v>63</v>
      </c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3" t="s">
        <v>64</v>
      </c>
      <c r="AH92" s="302"/>
      <c r="AI92" s="302"/>
      <c r="AJ92" s="302"/>
      <c r="AK92" s="302"/>
      <c r="AL92" s="302"/>
      <c r="AM92" s="302"/>
      <c r="AN92" s="304" t="s">
        <v>65</v>
      </c>
      <c r="AO92" s="302"/>
      <c r="AP92" s="305"/>
      <c r="AQ92" s="74" t="s">
        <v>66</v>
      </c>
      <c r="AR92" s="39"/>
      <c r="AS92" s="75" t="s">
        <v>67</v>
      </c>
      <c r="AT92" s="76" t="s">
        <v>68</v>
      </c>
      <c r="AU92" s="76" t="s">
        <v>69</v>
      </c>
      <c r="AV92" s="76" t="s">
        <v>70</v>
      </c>
      <c r="AW92" s="76" t="s">
        <v>71</v>
      </c>
      <c r="AX92" s="76" t="s">
        <v>72</v>
      </c>
      <c r="AY92" s="76" t="s">
        <v>73</v>
      </c>
      <c r="AZ92" s="76" t="s">
        <v>74</v>
      </c>
      <c r="BA92" s="76" t="s">
        <v>75</v>
      </c>
      <c r="BB92" s="76" t="s">
        <v>76</v>
      </c>
      <c r="BC92" s="76" t="s">
        <v>77</v>
      </c>
      <c r="BD92" s="77" t="s">
        <v>78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9">
        <f>ROUND(SUM(AG95:AG101),2)</f>
        <v>0</v>
      </c>
      <c r="AH94" s="309"/>
      <c r="AI94" s="309"/>
      <c r="AJ94" s="309"/>
      <c r="AK94" s="309"/>
      <c r="AL94" s="309"/>
      <c r="AM94" s="309"/>
      <c r="AN94" s="310">
        <f aca="true" t="shared" si="0" ref="AN94:AN101">SUM(AG94,AT94)</f>
        <v>0</v>
      </c>
      <c r="AO94" s="310"/>
      <c r="AP94" s="310"/>
      <c r="AQ94" s="85" t="s">
        <v>1</v>
      </c>
      <c r="AR94" s="86"/>
      <c r="AS94" s="87">
        <f>ROUND(SUM(AS95:AS101),2)</f>
        <v>0</v>
      </c>
      <c r="AT94" s="88">
        <f aca="true" t="shared" si="1" ref="AT94:AT101">ROUND(SUM(AV94:AW94),2)</f>
        <v>0</v>
      </c>
      <c r="AU94" s="89">
        <f>ROUND(SUM(AU95:AU101),5)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0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80</v>
      </c>
      <c r="BT94" s="91" t="s">
        <v>81</v>
      </c>
      <c r="BU94" s="92" t="s">
        <v>82</v>
      </c>
      <c r="BV94" s="91" t="s">
        <v>83</v>
      </c>
      <c r="BW94" s="91" t="s">
        <v>5</v>
      </c>
      <c r="BX94" s="91" t="s">
        <v>84</v>
      </c>
      <c r="CL94" s="91" t="s">
        <v>1</v>
      </c>
    </row>
    <row r="95" spans="1:91" s="7" customFormat="1" ht="16.5" customHeight="1">
      <c r="A95" s="93" t="s">
        <v>85</v>
      </c>
      <c r="B95" s="94"/>
      <c r="C95" s="95"/>
      <c r="D95" s="306" t="s">
        <v>86</v>
      </c>
      <c r="E95" s="306"/>
      <c r="F95" s="306"/>
      <c r="G95" s="306"/>
      <c r="H95" s="306"/>
      <c r="I95" s="96"/>
      <c r="J95" s="306" t="s">
        <v>87</v>
      </c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7">
        <f>'01 - Pánské WC - bourané ...'!J30</f>
        <v>0</v>
      </c>
      <c r="AH95" s="308"/>
      <c r="AI95" s="308"/>
      <c r="AJ95" s="308"/>
      <c r="AK95" s="308"/>
      <c r="AL95" s="308"/>
      <c r="AM95" s="308"/>
      <c r="AN95" s="307">
        <f t="shared" si="0"/>
        <v>0</v>
      </c>
      <c r="AO95" s="308"/>
      <c r="AP95" s="308"/>
      <c r="AQ95" s="97" t="s">
        <v>88</v>
      </c>
      <c r="AR95" s="98"/>
      <c r="AS95" s="99">
        <v>0</v>
      </c>
      <c r="AT95" s="100">
        <f t="shared" si="1"/>
        <v>0</v>
      </c>
      <c r="AU95" s="101">
        <f>'01 - Pánské WC - bourané ...'!P126</f>
        <v>0</v>
      </c>
      <c r="AV95" s="100">
        <f>'01 - Pánské WC - bourané ...'!J33</f>
        <v>0</v>
      </c>
      <c r="AW95" s="100">
        <f>'01 - Pánské WC - bourané ...'!J34</f>
        <v>0</v>
      </c>
      <c r="AX95" s="100">
        <f>'01 - Pánské WC - bourané ...'!J35</f>
        <v>0</v>
      </c>
      <c r="AY95" s="100">
        <f>'01 - Pánské WC - bourané ...'!J36</f>
        <v>0</v>
      </c>
      <c r="AZ95" s="100">
        <f>'01 - Pánské WC - bourané ...'!F33</f>
        <v>0</v>
      </c>
      <c r="BA95" s="100">
        <f>'01 - Pánské WC - bourané ...'!F34</f>
        <v>0</v>
      </c>
      <c r="BB95" s="100">
        <f>'01 - Pánské WC - bourané ...'!F35</f>
        <v>0</v>
      </c>
      <c r="BC95" s="100">
        <f>'01 - Pánské WC - bourané ...'!F36</f>
        <v>0</v>
      </c>
      <c r="BD95" s="102">
        <f>'01 - Pánské WC - bourané ...'!F37</f>
        <v>0</v>
      </c>
      <c r="BT95" s="103" t="s">
        <v>89</v>
      </c>
      <c r="BV95" s="103" t="s">
        <v>83</v>
      </c>
      <c r="BW95" s="103" t="s">
        <v>90</v>
      </c>
      <c r="BX95" s="103" t="s">
        <v>5</v>
      </c>
      <c r="CL95" s="103" t="s">
        <v>1</v>
      </c>
      <c r="CM95" s="103" t="s">
        <v>91</v>
      </c>
    </row>
    <row r="96" spans="1:91" s="7" customFormat="1" ht="16.5" customHeight="1">
      <c r="A96" s="93" t="s">
        <v>85</v>
      </c>
      <c r="B96" s="94"/>
      <c r="C96" s="95"/>
      <c r="D96" s="306" t="s">
        <v>92</v>
      </c>
      <c r="E96" s="306"/>
      <c r="F96" s="306"/>
      <c r="G96" s="306"/>
      <c r="H96" s="306"/>
      <c r="I96" s="96"/>
      <c r="J96" s="306" t="s">
        <v>93</v>
      </c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7">
        <f>'02 - Pánské WC - nové kon...'!J30</f>
        <v>0</v>
      </c>
      <c r="AH96" s="308"/>
      <c r="AI96" s="308"/>
      <c r="AJ96" s="308"/>
      <c r="AK96" s="308"/>
      <c r="AL96" s="308"/>
      <c r="AM96" s="308"/>
      <c r="AN96" s="307">
        <f t="shared" si="0"/>
        <v>0</v>
      </c>
      <c r="AO96" s="308"/>
      <c r="AP96" s="308"/>
      <c r="AQ96" s="97" t="s">
        <v>88</v>
      </c>
      <c r="AR96" s="98"/>
      <c r="AS96" s="99">
        <v>0</v>
      </c>
      <c r="AT96" s="100">
        <f t="shared" si="1"/>
        <v>0</v>
      </c>
      <c r="AU96" s="101">
        <f>'02 - Pánské WC - nové kon...'!P128</f>
        <v>0</v>
      </c>
      <c r="AV96" s="100">
        <f>'02 - Pánské WC - nové kon...'!J33</f>
        <v>0</v>
      </c>
      <c r="AW96" s="100">
        <f>'02 - Pánské WC - nové kon...'!J34</f>
        <v>0</v>
      </c>
      <c r="AX96" s="100">
        <f>'02 - Pánské WC - nové kon...'!J35</f>
        <v>0</v>
      </c>
      <c r="AY96" s="100">
        <f>'02 - Pánské WC - nové kon...'!J36</f>
        <v>0</v>
      </c>
      <c r="AZ96" s="100">
        <f>'02 - Pánské WC - nové kon...'!F33</f>
        <v>0</v>
      </c>
      <c r="BA96" s="100">
        <f>'02 - Pánské WC - nové kon...'!F34</f>
        <v>0</v>
      </c>
      <c r="BB96" s="100">
        <f>'02 - Pánské WC - nové kon...'!F35</f>
        <v>0</v>
      </c>
      <c r="BC96" s="100">
        <f>'02 - Pánské WC - nové kon...'!F36</f>
        <v>0</v>
      </c>
      <c r="BD96" s="102">
        <f>'02 - Pánské WC - nové kon...'!F37</f>
        <v>0</v>
      </c>
      <c r="BT96" s="103" t="s">
        <v>89</v>
      </c>
      <c r="BV96" s="103" t="s">
        <v>83</v>
      </c>
      <c r="BW96" s="103" t="s">
        <v>94</v>
      </c>
      <c r="BX96" s="103" t="s">
        <v>5</v>
      </c>
      <c r="CL96" s="103" t="s">
        <v>1</v>
      </c>
      <c r="CM96" s="103" t="s">
        <v>91</v>
      </c>
    </row>
    <row r="97" spans="1:91" s="7" customFormat="1" ht="16.5" customHeight="1">
      <c r="A97" s="93" t="s">
        <v>85</v>
      </c>
      <c r="B97" s="94"/>
      <c r="C97" s="95"/>
      <c r="D97" s="306" t="s">
        <v>95</v>
      </c>
      <c r="E97" s="306"/>
      <c r="F97" s="306"/>
      <c r="G97" s="306"/>
      <c r="H97" s="306"/>
      <c r="I97" s="96"/>
      <c r="J97" s="306" t="s">
        <v>96</v>
      </c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7">
        <f>'03 - Dámské WC - bourané ...'!J30</f>
        <v>0</v>
      </c>
      <c r="AH97" s="308"/>
      <c r="AI97" s="308"/>
      <c r="AJ97" s="308"/>
      <c r="AK97" s="308"/>
      <c r="AL97" s="308"/>
      <c r="AM97" s="308"/>
      <c r="AN97" s="307">
        <f t="shared" si="0"/>
        <v>0</v>
      </c>
      <c r="AO97" s="308"/>
      <c r="AP97" s="308"/>
      <c r="AQ97" s="97" t="s">
        <v>88</v>
      </c>
      <c r="AR97" s="98"/>
      <c r="AS97" s="99">
        <v>0</v>
      </c>
      <c r="AT97" s="100">
        <f t="shared" si="1"/>
        <v>0</v>
      </c>
      <c r="AU97" s="101">
        <f>'03 - Dámské WC - bourané ...'!P126</f>
        <v>0</v>
      </c>
      <c r="AV97" s="100">
        <f>'03 - Dámské WC - bourané ...'!J33</f>
        <v>0</v>
      </c>
      <c r="AW97" s="100">
        <f>'03 - Dámské WC - bourané ...'!J34</f>
        <v>0</v>
      </c>
      <c r="AX97" s="100">
        <f>'03 - Dámské WC - bourané ...'!J35</f>
        <v>0</v>
      </c>
      <c r="AY97" s="100">
        <f>'03 - Dámské WC - bourané ...'!J36</f>
        <v>0</v>
      </c>
      <c r="AZ97" s="100">
        <f>'03 - Dámské WC - bourané ...'!F33</f>
        <v>0</v>
      </c>
      <c r="BA97" s="100">
        <f>'03 - Dámské WC - bourané ...'!F34</f>
        <v>0</v>
      </c>
      <c r="BB97" s="100">
        <f>'03 - Dámské WC - bourané ...'!F35</f>
        <v>0</v>
      </c>
      <c r="BC97" s="100">
        <f>'03 - Dámské WC - bourané ...'!F36</f>
        <v>0</v>
      </c>
      <c r="BD97" s="102">
        <f>'03 - Dámské WC - bourané ...'!F37</f>
        <v>0</v>
      </c>
      <c r="BT97" s="103" t="s">
        <v>89</v>
      </c>
      <c r="BV97" s="103" t="s">
        <v>83</v>
      </c>
      <c r="BW97" s="103" t="s">
        <v>97</v>
      </c>
      <c r="BX97" s="103" t="s">
        <v>5</v>
      </c>
      <c r="CL97" s="103" t="s">
        <v>1</v>
      </c>
      <c r="CM97" s="103" t="s">
        <v>91</v>
      </c>
    </row>
    <row r="98" spans="1:91" s="7" customFormat="1" ht="16.5" customHeight="1">
      <c r="A98" s="93" t="s">
        <v>85</v>
      </c>
      <c r="B98" s="94"/>
      <c r="C98" s="95"/>
      <c r="D98" s="306" t="s">
        <v>98</v>
      </c>
      <c r="E98" s="306"/>
      <c r="F98" s="306"/>
      <c r="G98" s="306"/>
      <c r="H98" s="306"/>
      <c r="I98" s="96"/>
      <c r="J98" s="306" t="s">
        <v>99</v>
      </c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7">
        <f>'04 - Dámské WC - nové kon...'!J30</f>
        <v>0</v>
      </c>
      <c r="AH98" s="308"/>
      <c r="AI98" s="308"/>
      <c r="AJ98" s="308"/>
      <c r="AK98" s="308"/>
      <c r="AL98" s="308"/>
      <c r="AM98" s="308"/>
      <c r="AN98" s="307">
        <f t="shared" si="0"/>
        <v>0</v>
      </c>
      <c r="AO98" s="308"/>
      <c r="AP98" s="308"/>
      <c r="AQ98" s="97" t="s">
        <v>88</v>
      </c>
      <c r="AR98" s="98"/>
      <c r="AS98" s="99">
        <v>0</v>
      </c>
      <c r="AT98" s="100">
        <f t="shared" si="1"/>
        <v>0</v>
      </c>
      <c r="AU98" s="101">
        <f>'04 - Dámské WC - nové kon...'!P129</f>
        <v>0</v>
      </c>
      <c r="AV98" s="100">
        <f>'04 - Dámské WC - nové kon...'!J33</f>
        <v>0</v>
      </c>
      <c r="AW98" s="100">
        <f>'04 - Dámské WC - nové kon...'!J34</f>
        <v>0</v>
      </c>
      <c r="AX98" s="100">
        <f>'04 - Dámské WC - nové kon...'!J35</f>
        <v>0</v>
      </c>
      <c r="AY98" s="100">
        <f>'04 - Dámské WC - nové kon...'!J36</f>
        <v>0</v>
      </c>
      <c r="AZ98" s="100">
        <f>'04 - Dámské WC - nové kon...'!F33</f>
        <v>0</v>
      </c>
      <c r="BA98" s="100">
        <f>'04 - Dámské WC - nové kon...'!F34</f>
        <v>0</v>
      </c>
      <c r="BB98" s="100">
        <f>'04 - Dámské WC - nové kon...'!F35</f>
        <v>0</v>
      </c>
      <c r="BC98" s="100">
        <f>'04 - Dámské WC - nové kon...'!F36</f>
        <v>0</v>
      </c>
      <c r="BD98" s="102">
        <f>'04 - Dámské WC - nové kon...'!F37</f>
        <v>0</v>
      </c>
      <c r="BT98" s="103" t="s">
        <v>89</v>
      </c>
      <c r="BV98" s="103" t="s">
        <v>83</v>
      </c>
      <c r="BW98" s="103" t="s">
        <v>100</v>
      </c>
      <c r="BX98" s="103" t="s">
        <v>5</v>
      </c>
      <c r="CL98" s="103" t="s">
        <v>1</v>
      </c>
      <c r="CM98" s="103" t="s">
        <v>91</v>
      </c>
    </row>
    <row r="99" spans="1:91" s="7" customFormat="1" ht="16.5" customHeight="1">
      <c r="A99" s="93" t="s">
        <v>85</v>
      </c>
      <c r="B99" s="94"/>
      <c r="C99" s="95"/>
      <c r="D99" s="306" t="s">
        <v>101</v>
      </c>
      <c r="E99" s="306"/>
      <c r="F99" s="306"/>
      <c r="G99" s="306"/>
      <c r="H99" s="306"/>
      <c r="I99" s="96"/>
      <c r="J99" s="306" t="s">
        <v>102</v>
      </c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7">
        <f>'05 - ZTI'!J30</f>
        <v>0</v>
      </c>
      <c r="AH99" s="308"/>
      <c r="AI99" s="308"/>
      <c r="AJ99" s="308"/>
      <c r="AK99" s="308"/>
      <c r="AL99" s="308"/>
      <c r="AM99" s="308"/>
      <c r="AN99" s="307">
        <f t="shared" si="0"/>
        <v>0</v>
      </c>
      <c r="AO99" s="308"/>
      <c r="AP99" s="308"/>
      <c r="AQ99" s="97" t="s">
        <v>88</v>
      </c>
      <c r="AR99" s="98"/>
      <c r="AS99" s="99">
        <v>0</v>
      </c>
      <c r="AT99" s="100">
        <f t="shared" si="1"/>
        <v>0</v>
      </c>
      <c r="AU99" s="101">
        <f>'05 - ZTI'!P124</f>
        <v>0</v>
      </c>
      <c r="AV99" s="100">
        <f>'05 - ZTI'!J33</f>
        <v>0</v>
      </c>
      <c r="AW99" s="100">
        <f>'05 - ZTI'!J34</f>
        <v>0</v>
      </c>
      <c r="AX99" s="100">
        <f>'05 - ZTI'!J35</f>
        <v>0</v>
      </c>
      <c r="AY99" s="100">
        <f>'05 - ZTI'!J36</f>
        <v>0</v>
      </c>
      <c r="AZ99" s="100">
        <f>'05 - ZTI'!F33</f>
        <v>0</v>
      </c>
      <c r="BA99" s="100">
        <f>'05 - ZTI'!F34</f>
        <v>0</v>
      </c>
      <c r="BB99" s="100">
        <f>'05 - ZTI'!F35</f>
        <v>0</v>
      </c>
      <c r="BC99" s="100">
        <f>'05 - ZTI'!F36</f>
        <v>0</v>
      </c>
      <c r="BD99" s="102">
        <f>'05 - ZTI'!F37</f>
        <v>0</v>
      </c>
      <c r="BT99" s="103" t="s">
        <v>89</v>
      </c>
      <c r="BV99" s="103" t="s">
        <v>83</v>
      </c>
      <c r="BW99" s="103" t="s">
        <v>103</v>
      </c>
      <c r="BX99" s="103" t="s">
        <v>5</v>
      </c>
      <c r="CL99" s="103" t="s">
        <v>1</v>
      </c>
      <c r="CM99" s="103" t="s">
        <v>91</v>
      </c>
    </row>
    <row r="100" spans="1:91" s="7" customFormat="1" ht="16.5" customHeight="1">
      <c r="A100" s="93" t="s">
        <v>85</v>
      </c>
      <c r="B100" s="94"/>
      <c r="C100" s="95"/>
      <c r="D100" s="306" t="s">
        <v>104</v>
      </c>
      <c r="E100" s="306"/>
      <c r="F100" s="306"/>
      <c r="G100" s="306"/>
      <c r="H100" s="306"/>
      <c r="I100" s="96"/>
      <c r="J100" s="306" t="s">
        <v>105</v>
      </c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7">
        <f>'06 - Elektroinstalace'!J30</f>
        <v>0</v>
      </c>
      <c r="AH100" s="308"/>
      <c r="AI100" s="308"/>
      <c r="AJ100" s="308"/>
      <c r="AK100" s="308"/>
      <c r="AL100" s="308"/>
      <c r="AM100" s="308"/>
      <c r="AN100" s="307">
        <f t="shared" si="0"/>
        <v>0</v>
      </c>
      <c r="AO100" s="308"/>
      <c r="AP100" s="308"/>
      <c r="AQ100" s="97" t="s">
        <v>88</v>
      </c>
      <c r="AR100" s="98"/>
      <c r="AS100" s="99">
        <v>0</v>
      </c>
      <c r="AT100" s="100">
        <f t="shared" si="1"/>
        <v>0</v>
      </c>
      <c r="AU100" s="101">
        <f>'06 - Elektroinstalace'!P123</f>
        <v>0</v>
      </c>
      <c r="AV100" s="100">
        <f>'06 - Elektroinstalace'!J33</f>
        <v>0</v>
      </c>
      <c r="AW100" s="100">
        <f>'06 - Elektroinstalace'!J34</f>
        <v>0</v>
      </c>
      <c r="AX100" s="100">
        <f>'06 - Elektroinstalace'!J35</f>
        <v>0</v>
      </c>
      <c r="AY100" s="100">
        <f>'06 - Elektroinstalace'!J36</f>
        <v>0</v>
      </c>
      <c r="AZ100" s="100">
        <f>'06 - Elektroinstalace'!F33</f>
        <v>0</v>
      </c>
      <c r="BA100" s="100">
        <f>'06 - Elektroinstalace'!F34</f>
        <v>0</v>
      </c>
      <c r="BB100" s="100">
        <f>'06 - Elektroinstalace'!F35</f>
        <v>0</v>
      </c>
      <c r="BC100" s="100">
        <f>'06 - Elektroinstalace'!F36</f>
        <v>0</v>
      </c>
      <c r="BD100" s="102">
        <f>'06 - Elektroinstalace'!F37</f>
        <v>0</v>
      </c>
      <c r="BT100" s="103" t="s">
        <v>89</v>
      </c>
      <c r="BV100" s="103" t="s">
        <v>83</v>
      </c>
      <c r="BW100" s="103" t="s">
        <v>106</v>
      </c>
      <c r="BX100" s="103" t="s">
        <v>5</v>
      </c>
      <c r="CL100" s="103" t="s">
        <v>1</v>
      </c>
      <c r="CM100" s="103" t="s">
        <v>91</v>
      </c>
    </row>
    <row r="101" spans="1:91" s="7" customFormat="1" ht="16.5" customHeight="1">
      <c r="A101" s="93" t="s">
        <v>85</v>
      </c>
      <c r="B101" s="94"/>
      <c r="C101" s="95"/>
      <c r="D101" s="306" t="s">
        <v>107</v>
      </c>
      <c r="E101" s="306"/>
      <c r="F101" s="306"/>
      <c r="G101" s="306"/>
      <c r="H101" s="306"/>
      <c r="I101" s="96"/>
      <c r="J101" s="306" t="s">
        <v>108</v>
      </c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7">
        <f>'07 - VRN'!J30</f>
        <v>0</v>
      </c>
      <c r="AH101" s="308"/>
      <c r="AI101" s="308"/>
      <c r="AJ101" s="308"/>
      <c r="AK101" s="308"/>
      <c r="AL101" s="308"/>
      <c r="AM101" s="308"/>
      <c r="AN101" s="307">
        <f t="shared" si="0"/>
        <v>0</v>
      </c>
      <c r="AO101" s="308"/>
      <c r="AP101" s="308"/>
      <c r="AQ101" s="97" t="s">
        <v>88</v>
      </c>
      <c r="AR101" s="98"/>
      <c r="AS101" s="104">
        <v>0</v>
      </c>
      <c r="AT101" s="105">
        <f t="shared" si="1"/>
        <v>0</v>
      </c>
      <c r="AU101" s="106">
        <f>'07 - VRN'!P118</f>
        <v>0</v>
      </c>
      <c r="AV101" s="105">
        <f>'07 - VRN'!J33</f>
        <v>0</v>
      </c>
      <c r="AW101" s="105">
        <f>'07 - VRN'!J34</f>
        <v>0</v>
      </c>
      <c r="AX101" s="105">
        <f>'07 - VRN'!J35</f>
        <v>0</v>
      </c>
      <c r="AY101" s="105">
        <f>'07 - VRN'!J36</f>
        <v>0</v>
      </c>
      <c r="AZ101" s="105">
        <f>'07 - VRN'!F33</f>
        <v>0</v>
      </c>
      <c r="BA101" s="105">
        <f>'07 - VRN'!F34</f>
        <v>0</v>
      </c>
      <c r="BB101" s="105">
        <f>'07 - VRN'!F35</f>
        <v>0</v>
      </c>
      <c r="BC101" s="105">
        <f>'07 - VRN'!F36</f>
        <v>0</v>
      </c>
      <c r="BD101" s="107">
        <f>'07 - VRN'!F37</f>
        <v>0</v>
      </c>
      <c r="BT101" s="103" t="s">
        <v>89</v>
      </c>
      <c r="BV101" s="103" t="s">
        <v>83</v>
      </c>
      <c r="BW101" s="103" t="s">
        <v>109</v>
      </c>
      <c r="BX101" s="103" t="s">
        <v>5</v>
      </c>
      <c r="CL101" s="103" t="s">
        <v>1</v>
      </c>
      <c r="CM101" s="103" t="s">
        <v>91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iBCtHyvNyRtx0E/+J5hOhVosFAdsWcEILttlK5WImTZ5zDF28wqBAjzaW/AmH2tIHiHVvcb3b9eY+ijFgTzXkg==" saltValue="6G//J1/v/2c5OOB0eFgVgYF5xZCvfh46Bh8RG6p2cj4yHx8PpjZepTaUxW415BjHhGZwGdZ0IITpZYQge2SnL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Pánské WC - bourané ...'!C2" display="/"/>
    <hyperlink ref="A96" location="'02 - Pánské WC - nové kon...'!C2" display="/"/>
    <hyperlink ref="A97" location="'03 - Dámské WC - bourané ...'!C2" display="/"/>
    <hyperlink ref="A98" location="'04 - Dámské WC - nové kon...'!C2" display="/"/>
    <hyperlink ref="A99" location="'05 - ZTI'!C2" display="/"/>
    <hyperlink ref="A100" location="'06 - Elektroinstalace'!C2" display="/"/>
    <hyperlink ref="A101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90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</row>
    <row r="4" spans="2:4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112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ROUND((ROUND((SUM(BE126:BE179)),2)+SUM(BE181:BE185)),2)</f>
        <v>0</v>
      </c>
      <c r="G33" s="34"/>
      <c r="H33" s="34"/>
      <c r="I33" s="131">
        <v>0.21</v>
      </c>
      <c r="J33" s="130">
        <f>ROUND((ROUND(((SUM(BE126:BE179))*I33),2)+(SUM(BE181:BE185)*I33)),2)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ROUND((ROUND((SUM(BF126:BF179)),2)+SUM(BF181:BF185)),2)</f>
        <v>0</v>
      </c>
      <c r="G34" s="34"/>
      <c r="H34" s="34"/>
      <c r="I34" s="131">
        <v>0.15</v>
      </c>
      <c r="J34" s="130">
        <f>ROUND((ROUND(((SUM(BF126:BF179))*I34),2)+(SUM(BF181:BF185)*I34)),2)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ROUND((ROUND((SUM(BG126:BG179)),2)+SUM(BG181:BG185)),2)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ROUND((ROUND((SUM(BH126:BH179)),2)+SUM(BH181:BH185)),2)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ROUND((ROUND((SUM(BI126:BI179)),2)+SUM(BI181:BI185)),2)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01 - Pánské WC - bourané konstrukce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118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119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120</v>
      </c>
      <c r="E99" s="171"/>
      <c r="F99" s="171"/>
      <c r="G99" s="171"/>
      <c r="H99" s="171"/>
      <c r="I99" s="172"/>
      <c r="J99" s="173">
        <f>J147</f>
        <v>0</v>
      </c>
      <c r="K99" s="169"/>
      <c r="L99" s="174"/>
    </row>
    <row r="100" spans="2:12" s="9" customFormat="1" ht="24.95" customHeight="1">
      <c r="B100" s="161"/>
      <c r="C100" s="162"/>
      <c r="D100" s="163" t="s">
        <v>121</v>
      </c>
      <c r="E100" s="164"/>
      <c r="F100" s="164"/>
      <c r="G100" s="164"/>
      <c r="H100" s="164"/>
      <c r="I100" s="165"/>
      <c r="J100" s="166">
        <f>J155</f>
        <v>0</v>
      </c>
      <c r="K100" s="162"/>
      <c r="L100" s="167"/>
    </row>
    <row r="101" spans="2:12" s="10" customFormat="1" ht="19.9" customHeight="1">
      <c r="B101" s="168"/>
      <c r="C101" s="169"/>
      <c r="D101" s="170" t="s">
        <v>122</v>
      </c>
      <c r="E101" s="171"/>
      <c r="F101" s="171"/>
      <c r="G101" s="171"/>
      <c r="H101" s="171"/>
      <c r="I101" s="172"/>
      <c r="J101" s="173">
        <f>J156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123</v>
      </c>
      <c r="E102" s="171"/>
      <c r="F102" s="171"/>
      <c r="G102" s="171"/>
      <c r="H102" s="171"/>
      <c r="I102" s="172"/>
      <c r="J102" s="173">
        <f>J158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124</v>
      </c>
      <c r="E103" s="171"/>
      <c r="F103" s="171"/>
      <c r="G103" s="171"/>
      <c r="H103" s="171"/>
      <c r="I103" s="172"/>
      <c r="J103" s="173">
        <f>J160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125</v>
      </c>
      <c r="E104" s="171"/>
      <c r="F104" s="171"/>
      <c r="G104" s="171"/>
      <c r="H104" s="171"/>
      <c r="I104" s="172"/>
      <c r="J104" s="173">
        <f>J167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126</v>
      </c>
      <c r="E105" s="171"/>
      <c r="F105" s="171"/>
      <c r="G105" s="171"/>
      <c r="H105" s="171"/>
      <c r="I105" s="172"/>
      <c r="J105" s="173">
        <f>J173</f>
        <v>0</v>
      </c>
      <c r="K105" s="169"/>
      <c r="L105" s="174"/>
    </row>
    <row r="106" spans="2:12" s="9" customFormat="1" ht="21.75" customHeight="1">
      <c r="B106" s="161"/>
      <c r="C106" s="162"/>
      <c r="D106" s="175" t="s">
        <v>127</v>
      </c>
      <c r="E106" s="162"/>
      <c r="F106" s="162"/>
      <c r="G106" s="162"/>
      <c r="H106" s="162"/>
      <c r="I106" s="176"/>
      <c r="J106" s="177">
        <f>J180</f>
        <v>0</v>
      </c>
      <c r="K106" s="162"/>
      <c r="L106" s="167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128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38" t="str">
        <f>E7</f>
        <v>Masarykův studentský domov - rekonstrukce sociálek</v>
      </c>
      <c r="F116" s="339"/>
      <c r="G116" s="339"/>
      <c r="H116" s="339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111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0" t="str">
        <f>E9</f>
        <v>01 - Pánské WC - bourané konstrukce</v>
      </c>
      <c r="F118" s="340"/>
      <c r="G118" s="340"/>
      <c r="H118" s="34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Cihlářská 604/21, 602 00 Brno-střed-Veveří</v>
      </c>
      <c r="G120" s="36"/>
      <c r="H120" s="36"/>
      <c r="I120" s="117" t="s">
        <v>22</v>
      </c>
      <c r="J120" s="66" t="str">
        <f>IF(J12="","",J12)</f>
        <v>27. 5. 2020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E15</f>
        <v>Masarykův domov mládeže a Školní jídelna Brno p.o.</v>
      </c>
      <c r="G122" s="36"/>
      <c r="H122" s="36"/>
      <c r="I122" s="117" t="s">
        <v>31</v>
      </c>
      <c r="J122" s="32" t="str">
        <f>E21</f>
        <v>ADH architects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29</v>
      </c>
      <c r="D123" s="36"/>
      <c r="E123" s="36"/>
      <c r="F123" s="27" t="str">
        <f>IF(E18="","",E18)</f>
        <v>Vyplň údaj</v>
      </c>
      <c r="G123" s="36"/>
      <c r="H123" s="36"/>
      <c r="I123" s="117" t="s">
        <v>36</v>
      </c>
      <c r="J123" s="32" t="str">
        <f>E24</f>
        <v>STAGA stavební agentura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8"/>
      <c r="B125" s="179"/>
      <c r="C125" s="180" t="s">
        <v>129</v>
      </c>
      <c r="D125" s="181" t="s">
        <v>66</v>
      </c>
      <c r="E125" s="181" t="s">
        <v>62</v>
      </c>
      <c r="F125" s="181" t="s">
        <v>63</v>
      </c>
      <c r="G125" s="181" t="s">
        <v>130</v>
      </c>
      <c r="H125" s="181" t="s">
        <v>131</v>
      </c>
      <c r="I125" s="182" t="s">
        <v>132</v>
      </c>
      <c r="J125" s="181" t="s">
        <v>115</v>
      </c>
      <c r="K125" s="183" t="s">
        <v>133</v>
      </c>
      <c r="L125" s="184"/>
      <c r="M125" s="75" t="s">
        <v>1</v>
      </c>
      <c r="N125" s="76" t="s">
        <v>45</v>
      </c>
      <c r="O125" s="76" t="s">
        <v>134</v>
      </c>
      <c r="P125" s="76" t="s">
        <v>135</v>
      </c>
      <c r="Q125" s="76" t="s">
        <v>136</v>
      </c>
      <c r="R125" s="76" t="s">
        <v>137</v>
      </c>
      <c r="S125" s="76" t="s">
        <v>138</v>
      </c>
      <c r="T125" s="77" t="s">
        <v>139</v>
      </c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</row>
    <row r="126" spans="1:63" s="2" customFormat="1" ht="22.9" customHeight="1">
      <c r="A126" s="34"/>
      <c r="B126" s="35"/>
      <c r="C126" s="82" t="s">
        <v>140</v>
      </c>
      <c r="D126" s="36"/>
      <c r="E126" s="36"/>
      <c r="F126" s="36"/>
      <c r="G126" s="36"/>
      <c r="H126" s="36"/>
      <c r="I126" s="115"/>
      <c r="J126" s="185">
        <f>BK126</f>
        <v>0</v>
      </c>
      <c r="K126" s="36"/>
      <c r="L126" s="39"/>
      <c r="M126" s="78"/>
      <c r="N126" s="186"/>
      <c r="O126" s="79"/>
      <c r="P126" s="187">
        <f>P127+P155+P180</f>
        <v>0</v>
      </c>
      <c r="Q126" s="79"/>
      <c r="R126" s="187">
        <f>R127+R155+R180</f>
        <v>0</v>
      </c>
      <c r="S126" s="79"/>
      <c r="T126" s="188">
        <f>T127+T155+T180</f>
        <v>6.7565588000000005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117</v>
      </c>
      <c r="BK126" s="189">
        <f>BK127+BK155+BK180</f>
        <v>0</v>
      </c>
    </row>
    <row r="127" spans="2:63" s="12" customFormat="1" ht="25.9" customHeight="1">
      <c r="B127" s="190"/>
      <c r="C127" s="191"/>
      <c r="D127" s="192" t="s">
        <v>80</v>
      </c>
      <c r="E127" s="193" t="s">
        <v>141</v>
      </c>
      <c r="F127" s="193" t="s">
        <v>142</v>
      </c>
      <c r="G127" s="191"/>
      <c r="H127" s="191"/>
      <c r="I127" s="194"/>
      <c r="J127" s="177">
        <f>BK127</f>
        <v>0</v>
      </c>
      <c r="K127" s="191"/>
      <c r="L127" s="195"/>
      <c r="M127" s="196"/>
      <c r="N127" s="197"/>
      <c r="O127" s="197"/>
      <c r="P127" s="198">
        <f>P128+P147</f>
        <v>0</v>
      </c>
      <c r="Q127" s="197"/>
      <c r="R127" s="198">
        <f>R128+R147</f>
        <v>0</v>
      </c>
      <c r="S127" s="197"/>
      <c r="T127" s="199">
        <f>T128+T147</f>
        <v>4.067364</v>
      </c>
      <c r="AR127" s="200" t="s">
        <v>89</v>
      </c>
      <c r="AT127" s="201" t="s">
        <v>80</v>
      </c>
      <c r="AU127" s="201" t="s">
        <v>81</v>
      </c>
      <c r="AY127" s="200" t="s">
        <v>143</v>
      </c>
      <c r="BK127" s="202">
        <f>BK128+BK147</f>
        <v>0</v>
      </c>
    </row>
    <row r="128" spans="2:63" s="12" customFormat="1" ht="22.9" customHeight="1">
      <c r="B128" s="190"/>
      <c r="C128" s="191"/>
      <c r="D128" s="192" t="s">
        <v>80</v>
      </c>
      <c r="E128" s="203" t="s">
        <v>144</v>
      </c>
      <c r="F128" s="203" t="s">
        <v>145</v>
      </c>
      <c r="G128" s="191"/>
      <c r="H128" s="191"/>
      <c r="I128" s="194"/>
      <c r="J128" s="204">
        <f>BK128</f>
        <v>0</v>
      </c>
      <c r="K128" s="191"/>
      <c r="L128" s="195"/>
      <c r="M128" s="196"/>
      <c r="N128" s="197"/>
      <c r="O128" s="197"/>
      <c r="P128" s="198">
        <f>SUM(P129:P146)</f>
        <v>0</v>
      </c>
      <c r="Q128" s="197"/>
      <c r="R128" s="198">
        <f>SUM(R129:R146)</f>
        <v>0</v>
      </c>
      <c r="S128" s="197"/>
      <c r="T128" s="199">
        <f>SUM(T129:T146)</f>
        <v>4.067364</v>
      </c>
      <c r="AR128" s="200" t="s">
        <v>89</v>
      </c>
      <c r="AT128" s="201" t="s">
        <v>80</v>
      </c>
      <c r="AU128" s="201" t="s">
        <v>89</v>
      </c>
      <c r="AY128" s="200" t="s">
        <v>143</v>
      </c>
      <c r="BK128" s="202">
        <f>SUM(BK129:BK146)</f>
        <v>0</v>
      </c>
    </row>
    <row r="129" spans="1:65" s="2" customFormat="1" ht="21.75" customHeight="1">
      <c r="A129" s="34"/>
      <c r="B129" s="35"/>
      <c r="C129" s="205" t="s">
        <v>89</v>
      </c>
      <c r="D129" s="205" t="s">
        <v>146</v>
      </c>
      <c r="E129" s="206" t="s">
        <v>147</v>
      </c>
      <c r="F129" s="207" t="s">
        <v>148</v>
      </c>
      <c r="G129" s="208" t="s">
        <v>149</v>
      </c>
      <c r="H129" s="209">
        <v>0.039</v>
      </c>
      <c r="I129" s="210"/>
      <c r="J129" s="211">
        <f>ROUND(I129*H129,2)</f>
        <v>0</v>
      </c>
      <c r="K129" s="207" t="s">
        <v>150</v>
      </c>
      <c r="L129" s="39"/>
      <c r="M129" s="212" t="s">
        <v>1</v>
      </c>
      <c r="N129" s="213" t="s">
        <v>46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2.2</v>
      </c>
      <c r="T129" s="215">
        <f>S129*H129</f>
        <v>0.0858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151</v>
      </c>
      <c r="AT129" s="216" t="s">
        <v>146</v>
      </c>
      <c r="AU129" s="216" t="s">
        <v>91</v>
      </c>
      <c r="AY129" s="17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89</v>
      </c>
      <c r="BK129" s="217">
        <f>ROUND(I129*H129,2)</f>
        <v>0</v>
      </c>
      <c r="BL129" s="17" t="s">
        <v>151</v>
      </c>
      <c r="BM129" s="216" t="s">
        <v>152</v>
      </c>
    </row>
    <row r="130" spans="2:51" s="13" customFormat="1" ht="11.25">
      <c r="B130" s="218"/>
      <c r="C130" s="219"/>
      <c r="D130" s="220" t="s">
        <v>153</v>
      </c>
      <c r="E130" s="221" t="s">
        <v>1</v>
      </c>
      <c r="F130" s="222" t="s">
        <v>154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153</v>
      </c>
      <c r="AU130" s="228" t="s">
        <v>91</v>
      </c>
      <c r="AV130" s="13" t="s">
        <v>89</v>
      </c>
      <c r="AW130" s="13" t="s">
        <v>35</v>
      </c>
      <c r="AX130" s="13" t="s">
        <v>81</v>
      </c>
      <c r="AY130" s="228" t="s">
        <v>143</v>
      </c>
    </row>
    <row r="131" spans="2:51" s="14" customFormat="1" ht="11.25">
      <c r="B131" s="229"/>
      <c r="C131" s="230"/>
      <c r="D131" s="220" t="s">
        <v>153</v>
      </c>
      <c r="E131" s="231" t="s">
        <v>1</v>
      </c>
      <c r="F131" s="232" t="s">
        <v>155</v>
      </c>
      <c r="G131" s="230"/>
      <c r="H131" s="233">
        <v>0.039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153</v>
      </c>
      <c r="AU131" s="239" t="s">
        <v>91</v>
      </c>
      <c r="AV131" s="14" t="s">
        <v>91</v>
      </c>
      <c r="AW131" s="14" t="s">
        <v>35</v>
      </c>
      <c r="AX131" s="14" t="s">
        <v>81</v>
      </c>
      <c r="AY131" s="239" t="s">
        <v>143</v>
      </c>
    </row>
    <row r="132" spans="2:51" s="15" customFormat="1" ht="11.25">
      <c r="B132" s="240"/>
      <c r="C132" s="241"/>
      <c r="D132" s="220" t="s">
        <v>153</v>
      </c>
      <c r="E132" s="242" t="s">
        <v>1</v>
      </c>
      <c r="F132" s="243" t="s">
        <v>156</v>
      </c>
      <c r="G132" s="241"/>
      <c r="H132" s="244">
        <v>0.039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153</v>
      </c>
      <c r="AU132" s="250" t="s">
        <v>91</v>
      </c>
      <c r="AV132" s="15" t="s">
        <v>151</v>
      </c>
      <c r="AW132" s="15" t="s">
        <v>35</v>
      </c>
      <c r="AX132" s="15" t="s">
        <v>89</v>
      </c>
      <c r="AY132" s="250" t="s">
        <v>143</v>
      </c>
    </row>
    <row r="133" spans="1:65" s="2" customFormat="1" ht="33" customHeight="1">
      <c r="A133" s="34"/>
      <c r="B133" s="35"/>
      <c r="C133" s="205" t="s">
        <v>91</v>
      </c>
      <c r="D133" s="205" t="s">
        <v>146</v>
      </c>
      <c r="E133" s="206" t="s">
        <v>157</v>
      </c>
      <c r="F133" s="207" t="s">
        <v>158</v>
      </c>
      <c r="G133" s="208" t="s">
        <v>159</v>
      </c>
      <c r="H133" s="209">
        <v>1.538</v>
      </c>
      <c r="I133" s="210"/>
      <c r="J133" s="211">
        <f>ROUND(I133*H133,2)</f>
        <v>0</v>
      </c>
      <c r="K133" s="207" t="s">
        <v>150</v>
      </c>
      <c r="L133" s="39"/>
      <c r="M133" s="212" t="s">
        <v>1</v>
      </c>
      <c r="N133" s="213" t="s">
        <v>46</v>
      </c>
      <c r="O133" s="71"/>
      <c r="P133" s="214">
        <f>O133*H133</f>
        <v>0</v>
      </c>
      <c r="Q133" s="214">
        <v>0</v>
      </c>
      <c r="R133" s="214">
        <f>Q133*H133</f>
        <v>0</v>
      </c>
      <c r="S133" s="214">
        <v>0.076</v>
      </c>
      <c r="T133" s="215">
        <f>S133*H133</f>
        <v>0.116888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151</v>
      </c>
      <c r="AT133" s="216" t="s">
        <v>146</v>
      </c>
      <c r="AU133" s="216" t="s">
        <v>91</v>
      </c>
      <c r="AY133" s="17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89</v>
      </c>
      <c r="BK133" s="217">
        <f>ROUND(I133*H133,2)</f>
        <v>0</v>
      </c>
      <c r="BL133" s="17" t="s">
        <v>151</v>
      </c>
      <c r="BM133" s="216" t="s">
        <v>160</v>
      </c>
    </row>
    <row r="134" spans="2:51" s="13" customFormat="1" ht="11.25">
      <c r="B134" s="218"/>
      <c r="C134" s="219"/>
      <c r="D134" s="220" t="s">
        <v>153</v>
      </c>
      <c r="E134" s="221" t="s">
        <v>1</v>
      </c>
      <c r="F134" s="222" t="s">
        <v>161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153</v>
      </c>
      <c r="AU134" s="228" t="s">
        <v>91</v>
      </c>
      <c r="AV134" s="13" t="s">
        <v>89</v>
      </c>
      <c r="AW134" s="13" t="s">
        <v>35</v>
      </c>
      <c r="AX134" s="13" t="s">
        <v>81</v>
      </c>
      <c r="AY134" s="228" t="s">
        <v>143</v>
      </c>
    </row>
    <row r="135" spans="2:51" s="14" customFormat="1" ht="11.25">
      <c r="B135" s="229"/>
      <c r="C135" s="230"/>
      <c r="D135" s="220" t="s">
        <v>153</v>
      </c>
      <c r="E135" s="231" t="s">
        <v>1</v>
      </c>
      <c r="F135" s="232" t="s">
        <v>162</v>
      </c>
      <c r="G135" s="230"/>
      <c r="H135" s="233">
        <v>1.538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153</v>
      </c>
      <c r="AU135" s="239" t="s">
        <v>91</v>
      </c>
      <c r="AV135" s="14" t="s">
        <v>91</v>
      </c>
      <c r="AW135" s="14" t="s">
        <v>35</v>
      </c>
      <c r="AX135" s="14" t="s">
        <v>81</v>
      </c>
      <c r="AY135" s="239" t="s">
        <v>143</v>
      </c>
    </row>
    <row r="136" spans="2:51" s="15" customFormat="1" ht="11.25">
      <c r="B136" s="240"/>
      <c r="C136" s="241"/>
      <c r="D136" s="220" t="s">
        <v>153</v>
      </c>
      <c r="E136" s="242" t="s">
        <v>1</v>
      </c>
      <c r="F136" s="243" t="s">
        <v>156</v>
      </c>
      <c r="G136" s="241"/>
      <c r="H136" s="244">
        <v>1.538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153</v>
      </c>
      <c r="AU136" s="250" t="s">
        <v>91</v>
      </c>
      <c r="AV136" s="15" t="s">
        <v>151</v>
      </c>
      <c r="AW136" s="15" t="s">
        <v>35</v>
      </c>
      <c r="AX136" s="15" t="s">
        <v>89</v>
      </c>
      <c r="AY136" s="250" t="s">
        <v>143</v>
      </c>
    </row>
    <row r="137" spans="1:65" s="2" customFormat="1" ht="44.25" customHeight="1">
      <c r="A137" s="34"/>
      <c r="B137" s="35"/>
      <c r="C137" s="205" t="s">
        <v>163</v>
      </c>
      <c r="D137" s="205" t="s">
        <v>146</v>
      </c>
      <c r="E137" s="206" t="s">
        <v>164</v>
      </c>
      <c r="F137" s="207" t="s">
        <v>165</v>
      </c>
      <c r="G137" s="208" t="s">
        <v>159</v>
      </c>
      <c r="H137" s="209">
        <v>3</v>
      </c>
      <c r="I137" s="210"/>
      <c r="J137" s="211">
        <f>ROUND(I137*H137,2)</f>
        <v>0</v>
      </c>
      <c r="K137" s="207" t="s">
        <v>150</v>
      </c>
      <c r="L137" s="39"/>
      <c r="M137" s="212" t="s">
        <v>1</v>
      </c>
      <c r="N137" s="213" t="s">
        <v>46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0.27</v>
      </c>
      <c r="T137" s="215">
        <f>S137*H137</f>
        <v>0.81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151</v>
      </c>
      <c r="AT137" s="216" t="s">
        <v>146</v>
      </c>
      <c r="AU137" s="216" t="s">
        <v>91</v>
      </c>
      <c r="AY137" s="17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89</v>
      </c>
      <c r="BK137" s="217">
        <f>ROUND(I137*H137,2)</f>
        <v>0</v>
      </c>
      <c r="BL137" s="17" t="s">
        <v>151</v>
      </c>
      <c r="BM137" s="216" t="s">
        <v>166</v>
      </c>
    </row>
    <row r="138" spans="2:51" s="13" customFormat="1" ht="11.25">
      <c r="B138" s="218"/>
      <c r="C138" s="219"/>
      <c r="D138" s="220" t="s">
        <v>153</v>
      </c>
      <c r="E138" s="221" t="s">
        <v>1</v>
      </c>
      <c r="F138" s="222" t="s">
        <v>167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153</v>
      </c>
      <c r="AU138" s="228" t="s">
        <v>91</v>
      </c>
      <c r="AV138" s="13" t="s">
        <v>89</v>
      </c>
      <c r="AW138" s="13" t="s">
        <v>35</v>
      </c>
      <c r="AX138" s="13" t="s">
        <v>81</v>
      </c>
      <c r="AY138" s="228" t="s">
        <v>143</v>
      </c>
    </row>
    <row r="139" spans="2:51" s="14" customFormat="1" ht="11.25">
      <c r="B139" s="229"/>
      <c r="C139" s="230"/>
      <c r="D139" s="220" t="s">
        <v>153</v>
      </c>
      <c r="E139" s="231" t="s">
        <v>1</v>
      </c>
      <c r="F139" s="232" t="s">
        <v>163</v>
      </c>
      <c r="G139" s="230"/>
      <c r="H139" s="233">
        <v>3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153</v>
      </c>
      <c r="AU139" s="239" t="s">
        <v>91</v>
      </c>
      <c r="AV139" s="14" t="s">
        <v>91</v>
      </c>
      <c r="AW139" s="14" t="s">
        <v>35</v>
      </c>
      <c r="AX139" s="14" t="s">
        <v>81</v>
      </c>
      <c r="AY139" s="239" t="s">
        <v>143</v>
      </c>
    </row>
    <row r="140" spans="2:51" s="15" customFormat="1" ht="11.25">
      <c r="B140" s="240"/>
      <c r="C140" s="241"/>
      <c r="D140" s="220" t="s">
        <v>153</v>
      </c>
      <c r="E140" s="242" t="s">
        <v>1</v>
      </c>
      <c r="F140" s="243" t="s">
        <v>156</v>
      </c>
      <c r="G140" s="241"/>
      <c r="H140" s="244">
        <v>3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153</v>
      </c>
      <c r="AU140" s="250" t="s">
        <v>91</v>
      </c>
      <c r="AV140" s="15" t="s">
        <v>151</v>
      </c>
      <c r="AW140" s="15" t="s">
        <v>35</v>
      </c>
      <c r="AX140" s="15" t="s">
        <v>89</v>
      </c>
      <c r="AY140" s="250" t="s">
        <v>143</v>
      </c>
    </row>
    <row r="141" spans="1:65" s="2" customFormat="1" ht="33" customHeight="1">
      <c r="A141" s="34"/>
      <c r="B141" s="35"/>
      <c r="C141" s="205" t="s">
        <v>151</v>
      </c>
      <c r="D141" s="205" t="s">
        <v>146</v>
      </c>
      <c r="E141" s="206" t="s">
        <v>168</v>
      </c>
      <c r="F141" s="207" t="s">
        <v>169</v>
      </c>
      <c r="G141" s="208" t="s">
        <v>159</v>
      </c>
      <c r="H141" s="209">
        <v>66.406</v>
      </c>
      <c r="I141" s="210"/>
      <c r="J141" s="211">
        <f>ROUND(I141*H141,2)</f>
        <v>0</v>
      </c>
      <c r="K141" s="207" t="s">
        <v>150</v>
      </c>
      <c r="L141" s="39"/>
      <c r="M141" s="212" t="s">
        <v>1</v>
      </c>
      <c r="N141" s="213" t="s">
        <v>46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0.046</v>
      </c>
      <c r="T141" s="215">
        <f>S141*H141</f>
        <v>3.054676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151</v>
      </c>
      <c r="AT141" s="216" t="s">
        <v>146</v>
      </c>
      <c r="AU141" s="216" t="s">
        <v>91</v>
      </c>
      <c r="AY141" s="17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89</v>
      </c>
      <c r="BK141" s="217">
        <f>ROUND(I141*H141,2)</f>
        <v>0</v>
      </c>
      <c r="BL141" s="17" t="s">
        <v>151</v>
      </c>
      <c r="BM141" s="216" t="s">
        <v>170</v>
      </c>
    </row>
    <row r="142" spans="2:51" s="13" customFormat="1" ht="11.25">
      <c r="B142" s="218"/>
      <c r="C142" s="219"/>
      <c r="D142" s="220" t="s">
        <v>153</v>
      </c>
      <c r="E142" s="221" t="s">
        <v>1</v>
      </c>
      <c r="F142" s="222" t="s">
        <v>171</v>
      </c>
      <c r="G142" s="219"/>
      <c r="H142" s="221" t="s">
        <v>1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153</v>
      </c>
      <c r="AU142" s="228" t="s">
        <v>91</v>
      </c>
      <c r="AV142" s="13" t="s">
        <v>89</v>
      </c>
      <c r="AW142" s="13" t="s">
        <v>35</v>
      </c>
      <c r="AX142" s="13" t="s">
        <v>81</v>
      </c>
      <c r="AY142" s="228" t="s">
        <v>143</v>
      </c>
    </row>
    <row r="143" spans="2:51" s="13" customFormat="1" ht="11.25">
      <c r="B143" s="218"/>
      <c r="C143" s="219"/>
      <c r="D143" s="220" t="s">
        <v>153</v>
      </c>
      <c r="E143" s="221" t="s">
        <v>1</v>
      </c>
      <c r="F143" s="222" t="s">
        <v>172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153</v>
      </c>
      <c r="AU143" s="228" t="s">
        <v>91</v>
      </c>
      <c r="AV143" s="13" t="s">
        <v>89</v>
      </c>
      <c r="AW143" s="13" t="s">
        <v>35</v>
      </c>
      <c r="AX143" s="13" t="s">
        <v>81</v>
      </c>
      <c r="AY143" s="228" t="s">
        <v>143</v>
      </c>
    </row>
    <row r="144" spans="2:51" s="14" customFormat="1" ht="11.25">
      <c r="B144" s="229"/>
      <c r="C144" s="230"/>
      <c r="D144" s="220" t="s">
        <v>153</v>
      </c>
      <c r="E144" s="231" t="s">
        <v>1</v>
      </c>
      <c r="F144" s="232" t="s">
        <v>173</v>
      </c>
      <c r="G144" s="230"/>
      <c r="H144" s="233">
        <v>68.816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153</v>
      </c>
      <c r="AU144" s="239" t="s">
        <v>91</v>
      </c>
      <c r="AV144" s="14" t="s">
        <v>91</v>
      </c>
      <c r="AW144" s="14" t="s">
        <v>35</v>
      </c>
      <c r="AX144" s="14" t="s">
        <v>81</v>
      </c>
      <c r="AY144" s="239" t="s">
        <v>143</v>
      </c>
    </row>
    <row r="145" spans="2:51" s="14" customFormat="1" ht="11.25">
      <c r="B145" s="229"/>
      <c r="C145" s="230"/>
      <c r="D145" s="220" t="s">
        <v>153</v>
      </c>
      <c r="E145" s="231" t="s">
        <v>1</v>
      </c>
      <c r="F145" s="232" t="s">
        <v>174</v>
      </c>
      <c r="G145" s="230"/>
      <c r="H145" s="233">
        <v>-2.41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153</v>
      </c>
      <c r="AU145" s="239" t="s">
        <v>91</v>
      </c>
      <c r="AV145" s="14" t="s">
        <v>91</v>
      </c>
      <c r="AW145" s="14" t="s">
        <v>35</v>
      </c>
      <c r="AX145" s="14" t="s">
        <v>81</v>
      </c>
      <c r="AY145" s="239" t="s">
        <v>143</v>
      </c>
    </row>
    <row r="146" spans="2:51" s="15" customFormat="1" ht="11.25">
      <c r="B146" s="240"/>
      <c r="C146" s="241"/>
      <c r="D146" s="220" t="s">
        <v>153</v>
      </c>
      <c r="E146" s="242" t="s">
        <v>1</v>
      </c>
      <c r="F146" s="243" t="s">
        <v>156</v>
      </c>
      <c r="G146" s="241"/>
      <c r="H146" s="244">
        <v>66.406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153</v>
      </c>
      <c r="AU146" s="250" t="s">
        <v>91</v>
      </c>
      <c r="AV146" s="15" t="s">
        <v>151</v>
      </c>
      <c r="AW146" s="15" t="s">
        <v>35</v>
      </c>
      <c r="AX146" s="15" t="s">
        <v>89</v>
      </c>
      <c r="AY146" s="250" t="s">
        <v>143</v>
      </c>
    </row>
    <row r="147" spans="2:63" s="12" customFormat="1" ht="22.9" customHeight="1">
      <c r="B147" s="190"/>
      <c r="C147" s="191"/>
      <c r="D147" s="192" t="s">
        <v>80</v>
      </c>
      <c r="E147" s="203" t="s">
        <v>175</v>
      </c>
      <c r="F147" s="203" t="s">
        <v>176</v>
      </c>
      <c r="G147" s="191"/>
      <c r="H147" s="191"/>
      <c r="I147" s="194"/>
      <c r="J147" s="204">
        <f>BK147</f>
        <v>0</v>
      </c>
      <c r="K147" s="191"/>
      <c r="L147" s="195"/>
      <c r="M147" s="196"/>
      <c r="N147" s="197"/>
      <c r="O147" s="197"/>
      <c r="P147" s="198">
        <f>SUM(P148:P154)</f>
        <v>0</v>
      </c>
      <c r="Q147" s="197"/>
      <c r="R147" s="198">
        <f>SUM(R148:R154)</f>
        <v>0</v>
      </c>
      <c r="S147" s="197"/>
      <c r="T147" s="199">
        <f>SUM(T148:T154)</f>
        <v>0</v>
      </c>
      <c r="AR147" s="200" t="s">
        <v>89</v>
      </c>
      <c r="AT147" s="201" t="s">
        <v>80</v>
      </c>
      <c r="AU147" s="201" t="s">
        <v>89</v>
      </c>
      <c r="AY147" s="200" t="s">
        <v>143</v>
      </c>
      <c r="BK147" s="202">
        <f>SUM(BK148:BK154)</f>
        <v>0</v>
      </c>
    </row>
    <row r="148" spans="1:65" s="2" customFormat="1" ht="33" customHeight="1">
      <c r="A148" s="34"/>
      <c r="B148" s="35"/>
      <c r="C148" s="205" t="s">
        <v>177</v>
      </c>
      <c r="D148" s="205" t="s">
        <v>146</v>
      </c>
      <c r="E148" s="206" t="s">
        <v>178</v>
      </c>
      <c r="F148" s="207" t="s">
        <v>179</v>
      </c>
      <c r="G148" s="208" t="s">
        <v>180</v>
      </c>
      <c r="H148" s="209">
        <v>6.757</v>
      </c>
      <c r="I148" s="210"/>
      <c r="J148" s="211">
        <f>ROUND(I148*H148,2)</f>
        <v>0</v>
      </c>
      <c r="K148" s="207" t="s">
        <v>150</v>
      </c>
      <c r="L148" s="39"/>
      <c r="M148" s="212" t="s">
        <v>1</v>
      </c>
      <c r="N148" s="213" t="s">
        <v>46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151</v>
      </c>
      <c r="AT148" s="216" t="s">
        <v>146</v>
      </c>
      <c r="AU148" s="216" t="s">
        <v>91</v>
      </c>
      <c r="AY148" s="17" t="s">
        <v>143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89</v>
      </c>
      <c r="BK148" s="217">
        <f>ROUND(I148*H148,2)</f>
        <v>0</v>
      </c>
      <c r="BL148" s="17" t="s">
        <v>151</v>
      </c>
      <c r="BM148" s="216" t="s">
        <v>181</v>
      </c>
    </row>
    <row r="149" spans="1:65" s="2" customFormat="1" ht="21.75" customHeight="1">
      <c r="A149" s="34"/>
      <c r="B149" s="35"/>
      <c r="C149" s="205" t="s">
        <v>182</v>
      </c>
      <c r="D149" s="205" t="s">
        <v>146</v>
      </c>
      <c r="E149" s="206" t="s">
        <v>183</v>
      </c>
      <c r="F149" s="207" t="s">
        <v>184</v>
      </c>
      <c r="G149" s="208" t="s">
        <v>180</v>
      </c>
      <c r="H149" s="209">
        <v>6.757</v>
      </c>
      <c r="I149" s="210"/>
      <c r="J149" s="211">
        <f>ROUND(I149*H149,2)</f>
        <v>0</v>
      </c>
      <c r="K149" s="207" t="s">
        <v>150</v>
      </c>
      <c r="L149" s="39"/>
      <c r="M149" s="212" t="s">
        <v>1</v>
      </c>
      <c r="N149" s="213" t="s">
        <v>46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151</v>
      </c>
      <c r="AT149" s="216" t="s">
        <v>146</v>
      </c>
      <c r="AU149" s="216" t="s">
        <v>91</v>
      </c>
      <c r="AY149" s="17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89</v>
      </c>
      <c r="BK149" s="217">
        <f>ROUND(I149*H149,2)</f>
        <v>0</v>
      </c>
      <c r="BL149" s="17" t="s">
        <v>151</v>
      </c>
      <c r="BM149" s="216" t="s">
        <v>185</v>
      </c>
    </row>
    <row r="150" spans="1:65" s="2" customFormat="1" ht="55.5" customHeight="1">
      <c r="A150" s="34"/>
      <c r="B150" s="35"/>
      <c r="C150" s="205" t="s">
        <v>186</v>
      </c>
      <c r="D150" s="205" t="s">
        <v>146</v>
      </c>
      <c r="E150" s="206" t="s">
        <v>187</v>
      </c>
      <c r="F150" s="207" t="s">
        <v>188</v>
      </c>
      <c r="G150" s="208" t="s">
        <v>180</v>
      </c>
      <c r="H150" s="209">
        <v>6.757</v>
      </c>
      <c r="I150" s="210"/>
      <c r="J150" s="211">
        <f>ROUND(I150*H150,2)</f>
        <v>0</v>
      </c>
      <c r="K150" s="207" t="s">
        <v>150</v>
      </c>
      <c r="L150" s="39"/>
      <c r="M150" s="212" t="s">
        <v>1</v>
      </c>
      <c r="N150" s="213" t="s">
        <v>46</v>
      </c>
      <c r="O150" s="71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151</v>
      </c>
      <c r="AT150" s="216" t="s">
        <v>146</v>
      </c>
      <c r="AU150" s="216" t="s">
        <v>91</v>
      </c>
      <c r="AY150" s="17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89</v>
      </c>
      <c r="BK150" s="217">
        <f>ROUND(I150*H150,2)</f>
        <v>0</v>
      </c>
      <c r="BL150" s="17" t="s">
        <v>151</v>
      </c>
      <c r="BM150" s="216" t="s">
        <v>189</v>
      </c>
    </row>
    <row r="151" spans="1:65" s="2" customFormat="1" ht="21.75" customHeight="1">
      <c r="A151" s="34"/>
      <c r="B151" s="35"/>
      <c r="C151" s="205" t="s">
        <v>190</v>
      </c>
      <c r="D151" s="205" t="s">
        <v>146</v>
      </c>
      <c r="E151" s="206" t="s">
        <v>191</v>
      </c>
      <c r="F151" s="207" t="s">
        <v>192</v>
      </c>
      <c r="G151" s="208" t="s">
        <v>180</v>
      </c>
      <c r="H151" s="209">
        <v>6.757</v>
      </c>
      <c r="I151" s="210"/>
      <c r="J151" s="211">
        <f>ROUND(I151*H151,2)</f>
        <v>0</v>
      </c>
      <c r="K151" s="207" t="s">
        <v>150</v>
      </c>
      <c r="L151" s="39"/>
      <c r="M151" s="212" t="s">
        <v>1</v>
      </c>
      <c r="N151" s="213" t="s">
        <v>46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151</v>
      </c>
      <c r="AT151" s="216" t="s">
        <v>146</v>
      </c>
      <c r="AU151" s="216" t="s">
        <v>91</v>
      </c>
      <c r="AY151" s="17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89</v>
      </c>
      <c r="BK151" s="217">
        <f>ROUND(I151*H151,2)</f>
        <v>0</v>
      </c>
      <c r="BL151" s="17" t="s">
        <v>151</v>
      </c>
      <c r="BM151" s="216" t="s">
        <v>193</v>
      </c>
    </row>
    <row r="152" spans="1:65" s="2" customFormat="1" ht="33" customHeight="1">
      <c r="A152" s="34"/>
      <c r="B152" s="35"/>
      <c r="C152" s="205" t="s">
        <v>144</v>
      </c>
      <c r="D152" s="205" t="s">
        <v>146</v>
      </c>
      <c r="E152" s="206" t="s">
        <v>194</v>
      </c>
      <c r="F152" s="207" t="s">
        <v>195</v>
      </c>
      <c r="G152" s="208" t="s">
        <v>180</v>
      </c>
      <c r="H152" s="209">
        <v>128.383</v>
      </c>
      <c r="I152" s="210"/>
      <c r="J152" s="211">
        <f>ROUND(I152*H152,2)</f>
        <v>0</v>
      </c>
      <c r="K152" s="207" t="s">
        <v>150</v>
      </c>
      <c r="L152" s="39"/>
      <c r="M152" s="212" t="s">
        <v>1</v>
      </c>
      <c r="N152" s="213" t="s">
        <v>46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151</v>
      </c>
      <c r="AT152" s="216" t="s">
        <v>146</v>
      </c>
      <c r="AU152" s="216" t="s">
        <v>91</v>
      </c>
      <c r="AY152" s="17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89</v>
      </c>
      <c r="BK152" s="217">
        <f>ROUND(I152*H152,2)</f>
        <v>0</v>
      </c>
      <c r="BL152" s="17" t="s">
        <v>151</v>
      </c>
      <c r="BM152" s="216" t="s">
        <v>196</v>
      </c>
    </row>
    <row r="153" spans="2:51" s="14" customFormat="1" ht="11.25">
      <c r="B153" s="229"/>
      <c r="C153" s="230"/>
      <c r="D153" s="220" t="s">
        <v>153</v>
      </c>
      <c r="E153" s="230"/>
      <c r="F153" s="232" t="s">
        <v>197</v>
      </c>
      <c r="G153" s="230"/>
      <c r="H153" s="233">
        <v>128.383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153</v>
      </c>
      <c r="AU153" s="239" t="s">
        <v>91</v>
      </c>
      <c r="AV153" s="14" t="s">
        <v>91</v>
      </c>
      <c r="AW153" s="14" t="s">
        <v>4</v>
      </c>
      <c r="AX153" s="14" t="s">
        <v>89</v>
      </c>
      <c r="AY153" s="239" t="s">
        <v>143</v>
      </c>
    </row>
    <row r="154" spans="1:65" s="2" customFormat="1" ht="33" customHeight="1">
      <c r="A154" s="34"/>
      <c r="B154" s="35"/>
      <c r="C154" s="205" t="s">
        <v>198</v>
      </c>
      <c r="D154" s="205" t="s">
        <v>146</v>
      </c>
      <c r="E154" s="206" t="s">
        <v>199</v>
      </c>
      <c r="F154" s="207" t="s">
        <v>200</v>
      </c>
      <c r="G154" s="208" t="s">
        <v>180</v>
      </c>
      <c r="H154" s="209">
        <v>6.757</v>
      </c>
      <c r="I154" s="210"/>
      <c r="J154" s="211">
        <f>ROUND(I154*H154,2)</f>
        <v>0</v>
      </c>
      <c r="K154" s="207" t="s">
        <v>150</v>
      </c>
      <c r="L154" s="39"/>
      <c r="M154" s="212" t="s">
        <v>1</v>
      </c>
      <c r="N154" s="213" t="s">
        <v>46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151</v>
      </c>
      <c r="AT154" s="216" t="s">
        <v>146</v>
      </c>
      <c r="AU154" s="216" t="s">
        <v>91</v>
      </c>
      <c r="AY154" s="17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89</v>
      </c>
      <c r="BK154" s="217">
        <f>ROUND(I154*H154,2)</f>
        <v>0</v>
      </c>
      <c r="BL154" s="17" t="s">
        <v>151</v>
      </c>
      <c r="BM154" s="216" t="s">
        <v>201</v>
      </c>
    </row>
    <row r="155" spans="2:63" s="12" customFormat="1" ht="25.9" customHeight="1">
      <c r="B155" s="190"/>
      <c r="C155" s="191"/>
      <c r="D155" s="192" t="s">
        <v>80</v>
      </c>
      <c r="E155" s="193" t="s">
        <v>202</v>
      </c>
      <c r="F155" s="193" t="s">
        <v>203</v>
      </c>
      <c r="G155" s="191"/>
      <c r="H155" s="191"/>
      <c r="I155" s="194"/>
      <c r="J155" s="177">
        <f>BK155</f>
        <v>0</v>
      </c>
      <c r="K155" s="191"/>
      <c r="L155" s="195"/>
      <c r="M155" s="196"/>
      <c r="N155" s="197"/>
      <c r="O155" s="197"/>
      <c r="P155" s="198">
        <f>P156+P158+P160+P167+P173</f>
        <v>0</v>
      </c>
      <c r="Q155" s="197"/>
      <c r="R155" s="198">
        <f>R156+R158+R160+R167+R173</f>
        <v>0</v>
      </c>
      <c r="S155" s="197"/>
      <c r="T155" s="199">
        <f>T156+T158+T160+T167+T173</f>
        <v>2.6891948</v>
      </c>
      <c r="AR155" s="200" t="s">
        <v>91</v>
      </c>
      <c r="AT155" s="201" t="s">
        <v>80</v>
      </c>
      <c r="AU155" s="201" t="s">
        <v>81</v>
      </c>
      <c r="AY155" s="200" t="s">
        <v>143</v>
      </c>
      <c r="BK155" s="202">
        <f>BK156+BK158+BK160+BK167+BK173</f>
        <v>0</v>
      </c>
    </row>
    <row r="156" spans="2:63" s="12" customFormat="1" ht="22.9" customHeight="1">
      <c r="B156" s="190"/>
      <c r="C156" s="191"/>
      <c r="D156" s="192" t="s">
        <v>80</v>
      </c>
      <c r="E156" s="203" t="s">
        <v>204</v>
      </c>
      <c r="F156" s="203" t="s">
        <v>205</v>
      </c>
      <c r="G156" s="191"/>
      <c r="H156" s="191"/>
      <c r="I156" s="194"/>
      <c r="J156" s="204">
        <f>BK156</f>
        <v>0</v>
      </c>
      <c r="K156" s="191"/>
      <c r="L156" s="195"/>
      <c r="M156" s="196"/>
      <c r="N156" s="197"/>
      <c r="O156" s="197"/>
      <c r="P156" s="198">
        <f>P157</f>
        <v>0</v>
      </c>
      <c r="Q156" s="197"/>
      <c r="R156" s="198">
        <f>R157</f>
        <v>0</v>
      </c>
      <c r="S156" s="197"/>
      <c r="T156" s="199">
        <f>T157</f>
        <v>0</v>
      </c>
      <c r="AR156" s="200" t="s">
        <v>91</v>
      </c>
      <c r="AT156" s="201" t="s">
        <v>80</v>
      </c>
      <c r="AU156" s="201" t="s">
        <v>89</v>
      </c>
      <c r="AY156" s="200" t="s">
        <v>143</v>
      </c>
      <c r="BK156" s="202">
        <f>BK157</f>
        <v>0</v>
      </c>
    </row>
    <row r="157" spans="1:65" s="2" customFormat="1" ht="21.75" customHeight="1">
      <c r="A157" s="34"/>
      <c r="B157" s="35"/>
      <c r="C157" s="205" t="s">
        <v>206</v>
      </c>
      <c r="D157" s="205" t="s">
        <v>146</v>
      </c>
      <c r="E157" s="206" t="s">
        <v>207</v>
      </c>
      <c r="F157" s="207" t="s">
        <v>208</v>
      </c>
      <c r="G157" s="208" t="s">
        <v>209</v>
      </c>
      <c r="H157" s="209">
        <v>1</v>
      </c>
      <c r="I157" s="210"/>
      <c r="J157" s="211">
        <f>ROUND(I157*H157,2)</f>
        <v>0</v>
      </c>
      <c r="K157" s="207" t="s">
        <v>1</v>
      </c>
      <c r="L157" s="39"/>
      <c r="M157" s="212" t="s">
        <v>1</v>
      </c>
      <c r="N157" s="213" t="s">
        <v>46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210</v>
      </c>
      <c r="AT157" s="216" t="s">
        <v>146</v>
      </c>
      <c r="AU157" s="216" t="s">
        <v>91</v>
      </c>
      <c r="AY157" s="17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89</v>
      </c>
      <c r="BK157" s="217">
        <f>ROUND(I157*H157,2)</f>
        <v>0</v>
      </c>
      <c r="BL157" s="17" t="s">
        <v>210</v>
      </c>
      <c r="BM157" s="216" t="s">
        <v>211</v>
      </c>
    </row>
    <row r="158" spans="2:63" s="12" customFormat="1" ht="22.9" customHeight="1">
      <c r="B158" s="190"/>
      <c r="C158" s="191"/>
      <c r="D158" s="192" t="s">
        <v>80</v>
      </c>
      <c r="E158" s="203" t="s">
        <v>212</v>
      </c>
      <c r="F158" s="203" t="s">
        <v>213</v>
      </c>
      <c r="G158" s="191"/>
      <c r="H158" s="191"/>
      <c r="I158" s="194"/>
      <c r="J158" s="204">
        <f>BK158</f>
        <v>0</v>
      </c>
      <c r="K158" s="191"/>
      <c r="L158" s="195"/>
      <c r="M158" s="196"/>
      <c r="N158" s="197"/>
      <c r="O158" s="197"/>
      <c r="P158" s="198">
        <f>P159</f>
        <v>0</v>
      </c>
      <c r="Q158" s="197"/>
      <c r="R158" s="198">
        <f>R159</f>
        <v>0</v>
      </c>
      <c r="S158" s="197"/>
      <c r="T158" s="199">
        <f>T159</f>
        <v>0</v>
      </c>
      <c r="AR158" s="200" t="s">
        <v>91</v>
      </c>
      <c r="AT158" s="201" t="s">
        <v>80</v>
      </c>
      <c r="AU158" s="201" t="s">
        <v>89</v>
      </c>
      <c r="AY158" s="200" t="s">
        <v>143</v>
      </c>
      <c r="BK158" s="202">
        <f>BK159</f>
        <v>0</v>
      </c>
    </row>
    <row r="159" spans="1:65" s="2" customFormat="1" ht="21.75" customHeight="1">
      <c r="A159" s="34"/>
      <c r="B159" s="35"/>
      <c r="C159" s="205" t="s">
        <v>214</v>
      </c>
      <c r="D159" s="205" t="s">
        <v>146</v>
      </c>
      <c r="E159" s="206" t="s">
        <v>215</v>
      </c>
      <c r="F159" s="207" t="s">
        <v>216</v>
      </c>
      <c r="G159" s="208" t="s">
        <v>209</v>
      </c>
      <c r="H159" s="209">
        <v>1</v>
      </c>
      <c r="I159" s="210"/>
      <c r="J159" s="211">
        <f>ROUND(I159*H159,2)</f>
        <v>0</v>
      </c>
      <c r="K159" s="207" t="s">
        <v>1</v>
      </c>
      <c r="L159" s="39"/>
      <c r="M159" s="212" t="s">
        <v>1</v>
      </c>
      <c r="N159" s="213" t="s">
        <v>46</v>
      </c>
      <c r="O159" s="71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210</v>
      </c>
      <c r="AT159" s="216" t="s">
        <v>146</v>
      </c>
      <c r="AU159" s="216" t="s">
        <v>91</v>
      </c>
      <c r="AY159" s="17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89</v>
      </c>
      <c r="BK159" s="217">
        <f>ROUND(I159*H159,2)</f>
        <v>0</v>
      </c>
      <c r="BL159" s="17" t="s">
        <v>210</v>
      </c>
      <c r="BM159" s="216" t="s">
        <v>217</v>
      </c>
    </row>
    <row r="160" spans="2:63" s="12" customFormat="1" ht="22.9" customHeight="1">
      <c r="B160" s="190"/>
      <c r="C160" s="191"/>
      <c r="D160" s="192" t="s">
        <v>80</v>
      </c>
      <c r="E160" s="203" t="s">
        <v>218</v>
      </c>
      <c r="F160" s="203" t="s">
        <v>219</v>
      </c>
      <c r="G160" s="191"/>
      <c r="H160" s="191"/>
      <c r="I160" s="194"/>
      <c r="J160" s="204">
        <f>BK160</f>
        <v>0</v>
      </c>
      <c r="K160" s="191"/>
      <c r="L160" s="195"/>
      <c r="M160" s="196"/>
      <c r="N160" s="197"/>
      <c r="O160" s="197"/>
      <c r="P160" s="198">
        <f>SUM(P161:P166)</f>
        <v>0</v>
      </c>
      <c r="Q160" s="197"/>
      <c r="R160" s="198">
        <f>SUM(R161:R166)</f>
        <v>0</v>
      </c>
      <c r="S160" s="197"/>
      <c r="T160" s="199">
        <f>SUM(T161:T166)</f>
        <v>0.13071000000000002</v>
      </c>
      <c r="AR160" s="200" t="s">
        <v>91</v>
      </c>
      <c r="AT160" s="201" t="s">
        <v>80</v>
      </c>
      <c r="AU160" s="201" t="s">
        <v>89</v>
      </c>
      <c r="AY160" s="200" t="s">
        <v>143</v>
      </c>
      <c r="BK160" s="202">
        <f>SUM(BK161:BK166)</f>
        <v>0</v>
      </c>
    </row>
    <row r="161" spans="1:65" s="2" customFormat="1" ht="21.75" customHeight="1">
      <c r="A161" s="34"/>
      <c r="B161" s="35"/>
      <c r="C161" s="205" t="s">
        <v>220</v>
      </c>
      <c r="D161" s="205" t="s">
        <v>146</v>
      </c>
      <c r="E161" s="206" t="s">
        <v>221</v>
      </c>
      <c r="F161" s="207" t="s">
        <v>222</v>
      </c>
      <c r="G161" s="208" t="s">
        <v>223</v>
      </c>
      <c r="H161" s="209">
        <v>2</v>
      </c>
      <c r="I161" s="210"/>
      <c r="J161" s="211">
        <f aca="true" t="shared" si="0" ref="J161:J166">ROUND(I161*H161,2)</f>
        <v>0</v>
      </c>
      <c r="K161" s="207" t="s">
        <v>150</v>
      </c>
      <c r="L161" s="39"/>
      <c r="M161" s="212" t="s">
        <v>1</v>
      </c>
      <c r="N161" s="213" t="s">
        <v>46</v>
      </c>
      <c r="O161" s="71"/>
      <c r="P161" s="214">
        <f aca="true" t="shared" si="1" ref="P161:P166">O161*H161</f>
        <v>0</v>
      </c>
      <c r="Q161" s="214">
        <v>0</v>
      </c>
      <c r="R161" s="214">
        <f aca="true" t="shared" si="2" ref="R161:R166">Q161*H161</f>
        <v>0</v>
      </c>
      <c r="S161" s="214">
        <v>0.01933</v>
      </c>
      <c r="T161" s="215">
        <f aca="true" t="shared" si="3" ref="T161:T166">S161*H161</f>
        <v>0.03866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210</v>
      </c>
      <c r="AT161" s="216" t="s">
        <v>146</v>
      </c>
      <c r="AU161" s="216" t="s">
        <v>91</v>
      </c>
      <c r="AY161" s="17" t="s">
        <v>143</v>
      </c>
      <c r="BE161" s="217">
        <f aca="true" t="shared" si="4" ref="BE161:BE166">IF(N161="základní",J161,0)</f>
        <v>0</v>
      </c>
      <c r="BF161" s="217">
        <f aca="true" t="shared" si="5" ref="BF161:BF166">IF(N161="snížená",J161,0)</f>
        <v>0</v>
      </c>
      <c r="BG161" s="217">
        <f aca="true" t="shared" si="6" ref="BG161:BG166">IF(N161="zákl. přenesená",J161,0)</f>
        <v>0</v>
      </c>
      <c r="BH161" s="217">
        <f aca="true" t="shared" si="7" ref="BH161:BH166">IF(N161="sníž. přenesená",J161,0)</f>
        <v>0</v>
      </c>
      <c r="BI161" s="217">
        <f aca="true" t="shared" si="8" ref="BI161:BI166">IF(N161="nulová",J161,0)</f>
        <v>0</v>
      </c>
      <c r="BJ161" s="17" t="s">
        <v>89</v>
      </c>
      <c r="BK161" s="217">
        <f aca="true" t="shared" si="9" ref="BK161:BK166">ROUND(I161*H161,2)</f>
        <v>0</v>
      </c>
      <c r="BL161" s="17" t="s">
        <v>210</v>
      </c>
      <c r="BM161" s="216" t="s">
        <v>224</v>
      </c>
    </row>
    <row r="162" spans="1:65" s="2" customFormat="1" ht="21.75" customHeight="1">
      <c r="A162" s="34"/>
      <c r="B162" s="35"/>
      <c r="C162" s="205" t="s">
        <v>225</v>
      </c>
      <c r="D162" s="205" t="s">
        <v>146</v>
      </c>
      <c r="E162" s="206" t="s">
        <v>226</v>
      </c>
      <c r="F162" s="207" t="s">
        <v>227</v>
      </c>
      <c r="G162" s="208" t="s">
        <v>223</v>
      </c>
      <c r="H162" s="209">
        <v>2</v>
      </c>
      <c r="I162" s="210"/>
      <c r="J162" s="211">
        <f t="shared" si="0"/>
        <v>0</v>
      </c>
      <c r="K162" s="207" t="s">
        <v>150</v>
      </c>
      <c r="L162" s="39"/>
      <c r="M162" s="212" t="s">
        <v>1</v>
      </c>
      <c r="N162" s="213" t="s">
        <v>46</v>
      </c>
      <c r="O162" s="71"/>
      <c r="P162" s="214">
        <f t="shared" si="1"/>
        <v>0</v>
      </c>
      <c r="Q162" s="214">
        <v>0</v>
      </c>
      <c r="R162" s="214">
        <f t="shared" si="2"/>
        <v>0</v>
      </c>
      <c r="S162" s="214">
        <v>0.01107</v>
      </c>
      <c r="T162" s="215">
        <f t="shared" si="3"/>
        <v>0.02214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210</v>
      </c>
      <c r="AT162" s="216" t="s">
        <v>146</v>
      </c>
      <c r="AU162" s="216" t="s">
        <v>91</v>
      </c>
      <c r="AY162" s="17" t="s">
        <v>143</v>
      </c>
      <c r="BE162" s="217">
        <f t="shared" si="4"/>
        <v>0</v>
      </c>
      <c r="BF162" s="217">
        <f t="shared" si="5"/>
        <v>0</v>
      </c>
      <c r="BG162" s="217">
        <f t="shared" si="6"/>
        <v>0</v>
      </c>
      <c r="BH162" s="217">
        <f t="shared" si="7"/>
        <v>0</v>
      </c>
      <c r="BI162" s="217">
        <f t="shared" si="8"/>
        <v>0</v>
      </c>
      <c r="BJ162" s="17" t="s">
        <v>89</v>
      </c>
      <c r="BK162" s="217">
        <f t="shared" si="9"/>
        <v>0</v>
      </c>
      <c r="BL162" s="17" t="s">
        <v>210</v>
      </c>
      <c r="BM162" s="216" t="s">
        <v>228</v>
      </c>
    </row>
    <row r="163" spans="1:65" s="2" customFormat="1" ht="16.5" customHeight="1">
      <c r="A163" s="34"/>
      <c r="B163" s="35"/>
      <c r="C163" s="205" t="s">
        <v>8</v>
      </c>
      <c r="D163" s="205" t="s">
        <v>146</v>
      </c>
      <c r="E163" s="206" t="s">
        <v>229</v>
      </c>
      <c r="F163" s="207" t="s">
        <v>230</v>
      </c>
      <c r="G163" s="208" t="s">
        <v>223</v>
      </c>
      <c r="H163" s="209">
        <v>3</v>
      </c>
      <c r="I163" s="210"/>
      <c r="J163" s="211">
        <f t="shared" si="0"/>
        <v>0</v>
      </c>
      <c r="K163" s="207" t="s">
        <v>150</v>
      </c>
      <c r="L163" s="39"/>
      <c r="M163" s="212" t="s">
        <v>1</v>
      </c>
      <c r="N163" s="213" t="s">
        <v>46</v>
      </c>
      <c r="O163" s="71"/>
      <c r="P163" s="214">
        <f t="shared" si="1"/>
        <v>0</v>
      </c>
      <c r="Q163" s="214">
        <v>0</v>
      </c>
      <c r="R163" s="214">
        <f t="shared" si="2"/>
        <v>0</v>
      </c>
      <c r="S163" s="214">
        <v>0.01946</v>
      </c>
      <c r="T163" s="215">
        <f t="shared" si="3"/>
        <v>0.05838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210</v>
      </c>
      <c r="AT163" s="216" t="s">
        <v>146</v>
      </c>
      <c r="AU163" s="216" t="s">
        <v>91</v>
      </c>
      <c r="AY163" s="17" t="s">
        <v>143</v>
      </c>
      <c r="BE163" s="217">
        <f t="shared" si="4"/>
        <v>0</v>
      </c>
      <c r="BF163" s="217">
        <f t="shared" si="5"/>
        <v>0</v>
      </c>
      <c r="BG163" s="217">
        <f t="shared" si="6"/>
        <v>0</v>
      </c>
      <c r="BH163" s="217">
        <f t="shared" si="7"/>
        <v>0</v>
      </c>
      <c r="BI163" s="217">
        <f t="shared" si="8"/>
        <v>0</v>
      </c>
      <c r="BJ163" s="17" t="s">
        <v>89</v>
      </c>
      <c r="BK163" s="217">
        <f t="shared" si="9"/>
        <v>0</v>
      </c>
      <c r="BL163" s="17" t="s">
        <v>210</v>
      </c>
      <c r="BM163" s="216" t="s">
        <v>231</v>
      </c>
    </row>
    <row r="164" spans="1:65" s="2" customFormat="1" ht="16.5" customHeight="1">
      <c r="A164" s="34"/>
      <c r="B164" s="35"/>
      <c r="C164" s="205" t="s">
        <v>210</v>
      </c>
      <c r="D164" s="205" t="s">
        <v>146</v>
      </c>
      <c r="E164" s="206" t="s">
        <v>232</v>
      </c>
      <c r="F164" s="207" t="s">
        <v>233</v>
      </c>
      <c r="G164" s="208" t="s">
        <v>223</v>
      </c>
      <c r="H164" s="209">
        <v>3</v>
      </c>
      <c r="I164" s="210"/>
      <c r="J164" s="211">
        <f t="shared" si="0"/>
        <v>0</v>
      </c>
      <c r="K164" s="207" t="s">
        <v>150</v>
      </c>
      <c r="L164" s="39"/>
      <c r="M164" s="212" t="s">
        <v>1</v>
      </c>
      <c r="N164" s="213" t="s">
        <v>46</v>
      </c>
      <c r="O164" s="71"/>
      <c r="P164" s="214">
        <f t="shared" si="1"/>
        <v>0</v>
      </c>
      <c r="Q164" s="214">
        <v>0</v>
      </c>
      <c r="R164" s="214">
        <f t="shared" si="2"/>
        <v>0</v>
      </c>
      <c r="S164" s="214">
        <v>0.00156</v>
      </c>
      <c r="T164" s="215">
        <f t="shared" si="3"/>
        <v>0.00468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210</v>
      </c>
      <c r="AT164" s="216" t="s">
        <v>146</v>
      </c>
      <c r="AU164" s="216" t="s">
        <v>91</v>
      </c>
      <c r="AY164" s="17" t="s">
        <v>143</v>
      </c>
      <c r="BE164" s="217">
        <f t="shared" si="4"/>
        <v>0</v>
      </c>
      <c r="BF164" s="217">
        <f t="shared" si="5"/>
        <v>0</v>
      </c>
      <c r="BG164" s="217">
        <f t="shared" si="6"/>
        <v>0</v>
      </c>
      <c r="BH164" s="217">
        <f t="shared" si="7"/>
        <v>0</v>
      </c>
      <c r="BI164" s="217">
        <f t="shared" si="8"/>
        <v>0</v>
      </c>
      <c r="BJ164" s="17" t="s">
        <v>89</v>
      </c>
      <c r="BK164" s="217">
        <f t="shared" si="9"/>
        <v>0</v>
      </c>
      <c r="BL164" s="17" t="s">
        <v>210</v>
      </c>
      <c r="BM164" s="216" t="s">
        <v>234</v>
      </c>
    </row>
    <row r="165" spans="1:65" s="2" customFormat="1" ht="21.75" customHeight="1">
      <c r="A165" s="34"/>
      <c r="B165" s="35"/>
      <c r="C165" s="205" t="s">
        <v>235</v>
      </c>
      <c r="D165" s="205" t="s">
        <v>146</v>
      </c>
      <c r="E165" s="206" t="s">
        <v>236</v>
      </c>
      <c r="F165" s="207" t="s">
        <v>237</v>
      </c>
      <c r="G165" s="208" t="s">
        <v>238</v>
      </c>
      <c r="H165" s="209">
        <v>5</v>
      </c>
      <c r="I165" s="210"/>
      <c r="J165" s="211">
        <f t="shared" si="0"/>
        <v>0</v>
      </c>
      <c r="K165" s="207" t="s">
        <v>150</v>
      </c>
      <c r="L165" s="39"/>
      <c r="M165" s="212" t="s">
        <v>1</v>
      </c>
      <c r="N165" s="213" t="s">
        <v>46</v>
      </c>
      <c r="O165" s="71"/>
      <c r="P165" s="214">
        <f t="shared" si="1"/>
        <v>0</v>
      </c>
      <c r="Q165" s="214">
        <v>0</v>
      </c>
      <c r="R165" s="214">
        <f t="shared" si="2"/>
        <v>0</v>
      </c>
      <c r="S165" s="214">
        <v>0.00086</v>
      </c>
      <c r="T165" s="215">
        <f t="shared" si="3"/>
        <v>0.0043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210</v>
      </c>
      <c r="AT165" s="216" t="s">
        <v>146</v>
      </c>
      <c r="AU165" s="216" t="s">
        <v>91</v>
      </c>
      <c r="AY165" s="17" t="s">
        <v>143</v>
      </c>
      <c r="BE165" s="217">
        <f t="shared" si="4"/>
        <v>0</v>
      </c>
      <c r="BF165" s="217">
        <f t="shared" si="5"/>
        <v>0</v>
      </c>
      <c r="BG165" s="217">
        <f t="shared" si="6"/>
        <v>0</v>
      </c>
      <c r="BH165" s="217">
        <f t="shared" si="7"/>
        <v>0</v>
      </c>
      <c r="BI165" s="217">
        <f t="shared" si="8"/>
        <v>0</v>
      </c>
      <c r="BJ165" s="17" t="s">
        <v>89</v>
      </c>
      <c r="BK165" s="217">
        <f t="shared" si="9"/>
        <v>0</v>
      </c>
      <c r="BL165" s="17" t="s">
        <v>210</v>
      </c>
      <c r="BM165" s="216" t="s">
        <v>239</v>
      </c>
    </row>
    <row r="166" spans="1:65" s="2" customFormat="1" ht="21.75" customHeight="1">
      <c r="A166" s="34"/>
      <c r="B166" s="35"/>
      <c r="C166" s="205" t="s">
        <v>240</v>
      </c>
      <c r="D166" s="205" t="s">
        <v>146</v>
      </c>
      <c r="E166" s="206" t="s">
        <v>241</v>
      </c>
      <c r="F166" s="207" t="s">
        <v>242</v>
      </c>
      <c r="G166" s="208" t="s">
        <v>238</v>
      </c>
      <c r="H166" s="209">
        <v>3</v>
      </c>
      <c r="I166" s="210"/>
      <c r="J166" s="211">
        <f t="shared" si="0"/>
        <v>0</v>
      </c>
      <c r="K166" s="207" t="s">
        <v>150</v>
      </c>
      <c r="L166" s="39"/>
      <c r="M166" s="212" t="s">
        <v>1</v>
      </c>
      <c r="N166" s="213" t="s">
        <v>46</v>
      </c>
      <c r="O166" s="71"/>
      <c r="P166" s="214">
        <f t="shared" si="1"/>
        <v>0</v>
      </c>
      <c r="Q166" s="214">
        <v>0</v>
      </c>
      <c r="R166" s="214">
        <f t="shared" si="2"/>
        <v>0</v>
      </c>
      <c r="S166" s="214">
        <v>0.00085</v>
      </c>
      <c r="T166" s="215">
        <f t="shared" si="3"/>
        <v>0.0025499999999999997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210</v>
      </c>
      <c r="AT166" s="216" t="s">
        <v>146</v>
      </c>
      <c r="AU166" s="216" t="s">
        <v>91</v>
      </c>
      <c r="AY166" s="17" t="s">
        <v>143</v>
      </c>
      <c r="BE166" s="217">
        <f t="shared" si="4"/>
        <v>0</v>
      </c>
      <c r="BF166" s="217">
        <f t="shared" si="5"/>
        <v>0</v>
      </c>
      <c r="BG166" s="217">
        <f t="shared" si="6"/>
        <v>0</v>
      </c>
      <c r="BH166" s="217">
        <f t="shared" si="7"/>
        <v>0</v>
      </c>
      <c r="BI166" s="217">
        <f t="shared" si="8"/>
        <v>0</v>
      </c>
      <c r="BJ166" s="17" t="s">
        <v>89</v>
      </c>
      <c r="BK166" s="217">
        <f t="shared" si="9"/>
        <v>0</v>
      </c>
      <c r="BL166" s="17" t="s">
        <v>210</v>
      </c>
      <c r="BM166" s="216" t="s">
        <v>243</v>
      </c>
    </row>
    <row r="167" spans="2:63" s="12" customFormat="1" ht="22.9" customHeight="1">
      <c r="B167" s="190"/>
      <c r="C167" s="191"/>
      <c r="D167" s="192" t="s">
        <v>80</v>
      </c>
      <c r="E167" s="203" t="s">
        <v>244</v>
      </c>
      <c r="F167" s="203" t="s">
        <v>245</v>
      </c>
      <c r="G167" s="191"/>
      <c r="H167" s="191"/>
      <c r="I167" s="194"/>
      <c r="J167" s="204">
        <f>BK167</f>
        <v>0</v>
      </c>
      <c r="K167" s="191"/>
      <c r="L167" s="195"/>
      <c r="M167" s="196"/>
      <c r="N167" s="197"/>
      <c r="O167" s="197"/>
      <c r="P167" s="198">
        <f>SUM(P168:P172)</f>
        <v>0</v>
      </c>
      <c r="Q167" s="197"/>
      <c r="R167" s="198">
        <f>SUM(R168:R172)</f>
        <v>0</v>
      </c>
      <c r="S167" s="197"/>
      <c r="T167" s="199">
        <f>SUM(T168:T172)</f>
        <v>1.2966202999999998</v>
      </c>
      <c r="AR167" s="200" t="s">
        <v>91</v>
      </c>
      <c r="AT167" s="201" t="s">
        <v>80</v>
      </c>
      <c r="AU167" s="201" t="s">
        <v>89</v>
      </c>
      <c r="AY167" s="200" t="s">
        <v>143</v>
      </c>
      <c r="BK167" s="202">
        <f>SUM(BK168:BK172)</f>
        <v>0</v>
      </c>
    </row>
    <row r="168" spans="1:65" s="2" customFormat="1" ht="21.75" customHeight="1">
      <c r="A168" s="34"/>
      <c r="B168" s="35"/>
      <c r="C168" s="205" t="s">
        <v>246</v>
      </c>
      <c r="D168" s="205" t="s">
        <v>146</v>
      </c>
      <c r="E168" s="206" t="s">
        <v>247</v>
      </c>
      <c r="F168" s="207" t="s">
        <v>248</v>
      </c>
      <c r="G168" s="208" t="s">
        <v>159</v>
      </c>
      <c r="H168" s="209">
        <v>15.59</v>
      </c>
      <c r="I168" s="210"/>
      <c r="J168" s="211">
        <f>ROUND(I168*H168,2)</f>
        <v>0</v>
      </c>
      <c r="K168" s="207" t="s">
        <v>150</v>
      </c>
      <c r="L168" s="39"/>
      <c r="M168" s="212" t="s">
        <v>1</v>
      </c>
      <c r="N168" s="213" t="s">
        <v>46</v>
      </c>
      <c r="O168" s="71"/>
      <c r="P168" s="214">
        <f>O168*H168</f>
        <v>0</v>
      </c>
      <c r="Q168" s="214">
        <v>0</v>
      </c>
      <c r="R168" s="214">
        <f>Q168*H168</f>
        <v>0</v>
      </c>
      <c r="S168" s="214">
        <v>0.08317</v>
      </c>
      <c r="T168" s="215">
        <f>S168*H168</f>
        <v>1.2966202999999998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210</v>
      </c>
      <c r="AT168" s="216" t="s">
        <v>146</v>
      </c>
      <c r="AU168" s="216" t="s">
        <v>91</v>
      </c>
      <c r="AY168" s="17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89</v>
      </c>
      <c r="BK168" s="217">
        <f>ROUND(I168*H168,2)</f>
        <v>0</v>
      </c>
      <c r="BL168" s="17" t="s">
        <v>210</v>
      </c>
      <c r="BM168" s="216" t="s">
        <v>249</v>
      </c>
    </row>
    <row r="169" spans="2:51" s="13" customFormat="1" ht="11.25">
      <c r="B169" s="218"/>
      <c r="C169" s="219"/>
      <c r="D169" s="220" t="s">
        <v>153</v>
      </c>
      <c r="E169" s="221" t="s">
        <v>1</v>
      </c>
      <c r="F169" s="222" t="s">
        <v>250</v>
      </c>
      <c r="G169" s="219"/>
      <c r="H169" s="221" t="s">
        <v>1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153</v>
      </c>
      <c r="AU169" s="228" t="s">
        <v>91</v>
      </c>
      <c r="AV169" s="13" t="s">
        <v>89</v>
      </c>
      <c r="AW169" s="13" t="s">
        <v>35</v>
      </c>
      <c r="AX169" s="13" t="s">
        <v>81</v>
      </c>
      <c r="AY169" s="228" t="s">
        <v>143</v>
      </c>
    </row>
    <row r="170" spans="2:51" s="13" customFormat="1" ht="11.25">
      <c r="B170" s="218"/>
      <c r="C170" s="219"/>
      <c r="D170" s="220" t="s">
        <v>153</v>
      </c>
      <c r="E170" s="221" t="s">
        <v>1</v>
      </c>
      <c r="F170" s="222" t="s">
        <v>172</v>
      </c>
      <c r="G170" s="219"/>
      <c r="H170" s="221" t="s">
        <v>1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153</v>
      </c>
      <c r="AU170" s="228" t="s">
        <v>91</v>
      </c>
      <c r="AV170" s="13" t="s">
        <v>89</v>
      </c>
      <c r="AW170" s="13" t="s">
        <v>35</v>
      </c>
      <c r="AX170" s="13" t="s">
        <v>81</v>
      </c>
      <c r="AY170" s="228" t="s">
        <v>143</v>
      </c>
    </row>
    <row r="171" spans="2:51" s="14" customFormat="1" ht="11.25">
      <c r="B171" s="229"/>
      <c r="C171" s="230"/>
      <c r="D171" s="220" t="s">
        <v>153</v>
      </c>
      <c r="E171" s="231" t="s">
        <v>1</v>
      </c>
      <c r="F171" s="232" t="s">
        <v>251</v>
      </c>
      <c r="G171" s="230"/>
      <c r="H171" s="233">
        <v>15.59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153</v>
      </c>
      <c r="AU171" s="239" t="s">
        <v>91</v>
      </c>
      <c r="AV171" s="14" t="s">
        <v>91</v>
      </c>
      <c r="AW171" s="14" t="s">
        <v>35</v>
      </c>
      <c r="AX171" s="14" t="s">
        <v>81</v>
      </c>
      <c r="AY171" s="239" t="s">
        <v>143</v>
      </c>
    </row>
    <row r="172" spans="2:51" s="15" customFormat="1" ht="11.25">
      <c r="B172" s="240"/>
      <c r="C172" s="241"/>
      <c r="D172" s="220" t="s">
        <v>153</v>
      </c>
      <c r="E172" s="242" t="s">
        <v>1</v>
      </c>
      <c r="F172" s="243" t="s">
        <v>156</v>
      </c>
      <c r="G172" s="241"/>
      <c r="H172" s="244">
        <v>15.59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153</v>
      </c>
      <c r="AU172" s="250" t="s">
        <v>91</v>
      </c>
      <c r="AV172" s="15" t="s">
        <v>151</v>
      </c>
      <c r="AW172" s="15" t="s">
        <v>35</v>
      </c>
      <c r="AX172" s="15" t="s">
        <v>89</v>
      </c>
      <c r="AY172" s="250" t="s">
        <v>143</v>
      </c>
    </row>
    <row r="173" spans="2:63" s="12" customFormat="1" ht="22.9" customHeight="1">
      <c r="B173" s="190"/>
      <c r="C173" s="191"/>
      <c r="D173" s="192" t="s">
        <v>80</v>
      </c>
      <c r="E173" s="203" t="s">
        <v>252</v>
      </c>
      <c r="F173" s="203" t="s">
        <v>253</v>
      </c>
      <c r="G173" s="191"/>
      <c r="H173" s="191"/>
      <c r="I173" s="194"/>
      <c r="J173" s="204">
        <f>BK173</f>
        <v>0</v>
      </c>
      <c r="K173" s="191"/>
      <c r="L173" s="195"/>
      <c r="M173" s="196"/>
      <c r="N173" s="197"/>
      <c r="O173" s="197"/>
      <c r="P173" s="198">
        <f>SUM(P174:P179)</f>
        <v>0</v>
      </c>
      <c r="Q173" s="197"/>
      <c r="R173" s="198">
        <f>SUM(R174:R179)</f>
        <v>0</v>
      </c>
      <c r="S173" s="197"/>
      <c r="T173" s="199">
        <f>SUM(T174:T179)</f>
        <v>1.2618645000000002</v>
      </c>
      <c r="AR173" s="200" t="s">
        <v>91</v>
      </c>
      <c r="AT173" s="201" t="s">
        <v>80</v>
      </c>
      <c r="AU173" s="201" t="s">
        <v>89</v>
      </c>
      <c r="AY173" s="200" t="s">
        <v>143</v>
      </c>
      <c r="BK173" s="202">
        <f>SUM(BK174:BK179)</f>
        <v>0</v>
      </c>
    </row>
    <row r="174" spans="1:65" s="2" customFormat="1" ht="21.75" customHeight="1">
      <c r="A174" s="34"/>
      <c r="B174" s="35"/>
      <c r="C174" s="205" t="s">
        <v>254</v>
      </c>
      <c r="D174" s="205" t="s">
        <v>146</v>
      </c>
      <c r="E174" s="206" t="s">
        <v>255</v>
      </c>
      <c r="F174" s="207" t="s">
        <v>256</v>
      </c>
      <c r="G174" s="208" t="s">
        <v>159</v>
      </c>
      <c r="H174" s="209">
        <v>15.483</v>
      </c>
      <c r="I174" s="210"/>
      <c r="J174" s="211">
        <f>ROUND(I174*H174,2)</f>
        <v>0</v>
      </c>
      <c r="K174" s="207" t="s">
        <v>150</v>
      </c>
      <c r="L174" s="39"/>
      <c r="M174" s="212" t="s">
        <v>1</v>
      </c>
      <c r="N174" s="213" t="s">
        <v>46</v>
      </c>
      <c r="O174" s="71"/>
      <c r="P174" s="214">
        <f>O174*H174</f>
        <v>0</v>
      </c>
      <c r="Q174" s="214">
        <v>0</v>
      </c>
      <c r="R174" s="214">
        <f>Q174*H174</f>
        <v>0</v>
      </c>
      <c r="S174" s="214">
        <v>0.0815</v>
      </c>
      <c r="T174" s="215">
        <f>S174*H174</f>
        <v>1.2618645000000002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6" t="s">
        <v>210</v>
      </c>
      <c r="AT174" s="216" t="s">
        <v>146</v>
      </c>
      <c r="AU174" s="216" t="s">
        <v>91</v>
      </c>
      <c r="AY174" s="17" t="s">
        <v>143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89</v>
      </c>
      <c r="BK174" s="217">
        <f>ROUND(I174*H174,2)</f>
        <v>0</v>
      </c>
      <c r="BL174" s="17" t="s">
        <v>210</v>
      </c>
      <c r="BM174" s="216" t="s">
        <v>257</v>
      </c>
    </row>
    <row r="175" spans="2:51" s="13" customFormat="1" ht="11.25">
      <c r="B175" s="218"/>
      <c r="C175" s="219"/>
      <c r="D175" s="220" t="s">
        <v>153</v>
      </c>
      <c r="E175" s="221" t="s">
        <v>1</v>
      </c>
      <c r="F175" s="222" t="s">
        <v>258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153</v>
      </c>
      <c r="AU175" s="228" t="s">
        <v>91</v>
      </c>
      <c r="AV175" s="13" t="s">
        <v>89</v>
      </c>
      <c r="AW175" s="13" t="s">
        <v>35</v>
      </c>
      <c r="AX175" s="13" t="s">
        <v>81</v>
      </c>
      <c r="AY175" s="228" t="s">
        <v>143</v>
      </c>
    </row>
    <row r="176" spans="2:51" s="13" customFormat="1" ht="11.25">
      <c r="B176" s="218"/>
      <c r="C176" s="219"/>
      <c r="D176" s="220" t="s">
        <v>153</v>
      </c>
      <c r="E176" s="221" t="s">
        <v>1</v>
      </c>
      <c r="F176" s="222" t="s">
        <v>259</v>
      </c>
      <c r="G176" s="219"/>
      <c r="H176" s="221" t="s">
        <v>1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153</v>
      </c>
      <c r="AU176" s="228" t="s">
        <v>91</v>
      </c>
      <c r="AV176" s="13" t="s">
        <v>89</v>
      </c>
      <c r="AW176" s="13" t="s">
        <v>35</v>
      </c>
      <c r="AX176" s="13" t="s">
        <v>81</v>
      </c>
      <c r="AY176" s="228" t="s">
        <v>143</v>
      </c>
    </row>
    <row r="177" spans="2:51" s="14" customFormat="1" ht="22.5">
      <c r="B177" s="229"/>
      <c r="C177" s="230"/>
      <c r="D177" s="220" t="s">
        <v>153</v>
      </c>
      <c r="E177" s="231" t="s">
        <v>1</v>
      </c>
      <c r="F177" s="232" t="s">
        <v>260</v>
      </c>
      <c r="G177" s="230"/>
      <c r="H177" s="233">
        <v>17.225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153</v>
      </c>
      <c r="AU177" s="239" t="s">
        <v>91</v>
      </c>
      <c r="AV177" s="14" t="s">
        <v>91</v>
      </c>
      <c r="AW177" s="14" t="s">
        <v>35</v>
      </c>
      <c r="AX177" s="14" t="s">
        <v>81</v>
      </c>
      <c r="AY177" s="239" t="s">
        <v>143</v>
      </c>
    </row>
    <row r="178" spans="2:51" s="14" customFormat="1" ht="11.25">
      <c r="B178" s="229"/>
      <c r="C178" s="230"/>
      <c r="D178" s="220" t="s">
        <v>153</v>
      </c>
      <c r="E178" s="231" t="s">
        <v>1</v>
      </c>
      <c r="F178" s="232" t="s">
        <v>261</v>
      </c>
      <c r="G178" s="230"/>
      <c r="H178" s="233">
        <v>-1.742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153</v>
      </c>
      <c r="AU178" s="239" t="s">
        <v>91</v>
      </c>
      <c r="AV178" s="14" t="s">
        <v>91</v>
      </c>
      <c r="AW178" s="14" t="s">
        <v>35</v>
      </c>
      <c r="AX178" s="14" t="s">
        <v>81</v>
      </c>
      <c r="AY178" s="239" t="s">
        <v>143</v>
      </c>
    </row>
    <row r="179" spans="2:51" s="15" customFormat="1" ht="11.25">
      <c r="B179" s="240"/>
      <c r="C179" s="241"/>
      <c r="D179" s="220" t="s">
        <v>153</v>
      </c>
      <c r="E179" s="242" t="s">
        <v>1</v>
      </c>
      <c r="F179" s="243" t="s">
        <v>156</v>
      </c>
      <c r="G179" s="241"/>
      <c r="H179" s="244">
        <v>15.483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153</v>
      </c>
      <c r="AU179" s="250" t="s">
        <v>91</v>
      </c>
      <c r="AV179" s="15" t="s">
        <v>151</v>
      </c>
      <c r="AW179" s="15" t="s">
        <v>35</v>
      </c>
      <c r="AX179" s="15" t="s">
        <v>89</v>
      </c>
      <c r="AY179" s="250" t="s">
        <v>143</v>
      </c>
    </row>
    <row r="180" spans="1:63" s="2" customFormat="1" ht="49.9" customHeight="1">
      <c r="A180" s="34"/>
      <c r="B180" s="35"/>
      <c r="C180" s="36"/>
      <c r="D180" s="36"/>
      <c r="E180" s="193" t="s">
        <v>262</v>
      </c>
      <c r="F180" s="193" t="s">
        <v>263</v>
      </c>
      <c r="G180" s="36"/>
      <c r="H180" s="36"/>
      <c r="I180" s="115"/>
      <c r="J180" s="177">
        <f aca="true" t="shared" si="10" ref="J180:J185">BK180</f>
        <v>0</v>
      </c>
      <c r="K180" s="36"/>
      <c r="L180" s="39"/>
      <c r="M180" s="251"/>
      <c r="N180" s="252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80</v>
      </c>
      <c r="AU180" s="17" t="s">
        <v>81</v>
      </c>
      <c r="AY180" s="17" t="s">
        <v>264</v>
      </c>
      <c r="BK180" s="217">
        <f>SUM(BK181:BK185)</f>
        <v>0</v>
      </c>
    </row>
    <row r="181" spans="1:63" s="2" customFormat="1" ht="16.35" customHeight="1">
      <c r="A181" s="34"/>
      <c r="B181" s="35"/>
      <c r="C181" s="253" t="s">
        <v>1</v>
      </c>
      <c r="D181" s="253" t="s">
        <v>146</v>
      </c>
      <c r="E181" s="254" t="s">
        <v>1</v>
      </c>
      <c r="F181" s="255" t="s">
        <v>1</v>
      </c>
      <c r="G181" s="256" t="s">
        <v>1</v>
      </c>
      <c r="H181" s="257"/>
      <c r="I181" s="258"/>
      <c r="J181" s="259">
        <f t="shared" si="10"/>
        <v>0</v>
      </c>
      <c r="K181" s="260"/>
      <c r="L181" s="39"/>
      <c r="M181" s="261" t="s">
        <v>1</v>
      </c>
      <c r="N181" s="262" t="s">
        <v>46</v>
      </c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264</v>
      </c>
      <c r="AU181" s="17" t="s">
        <v>89</v>
      </c>
      <c r="AY181" s="17" t="s">
        <v>264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89</v>
      </c>
      <c r="BK181" s="217">
        <f>I181*H181</f>
        <v>0</v>
      </c>
    </row>
    <row r="182" spans="1:63" s="2" customFormat="1" ht="16.35" customHeight="1">
      <c r="A182" s="34"/>
      <c r="B182" s="35"/>
      <c r="C182" s="253" t="s">
        <v>1</v>
      </c>
      <c r="D182" s="253" t="s">
        <v>146</v>
      </c>
      <c r="E182" s="254" t="s">
        <v>1</v>
      </c>
      <c r="F182" s="255" t="s">
        <v>1</v>
      </c>
      <c r="G182" s="256" t="s">
        <v>1</v>
      </c>
      <c r="H182" s="257"/>
      <c r="I182" s="258"/>
      <c r="J182" s="259">
        <f t="shared" si="10"/>
        <v>0</v>
      </c>
      <c r="K182" s="260"/>
      <c r="L182" s="39"/>
      <c r="M182" s="261" t="s">
        <v>1</v>
      </c>
      <c r="N182" s="262" t="s">
        <v>46</v>
      </c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264</v>
      </c>
      <c r="AU182" s="17" t="s">
        <v>89</v>
      </c>
      <c r="AY182" s="17" t="s">
        <v>264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89</v>
      </c>
      <c r="BK182" s="217">
        <f>I182*H182</f>
        <v>0</v>
      </c>
    </row>
    <row r="183" spans="1:63" s="2" customFormat="1" ht="16.35" customHeight="1">
      <c r="A183" s="34"/>
      <c r="B183" s="35"/>
      <c r="C183" s="253" t="s">
        <v>1</v>
      </c>
      <c r="D183" s="253" t="s">
        <v>146</v>
      </c>
      <c r="E183" s="254" t="s">
        <v>1</v>
      </c>
      <c r="F183" s="255" t="s">
        <v>1</v>
      </c>
      <c r="G183" s="256" t="s">
        <v>1</v>
      </c>
      <c r="H183" s="257"/>
      <c r="I183" s="258"/>
      <c r="J183" s="259">
        <f t="shared" si="10"/>
        <v>0</v>
      </c>
      <c r="K183" s="260"/>
      <c r="L183" s="39"/>
      <c r="M183" s="261" t="s">
        <v>1</v>
      </c>
      <c r="N183" s="262" t="s">
        <v>46</v>
      </c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264</v>
      </c>
      <c r="AU183" s="17" t="s">
        <v>89</v>
      </c>
      <c r="AY183" s="17" t="s">
        <v>264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89</v>
      </c>
      <c r="BK183" s="217">
        <f>I183*H183</f>
        <v>0</v>
      </c>
    </row>
    <row r="184" spans="1:63" s="2" customFormat="1" ht="16.35" customHeight="1">
      <c r="A184" s="34"/>
      <c r="B184" s="35"/>
      <c r="C184" s="253" t="s">
        <v>1</v>
      </c>
      <c r="D184" s="253" t="s">
        <v>146</v>
      </c>
      <c r="E184" s="254" t="s">
        <v>1</v>
      </c>
      <c r="F184" s="255" t="s">
        <v>1</v>
      </c>
      <c r="G184" s="256" t="s">
        <v>1</v>
      </c>
      <c r="H184" s="257"/>
      <c r="I184" s="258"/>
      <c r="J184" s="259">
        <f t="shared" si="10"/>
        <v>0</v>
      </c>
      <c r="K184" s="260"/>
      <c r="L184" s="39"/>
      <c r="M184" s="261" t="s">
        <v>1</v>
      </c>
      <c r="N184" s="262" t="s">
        <v>46</v>
      </c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264</v>
      </c>
      <c r="AU184" s="17" t="s">
        <v>89</v>
      </c>
      <c r="AY184" s="17" t="s">
        <v>264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89</v>
      </c>
      <c r="BK184" s="217">
        <f>I184*H184</f>
        <v>0</v>
      </c>
    </row>
    <row r="185" spans="1:63" s="2" customFormat="1" ht="16.35" customHeight="1">
      <c r="A185" s="34"/>
      <c r="B185" s="35"/>
      <c r="C185" s="253" t="s">
        <v>1</v>
      </c>
      <c r="D185" s="253" t="s">
        <v>146</v>
      </c>
      <c r="E185" s="254" t="s">
        <v>1</v>
      </c>
      <c r="F185" s="255" t="s">
        <v>1</v>
      </c>
      <c r="G185" s="256" t="s">
        <v>1</v>
      </c>
      <c r="H185" s="257"/>
      <c r="I185" s="258"/>
      <c r="J185" s="259">
        <f t="shared" si="10"/>
        <v>0</v>
      </c>
      <c r="K185" s="260"/>
      <c r="L185" s="39"/>
      <c r="M185" s="261" t="s">
        <v>1</v>
      </c>
      <c r="N185" s="262" t="s">
        <v>46</v>
      </c>
      <c r="O185" s="263"/>
      <c r="P185" s="263"/>
      <c r="Q185" s="263"/>
      <c r="R185" s="263"/>
      <c r="S185" s="263"/>
      <c r="T185" s="26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264</v>
      </c>
      <c r="AU185" s="17" t="s">
        <v>89</v>
      </c>
      <c r="AY185" s="17" t="s">
        <v>264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89</v>
      </c>
      <c r="BK185" s="217">
        <f>I185*H185</f>
        <v>0</v>
      </c>
    </row>
    <row r="186" spans="1:31" s="2" customFormat="1" ht="6.95" customHeight="1">
      <c r="A186" s="34"/>
      <c r="B186" s="54"/>
      <c r="C186" s="55"/>
      <c r="D186" s="55"/>
      <c r="E186" s="55"/>
      <c r="F186" s="55"/>
      <c r="G186" s="55"/>
      <c r="H186" s="55"/>
      <c r="I186" s="152"/>
      <c r="J186" s="55"/>
      <c r="K186" s="55"/>
      <c r="L186" s="39"/>
      <c r="M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</sheetData>
  <sheetProtection algorithmName="SHA-512" hashValue="+kyUZipA/Gk34Bt+RsmqKGhI0n23Z/jBFV/XWR7sukEVc/j2MlBez/Ktku/uWRRwHkbR6qAMsIYD1axa51hErQ==" saltValue="V8CZ2yqsTPDC95hphy/5yzKLTSMZu1Fn0VIICjQqejOxg9FvJgyELCaK0FZFdDzTIgn8XsMruLujsawgdnTmQA==" spinCount="100000" sheet="1" objects="1" scenarios="1" formatColumns="0" formatRows="0" autoFilter="0"/>
  <autoFilter ref="C125:K18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81:D186">
      <formula1>"K, M"</formula1>
    </dataValidation>
    <dataValidation type="list" allowBlank="1" showInputMessage="1" showErrorMessage="1" error="Povoleny jsou hodnoty základní, snížená, zákl. přenesená, sníž. přenesená, nulová." sqref="N181:N18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94</v>
      </c>
      <c r="AZ2" s="265" t="s">
        <v>265</v>
      </c>
      <c r="BA2" s="265" t="s">
        <v>1</v>
      </c>
      <c r="BB2" s="265" t="s">
        <v>1</v>
      </c>
      <c r="BC2" s="265" t="s">
        <v>266</v>
      </c>
      <c r="BD2" s="265" t="s">
        <v>91</v>
      </c>
    </row>
    <row r="3" spans="2:5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  <c r="AZ3" s="265" t="s">
        <v>267</v>
      </c>
      <c r="BA3" s="265" t="s">
        <v>1</v>
      </c>
      <c r="BB3" s="265" t="s">
        <v>1</v>
      </c>
      <c r="BC3" s="265" t="s">
        <v>268</v>
      </c>
      <c r="BD3" s="265" t="s">
        <v>91</v>
      </c>
    </row>
    <row r="4" spans="2:5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  <c r="AZ4" s="265" t="s">
        <v>269</v>
      </c>
      <c r="BA4" s="265" t="s">
        <v>1</v>
      </c>
      <c r="BB4" s="265" t="s">
        <v>1</v>
      </c>
      <c r="BC4" s="265" t="s">
        <v>270</v>
      </c>
      <c r="BD4" s="265" t="s">
        <v>91</v>
      </c>
    </row>
    <row r="5" spans="2:56" s="1" customFormat="1" ht="6.95" customHeight="1" hidden="1">
      <c r="B5" s="20"/>
      <c r="I5" s="108"/>
      <c r="L5" s="20"/>
      <c r="AZ5" s="265" t="s">
        <v>271</v>
      </c>
      <c r="BA5" s="265" t="s">
        <v>1</v>
      </c>
      <c r="BB5" s="265" t="s">
        <v>1</v>
      </c>
      <c r="BC5" s="265" t="s">
        <v>272</v>
      </c>
      <c r="BD5" s="265" t="s">
        <v>91</v>
      </c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273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ROUND((ROUND((SUM(BE128:BE281)),2)+SUM(BE283:BE287)),2)</f>
        <v>0</v>
      </c>
      <c r="G33" s="34"/>
      <c r="H33" s="34"/>
      <c r="I33" s="131">
        <v>0.21</v>
      </c>
      <c r="J33" s="130">
        <f>ROUND((ROUND(((SUM(BE128:BE281))*I33),2)+(SUM(BE283:BE287)*I33)),2)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ROUND((ROUND((SUM(BF128:BF281)),2)+SUM(BF283:BF287)),2)</f>
        <v>0</v>
      </c>
      <c r="G34" s="34"/>
      <c r="H34" s="34"/>
      <c r="I34" s="131">
        <v>0.15</v>
      </c>
      <c r="J34" s="130">
        <f>ROUND((ROUND(((SUM(BF128:BF281))*I34),2)+(SUM(BF283:BF287)*I34)),2)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ROUND((ROUND((SUM(BG128:BG281)),2)+SUM(BG283:BG287)),2)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ROUND((ROUND((SUM(BH128:BH281)),2)+SUM(BH283:BH287)),2)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ROUND((ROUND((SUM(BI128:BI281)),2)+SUM(BI283:BI287)),2)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02 - Pánské WC - nové konstrukce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118</v>
      </c>
      <c r="E97" s="164"/>
      <c r="F97" s="164"/>
      <c r="G97" s="164"/>
      <c r="H97" s="164"/>
      <c r="I97" s="165"/>
      <c r="J97" s="166">
        <f>J129</f>
        <v>0</v>
      </c>
      <c r="K97" s="162"/>
      <c r="L97" s="167"/>
    </row>
    <row r="98" spans="2:12" s="10" customFormat="1" ht="19.9" customHeight="1">
      <c r="B98" s="168"/>
      <c r="C98" s="169"/>
      <c r="D98" s="170" t="s">
        <v>274</v>
      </c>
      <c r="E98" s="171"/>
      <c r="F98" s="171"/>
      <c r="G98" s="171"/>
      <c r="H98" s="171"/>
      <c r="I98" s="172"/>
      <c r="J98" s="173">
        <f>J130</f>
        <v>0</v>
      </c>
      <c r="K98" s="169"/>
      <c r="L98" s="174"/>
    </row>
    <row r="99" spans="2:12" s="10" customFormat="1" ht="19.9" customHeight="1">
      <c r="B99" s="168"/>
      <c r="C99" s="169"/>
      <c r="D99" s="170" t="s">
        <v>275</v>
      </c>
      <c r="E99" s="171"/>
      <c r="F99" s="171"/>
      <c r="G99" s="171"/>
      <c r="H99" s="171"/>
      <c r="I99" s="172"/>
      <c r="J99" s="173">
        <f>J136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119</v>
      </c>
      <c r="E100" s="171"/>
      <c r="F100" s="171"/>
      <c r="G100" s="171"/>
      <c r="H100" s="171"/>
      <c r="I100" s="172"/>
      <c r="J100" s="173">
        <f>J159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276</v>
      </c>
      <c r="E101" s="171"/>
      <c r="F101" s="171"/>
      <c r="G101" s="171"/>
      <c r="H101" s="171"/>
      <c r="I101" s="172"/>
      <c r="J101" s="173">
        <f>J162</f>
        <v>0</v>
      </c>
      <c r="K101" s="169"/>
      <c r="L101" s="174"/>
    </row>
    <row r="102" spans="2:12" s="9" customFormat="1" ht="24.95" customHeight="1">
      <c r="B102" s="161"/>
      <c r="C102" s="162"/>
      <c r="D102" s="163" t="s">
        <v>121</v>
      </c>
      <c r="E102" s="164"/>
      <c r="F102" s="164"/>
      <c r="G102" s="164"/>
      <c r="H102" s="164"/>
      <c r="I102" s="165"/>
      <c r="J102" s="166">
        <f>J164</f>
        <v>0</v>
      </c>
      <c r="K102" s="162"/>
      <c r="L102" s="167"/>
    </row>
    <row r="103" spans="2:12" s="10" customFormat="1" ht="19.9" customHeight="1">
      <c r="B103" s="168"/>
      <c r="C103" s="169"/>
      <c r="D103" s="170" t="s">
        <v>124</v>
      </c>
      <c r="E103" s="171"/>
      <c r="F103" s="171"/>
      <c r="G103" s="171"/>
      <c r="H103" s="171"/>
      <c r="I103" s="172"/>
      <c r="J103" s="173">
        <f>J165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277</v>
      </c>
      <c r="E104" s="171"/>
      <c r="F104" s="171"/>
      <c r="G104" s="171"/>
      <c r="H104" s="171"/>
      <c r="I104" s="172"/>
      <c r="J104" s="173">
        <f>J178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125</v>
      </c>
      <c r="E105" s="171"/>
      <c r="F105" s="171"/>
      <c r="G105" s="171"/>
      <c r="H105" s="171"/>
      <c r="I105" s="172"/>
      <c r="J105" s="173">
        <f>J180</f>
        <v>0</v>
      </c>
      <c r="K105" s="169"/>
      <c r="L105" s="174"/>
    </row>
    <row r="106" spans="2:12" s="10" customFormat="1" ht="19.9" customHeight="1">
      <c r="B106" s="168"/>
      <c r="C106" s="169"/>
      <c r="D106" s="170" t="s">
        <v>126</v>
      </c>
      <c r="E106" s="171"/>
      <c r="F106" s="171"/>
      <c r="G106" s="171"/>
      <c r="H106" s="171"/>
      <c r="I106" s="172"/>
      <c r="J106" s="173">
        <f>J233</f>
        <v>0</v>
      </c>
      <c r="K106" s="169"/>
      <c r="L106" s="174"/>
    </row>
    <row r="107" spans="2:12" s="10" customFormat="1" ht="19.9" customHeight="1">
      <c r="B107" s="168"/>
      <c r="C107" s="169"/>
      <c r="D107" s="170" t="s">
        <v>278</v>
      </c>
      <c r="E107" s="171"/>
      <c r="F107" s="171"/>
      <c r="G107" s="171"/>
      <c r="H107" s="171"/>
      <c r="I107" s="172"/>
      <c r="J107" s="173">
        <f>J270</f>
        <v>0</v>
      </c>
      <c r="K107" s="169"/>
      <c r="L107" s="174"/>
    </row>
    <row r="108" spans="2:12" s="9" customFormat="1" ht="21.75" customHeight="1">
      <c r="B108" s="161"/>
      <c r="C108" s="162"/>
      <c r="D108" s="175" t="s">
        <v>127</v>
      </c>
      <c r="E108" s="162"/>
      <c r="F108" s="162"/>
      <c r="G108" s="162"/>
      <c r="H108" s="162"/>
      <c r="I108" s="176"/>
      <c r="J108" s="177">
        <f>J282</f>
        <v>0</v>
      </c>
      <c r="K108" s="162"/>
      <c r="L108" s="167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152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155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128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38" t="str">
        <f>E7</f>
        <v>Masarykův studentský domov - rekonstrukce sociálek</v>
      </c>
      <c r="F118" s="339"/>
      <c r="G118" s="339"/>
      <c r="H118" s="339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111</v>
      </c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0" t="str">
        <f>E9</f>
        <v>02 - Pánské WC - nové konstrukce</v>
      </c>
      <c r="F120" s="340"/>
      <c r="G120" s="340"/>
      <c r="H120" s="340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Cihlářská 604/21, 602 00 Brno-střed-Veveří</v>
      </c>
      <c r="G122" s="36"/>
      <c r="H122" s="36"/>
      <c r="I122" s="117" t="s">
        <v>22</v>
      </c>
      <c r="J122" s="66" t="str">
        <f>IF(J12="","",J12)</f>
        <v>27. 5. 2020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5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Masarykův domov mládeže a Školní jídelna Brno p.o.</v>
      </c>
      <c r="G124" s="36"/>
      <c r="H124" s="36"/>
      <c r="I124" s="117" t="s">
        <v>31</v>
      </c>
      <c r="J124" s="32" t="str">
        <f>E21</f>
        <v>ADH architects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29</v>
      </c>
      <c r="D125" s="36"/>
      <c r="E125" s="36"/>
      <c r="F125" s="27" t="str">
        <f>IF(E18="","",E18)</f>
        <v>Vyplň údaj</v>
      </c>
      <c r="G125" s="36"/>
      <c r="H125" s="36"/>
      <c r="I125" s="117" t="s">
        <v>36</v>
      </c>
      <c r="J125" s="32" t="str">
        <f>E24</f>
        <v>STAGA stavební agentura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78"/>
      <c r="B127" s="179"/>
      <c r="C127" s="180" t="s">
        <v>129</v>
      </c>
      <c r="D127" s="181" t="s">
        <v>66</v>
      </c>
      <c r="E127" s="181" t="s">
        <v>62</v>
      </c>
      <c r="F127" s="181" t="s">
        <v>63</v>
      </c>
      <c r="G127" s="181" t="s">
        <v>130</v>
      </c>
      <c r="H127" s="181" t="s">
        <v>131</v>
      </c>
      <c r="I127" s="182" t="s">
        <v>132</v>
      </c>
      <c r="J127" s="181" t="s">
        <v>115</v>
      </c>
      <c r="K127" s="183" t="s">
        <v>133</v>
      </c>
      <c r="L127" s="184"/>
      <c r="M127" s="75" t="s">
        <v>1</v>
      </c>
      <c r="N127" s="76" t="s">
        <v>45</v>
      </c>
      <c r="O127" s="76" t="s">
        <v>134</v>
      </c>
      <c r="P127" s="76" t="s">
        <v>135</v>
      </c>
      <c r="Q127" s="76" t="s">
        <v>136</v>
      </c>
      <c r="R127" s="76" t="s">
        <v>137</v>
      </c>
      <c r="S127" s="76" t="s">
        <v>138</v>
      </c>
      <c r="T127" s="77" t="s">
        <v>139</v>
      </c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</row>
    <row r="128" spans="1:63" s="2" customFormat="1" ht="22.9" customHeight="1">
      <c r="A128" s="34"/>
      <c r="B128" s="35"/>
      <c r="C128" s="82" t="s">
        <v>140</v>
      </c>
      <c r="D128" s="36"/>
      <c r="E128" s="36"/>
      <c r="F128" s="36"/>
      <c r="G128" s="36"/>
      <c r="H128" s="36"/>
      <c r="I128" s="115"/>
      <c r="J128" s="185">
        <f>BK128</f>
        <v>0</v>
      </c>
      <c r="K128" s="36"/>
      <c r="L128" s="39"/>
      <c r="M128" s="78"/>
      <c r="N128" s="186"/>
      <c r="O128" s="79"/>
      <c r="P128" s="187">
        <f>P129+P164+P282</f>
        <v>0</v>
      </c>
      <c r="Q128" s="79"/>
      <c r="R128" s="187">
        <f>R129+R164+R282</f>
        <v>2.5904734</v>
      </c>
      <c r="S128" s="79"/>
      <c r="T128" s="188">
        <f>T129+T164+T282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80</v>
      </c>
      <c r="AU128" s="17" t="s">
        <v>117</v>
      </c>
      <c r="BK128" s="189">
        <f>BK129+BK164+BK282</f>
        <v>0</v>
      </c>
    </row>
    <row r="129" spans="2:63" s="12" customFormat="1" ht="25.9" customHeight="1">
      <c r="B129" s="190"/>
      <c r="C129" s="191"/>
      <c r="D129" s="192" t="s">
        <v>80</v>
      </c>
      <c r="E129" s="193" t="s">
        <v>141</v>
      </c>
      <c r="F129" s="193" t="s">
        <v>142</v>
      </c>
      <c r="G129" s="191"/>
      <c r="H129" s="191"/>
      <c r="I129" s="194"/>
      <c r="J129" s="177">
        <f>BK129</f>
        <v>0</v>
      </c>
      <c r="K129" s="191"/>
      <c r="L129" s="195"/>
      <c r="M129" s="196"/>
      <c r="N129" s="197"/>
      <c r="O129" s="197"/>
      <c r="P129" s="198">
        <f>P130+P136+P159+P162</f>
        <v>0</v>
      </c>
      <c r="Q129" s="197"/>
      <c r="R129" s="198">
        <f>R130+R136+R159+R162</f>
        <v>1.60347</v>
      </c>
      <c r="S129" s="197"/>
      <c r="T129" s="199">
        <f>T130+T136+T159+T162</f>
        <v>0</v>
      </c>
      <c r="AR129" s="200" t="s">
        <v>89</v>
      </c>
      <c r="AT129" s="201" t="s">
        <v>80</v>
      </c>
      <c r="AU129" s="201" t="s">
        <v>81</v>
      </c>
      <c r="AY129" s="200" t="s">
        <v>143</v>
      </c>
      <c r="BK129" s="202">
        <f>BK130+BK136+BK159+BK162</f>
        <v>0</v>
      </c>
    </row>
    <row r="130" spans="2:63" s="12" customFormat="1" ht="22.9" customHeight="1">
      <c r="B130" s="190"/>
      <c r="C130" s="191"/>
      <c r="D130" s="192" t="s">
        <v>80</v>
      </c>
      <c r="E130" s="203" t="s">
        <v>163</v>
      </c>
      <c r="F130" s="203" t="s">
        <v>279</v>
      </c>
      <c r="G130" s="191"/>
      <c r="H130" s="191"/>
      <c r="I130" s="194"/>
      <c r="J130" s="204">
        <f>BK130</f>
        <v>0</v>
      </c>
      <c r="K130" s="191"/>
      <c r="L130" s="195"/>
      <c r="M130" s="196"/>
      <c r="N130" s="197"/>
      <c r="O130" s="197"/>
      <c r="P130" s="198">
        <f>SUM(P131:P135)</f>
        <v>0</v>
      </c>
      <c r="Q130" s="197"/>
      <c r="R130" s="198">
        <f>SUM(R131:R135)</f>
        <v>0.23973</v>
      </c>
      <c r="S130" s="197"/>
      <c r="T130" s="199">
        <f>SUM(T131:T135)</f>
        <v>0</v>
      </c>
      <c r="AR130" s="200" t="s">
        <v>89</v>
      </c>
      <c r="AT130" s="201" t="s">
        <v>80</v>
      </c>
      <c r="AU130" s="201" t="s">
        <v>89</v>
      </c>
      <c r="AY130" s="200" t="s">
        <v>143</v>
      </c>
      <c r="BK130" s="202">
        <f>SUM(BK131:BK135)</f>
        <v>0</v>
      </c>
    </row>
    <row r="131" spans="1:65" s="2" customFormat="1" ht="33" customHeight="1">
      <c r="A131" s="34"/>
      <c r="B131" s="35"/>
      <c r="C131" s="205" t="s">
        <v>89</v>
      </c>
      <c r="D131" s="205" t="s">
        <v>146</v>
      </c>
      <c r="E131" s="206" t="s">
        <v>280</v>
      </c>
      <c r="F131" s="207" t="s">
        <v>281</v>
      </c>
      <c r="G131" s="208" t="s">
        <v>159</v>
      </c>
      <c r="H131" s="209">
        <v>3</v>
      </c>
      <c r="I131" s="210"/>
      <c r="J131" s="211">
        <f>ROUND(I131*H131,2)</f>
        <v>0</v>
      </c>
      <c r="K131" s="207" t="s">
        <v>150</v>
      </c>
      <c r="L131" s="39"/>
      <c r="M131" s="212" t="s">
        <v>1</v>
      </c>
      <c r="N131" s="213" t="s">
        <v>46</v>
      </c>
      <c r="O131" s="71"/>
      <c r="P131" s="214">
        <f>O131*H131</f>
        <v>0</v>
      </c>
      <c r="Q131" s="214">
        <v>0.07991</v>
      </c>
      <c r="R131" s="214">
        <f>Q131*H131</f>
        <v>0.23973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151</v>
      </c>
      <c r="AT131" s="216" t="s">
        <v>146</v>
      </c>
      <c r="AU131" s="216" t="s">
        <v>91</v>
      </c>
      <c r="AY131" s="17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89</v>
      </c>
      <c r="BK131" s="217">
        <f>ROUND(I131*H131,2)</f>
        <v>0</v>
      </c>
      <c r="BL131" s="17" t="s">
        <v>151</v>
      </c>
      <c r="BM131" s="216" t="s">
        <v>282</v>
      </c>
    </row>
    <row r="132" spans="2:51" s="13" customFormat="1" ht="11.25">
      <c r="B132" s="218"/>
      <c r="C132" s="219"/>
      <c r="D132" s="220" t="s">
        <v>153</v>
      </c>
      <c r="E132" s="221" t="s">
        <v>1</v>
      </c>
      <c r="F132" s="222" t="s">
        <v>283</v>
      </c>
      <c r="G132" s="219"/>
      <c r="H132" s="221" t="s">
        <v>1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153</v>
      </c>
      <c r="AU132" s="228" t="s">
        <v>91</v>
      </c>
      <c r="AV132" s="13" t="s">
        <v>89</v>
      </c>
      <c r="AW132" s="13" t="s">
        <v>35</v>
      </c>
      <c r="AX132" s="13" t="s">
        <v>81</v>
      </c>
      <c r="AY132" s="228" t="s">
        <v>143</v>
      </c>
    </row>
    <row r="133" spans="2:51" s="13" customFormat="1" ht="11.25">
      <c r="B133" s="218"/>
      <c r="C133" s="219"/>
      <c r="D133" s="220" t="s">
        <v>153</v>
      </c>
      <c r="E133" s="221" t="s">
        <v>1</v>
      </c>
      <c r="F133" s="222" t="s">
        <v>284</v>
      </c>
      <c r="G133" s="219"/>
      <c r="H133" s="221" t="s">
        <v>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153</v>
      </c>
      <c r="AU133" s="228" t="s">
        <v>91</v>
      </c>
      <c r="AV133" s="13" t="s">
        <v>89</v>
      </c>
      <c r="AW133" s="13" t="s">
        <v>35</v>
      </c>
      <c r="AX133" s="13" t="s">
        <v>81</v>
      </c>
      <c r="AY133" s="228" t="s">
        <v>143</v>
      </c>
    </row>
    <row r="134" spans="2:51" s="14" customFormat="1" ht="11.25">
      <c r="B134" s="229"/>
      <c r="C134" s="230"/>
      <c r="D134" s="220" t="s">
        <v>153</v>
      </c>
      <c r="E134" s="231" t="s">
        <v>1</v>
      </c>
      <c r="F134" s="232" t="s">
        <v>285</v>
      </c>
      <c r="G134" s="230"/>
      <c r="H134" s="233">
        <v>3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153</v>
      </c>
      <c r="AU134" s="239" t="s">
        <v>91</v>
      </c>
      <c r="AV134" s="14" t="s">
        <v>91</v>
      </c>
      <c r="AW134" s="14" t="s">
        <v>35</v>
      </c>
      <c r="AX134" s="14" t="s">
        <v>81</v>
      </c>
      <c r="AY134" s="239" t="s">
        <v>143</v>
      </c>
    </row>
    <row r="135" spans="2:51" s="15" customFormat="1" ht="11.25">
      <c r="B135" s="240"/>
      <c r="C135" s="241"/>
      <c r="D135" s="220" t="s">
        <v>153</v>
      </c>
      <c r="E135" s="242" t="s">
        <v>1</v>
      </c>
      <c r="F135" s="243" t="s">
        <v>156</v>
      </c>
      <c r="G135" s="241"/>
      <c r="H135" s="244">
        <v>3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153</v>
      </c>
      <c r="AU135" s="250" t="s">
        <v>91</v>
      </c>
      <c r="AV135" s="15" t="s">
        <v>151</v>
      </c>
      <c r="AW135" s="15" t="s">
        <v>35</v>
      </c>
      <c r="AX135" s="15" t="s">
        <v>89</v>
      </c>
      <c r="AY135" s="250" t="s">
        <v>143</v>
      </c>
    </row>
    <row r="136" spans="2:63" s="12" customFormat="1" ht="22.9" customHeight="1">
      <c r="B136" s="190"/>
      <c r="C136" s="191"/>
      <c r="D136" s="192" t="s">
        <v>80</v>
      </c>
      <c r="E136" s="203" t="s">
        <v>182</v>
      </c>
      <c r="F136" s="203" t="s">
        <v>286</v>
      </c>
      <c r="G136" s="191"/>
      <c r="H136" s="191"/>
      <c r="I136" s="194"/>
      <c r="J136" s="204">
        <f>BK136</f>
        <v>0</v>
      </c>
      <c r="K136" s="191"/>
      <c r="L136" s="195"/>
      <c r="M136" s="196"/>
      <c r="N136" s="197"/>
      <c r="O136" s="197"/>
      <c r="P136" s="198">
        <f>SUM(P137:P158)</f>
        <v>0</v>
      </c>
      <c r="Q136" s="197"/>
      <c r="R136" s="198">
        <f>SUM(R137:R158)</f>
        <v>1.361037</v>
      </c>
      <c r="S136" s="197"/>
      <c r="T136" s="199">
        <f>SUM(T137:T158)</f>
        <v>0</v>
      </c>
      <c r="AR136" s="200" t="s">
        <v>89</v>
      </c>
      <c r="AT136" s="201" t="s">
        <v>80</v>
      </c>
      <c r="AU136" s="201" t="s">
        <v>89</v>
      </c>
      <c r="AY136" s="200" t="s">
        <v>143</v>
      </c>
      <c r="BK136" s="202">
        <f>SUM(BK137:BK158)</f>
        <v>0</v>
      </c>
    </row>
    <row r="137" spans="1:65" s="2" customFormat="1" ht="33" customHeight="1">
      <c r="A137" s="34"/>
      <c r="B137" s="35"/>
      <c r="C137" s="205" t="s">
        <v>91</v>
      </c>
      <c r="D137" s="205" t="s">
        <v>146</v>
      </c>
      <c r="E137" s="206" t="s">
        <v>287</v>
      </c>
      <c r="F137" s="207" t="s">
        <v>288</v>
      </c>
      <c r="G137" s="208" t="s">
        <v>159</v>
      </c>
      <c r="H137" s="209">
        <v>3</v>
      </c>
      <c r="I137" s="210"/>
      <c r="J137" s="211">
        <f>ROUND(I137*H137,2)</f>
        <v>0</v>
      </c>
      <c r="K137" s="207" t="s">
        <v>150</v>
      </c>
      <c r="L137" s="39"/>
      <c r="M137" s="212" t="s">
        <v>1</v>
      </c>
      <c r="N137" s="213" t="s">
        <v>46</v>
      </c>
      <c r="O137" s="71"/>
      <c r="P137" s="214">
        <f>O137*H137</f>
        <v>0</v>
      </c>
      <c r="Q137" s="214">
        <v>0.00438</v>
      </c>
      <c r="R137" s="214">
        <f>Q137*H137</f>
        <v>0.01314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151</v>
      </c>
      <c r="AT137" s="216" t="s">
        <v>146</v>
      </c>
      <c r="AU137" s="216" t="s">
        <v>91</v>
      </c>
      <c r="AY137" s="17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89</v>
      </c>
      <c r="BK137" s="217">
        <f>ROUND(I137*H137,2)</f>
        <v>0</v>
      </c>
      <c r="BL137" s="17" t="s">
        <v>151</v>
      </c>
      <c r="BM137" s="216" t="s">
        <v>289</v>
      </c>
    </row>
    <row r="138" spans="2:51" s="13" customFormat="1" ht="11.25">
      <c r="B138" s="218"/>
      <c r="C138" s="219"/>
      <c r="D138" s="220" t="s">
        <v>153</v>
      </c>
      <c r="E138" s="221" t="s">
        <v>1</v>
      </c>
      <c r="F138" s="222" t="s">
        <v>290</v>
      </c>
      <c r="G138" s="219"/>
      <c r="H138" s="221" t="s">
        <v>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153</v>
      </c>
      <c r="AU138" s="228" t="s">
        <v>91</v>
      </c>
      <c r="AV138" s="13" t="s">
        <v>89</v>
      </c>
      <c r="AW138" s="13" t="s">
        <v>35</v>
      </c>
      <c r="AX138" s="13" t="s">
        <v>81</v>
      </c>
      <c r="AY138" s="228" t="s">
        <v>143</v>
      </c>
    </row>
    <row r="139" spans="2:51" s="13" customFormat="1" ht="11.25">
      <c r="B139" s="218"/>
      <c r="C139" s="219"/>
      <c r="D139" s="220" t="s">
        <v>153</v>
      </c>
      <c r="E139" s="221" t="s">
        <v>1</v>
      </c>
      <c r="F139" s="222" t="s">
        <v>284</v>
      </c>
      <c r="G139" s="219"/>
      <c r="H139" s="221" t="s">
        <v>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153</v>
      </c>
      <c r="AU139" s="228" t="s">
        <v>91</v>
      </c>
      <c r="AV139" s="13" t="s">
        <v>89</v>
      </c>
      <c r="AW139" s="13" t="s">
        <v>35</v>
      </c>
      <c r="AX139" s="13" t="s">
        <v>81</v>
      </c>
      <c r="AY139" s="228" t="s">
        <v>143</v>
      </c>
    </row>
    <row r="140" spans="2:51" s="14" customFormat="1" ht="11.25">
      <c r="B140" s="229"/>
      <c r="C140" s="230"/>
      <c r="D140" s="220" t="s">
        <v>153</v>
      </c>
      <c r="E140" s="231" t="s">
        <v>1</v>
      </c>
      <c r="F140" s="232" t="s">
        <v>285</v>
      </c>
      <c r="G140" s="230"/>
      <c r="H140" s="233">
        <v>3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153</v>
      </c>
      <c r="AU140" s="239" t="s">
        <v>91</v>
      </c>
      <c r="AV140" s="14" t="s">
        <v>91</v>
      </c>
      <c r="AW140" s="14" t="s">
        <v>35</v>
      </c>
      <c r="AX140" s="14" t="s">
        <v>81</v>
      </c>
      <c r="AY140" s="239" t="s">
        <v>143</v>
      </c>
    </row>
    <row r="141" spans="2:51" s="15" customFormat="1" ht="11.25">
      <c r="B141" s="240"/>
      <c r="C141" s="241"/>
      <c r="D141" s="220" t="s">
        <v>153</v>
      </c>
      <c r="E141" s="242" t="s">
        <v>1</v>
      </c>
      <c r="F141" s="243" t="s">
        <v>156</v>
      </c>
      <c r="G141" s="241"/>
      <c r="H141" s="244">
        <v>3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153</v>
      </c>
      <c r="AU141" s="250" t="s">
        <v>91</v>
      </c>
      <c r="AV141" s="15" t="s">
        <v>151</v>
      </c>
      <c r="AW141" s="15" t="s">
        <v>35</v>
      </c>
      <c r="AX141" s="15" t="s">
        <v>89</v>
      </c>
      <c r="AY141" s="250" t="s">
        <v>143</v>
      </c>
    </row>
    <row r="142" spans="1:65" s="2" customFormat="1" ht="33" customHeight="1">
      <c r="A142" s="34"/>
      <c r="B142" s="35"/>
      <c r="C142" s="205" t="s">
        <v>163</v>
      </c>
      <c r="D142" s="205" t="s">
        <v>146</v>
      </c>
      <c r="E142" s="206" t="s">
        <v>291</v>
      </c>
      <c r="F142" s="207" t="s">
        <v>292</v>
      </c>
      <c r="G142" s="208" t="s">
        <v>159</v>
      </c>
      <c r="H142" s="209">
        <v>20.596</v>
      </c>
      <c r="I142" s="210"/>
      <c r="J142" s="211">
        <f>ROUND(I142*H142,2)</f>
        <v>0</v>
      </c>
      <c r="K142" s="207" t="s">
        <v>150</v>
      </c>
      <c r="L142" s="39"/>
      <c r="M142" s="212" t="s">
        <v>1</v>
      </c>
      <c r="N142" s="213" t="s">
        <v>46</v>
      </c>
      <c r="O142" s="71"/>
      <c r="P142" s="214">
        <f>O142*H142</f>
        <v>0</v>
      </c>
      <c r="Q142" s="214">
        <v>0.01575</v>
      </c>
      <c r="R142" s="214">
        <f>Q142*H142</f>
        <v>0.324387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151</v>
      </c>
      <c r="AT142" s="216" t="s">
        <v>146</v>
      </c>
      <c r="AU142" s="216" t="s">
        <v>91</v>
      </c>
      <c r="AY142" s="17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89</v>
      </c>
      <c r="BK142" s="217">
        <f>ROUND(I142*H142,2)</f>
        <v>0</v>
      </c>
      <c r="BL142" s="17" t="s">
        <v>151</v>
      </c>
      <c r="BM142" s="216" t="s">
        <v>293</v>
      </c>
    </row>
    <row r="143" spans="2:51" s="13" customFormat="1" ht="11.25">
      <c r="B143" s="218"/>
      <c r="C143" s="219"/>
      <c r="D143" s="220" t="s">
        <v>153</v>
      </c>
      <c r="E143" s="221" t="s">
        <v>1</v>
      </c>
      <c r="F143" s="222" t="s">
        <v>294</v>
      </c>
      <c r="G143" s="219"/>
      <c r="H143" s="221" t="s">
        <v>1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153</v>
      </c>
      <c r="AU143" s="228" t="s">
        <v>91</v>
      </c>
      <c r="AV143" s="13" t="s">
        <v>89</v>
      </c>
      <c r="AW143" s="13" t="s">
        <v>35</v>
      </c>
      <c r="AX143" s="13" t="s">
        <v>81</v>
      </c>
      <c r="AY143" s="228" t="s">
        <v>143</v>
      </c>
    </row>
    <row r="144" spans="2:51" s="13" customFormat="1" ht="11.25">
      <c r="B144" s="218"/>
      <c r="C144" s="219"/>
      <c r="D144" s="220" t="s">
        <v>153</v>
      </c>
      <c r="E144" s="221" t="s">
        <v>1</v>
      </c>
      <c r="F144" s="222" t="s">
        <v>172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153</v>
      </c>
      <c r="AU144" s="228" t="s">
        <v>91</v>
      </c>
      <c r="AV144" s="13" t="s">
        <v>89</v>
      </c>
      <c r="AW144" s="13" t="s">
        <v>35</v>
      </c>
      <c r="AX144" s="13" t="s">
        <v>81</v>
      </c>
      <c r="AY144" s="228" t="s">
        <v>143</v>
      </c>
    </row>
    <row r="145" spans="2:51" s="14" customFormat="1" ht="11.25">
      <c r="B145" s="229"/>
      <c r="C145" s="230"/>
      <c r="D145" s="220" t="s">
        <v>153</v>
      </c>
      <c r="E145" s="231" t="s">
        <v>1</v>
      </c>
      <c r="F145" s="232" t="s">
        <v>295</v>
      </c>
      <c r="G145" s="230"/>
      <c r="H145" s="233">
        <v>20.596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153</v>
      </c>
      <c r="AU145" s="239" t="s">
        <v>91</v>
      </c>
      <c r="AV145" s="14" t="s">
        <v>91</v>
      </c>
      <c r="AW145" s="14" t="s">
        <v>35</v>
      </c>
      <c r="AX145" s="14" t="s">
        <v>81</v>
      </c>
      <c r="AY145" s="239" t="s">
        <v>143</v>
      </c>
    </row>
    <row r="146" spans="2:51" s="15" customFormat="1" ht="11.25">
      <c r="B146" s="240"/>
      <c r="C146" s="241"/>
      <c r="D146" s="220" t="s">
        <v>153</v>
      </c>
      <c r="E146" s="242" t="s">
        <v>1</v>
      </c>
      <c r="F146" s="243" t="s">
        <v>156</v>
      </c>
      <c r="G146" s="241"/>
      <c r="H146" s="244">
        <v>20.596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153</v>
      </c>
      <c r="AU146" s="250" t="s">
        <v>91</v>
      </c>
      <c r="AV146" s="15" t="s">
        <v>151</v>
      </c>
      <c r="AW146" s="15" t="s">
        <v>35</v>
      </c>
      <c r="AX146" s="15" t="s">
        <v>89</v>
      </c>
      <c r="AY146" s="250" t="s">
        <v>143</v>
      </c>
    </row>
    <row r="147" spans="1:65" s="2" customFormat="1" ht="33" customHeight="1">
      <c r="A147" s="34"/>
      <c r="B147" s="35"/>
      <c r="C147" s="205" t="s">
        <v>151</v>
      </c>
      <c r="D147" s="205" t="s">
        <v>146</v>
      </c>
      <c r="E147" s="206" t="s">
        <v>296</v>
      </c>
      <c r="F147" s="207" t="s">
        <v>297</v>
      </c>
      <c r="G147" s="208" t="s">
        <v>159</v>
      </c>
      <c r="H147" s="209">
        <v>45.81</v>
      </c>
      <c r="I147" s="210"/>
      <c r="J147" s="211">
        <f>ROUND(I147*H147,2)</f>
        <v>0</v>
      </c>
      <c r="K147" s="207" t="s">
        <v>150</v>
      </c>
      <c r="L147" s="39"/>
      <c r="M147" s="212" t="s">
        <v>1</v>
      </c>
      <c r="N147" s="213" t="s">
        <v>46</v>
      </c>
      <c r="O147" s="71"/>
      <c r="P147" s="214">
        <f>O147*H147</f>
        <v>0</v>
      </c>
      <c r="Q147" s="214">
        <v>0.0154</v>
      </c>
      <c r="R147" s="214">
        <f>Q147*H147</f>
        <v>0.705474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151</v>
      </c>
      <c r="AT147" s="216" t="s">
        <v>146</v>
      </c>
      <c r="AU147" s="216" t="s">
        <v>91</v>
      </c>
      <c r="AY147" s="17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89</v>
      </c>
      <c r="BK147" s="217">
        <f>ROUND(I147*H147,2)</f>
        <v>0</v>
      </c>
      <c r="BL147" s="17" t="s">
        <v>151</v>
      </c>
      <c r="BM147" s="216" t="s">
        <v>298</v>
      </c>
    </row>
    <row r="148" spans="2:51" s="13" customFormat="1" ht="11.25">
      <c r="B148" s="218"/>
      <c r="C148" s="219"/>
      <c r="D148" s="220" t="s">
        <v>153</v>
      </c>
      <c r="E148" s="221" t="s">
        <v>1</v>
      </c>
      <c r="F148" s="222" t="s">
        <v>299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153</v>
      </c>
      <c r="AU148" s="228" t="s">
        <v>91</v>
      </c>
      <c r="AV148" s="13" t="s">
        <v>89</v>
      </c>
      <c r="AW148" s="13" t="s">
        <v>35</v>
      </c>
      <c r="AX148" s="13" t="s">
        <v>81</v>
      </c>
      <c r="AY148" s="228" t="s">
        <v>143</v>
      </c>
    </row>
    <row r="149" spans="2:51" s="13" customFormat="1" ht="11.25">
      <c r="B149" s="218"/>
      <c r="C149" s="219"/>
      <c r="D149" s="220" t="s">
        <v>153</v>
      </c>
      <c r="E149" s="221" t="s">
        <v>1</v>
      </c>
      <c r="F149" s="222" t="s">
        <v>172</v>
      </c>
      <c r="G149" s="219"/>
      <c r="H149" s="221" t="s">
        <v>1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153</v>
      </c>
      <c r="AU149" s="228" t="s">
        <v>91</v>
      </c>
      <c r="AV149" s="13" t="s">
        <v>89</v>
      </c>
      <c r="AW149" s="13" t="s">
        <v>35</v>
      </c>
      <c r="AX149" s="13" t="s">
        <v>81</v>
      </c>
      <c r="AY149" s="228" t="s">
        <v>143</v>
      </c>
    </row>
    <row r="150" spans="2:51" s="14" customFormat="1" ht="11.25">
      <c r="B150" s="229"/>
      <c r="C150" s="230"/>
      <c r="D150" s="220" t="s">
        <v>153</v>
      </c>
      <c r="E150" s="231" t="s">
        <v>1</v>
      </c>
      <c r="F150" s="232" t="s">
        <v>173</v>
      </c>
      <c r="G150" s="230"/>
      <c r="H150" s="233">
        <v>68.816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153</v>
      </c>
      <c r="AU150" s="239" t="s">
        <v>91</v>
      </c>
      <c r="AV150" s="14" t="s">
        <v>91</v>
      </c>
      <c r="AW150" s="14" t="s">
        <v>35</v>
      </c>
      <c r="AX150" s="14" t="s">
        <v>81</v>
      </c>
      <c r="AY150" s="239" t="s">
        <v>143</v>
      </c>
    </row>
    <row r="151" spans="2:51" s="14" customFormat="1" ht="11.25">
      <c r="B151" s="229"/>
      <c r="C151" s="230"/>
      <c r="D151" s="220" t="s">
        <v>153</v>
      </c>
      <c r="E151" s="231" t="s">
        <v>1</v>
      </c>
      <c r="F151" s="232" t="s">
        <v>174</v>
      </c>
      <c r="G151" s="230"/>
      <c r="H151" s="233">
        <v>-2.41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153</v>
      </c>
      <c r="AU151" s="239" t="s">
        <v>91</v>
      </c>
      <c r="AV151" s="14" t="s">
        <v>91</v>
      </c>
      <c r="AW151" s="14" t="s">
        <v>35</v>
      </c>
      <c r="AX151" s="14" t="s">
        <v>81</v>
      </c>
      <c r="AY151" s="239" t="s">
        <v>143</v>
      </c>
    </row>
    <row r="152" spans="2:51" s="14" customFormat="1" ht="11.25">
      <c r="B152" s="229"/>
      <c r="C152" s="230"/>
      <c r="D152" s="220" t="s">
        <v>153</v>
      </c>
      <c r="E152" s="231" t="s">
        <v>1</v>
      </c>
      <c r="F152" s="232" t="s">
        <v>300</v>
      </c>
      <c r="G152" s="230"/>
      <c r="H152" s="233">
        <v>-20.596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153</v>
      </c>
      <c r="AU152" s="239" t="s">
        <v>91</v>
      </c>
      <c r="AV152" s="14" t="s">
        <v>91</v>
      </c>
      <c r="AW152" s="14" t="s">
        <v>35</v>
      </c>
      <c r="AX152" s="14" t="s">
        <v>81</v>
      </c>
      <c r="AY152" s="239" t="s">
        <v>143</v>
      </c>
    </row>
    <row r="153" spans="2:51" s="15" customFormat="1" ht="11.25">
      <c r="B153" s="240"/>
      <c r="C153" s="241"/>
      <c r="D153" s="220" t="s">
        <v>153</v>
      </c>
      <c r="E153" s="242" t="s">
        <v>1</v>
      </c>
      <c r="F153" s="243" t="s">
        <v>156</v>
      </c>
      <c r="G153" s="241"/>
      <c r="H153" s="244">
        <v>45.81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153</v>
      </c>
      <c r="AU153" s="250" t="s">
        <v>91</v>
      </c>
      <c r="AV153" s="15" t="s">
        <v>151</v>
      </c>
      <c r="AW153" s="15" t="s">
        <v>35</v>
      </c>
      <c r="AX153" s="15" t="s">
        <v>89</v>
      </c>
      <c r="AY153" s="250" t="s">
        <v>143</v>
      </c>
    </row>
    <row r="154" spans="1:65" s="2" customFormat="1" ht="21.75" customHeight="1">
      <c r="A154" s="34"/>
      <c r="B154" s="35"/>
      <c r="C154" s="205" t="s">
        <v>177</v>
      </c>
      <c r="D154" s="205" t="s">
        <v>146</v>
      </c>
      <c r="E154" s="206" t="s">
        <v>301</v>
      </c>
      <c r="F154" s="207" t="s">
        <v>302</v>
      </c>
      <c r="G154" s="208" t="s">
        <v>159</v>
      </c>
      <c r="H154" s="209">
        <v>15.59</v>
      </c>
      <c r="I154" s="210"/>
      <c r="J154" s="211">
        <f>ROUND(I154*H154,2)</f>
        <v>0</v>
      </c>
      <c r="K154" s="207" t="s">
        <v>150</v>
      </c>
      <c r="L154" s="39"/>
      <c r="M154" s="212" t="s">
        <v>1</v>
      </c>
      <c r="N154" s="213" t="s">
        <v>46</v>
      </c>
      <c r="O154" s="71"/>
      <c r="P154" s="214">
        <f>O154*H154</f>
        <v>0</v>
      </c>
      <c r="Q154" s="214">
        <v>0.0204</v>
      </c>
      <c r="R154" s="214">
        <f>Q154*H154</f>
        <v>0.31803600000000004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151</v>
      </c>
      <c r="AT154" s="216" t="s">
        <v>146</v>
      </c>
      <c r="AU154" s="216" t="s">
        <v>91</v>
      </c>
      <c r="AY154" s="17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89</v>
      </c>
      <c r="BK154" s="217">
        <f>ROUND(I154*H154,2)</f>
        <v>0</v>
      </c>
      <c r="BL154" s="17" t="s">
        <v>151</v>
      </c>
      <c r="BM154" s="216" t="s">
        <v>303</v>
      </c>
    </row>
    <row r="155" spans="2:51" s="13" customFormat="1" ht="11.25">
      <c r="B155" s="218"/>
      <c r="C155" s="219"/>
      <c r="D155" s="220" t="s">
        <v>153</v>
      </c>
      <c r="E155" s="221" t="s">
        <v>1</v>
      </c>
      <c r="F155" s="222" t="s">
        <v>304</v>
      </c>
      <c r="G155" s="219"/>
      <c r="H155" s="221" t="s">
        <v>1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153</v>
      </c>
      <c r="AU155" s="228" t="s">
        <v>91</v>
      </c>
      <c r="AV155" s="13" t="s">
        <v>89</v>
      </c>
      <c r="AW155" s="13" t="s">
        <v>35</v>
      </c>
      <c r="AX155" s="13" t="s">
        <v>81</v>
      </c>
      <c r="AY155" s="228" t="s">
        <v>143</v>
      </c>
    </row>
    <row r="156" spans="2:51" s="13" customFormat="1" ht="11.25">
      <c r="B156" s="218"/>
      <c r="C156" s="219"/>
      <c r="D156" s="220" t="s">
        <v>153</v>
      </c>
      <c r="E156" s="221" t="s">
        <v>1</v>
      </c>
      <c r="F156" s="222" t="s">
        <v>172</v>
      </c>
      <c r="G156" s="219"/>
      <c r="H156" s="221" t="s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153</v>
      </c>
      <c r="AU156" s="228" t="s">
        <v>91</v>
      </c>
      <c r="AV156" s="13" t="s">
        <v>89</v>
      </c>
      <c r="AW156" s="13" t="s">
        <v>35</v>
      </c>
      <c r="AX156" s="13" t="s">
        <v>81</v>
      </c>
      <c r="AY156" s="228" t="s">
        <v>143</v>
      </c>
    </row>
    <row r="157" spans="2:51" s="14" customFormat="1" ht="11.25">
      <c r="B157" s="229"/>
      <c r="C157" s="230"/>
      <c r="D157" s="220" t="s">
        <v>153</v>
      </c>
      <c r="E157" s="231" t="s">
        <v>1</v>
      </c>
      <c r="F157" s="232" t="s">
        <v>305</v>
      </c>
      <c r="G157" s="230"/>
      <c r="H157" s="233">
        <v>15.59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153</v>
      </c>
      <c r="AU157" s="239" t="s">
        <v>91</v>
      </c>
      <c r="AV157" s="14" t="s">
        <v>91</v>
      </c>
      <c r="AW157" s="14" t="s">
        <v>35</v>
      </c>
      <c r="AX157" s="14" t="s">
        <v>81</v>
      </c>
      <c r="AY157" s="239" t="s">
        <v>143</v>
      </c>
    </row>
    <row r="158" spans="2:51" s="15" customFormat="1" ht="11.25">
      <c r="B158" s="240"/>
      <c r="C158" s="241"/>
      <c r="D158" s="220" t="s">
        <v>153</v>
      </c>
      <c r="E158" s="242" t="s">
        <v>1</v>
      </c>
      <c r="F158" s="243" t="s">
        <v>156</v>
      </c>
      <c r="G158" s="241"/>
      <c r="H158" s="244">
        <v>15.59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153</v>
      </c>
      <c r="AU158" s="250" t="s">
        <v>91</v>
      </c>
      <c r="AV158" s="15" t="s">
        <v>151</v>
      </c>
      <c r="AW158" s="15" t="s">
        <v>35</v>
      </c>
      <c r="AX158" s="15" t="s">
        <v>89</v>
      </c>
      <c r="AY158" s="250" t="s">
        <v>143</v>
      </c>
    </row>
    <row r="159" spans="2:63" s="12" customFormat="1" ht="22.9" customHeight="1">
      <c r="B159" s="190"/>
      <c r="C159" s="191"/>
      <c r="D159" s="192" t="s">
        <v>80</v>
      </c>
      <c r="E159" s="203" t="s">
        <v>144</v>
      </c>
      <c r="F159" s="203" t="s">
        <v>145</v>
      </c>
      <c r="G159" s="191"/>
      <c r="H159" s="191"/>
      <c r="I159" s="194"/>
      <c r="J159" s="204">
        <f>BK159</f>
        <v>0</v>
      </c>
      <c r="K159" s="191"/>
      <c r="L159" s="195"/>
      <c r="M159" s="196"/>
      <c r="N159" s="197"/>
      <c r="O159" s="197"/>
      <c r="P159" s="198">
        <f>SUM(P160:P161)</f>
        <v>0</v>
      </c>
      <c r="Q159" s="197"/>
      <c r="R159" s="198">
        <f>SUM(R160:R161)</f>
        <v>0.0027029999999999997</v>
      </c>
      <c r="S159" s="197"/>
      <c r="T159" s="199">
        <f>SUM(T160:T161)</f>
        <v>0</v>
      </c>
      <c r="AR159" s="200" t="s">
        <v>89</v>
      </c>
      <c r="AT159" s="201" t="s">
        <v>80</v>
      </c>
      <c r="AU159" s="201" t="s">
        <v>89</v>
      </c>
      <c r="AY159" s="200" t="s">
        <v>143</v>
      </c>
      <c r="BK159" s="202">
        <f>SUM(BK160:BK161)</f>
        <v>0</v>
      </c>
    </row>
    <row r="160" spans="1:65" s="2" customFormat="1" ht="33" customHeight="1">
      <c r="A160" s="34"/>
      <c r="B160" s="35"/>
      <c r="C160" s="205" t="s">
        <v>182</v>
      </c>
      <c r="D160" s="205" t="s">
        <v>146</v>
      </c>
      <c r="E160" s="206" t="s">
        <v>306</v>
      </c>
      <c r="F160" s="207" t="s">
        <v>307</v>
      </c>
      <c r="G160" s="208" t="s">
        <v>159</v>
      </c>
      <c r="H160" s="209">
        <v>15.9</v>
      </c>
      <c r="I160" s="210"/>
      <c r="J160" s="211">
        <f>ROUND(I160*H160,2)</f>
        <v>0</v>
      </c>
      <c r="K160" s="207" t="s">
        <v>150</v>
      </c>
      <c r="L160" s="39"/>
      <c r="M160" s="212" t="s">
        <v>1</v>
      </c>
      <c r="N160" s="213" t="s">
        <v>46</v>
      </c>
      <c r="O160" s="71"/>
      <c r="P160" s="214">
        <f>O160*H160</f>
        <v>0</v>
      </c>
      <c r="Q160" s="214">
        <v>0.00013</v>
      </c>
      <c r="R160" s="214">
        <f>Q160*H160</f>
        <v>0.002067</v>
      </c>
      <c r="S160" s="214">
        <v>0</v>
      </c>
      <c r="T160" s="21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151</v>
      </c>
      <c r="AT160" s="216" t="s">
        <v>146</v>
      </c>
      <c r="AU160" s="216" t="s">
        <v>91</v>
      </c>
      <c r="AY160" s="17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89</v>
      </c>
      <c r="BK160" s="217">
        <f>ROUND(I160*H160,2)</f>
        <v>0</v>
      </c>
      <c r="BL160" s="17" t="s">
        <v>151</v>
      </c>
      <c r="BM160" s="216" t="s">
        <v>308</v>
      </c>
    </row>
    <row r="161" spans="1:65" s="2" customFormat="1" ht="33" customHeight="1">
      <c r="A161" s="34"/>
      <c r="B161" s="35"/>
      <c r="C161" s="205" t="s">
        <v>186</v>
      </c>
      <c r="D161" s="205" t="s">
        <v>146</v>
      </c>
      <c r="E161" s="206" t="s">
        <v>309</v>
      </c>
      <c r="F161" s="207" t="s">
        <v>310</v>
      </c>
      <c r="G161" s="208" t="s">
        <v>159</v>
      </c>
      <c r="H161" s="209">
        <v>15.9</v>
      </c>
      <c r="I161" s="210"/>
      <c r="J161" s="211">
        <f>ROUND(I161*H161,2)</f>
        <v>0</v>
      </c>
      <c r="K161" s="207" t="s">
        <v>150</v>
      </c>
      <c r="L161" s="39"/>
      <c r="M161" s="212" t="s">
        <v>1</v>
      </c>
      <c r="N161" s="213" t="s">
        <v>46</v>
      </c>
      <c r="O161" s="71"/>
      <c r="P161" s="214">
        <f>O161*H161</f>
        <v>0</v>
      </c>
      <c r="Q161" s="214">
        <v>4E-05</v>
      </c>
      <c r="R161" s="214">
        <f>Q161*H161</f>
        <v>0.0006360000000000001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151</v>
      </c>
      <c r="AT161" s="216" t="s">
        <v>146</v>
      </c>
      <c r="AU161" s="216" t="s">
        <v>91</v>
      </c>
      <c r="AY161" s="17" t="s">
        <v>143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89</v>
      </c>
      <c r="BK161" s="217">
        <f>ROUND(I161*H161,2)</f>
        <v>0</v>
      </c>
      <c r="BL161" s="17" t="s">
        <v>151</v>
      </c>
      <c r="BM161" s="216" t="s">
        <v>311</v>
      </c>
    </row>
    <row r="162" spans="2:63" s="12" customFormat="1" ht="22.9" customHeight="1">
      <c r="B162" s="190"/>
      <c r="C162" s="191"/>
      <c r="D162" s="192" t="s">
        <v>80</v>
      </c>
      <c r="E162" s="203" t="s">
        <v>312</v>
      </c>
      <c r="F162" s="203" t="s">
        <v>313</v>
      </c>
      <c r="G162" s="191"/>
      <c r="H162" s="191"/>
      <c r="I162" s="194"/>
      <c r="J162" s="204">
        <f>BK162</f>
        <v>0</v>
      </c>
      <c r="K162" s="191"/>
      <c r="L162" s="195"/>
      <c r="M162" s="196"/>
      <c r="N162" s="197"/>
      <c r="O162" s="197"/>
      <c r="P162" s="198">
        <f>P163</f>
        <v>0</v>
      </c>
      <c r="Q162" s="197"/>
      <c r="R162" s="198">
        <f>R163</f>
        <v>0</v>
      </c>
      <c r="S162" s="197"/>
      <c r="T162" s="199">
        <f>T163</f>
        <v>0</v>
      </c>
      <c r="AR162" s="200" t="s">
        <v>89</v>
      </c>
      <c r="AT162" s="201" t="s">
        <v>80</v>
      </c>
      <c r="AU162" s="201" t="s">
        <v>89</v>
      </c>
      <c r="AY162" s="200" t="s">
        <v>143</v>
      </c>
      <c r="BK162" s="202">
        <f>BK163</f>
        <v>0</v>
      </c>
    </row>
    <row r="163" spans="1:65" s="2" customFormat="1" ht="44.25" customHeight="1">
      <c r="A163" s="34"/>
      <c r="B163" s="35"/>
      <c r="C163" s="205" t="s">
        <v>190</v>
      </c>
      <c r="D163" s="205" t="s">
        <v>146</v>
      </c>
      <c r="E163" s="206" t="s">
        <v>314</v>
      </c>
      <c r="F163" s="207" t="s">
        <v>315</v>
      </c>
      <c r="G163" s="208" t="s">
        <v>180</v>
      </c>
      <c r="H163" s="209">
        <v>1.603</v>
      </c>
      <c r="I163" s="210"/>
      <c r="J163" s="211">
        <f>ROUND(I163*H163,2)</f>
        <v>0</v>
      </c>
      <c r="K163" s="207" t="s">
        <v>150</v>
      </c>
      <c r="L163" s="39"/>
      <c r="M163" s="212" t="s">
        <v>1</v>
      </c>
      <c r="N163" s="213" t="s">
        <v>46</v>
      </c>
      <c r="O163" s="71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151</v>
      </c>
      <c r="AT163" s="216" t="s">
        <v>146</v>
      </c>
      <c r="AU163" s="216" t="s">
        <v>91</v>
      </c>
      <c r="AY163" s="17" t="s">
        <v>143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89</v>
      </c>
      <c r="BK163" s="217">
        <f>ROUND(I163*H163,2)</f>
        <v>0</v>
      </c>
      <c r="BL163" s="17" t="s">
        <v>151</v>
      </c>
      <c r="BM163" s="216" t="s">
        <v>316</v>
      </c>
    </row>
    <row r="164" spans="2:63" s="12" customFormat="1" ht="25.9" customHeight="1">
      <c r="B164" s="190"/>
      <c r="C164" s="191"/>
      <c r="D164" s="192" t="s">
        <v>80</v>
      </c>
      <c r="E164" s="193" t="s">
        <v>202</v>
      </c>
      <c r="F164" s="193" t="s">
        <v>203</v>
      </c>
      <c r="G164" s="191"/>
      <c r="H164" s="191"/>
      <c r="I164" s="194"/>
      <c r="J164" s="177">
        <f>BK164</f>
        <v>0</v>
      </c>
      <c r="K164" s="191"/>
      <c r="L164" s="195"/>
      <c r="M164" s="196"/>
      <c r="N164" s="197"/>
      <c r="O164" s="197"/>
      <c r="P164" s="198">
        <f>P165+P178+P180+P233+P270</f>
        <v>0</v>
      </c>
      <c r="Q164" s="197"/>
      <c r="R164" s="198">
        <f>R165+R178+R180+R233+R270</f>
        <v>0.9870034000000001</v>
      </c>
      <c r="S164" s="197"/>
      <c r="T164" s="199">
        <f>T165+T178+T180+T233+T270</f>
        <v>0</v>
      </c>
      <c r="AR164" s="200" t="s">
        <v>91</v>
      </c>
      <c r="AT164" s="201" t="s">
        <v>80</v>
      </c>
      <c r="AU164" s="201" t="s">
        <v>81</v>
      </c>
      <c r="AY164" s="200" t="s">
        <v>143</v>
      </c>
      <c r="BK164" s="202">
        <f>BK165+BK178+BK180+BK233+BK270</f>
        <v>0</v>
      </c>
    </row>
    <row r="165" spans="2:63" s="12" customFormat="1" ht="22.9" customHeight="1">
      <c r="B165" s="190"/>
      <c r="C165" s="191"/>
      <c r="D165" s="192" t="s">
        <v>80</v>
      </c>
      <c r="E165" s="203" t="s">
        <v>218</v>
      </c>
      <c r="F165" s="203" t="s">
        <v>219</v>
      </c>
      <c r="G165" s="191"/>
      <c r="H165" s="191"/>
      <c r="I165" s="194"/>
      <c r="J165" s="204">
        <f>BK165</f>
        <v>0</v>
      </c>
      <c r="K165" s="191"/>
      <c r="L165" s="195"/>
      <c r="M165" s="196"/>
      <c r="N165" s="197"/>
      <c r="O165" s="197"/>
      <c r="P165" s="198">
        <f>SUM(P166:P177)</f>
        <v>0</v>
      </c>
      <c r="Q165" s="197"/>
      <c r="R165" s="198">
        <f>SUM(R166:R177)</f>
        <v>0.0026</v>
      </c>
      <c r="S165" s="197"/>
      <c r="T165" s="199">
        <f>SUM(T166:T177)</f>
        <v>0</v>
      </c>
      <c r="AR165" s="200" t="s">
        <v>91</v>
      </c>
      <c r="AT165" s="201" t="s">
        <v>80</v>
      </c>
      <c r="AU165" s="201" t="s">
        <v>89</v>
      </c>
      <c r="AY165" s="200" t="s">
        <v>143</v>
      </c>
      <c r="BK165" s="202">
        <f>SUM(BK166:BK177)</f>
        <v>0</v>
      </c>
    </row>
    <row r="166" spans="1:65" s="2" customFormat="1" ht="16.5" customHeight="1">
      <c r="A166" s="34"/>
      <c r="B166" s="35"/>
      <c r="C166" s="205" t="s">
        <v>144</v>
      </c>
      <c r="D166" s="205" t="s">
        <v>146</v>
      </c>
      <c r="E166" s="206" t="s">
        <v>317</v>
      </c>
      <c r="F166" s="207" t="s">
        <v>318</v>
      </c>
      <c r="G166" s="208" t="s">
        <v>209</v>
      </c>
      <c r="H166" s="209">
        <v>3</v>
      </c>
      <c r="I166" s="210"/>
      <c r="J166" s="211">
        <f aca="true" t="shared" si="0" ref="J166:J177">ROUND(I166*H166,2)</f>
        <v>0</v>
      </c>
      <c r="K166" s="207" t="s">
        <v>1</v>
      </c>
      <c r="L166" s="39"/>
      <c r="M166" s="212" t="s">
        <v>1</v>
      </c>
      <c r="N166" s="213" t="s">
        <v>46</v>
      </c>
      <c r="O166" s="71"/>
      <c r="P166" s="214">
        <f aca="true" t="shared" si="1" ref="P166:P177">O166*H166</f>
        <v>0</v>
      </c>
      <c r="Q166" s="214">
        <v>0</v>
      </c>
      <c r="R166" s="214">
        <f aca="true" t="shared" si="2" ref="R166:R177">Q166*H166</f>
        <v>0</v>
      </c>
      <c r="S166" s="214">
        <v>0</v>
      </c>
      <c r="T166" s="215">
        <f aca="true" t="shared" si="3" ref="T166:T177"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210</v>
      </c>
      <c r="AT166" s="216" t="s">
        <v>146</v>
      </c>
      <c r="AU166" s="216" t="s">
        <v>91</v>
      </c>
      <c r="AY166" s="17" t="s">
        <v>143</v>
      </c>
      <c r="BE166" s="217">
        <f aca="true" t="shared" si="4" ref="BE166:BE177">IF(N166="základní",J166,0)</f>
        <v>0</v>
      </c>
      <c r="BF166" s="217">
        <f aca="true" t="shared" si="5" ref="BF166:BF177">IF(N166="snížená",J166,0)</f>
        <v>0</v>
      </c>
      <c r="BG166" s="217">
        <f aca="true" t="shared" si="6" ref="BG166:BG177">IF(N166="zákl. přenesená",J166,0)</f>
        <v>0</v>
      </c>
      <c r="BH166" s="217">
        <f aca="true" t="shared" si="7" ref="BH166:BH177">IF(N166="sníž. přenesená",J166,0)</f>
        <v>0</v>
      </c>
      <c r="BI166" s="217">
        <f aca="true" t="shared" si="8" ref="BI166:BI177">IF(N166="nulová",J166,0)</f>
        <v>0</v>
      </c>
      <c r="BJ166" s="17" t="s">
        <v>89</v>
      </c>
      <c r="BK166" s="217">
        <f aca="true" t="shared" si="9" ref="BK166:BK177">ROUND(I166*H166,2)</f>
        <v>0</v>
      </c>
      <c r="BL166" s="17" t="s">
        <v>210</v>
      </c>
      <c r="BM166" s="216" t="s">
        <v>319</v>
      </c>
    </row>
    <row r="167" spans="1:65" s="2" customFormat="1" ht="16.5" customHeight="1">
      <c r="A167" s="34"/>
      <c r="B167" s="35"/>
      <c r="C167" s="205" t="s">
        <v>198</v>
      </c>
      <c r="D167" s="205" t="s">
        <v>146</v>
      </c>
      <c r="E167" s="206" t="s">
        <v>320</v>
      </c>
      <c r="F167" s="207" t="s">
        <v>321</v>
      </c>
      <c r="G167" s="208" t="s">
        <v>209</v>
      </c>
      <c r="H167" s="209">
        <v>3</v>
      </c>
      <c r="I167" s="210"/>
      <c r="J167" s="211">
        <f t="shared" si="0"/>
        <v>0</v>
      </c>
      <c r="K167" s="207" t="s">
        <v>1</v>
      </c>
      <c r="L167" s="39"/>
      <c r="M167" s="212" t="s">
        <v>1</v>
      </c>
      <c r="N167" s="213" t="s">
        <v>46</v>
      </c>
      <c r="O167" s="71"/>
      <c r="P167" s="214">
        <f t="shared" si="1"/>
        <v>0</v>
      </c>
      <c r="Q167" s="214">
        <v>0</v>
      </c>
      <c r="R167" s="214">
        <f t="shared" si="2"/>
        <v>0</v>
      </c>
      <c r="S167" s="214">
        <v>0</v>
      </c>
      <c r="T167" s="215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210</v>
      </c>
      <c r="AT167" s="216" t="s">
        <v>146</v>
      </c>
      <c r="AU167" s="216" t="s">
        <v>91</v>
      </c>
      <c r="AY167" s="17" t="s">
        <v>143</v>
      </c>
      <c r="BE167" s="217">
        <f t="shared" si="4"/>
        <v>0</v>
      </c>
      <c r="BF167" s="217">
        <f t="shared" si="5"/>
        <v>0</v>
      </c>
      <c r="BG167" s="217">
        <f t="shared" si="6"/>
        <v>0</v>
      </c>
      <c r="BH167" s="217">
        <f t="shared" si="7"/>
        <v>0</v>
      </c>
      <c r="BI167" s="217">
        <f t="shared" si="8"/>
        <v>0</v>
      </c>
      <c r="BJ167" s="17" t="s">
        <v>89</v>
      </c>
      <c r="BK167" s="217">
        <f t="shared" si="9"/>
        <v>0</v>
      </c>
      <c r="BL167" s="17" t="s">
        <v>210</v>
      </c>
      <c r="BM167" s="216" t="s">
        <v>322</v>
      </c>
    </row>
    <row r="168" spans="1:65" s="2" customFormat="1" ht="16.5" customHeight="1">
      <c r="A168" s="34"/>
      <c r="B168" s="35"/>
      <c r="C168" s="205" t="s">
        <v>206</v>
      </c>
      <c r="D168" s="205" t="s">
        <v>146</v>
      </c>
      <c r="E168" s="206" t="s">
        <v>323</v>
      </c>
      <c r="F168" s="207" t="s">
        <v>324</v>
      </c>
      <c r="G168" s="208" t="s">
        <v>209</v>
      </c>
      <c r="H168" s="209">
        <v>2</v>
      </c>
      <c r="I168" s="210"/>
      <c r="J168" s="211">
        <f t="shared" si="0"/>
        <v>0</v>
      </c>
      <c r="K168" s="207" t="s">
        <v>1</v>
      </c>
      <c r="L168" s="39"/>
      <c r="M168" s="212" t="s">
        <v>1</v>
      </c>
      <c r="N168" s="213" t="s">
        <v>46</v>
      </c>
      <c r="O168" s="71"/>
      <c r="P168" s="214">
        <f t="shared" si="1"/>
        <v>0</v>
      </c>
      <c r="Q168" s="214">
        <v>0</v>
      </c>
      <c r="R168" s="214">
        <f t="shared" si="2"/>
        <v>0</v>
      </c>
      <c r="S168" s="214">
        <v>0</v>
      </c>
      <c r="T168" s="215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210</v>
      </c>
      <c r="AT168" s="216" t="s">
        <v>146</v>
      </c>
      <c r="AU168" s="216" t="s">
        <v>91</v>
      </c>
      <c r="AY168" s="17" t="s">
        <v>143</v>
      </c>
      <c r="BE168" s="217">
        <f t="shared" si="4"/>
        <v>0</v>
      </c>
      <c r="BF168" s="217">
        <f t="shared" si="5"/>
        <v>0</v>
      </c>
      <c r="BG168" s="217">
        <f t="shared" si="6"/>
        <v>0</v>
      </c>
      <c r="BH168" s="217">
        <f t="shared" si="7"/>
        <v>0</v>
      </c>
      <c r="BI168" s="217">
        <f t="shared" si="8"/>
        <v>0</v>
      </c>
      <c r="BJ168" s="17" t="s">
        <v>89</v>
      </c>
      <c r="BK168" s="217">
        <f t="shared" si="9"/>
        <v>0</v>
      </c>
      <c r="BL168" s="17" t="s">
        <v>210</v>
      </c>
      <c r="BM168" s="216" t="s">
        <v>325</v>
      </c>
    </row>
    <row r="169" spans="1:65" s="2" customFormat="1" ht="16.5" customHeight="1">
      <c r="A169" s="34"/>
      <c r="B169" s="35"/>
      <c r="C169" s="205" t="s">
        <v>214</v>
      </c>
      <c r="D169" s="205" t="s">
        <v>146</v>
      </c>
      <c r="E169" s="206" t="s">
        <v>326</v>
      </c>
      <c r="F169" s="207" t="s">
        <v>327</v>
      </c>
      <c r="G169" s="208" t="s">
        <v>209</v>
      </c>
      <c r="H169" s="209">
        <v>2</v>
      </c>
      <c r="I169" s="210"/>
      <c r="J169" s="211">
        <f t="shared" si="0"/>
        <v>0</v>
      </c>
      <c r="K169" s="207" t="s">
        <v>1</v>
      </c>
      <c r="L169" s="39"/>
      <c r="M169" s="212" t="s">
        <v>1</v>
      </c>
      <c r="N169" s="213" t="s">
        <v>46</v>
      </c>
      <c r="O169" s="71"/>
      <c r="P169" s="214">
        <f t="shared" si="1"/>
        <v>0</v>
      </c>
      <c r="Q169" s="214">
        <v>0</v>
      </c>
      <c r="R169" s="214">
        <f t="shared" si="2"/>
        <v>0</v>
      </c>
      <c r="S169" s="214">
        <v>0</v>
      </c>
      <c r="T169" s="215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210</v>
      </c>
      <c r="AT169" s="216" t="s">
        <v>146</v>
      </c>
      <c r="AU169" s="216" t="s">
        <v>91</v>
      </c>
      <c r="AY169" s="17" t="s">
        <v>143</v>
      </c>
      <c r="BE169" s="217">
        <f t="shared" si="4"/>
        <v>0</v>
      </c>
      <c r="BF169" s="217">
        <f t="shared" si="5"/>
        <v>0</v>
      </c>
      <c r="BG169" s="217">
        <f t="shared" si="6"/>
        <v>0</v>
      </c>
      <c r="BH169" s="217">
        <f t="shared" si="7"/>
        <v>0</v>
      </c>
      <c r="BI169" s="217">
        <f t="shared" si="8"/>
        <v>0</v>
      </c>
      <c r="BJ169" s="17" t="s">
        <v>89</v>
      </c>
      <c r="BK169" s="217">
        <f t="shared" si="9"/>
        <v>0</v>
      </c>
      <c r="BL169" s="17" t="s">
        <v>210</v>
      </c>
      <c r="BM169" s="216" t="s">
        <v>328</v>
      </c>
    </row>
    <row r="170" spans="1:65" s="2" customFormat="1" ht="16.5" customHeight="1">
      <c r="A170" s="34"/>
      <c r="B170" s="35"/>
      <c r="C170" s="205" t="s">
        <v>220</v>
      </c>
      <c r="D170" s="205" t="s">
        <v>146</v>
      </c>
      <c r="E170" s="206" t="s">
        <v>329</v>
      </c>
      <c r="F170" s="207" t="s">
        <v>330</v>
      </c>
      <c r="G170" s="208" t="s">
        <v>209</v>
      </c>
      <c r="H170" s="209">
        <v>1</v>
      </c>
      <c r="I170" s="210"/>
      <c r="J170" s="211">
        <f t="shared" si="0"/>
        <v>0</v>
      </c>
      <c r="K170" s="207" t="s">
        <v>1</v>
      </c>
      <c r="L170" s="39"/>
      <c r="M170" s="212" t="s">
        <v>1</v>
      </c>
      <c r="N170" s="213" t="s">
        <v>46</v>
      </c>
      <c r="O170" s="71"/>
      <c r="P170" s="214">
        <f t="shared" si="1"/>
        <v>0</v>
      </c>
      <c r="Q170" s="214">
        <v>0</v>
      </c>
      <c r="R170" s="214">
        <f t="shared" si="2"/>
        <v>0</v>
      </c>
      <c r="S170" s="214">
        <v>0</v>
      </c>
      <c r="T170" s="215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210</v>
      </c>
      <c r="AT170" s="216" t="s">
        <v>146</v>
      </c>
      <c r="AU170" s="216" t="s">
        <v>91</v>
      </c>
      <c r="AY170" s="17" t="s">
        <v>143</v>
      </c>
      <c r="BE170" s="217">
        <f t="shared" si="4"/>
        <v>0</v>
      </c>
      <c r="BF170" s="217">
        <f t="shared" si="5"/>
        <v>0</v>
      </c>
      <c r="BG170" s="217">
        <f t="shared" si="6"/>
        <v>0</v>
      </c>
      <c r="BH170" s="217">
        <f t="shared" si="7"/>
        <v>0</v>
      </c>
      <c r="BI170" s="217">
        <f t="shared" si="8"/>
        <v>0</v>
      </c>
      <c r="BJ170" s="17" t="s">
        <v>89</v>
      </c>
      <c r="BK170" s="217">
        <f t="shared" si="9"/>
        <v>0</v>
      </c>
      <c r="BL170" s="17" t="s">
        <v>210</v>
      </c>
      <c r="BM170" s="216" t="s">
        <v>331</v>
      </c>
    </row>
    <row r="171" spans="1:65" s="2" customFormat="1" ht="16.5" customHeight="1">
      <c r="A171" s="34"/>
      <c r="B171" s="35"/>
      <c r="C171" s="205" t="s">
        <v>225</v>
      </c>
      <c r="D171" s="205" t="s">
        <v>146</v>
      </c>
      <c r="E171" s="206" t="s">
        <v>332</v>
      </c>
      <c r="F171" s="207" t="s">
        <v>333</v>
      </c>
      <c r="G171" s="208" t="s">
        <v>209</v>
      </c>
      <c r="H171" s="209">
        <v>2</v>
      </c>
      <c r="I171" s="210"/>
      <c r="J171" s="211">
        <f t="shared" si="0"/>
        <v>0</v>
      </c>
      <c r="K171" s="207" t="s">
        <v>1</v>
      </c>
      <c r="L171" s="39"/>
      <c r="M171" s="212" t="s">
        <v>1</v>
      </c>
      <c r="N171" s="213" t="s">
        <v>46</v>
      </c>
      <c r="O171" s="71"/>
      <c r="P171" s="214">
        <f t="shared" si="1"/>
        <v>0</v>
      </c>
      <c r="Q171" s="214">
        <v>0</v>
      </c>
      <c r="R171" s="214">
        <f t="shared" si="2"/>
        <v>0</v>
      </c>
      <c r="S171" s="214">
        <v>0</v>
      </c>
      <c r="T171" s="215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210</v>
      </c>
      <c r="AT171" s="216" t="s">
        <v>146</v>
      </c>
      <c r="AU171" s="216" t="s">
        <v>91</v>
      </c>
      <c r="AY171" s="17" t="s">
        <v>143</v>
      </c>
      <c r="BE171" s="217">
        <f t="shared" si="4"/>
        <v>0</v>
      </c>
      <c r="BF171" s="217">
        <f t="shared" si="5"/>
        <v>0</v>
      </c>
      <c r="BG171" s="217">
        <f t="shared" si="6"/>
        <v>0</v>
      </c>
      <c r="BH171" s="217">
        <f t="shared" si="7"/>
        <v>0</v>
      </c>
      <c r="BI171" s="217">
        <f t="shared" si="8"/>
        <v>0</v>
      </c>
      <c r="BJ171" s="17" t="s">
        <v>89</v>
      </c>
      <c r="BK171" s="217">
        <f t="shared" si="9"/>
        <v>0</v>
      </c>
      <c r="BL171" s="17" t="s">
        <v>210</v>
      </c>
      <c r="BM171" s="216" t="s">
        <v>334</v>
      </c>
    </row>
    <row r="172" spans="1:65" s="2" customFormat="1" ht="16.5" customHeight="1">
      <c r="A172" s="34"/>
      <c r="B172" s="35"/>
      <c r="C172" s="205" t="s">
        <v>8</v>
      </c>
      <c r="D172" s="205" t="s">
        <v>146</v>
      </c>
      <c r="E172" s="206" t="s">
        <v>335</v>
      </c>
      <c r="F172" s="207" t="s">
        <v>336</v>
      </c>
      <c r="G172" s="208" t="s">
        <v>209</v>
      </c>
      <c r="H172" s="209">
        <v>2</v>
      </c>
      <c r="I172" s="210"/>
      <c r="J172" s="211">
        <f t="shared" si="0"/>
        <v>0</v>
      </c>
      <c r="K172" s="207" t="s">
        <v>1</v>
      </c>
      <c r="L172" s="39"/>
      <c r="M172" s="212" t="s">
        <v>1</v>
      </c>
      <c r="N172" s="213" t="s">
        <v>46</v>
      </c>
      <c r="O172" s="71"/>
      <c r="P172" s="214">
        <f t="shared" si="1"/>
        <v>0</v>
      </c>
      <c r="Q172" s="214">
        <v>0</v>
      </c>
      <c r="R172" s="214">
        <f t="shared" si="2"/>
        <v>0</v>
      </c>
      <c r="S172" s="214">
        <v>0</v>
      </c>
      <c r="T172" s="215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210</v>
      </c>
      <c r="AT172" s="216" t="s">
        <v>146</v>
      </c>
      <c r="AU172" s="216" t="s">
        <v>91</v>
      </c>
      <c r="AY172" s="17" t="s">
        <v>143</v>
      </c>
      <c r="BE172" s="217">
        <f t="shared" si="4"/>
        <v>0</v>
      </c>
      <c r="BF172" s="217">
        <f t="shared" si="5"/>
        <v>0</v>
      </c>
      <c r="BG172" s="217">
        <f t="shared" si="6"/>
        <v>0</v>
      </c>
      <c r="BH172" s="217">
        <f t="shared" si="7"/>
        <v>0</v>
      </c>
      <c r="BI172" s="217">
        <f t="shared" si="8"/>
        <v>0</v>
      </c>
      <c r="BJ172" s="17" t="s">
        <v>89</v>
      </c>
      <c r="BK172" s="217">
        <f t="shared" si="9"/>
        <v>0</v>
      </c>
      <c r="BL172" s="17" t="s">
        <v>210</v>
      </c>
      <c r="BM172" s="216" t="s">
        <v>337</v>
      </c>
    </row>
    <row r="173" spans="1:65" s="2" customFormat="1" ht="21.75" customHeight="1">
      <c r="A173" s="34"/>
      <c r="B173" s="35"/>
      <c r="C173" s="205" t="s">
        <v>210</v>
      </c>
      <c r="D173" s="205" t="s">
        <v>146</v>
      </c>
      <c r="E173" s="206" t="s">
        <v>338</v>
      </c>
      <c r="F173" s="207" t="s">
        <v>339</v>
      </c>
      <c r="G173" s="208" t="s">
        <v>223</v>
      </c>
      <c r="H173" s="209">
        <v>2</v>
      </c>
      <c r="I173" s="210"/>
      <c r="J173" s="211">
        <f t="shared" si="0"/>
        <v>0</v>
      </c>
      <c r="K173" s="207" t="s">
        <v>1</v>
      </c>
      <c r="L173" s="39"/>
      <c r="M173" s="212" t="s">
        <v>1</v>
      </c>
      <c r="N173" s="213" t="s">
        <v>46</v>
      </c>
      <c r="O173" s="71"/>
      <c r="P173" s="214">
        <f t="shared" si="1"/>
        <v>0</v>
      </c>
      <c r="Q173" s="214">
        <v>0.00052</v>
      </c>
      <c r="R173" s="214">
        <f t="shared" si="2"/>
        <v>0.00104</v>
      </c>
      <c r="S173" s="214">
        <v>0</v>
      </c>
      <c r="T173" s="215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210</v>
      </c>
      <c r="AT173" s="216" t="s">
        <v>146</v>
      </c>
      <c r="AU173" s="216" t="s">
        <v>91</v>
      </c>
      <c r="AY173" s="17" t="s">
        <v>143</v>
      </c>
      <c r="BE173" s="217">
        <f t="shared" si="4"/>
        <v>0</v>
      </c>
      <c r="BF173" s="217">
        <f t="shared" si="5"/>
        <v>0</v>
      </c>
      <c r="BG173" s="217">
        <f t="shared" si="6"/>
        <v>0</v>
      </c>
      <c r="BH173" s="217">
        <f t="shared" si="7"/>
        <v>0</v>
      </c>
      <c r="BI173" s="217">
        <f t="shared" si="8"/>
        <v>0</v>
      </c>
      <c r="BJ173" s="17" t="s">
        <v>89</v>
      </c>
      <c r="BK173" s="217">
        <f t="shared" si="9"/>
        <v>0</v>
      </c>
      <c r="BL173" s="17" t="s">
        <v>210</v>
      </c>
      <c r="BM173" s="216" t="s">
        <v>340</v>
      </c>
    </row>
    <row r="174" spans="1:65" s="2" customFormat="1" ht="21.75" customHeight="1">
      <c r="A174" s="34"/>
      <c r="B174" s="35"/>
      <c r="C174" s="205" t="s">
        <v>235</v>
      </c>
      <c r="D174" s="205" t="s">
        <v>146</v>
      </c>
      <c r="E174" s="206" t="s">
        <v>341</v>
      </c>
      <c r="F174" s="207" t="s">
        <v>342</v>
      </c>
      <c r="G174" s="208" t="s">
        <v>223</v>
      </c>
      <c r="H174" s="209">
        <v>2</v>
      </c>
      <c r="I174" s="210"/>
      <c r="J174" s="211">
        <f t="shared" si="0"/>
        <v>0</v>
      </c>
      <c r="K174" s="207" t="s">
        <v>150</v>
      </c>
      <c r="L174" s="39"/>
      <c r="M174" s="212" t="s">
        <v>1</v>
      </c>
      <c r="N174" s="213" t="s">
        <v>46</v>
      </c>
      <c r="O174" s="71"/>
      <c r="P174" s="214">
        <f t="shared" si="1"/>
        <v>0</v>
      </c>
      <c r="Q174" s="214">
        <v>0.00052</v>
      </c>
      <c r="R174" s="214">
        <f t="shared" si="2"/>
        <v>0.00104</v>
      </c>
      <c r="S174" s="214">
        <v>0</v>
      </c>
      <c r="T174" s="215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6" t="s">
        <v>210</v>
      </c>
      <c r="AT174" s="216" t="s">
        <v>146</v>
      </c>
      <c r="AU174" s="216" t="s">
        <v>91</v>
      </c>
      <c r="AY174" s="17" t="s">
        <v>143</v>
      </c>
      <c r="BE174" s="217">
        <f t="shared" si="4"/>
        <v>0</v>
      </c>
      <c r="BF174" s="217">
        <f t="shared" si="5"/>
        <v>0</v>
      </c>
      <c r="BG174" s="217">
        <f t="shared" si="6"/>
        <v>0</v>
      </c>
      <c r="BH174" s="217">
        <f t="shared" si="7"/>
        <v>0</v>
      </c>
      <c r="BI174" s="217">
        <f t="shared" si="8"/>
        <v>0</v>
      </c>
      <c r="BJ174" s="17" t="s">
        <v>89</v>
      </c>
      <c r="BK174" s="217">
        <f t="shared" si="9"/>
        <v>0</v>
      </c>
      <c r="BL174" s="17" t="s">
        <v>210</v>
      </c>
      <c r="BM174" s="216" t="s">
        <v>343</v>
      </c>
    </row>
    <row r="175" spans="1:65" s="2" customFormat="1" ht="21.75" customHeight="1">
      <c r="A175" s="34"/>
      <c r="B175" s="35"/>
      <c r="C175" s="205" t="s">
        <v>240</v>
      </c>
      <c r="D175" s="205" t="s">
        <v>146</v>
      </c>
      <c r="E175" s="206" t="s">
        <v>344</v>
      </c>
      <c r="F175" s="207" t="s">
        <v>345</v>
      </c>
      <c r="G175" s="208" t="s">
        <v>223</v>
      </c>
      <c r="H175" s="209">
        <v>1</v>
      </c>
      <c r="I175" s="210"/>
      <c r="J175" s="211">
        <f t="shared" si="0"/>
        <v>0</v>
      </c>
      <c r="K175" s="207" t="s">
        <v>150</v>
      </c>
      <c r="L175" s="39"/>
      <c r="M175" s="212" t="s">
        <v>1</v>
      </c>
      <c r="N175" s="213" t="s">
        <v>46</v>
      </c>
      <c r="O175" s="71"/>
      <c r="P175" s="214">
        <f t="shared" si="1"/>
        <v>0</v>
      </c>
      <c r="Q175" s="214">
        <v>0.00052</v>
      </c>
      <c r="R175" s="214">
        <f t="shared" si="2"/>
        <v>0.00052</v>
      </c>
      <c r="S175" s="214">
        <v>0</v>
      </c>
      <c r="T175" s="215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210</v>
      </c>
      <c r="AT175" s="216" t="s">
        <v>146</v>
      </c>
      <c r="AU175" s="216" t="s">
        <v>91</v>
      </c>
      <c r="AY175" s="17" t="s">
        <v>143</v>
      </c>
      <c r="BE175" s="217">
        <f t="shared" si="4"/>
        <v>0</v>
      </c>
      <c r="BF175" s="217">
        <f t="shared" si="5"/>
        <v>0</v>
      </c>
      <c r="BG175" s="217">
        <f t="shared" si="6"/>
        <v>0</v>
      </c>
      <c r="BH175" s="217">
        <f t="shared" si="7"/>
        <v>0</v>
      </c>
      <c r="BI175" s="217">
        <f t="shared" si="8"/>
        <v>0</v>
      </c>
      <c r="BJ175" s="17" t="s">
        <v>89</v>
      </c>
      <c r="BK175" s="217">
        <f t="shared" si="9"/>
        <v>0</v>
      </c>
      <c r="BL175" s="17" t="s">
        <v>210</v>
      </c>
      <c r="BM175" s="216" t="s">
        <v>346</v>
      </c>
    </row>
    <row r="176" spans="1:65" s="2" customFormat="1" ht="33" customHeight="1">
      <c r="A176" s="34"/>
      <c r="B176" s="35"/>
      <c r="C176" s="205" t="s">
        <v>246</v>
      </c>
      <c r="D176" s="205" t="s">
        <v>146</v>
      </c>
      <c r="E176" s="206" t="s">
        <v>347</v>
      </c>
      <c r="F176" s="207" t="s">
        <v>348</v>
      </c>
      <c r="G176" s="208" t="s">
        <v>180</v>
      </c>
      <c r="H176" s="209">
        <v>0.002</v>
      </c>
      <c r="I176" s="210"/>
      <c r="J176" s="211">
        <f t="shared" si="0"/>
        <v>0</v>
      </c>
      <c r="K176" s="207" t="s">
        <v>150</v>
      </c>
      <c r="L176" s="39"/>
      <c r="M176" s="212" t="s">
        <v>1</v>
      </c>
      <c r="N176" s="213" t="s">
        <v>46</v>
      </c>
      <c r="O176" s="71"/>
      <c r="P176" s="214">
        <f t="shared" si="1"/>
        <v>0</v>
      </c>
      <c r="Q176" s="214">
        <v>0</v>
      </c>
      <c r="R176" s="214">
        <f t="shared" si="2"/>
        <v>0</v>
      </c>
      <c r="S176" s="214">
        <v>0</v>
      </c>
      <c r="T176" s="215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210</v>
      </c>
      <c r="AT176" s="216" t="s">
        <v>146</v>
      </c>
      <c r="AU176" s="216" t="s">
        <v>91</v>
      </c>
      <c r="AY176" s="17" t="s">
        <v>143</v>
      </c>
      <c r="BE176" s="217">
        <f t="shared" si="4"/>
        <v>0</v>
      </c>
      <c r="BF176" s="217">
        <f t="shared" si="5"/>
        <v>0</v>
      </c>
      <c r="BG176" s="217">
        <f t="shared" si="6"/>
        <v>0</v>
      </c>
      <c r="BH176" s="217">
        <f t="shared" si="7"/>
        <v>0</v>
      </c>
      <c r="BI176" s="217">
        <f t="shared" si="8"/>
        <v>0</v>
      </c>
      <c r="BJ176" s="17" t="s">
        <v>89</v>
      </c>
      <c r="BK176" s="217">
        <f t="shared" si="9"/>
        <v>0</v>
      </c>
      <c r="BL176" s="17" t="s">
        <v>210</v>
      </c>
      <c r="BM176" s="216" t="s">
        <v>349</v>
      </c>
    </row>
    <row r="177" spans="1:65" s="2" customFormat="1" ht="44.25" customHeight="1">
      <c r="A177" s="34"/>
      <c r="B177" s="35"/>
      <c r="C177" s="205" t="s">
        <v>254</v>
      </c>
      <c r="D177" s="205" t="s">
        <v>146</v>
      </c>
      <c r="E177" s="206" t="s">
        <v>350</v>
      </c>
      <c r="F177" s="207" t="s">
        <v>351</v>
      </c>
      <c r="G177" s="208" t="s">
        <v>180</v>
      </c>
      <c r="H177" s="209">
        <v>0.002</v>
      </c>
      <c r="I177" s="210"/>
      <c r="J177" s="211">
        <f t="shared" si="0"/>
        <v>0</v>
      </c>
      <c r="K177" s="207" t="s">
        <v>150</v>
      </c>
      <c r="L177" s="39"/>
      <c r="M177" s="212" t="s">
        <v>1</v>
      </c>
      <c r="N177" s="213" t="s">
        <v>46</v>
      </c>
      <c r="O177" s="71"/>
      <c r="P177" s="214">
        <f t="shared" si="1"/>
        <v>0</v>
      </c>
      <c r="Q177" s="214">
        <v>0</v>
      </c>
      <c r="R177" s="214">
        <f t="shared" si="2"/>
        <v>0</v>
      </c>
      <c r="S177" s="214">
        <v>0</v>
      </c>
      <c r="T177" s="215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210</v>
      </c>
      <c r="AT177" s="216" t="s">
        <v>146</v>
      </c>
      <c r="AU177" s="216" t="s">
        <v>91</v>
      </c>
      <c r="AY177" s="17" t="s">
        <v>143</v>
      </c>
      <c r="BE177" s="217">
        <f t="shared" si="4"/>
        <v>0</v>
      </c>
      <c r="BF177" s="217">
        <f t="shared" si="5"/>
        <v>0</v>
      </c>
      <c r="BG177" s="217">
        <f t="shared" si="6"/>
        <v>0</v>
      </c>
      <c r="BH177" s="217">
        <f t="shared" si="7"/>
        <v>0</v>
      </c>
      <c r="BI177" s="217">
        <f t="shared" si="8"/>
        <v>0</v>
      </c>
      <c r="BJ177" s="17" t="s">
        <v>89</v>
      </c>
      <c r="BK177" s="217">
        <f t="shared" si="9"/>
        <v>0</v>
      </c>
      <c r="BL177" s="17" t="s">
        <v>210</v>
      </c>
      <c r="BM177" s="216" t="s">
        <v>352</v>
      </c>
    </row>
    <row r="178" spans="2:63" s="12" customFormat="1" ht="22.9" customHeight="1">
      <c r="B178" s="190"/>
      <c r="C178" s="191"/>
      <c r="D178" s="192" t="s">
        <v>80</v>
      </c>
      <c r="E178" s="203" t="s">
        <v>353</v>
      </c>
      <c r="F178" s="203" t="s">
        <v>354</v>
      </c>
      <c r="G178" s="191"/>
      <c r="H178" s="191"/>
      <c r="I178" s="194"/>
      <c r="J178" s="204">
        <f>BK178</f>
        <v>0</v>
      </c>
      <c r="K178" s="191"/>
      <c r="L178" s="195"/>
      <c r="M178" s="196"/>
      <c r="N178" s="197"/>
      <c r="O178" s="197"/>
      <c r="P178" s="198">
        <f>P179</f>
        <v>0</v>
      </c>
      <c r="Q178" s="197"/>
      <c r="R178" s="198">
        <f>R179</f>
        <v>0</v>
      </c>
      <c r="S178" s="197"/>
      <c r="T178" s="199">
        <f>T179</f>
        <v>0</v>
      </c>
      <c r="AR178" s="200" t="s">
        <v>91</v>
      </c>
      <c r="AT178" s="201" t="s">
        <v>80</v>
      </c>
      <c r="AU178" s="201" t="s">
        <v>89</v>
      </c>
      <c r="AY178" s="200" t="s">
        <v>143</v>
      </c>
      <c r="BK178" s="202">
        <f>BK179</f>
        <v>0</v>
      </c>
    </row>
    <row r="179" spans="1:65" s="2" customFormat="1" ht="21.75" customHeight="1">
      <c r="A179" s="34"/>
      <c r="B179" s="35"/>
      <c r="C179" s="205" t="s">
        <v>7</v>
      </c>
      <c r="D179" s="205" t="s">
        <v>146</v>
      </c>
      <c r="E179" s="206" t="s">
        <v>355</v>
      </c>
      <c r="F179" s="207" t="s">
        <v>356</v>
      </c>
      <c r="G179" s="208" t="s">
        <v>209</v>
      </c>
      <c r="H179" s="209">
        <v>2</v>
      </c>
      <c r="I179" s="210"/>
      <c r="J179" s="211">
        <f>ROUND(I179*H179,2)</f>
        <v>0</v>
      </c>
      <c r="K179" s="207" t="s">
        <v>1</v>
      </c>
      <c r="L179" s="39"/>
      <c r="M179" s="212" t="s">
        <v>1</v>
      </c>
      <c r="N179" s="213" t="s">
        <v>46</v>
      </c>
      <c r="O179" s="71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210</v>
      </c>
      <c r="AT179" s="216" t="s">
        <v>146</v>
      </c>
      <c r="AU179" s="216" t="s">
        <v>91</v>
      </c>
      <c r="AY179" s="17" t="s">
        <v>143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7" t="s">
        <v>89</v>
      </c>
      <c r="BK179" s="217">
        <f>ROUND(I179*H179,2)</f>
        <v>0</v>
      </c>
      <c r="BL179" s="17" t="s">
        <v>210</v>
      </c>
      <c r="BM179" s="216" t="s">
        <v>357</v>
      </c>
    </row>
    <row r="180" spans="2:63" s="12" customFormat="1" ht="22.9" customHeight="1">
      <c r="B180" s="190"/>
      <c r="C180" s="191"/>
      <c r="D180" s="192" t="s">
        <v>80</v>
      </c>
      <c r="E180" s="203" t="s">
        <v>244</v>
      </c>
      <c r="F180" s="203" t="s">
        <v>245</v>
      </c>
      <c r="G180" s="191"/>
      <c r="H180" s="191"/>
      <c r="I180" s="194"/>
      <c r="J180" s="204">
        <f>BK180</f>
        <v>0</v>
      </c>
      <c r="K180" s="191"/>
      <c r="L180" s="195"/>
      <c r="M180" s="196"/>
      <c r="N180" s="197"/>
      <c r="O180" s="197"/>
      <c r="P180" s="198">
        <f>SUM(P181:P232)</f>
        <v>0</v>
      </c>
      <c r="Q180" s="197"/>
      <c r="R180" s="198">
        <f>SUM(R181:R232)</f>
        <v>0.588574</v>
      </c>
      <c r="S180" s="197"/>
      <c r="T180" s="199">
        <f>SUM(T181:T232)</f>
        <v>0</v>
      </c>
      <c r="AR180" s="200" t="s">
        <v>91</v>
      </c>
      <c r="AT180" s="201" t="s">
        <v>80</v>
      </c>
      <c r="AU180" s="201" t="s">
        <v>89</v>
      </c>
      <c r="AY180" s="200" t="s">
        <v>143</v>
      </c>
      <c r="BK180" s="202">
        <f>SUM(BK181:BK232)</f>
        <v>0</v>
      </c>
    </row>
    <row r="181" spans="1:65" s="2" customFormat="1" ht="21.75" customHeight="1">
      <c r="A181" s="34"/>
      <c r="B181" s="35"/>
      <c r="C181" s="205" t="s">
        <v>358</v>
      </c>
      <c r="D181" s="205" t="s">
        <v>146</v>
      </c>
      <c r="E181" s="206" t="s">
        <v>359</v>
      </c>
      <c r="F181" s="207" t="s">
        <v>360</v>
      </c>
      <c r="G181" s="208" t="s">
        <v>159</v>
      </c>
      <c r="H181" s="209">
        <v>15.59</v>
      </c>
      <c r="I181" s="210"/>
      <c r="J181" s="211">
        <f>ROUND(I181*H181,2)</f>
        <v>0</v>
      </c>
      <c r="K181" s="207" t="s">
        <v>150</v>
      </c>
      <c r="L181" s="39"/>
      <c r="M181" s="212" t="s">
        <v>1</v>
      </c>
      <c r="N181" s="213" t="s">
        <v>46</v>
      </c>
      <c r="O181" s="71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210</v>
      </c>
      <c r="AT181" s="216" t="s">
        <v>146</v>
      </c>
      <c r="AU181" s="216" t="s">
        <v>91</v>
      </c>
      <c r="AY181" s="17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89</v>
      </c>
      <c r="BK181" s="217">
        <f>ROUND(I181*H181,2)</f>
        <v>0</v>
      </c>
      <c r="BL181" s="17" t="s">
        <v>210</v>
      </c>
      <c r="BM181" s="216" t="s">
        <v>361</v>
      </c>
    </row>
    <row r="182" spans="2:51" s="13" customFormat="1" ht="11.25">
      <c r="B182" s="218"/>
      <c r="C182" s="219"/>
      <c r="D182" s="220" t="s">
        <v>153</v>
      </c>
      <c r="E182" s="221" t="s">
        <v>1</v>
      </c>
      <c r="F182" s="222" t="s">
        <v>362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153</v>
      </c>
      <c r="AU182" s="228" t="s">
        <v>91</v>
      </c>
      <c r="AV182" s="13" t="s">
        <v>89</v>
      </c>
      <c r="AW182" s="13" t="s">
        <v>35</v>
      </c>
      <c r="AX182" s="13" t="s">
        <v>81</v>
      </c>
      <c r="AY182" s="228" t="s">
        <v>143</v>
      </c>
    </row>
    <row r="183" spans="2:51" s="13" customFormat="1" ht="11.25">
      <c r="B183" s="218"/>
      <c r="C183" s="219"/>
      <c r="D183" s="220" t="s">
        <v>153</v>
      </c>
      <c r="E183" s="221" t="s">
        <v>1</v>
      </c>
      <c r="F183" s="222" t="s">
        <v>172</v>
      </c>
      <c r="G183" s="219"/>
      <c r="H183" s="221" t="s">
        <v>1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153</v>
      </c>
      <c r="AU183" s="228" t="s">
        <v>91</v>
      </c>
      <c r="AV183" s="13" t="s">
        <v>89</v>
      </c>
      <c r="AW183" s="13" t="s">
        <v>35</v>
      </c>
      <c r="AX183" s="13" t="s">
        <v>81</v>
      </c>
      <c r="AY183" s="228" t="s">
        <v>143</v>
      </c>
    </row>
    <row r="184" spans="2:51" s="14" customFormat="1" ht="11.25">
      <c r="B184" s="229"/>
      <c r="C184" s="230"/>
      <c r="D184" s="220" t="s">
        <v>153</v>
      </c>
      <c r="E184" s="231" t="s">
        <v>1</v>
      </c>
      <c r="F184" s="232" t="s">
        <v>305</v>
      </c>
      <c r="G184" s="230"/>
      <c r="H184" s="233">
        <v>15.59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153</v>
      </c>
      <c r="AU184" s="239" t="s">
        <v>91</v>
      </c>
      <c r="AV184" s="14" t="s">
        <v>91</v>
      </c>
      <c r="AW184" s="14" t="s">
        <v>35</v>
      </c>
      <c r="AX184" s="14" t="s">
        <v>81</v>
      </c>
      <c r="AY184" s="239" t="s">
        <v>143</v>
      </c>
    </row>
    <row r="185" spans="2:51" s="15" customFormat="1" ht="11.25">
      <c r="B185" s="240"/>
      <c r="C185" s="241"/>
      <c r="D185" s="220" t="s">
        <v>153</v>
      </c>
      <c r="E185" s="242" t="s">
        <v>1</v>
      </c>
      <c r="F185" s="243" t="s">
        <v>156</v>
      </c>
      <c r="G185" s="241"/>
      <c r="H185" s="244">
        <v>15.59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153</v>
      </c>
      <c r="AU185" s="250" t="s">
        <v>91</v>
      </c>
      <c r="AV185" s="15" t="s">
        <v>151</v>
      </c>
      <c r="AW185" s="15" t="s">
        <v>35</v>
      </c>
      <c r="AX185" s="15" t="s">
        <v>89</v>
      </c>
      <c r="AY185" s="250" t="s">
        <v>143</v>
      </c>
    </row>
    <row r="186" spans="1:65" s="2" customFormat="1" ht="33" customHeight="1">
      <c r="A186" s="34"/>
      <c r="B186" s="35"/>
      <c r="C186" s="205" t="s">
        <v>363</v>
      </c>
      <c r="D186" s="205" t="s">
        <v>146</v>
      </c>
      <c r="E186" s="206" t="s">
        <v>364</v>
      </c>
      <c r="F186" s="207" t="s">
        <v>365</v>
      </c>
      <c r="G186" s="208" t="s">
        <v>159</v>
      </c>
      <c r="H186" s="209">
        <v>15.59</v>
      </c>
      <c r="I186" s="210"/>
      <c r="J186" s="211">
        <f>ROUND(I186*H186,2)</f>
        <v>0</v>
      </c>
      <c r="K186" s="207" t="s">
        <v>150</v>
      </c>
      <c r="L186" s="39"/>
      <c r="M186" s="212" t="s">
        <v>1</v>
      </c>
      <c r="N186" s="213" t="s">
        <v>46</v>
      </c>
      <c r="O186" s="71"/>
      <c r="P186" s="214">
        <f>O186*H186</f>
        <v>0</v>
      </c>
      <c r="Q186" s="214">
        <v>0.00758</v>
      </c>
      <c r="R186" s="214">
        <f>Q186*H186</f>
        <v>0.11817219999999999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210</v>
      </c>
      <c r="AT186" s="216" t="s">
        <v>146</v>
      </c>
      <c r="AU186" s="216" t="s">
        <v>91</v>
      </c>
      <c r="AY186" s="17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89</v>
      </c>
      <c r="BK186" s="217">
        <f>ROUND(I186*H186,2)</f>
        <v>0</v>
      </c>
      <c r="BL186" s="17" t="s">
        <v>210</v>
      </c>
      <c r="BM186" s="216" t="s">
        <v>366</v>
      </c>
    </row>
    <row r="187" spans="2:51" s="13" customFormat="1" ht="11.25">
      <c r="B187" s="218"/>
      <c r="C187" s="219"/>
      <c r="D187" s="220" t="s">
        <v>153</v>
      </c>
      <c r="E187" s="221" t="s">
        <v>1</v>
      </c>
      <c r="F187" s="222" t="s">
        <v>367</v>
      </c>
      <c r="G187" s="219"/>
      <c r="H187" s="221" t="s">
        <v>1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153</v>
      </c>
      <c r="AU187" s="228" t="s">
        <v>91</v>
      </c>
      <c r="AV187" s="13" t="s">
        <v>89</v>
      </c>
      <c r="AW187" s="13" t="s">
        <v>35</v>
      </c>
      <c r="AX187" s="13" t="s">
        <v>81</v>
      </c>
      <c r="AY187" s="228" t="s">
        <v>143</v>
      </c>
    </row>
    <row r="188" spans="2:51" s="13" customFormat="1" ht="11.25">
      <c r="B188" s="218"/>
      <c r="C188" s="219"/>
      <c r="D188" s="220" t="s">
        <v>153</v>
      </c>
      <c r="E188" s="221" t="s">
        <v>1</v>
      </c>
      <c r="F188" s="222" t="s">
        <v>172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153</v>
      </c>
      <c r="AU188" s="228" t="s">
        <v>91</v>
      </c>
      <c r="AV188" s="13" t="s">
        <v>89</v>
      </c>
      <c r="AW188" s="13" t="s">
        <v>35</v>
      </c>
      <c r="AX188" s="13" t="s">
        <v>81</v>
      </c>
      <c r="AY188" s="228" t="s">
        <v>143</v>
      </c>
    </row>
    <row r="189" spans="2:51" s="14" customFormat="1" ht="11.25">
      <c r="B189" s="229"/>
      <c r="C189" s="230"/>
      <c r="D189" s="220" t="s">
        <v>153</v>
      </c>
      <c r="E189" s="231" t="s">
        <v>1</v>
      </c>
      <c r="F189" s="232" t="s">
        <v>305</v>
      </c>
      <c r="G189" s="230"/>
      <c r="H189" s="233">
        <v>15.59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153</v>
      </c>
      <c r="AU189" s="239" t="s">
        <v>91</v>
      </c>
      <c r="AV189" s="14" t="s">
        <v>91</v>
      </c>
      <c r="AW189" s="14" t="s">
        <v>35</v>
      </c>
      <c r="AX189" s="14" t="s">
        <v>81</v>
      </c>
      <c r="AY189" s="239" t="s">
        <v>143</v>
      </c>
    </row>
    <row r="190" spans="2:51" s="15" customFormat="1" ht="11.25">
      <c r="B190" s="240"/>
      <c r="C190" s="241"/>
      <c r="D190" s="220" t="s">
        <v>153</v>
      </c>
      <c r="E190" s="242" t="s">
        <v>1</v>
      </c>
      <c r="F190" s="243" t="s">
        <v>156</v>
      </c>
      <c r="G190" s="241"/>
      <c r="H190" s="244">
        <v>15.59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153</v>
      </c>
      <c r="AU190" s="250" t="s">
        <v>91</v>
      </c>
      <c r="AV190" s="15" t="s">
        <v>151</v>
      </c>
      <c r="AW190" s="15" t="s">
        <v>35</v>
      </c>
      <c r="AX190" s="15" t="s">
        <v>89</v>
      </c>
      <c r="AY190" s="250" t="s">
        <v>143</v>
      </c>
    </row>
    <row r="191" spans="1:65" s="2" customFormat="1" ht="21.75" customHeight="1">
      <c r="A191" s="34"/>
      <c r="B191" s="35"/>
      <c r="C191" s="205" t="s">
        <v>368</v>
      </c>
      <c r="D191" s="205" t="s">
        <v>146</v>
      </c>
      <c r="E191" s="206" t="s">
        <v>369</v>
      </c>
      <c r="F191" s="207" t="s">
        <v>370</v>
      </c>
      <c r="G191" s="208" t="s">
        <v>159</v>
      </c>
      <c r="H191" s="209">
        <v>15.59</v>
      </c>
      <c r="I191" s="210"/>
      <c r="J191" s="211">
        <f>ROUND(I191*H191,2)</f>
        <v>0</v>
      </c>
      <c r="K191" s="207" t="s">
        <v>150</v>
      </c>
      <c r="L191" s="39"/>
      <c r="M191" s="212" t="s">
        <v>1</v>
      </c>
      <c r="N191" s="213" t="s">
        <v>46</v>
      </c>
      <c r="O191" s="71"/>
      <c r="P191" s="214">
        <f>O191*H191</f>
        <v>0</v>
      </c>
      <c r="Q191" s="214">
        <v>0.0003</v>
      </c>
      <c r="R191" s="214">
        <f>Q191*H191</f>
        <v>0.004677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210</v>
      </c>
      <c r="AT191" s="216" t="s">
        <v>146</v>
      </c>
      <c r="AU191" s="216" t="s">
        <v>91</v>
      </c>
      <c r="AY191" s="17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89</v>
      </c>
      <c r="BK191" s="217">
        <f>ROUND(I191*H191,2)</f>
        <v>0</v>
      </c>
      <c r="BL191" s="17" t="s">
        <v>210</v>
      </c>
      <c r="BM191" s="216" t="s">
        <v>371</v>
      </c>
    </row>
    <row r="192" spans="2:51" s="13" customFormat="1" ht="11.25">
      <c r="B192" s="218"/>
      <c r="C192" s="219"/>
      <c r="D192" s="220" t="s">
        <v>153</v>
      </c>
      <c r="E192" s="221" t="s">
        <v>1</v>
      </c>
      <c r="F192" s="222" t="s">
        <v>372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153</v>
      </c>
      <c r="AU192" s="228" t="s">
        <v>91</v>
      </c>
      <c r="AV192" s="13" t="s">
        <v>89</v>
      </c>
      <c r="AW192" s="13" t="s">
        <v>35</v>
      </c>
      <c r="AX192" s="13" t="s">
        <v>81</v>
      </c>
      <c r="AY192" s="228" t="s">
        <v>143</v>
      </c>
    </row>
    <row r="193" spans="2:51" s="13" customFormat="1" ht="11.25">
      <c r="B193" s="218"/>
      <c r="C193" s="219"/>
      <c r="D193" s="220" t="s">
        <v>153</v>
      </c>
      <c r="E193" s="221" t="s">
        <v>1</v>
      </c>
      <c r="F193" s="222" t="s">
        <v>172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153</v>
      </c>
      <c r="AU193" s="228" t="s">
        <v>91</v>
      </c>
      <c r="AV193" s="13" t="s">
        <v>89</v>
      </c>
      <c r="AW193" s="13" t="s">
        <v>35</v>
      </c>
      <c r="AX193" s="13" t="s">
        <v>81</v>
      </c>
      <c r="AY193" s="228" t="s">
        <v>143</v>
      </c>
    </row>
    <row r="194" spans="2:51" s="14" customFormat="1" ht="11.25">
      <c r="B194" s="229"/>
      <c r="C194" s="230"/>
      <c r="D194" s="220" t="s">
        <v>153</v>
      </c>
      <c r="E194" s="231" t="s">
        <v>1</v>
      </c>
      <c r="F194" s="232" t="s">
        <v>305</v>
      </c>
      <c r="G194" s="230"/>
      <c r="H194" s="233">
        <v>15.59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153</v>
      </c>
      <c r="AU194" s="239" t="s">
        <v>91</v>
      </c>
      <c r="AV194" s="14" t="s">
        <v>91</v>
      </c>
      <c r="AW194" s="14" t="s">
        <v>35</v>
      </c>
      <c r="AX194" s="14" t="s">
        <v>81</v>
      </c>
      <c r="AY194" s="239" t="s">
        <v>143</v>
      </c>
    </row>
    <row r="195" spans="2:51" s="15" customFormat="1" ht="11.25">
      <c r="B195" s="240"/>
      <c r="C195" s="241"/>
      <c r="D195" s="220" t="s">
        <v>153</v>
      </c>
      <c r="E195" s="242" t="s">
        <v>1</v>
      </c>
      <c r="F195" s="243" t="s">
        <v>156</v>
      </c>
      <c r="G195" s="241"/>
      <c r="H195" s="244">
        <v>15.59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153</v>
      </c>
      <c r="AU195" s="250" t="s">
        <v>91</v>
      </c>
      <c r="AV195" s="15" t="s">
        <v>151</v>
      </c>
      <c r="AW195" s="15" t="s">
        <v>35</v>
      </c>
      <c r="AX195" s="15" t="s">
        <v>89</v>
      </c>
      <c r="AY195" s="250" t="s">
        <v>143</v>
      </c>
    </row>
    <row r="196" spans="1:65" s="2" customFormat="1" ht="21.75" customHeight="1">
      <c r="A196" s="34"/>
      <c r="B196" s="35"/>
      <c r="C196" s="205" t="s">
        <v>373</v>
      </c>
      <c r="D196" s="205" t="s">
        <v>146</v>
      </c>
      <c r="E196" s="206" t="s">
        <v>374</v>
      </c>
      <c r="F196" s="207" t="s">
        <v>375</v>
      </c>
      <c r="G196" s="208" t="s">
        <v>159</v>
      </c>
      <c r="H196" s="209">
        <v>15.59</v>
      </c>
      <c r="I196" s="210"/>
      <c r="J196" s="211">
        <f>ROUND(I196*H196,2)</f>
        <v>0</v>
      </c>
      <c r="K196" s="207" t="s">
        <v>150</v>
      </c>
      <c r="L196" s="39"/>
      <c r="M196" s="212" t="s">
        <v>1</v>
      </c>
      <c r="N196" s="213" t="s">
        <v>46</v>
      </c>
      <c r="O196" s="71"/>
      <c r="P196" s="214">
        <f>O196*H196</f>
        <v>0</v>
      </c>
      <c r="Q196" s="214">
        <v>0.0015</v>
      </c>
      <c r="R196" s="214">
        <f>Q196*H196</f>
        <v>0.023385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210</v>
      </c>
      <c r="AT196" s="216" t="s">
        <v>146</v>
      </c>
      <c r="AU196" s="216" t="s">
        <v>91</v>
      </c>
      <c r="AY196" s="17" t="s">
        <v>143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89</v>
      </c>
      <c r="BK196" s="217">
        <f>ROUND(I196*H196,2)</f>
        <v>0</v>
      </c>
      <c r="BL196" s="17" t="s">
        <v>210</v>
      </c>
      <c r="BM196" s="216" t="s">
        <v>376</v>
      </c>
    </row>
    <row r="197" spans="2:51" s="13" customFormat="1" ht="11.25">
      <c r="B197" s="218"/>
      <c r="C197" s="219"/>
      <c r="D197" s="220" t="s">
        <v>153</v>
      </c>
      <c r="E197" s="221" t="s">
        <v>1</v>
      </c>
      <c r="F197" s="222" t="s">
        <v>377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153</v>
      </c>
      <c r="AU197" s="228" t="s">
        <v>91</v>
      </c>
      <c r="AV197" s="13" t="s">
        <v>89</v>
      </c>
      <c r="AW197" s="13" t="s">
        <v>35</v>
      </c>
      <c r="AX197" s="13" t="s">
        <v>81</v>
      </c>
      <c r="AY197" s="228" t="s">
        <v>143</v>
      </c>
    </row>
    <row r="198" spans="2:51" s="13" customFormat="1" ht="11.25">
      <c r="B198" s="218"/>
      <c r="C198" s="219"/>
      <c r="D198" s="220" t="s">
        <v>153</v>
      </c>
      <c r="E198" s="221" t="s">
        <v>1</v>
      </c>
      <c r="F198" s="222" t="s">
        <v>172</v>
      </c>
      <c r="G198" s="219"/>
      <c r="H198" s="221" t="s">
        <v>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153</v>
      </c>
      <c r="AU198" s="228" t="s">
        <v>91</v>
      </c>
      <c r="AV198" s="13" t="s">
        <v>89</v>
      </c>
      <c r="AW198" s="13" t="s">
        <v>35</v>
      </c>
      <c r="AX198" s="13" t="s">
        <v>81</v>
      </c>
      <c r="AY198" s="228" t="s">
        <v>143</v>
      </c>
    </row>
    <row r="199" spans="2:51" s="14" customFormat="1" ht="11.25">
      <c r="B199" s="229"/>
      <c r="C199" s="230"/>
      <c r="D199" s="220" t="s">
        <v>153</v>
      </c>
      <c r="E199" s="231" t="s">
        <v>1</v>
      </c>
      <c r="F199" s="232" t="s">
        <v>305</v>
      </c>
      <c r="G199" s="230"/>
      <c r="H199" s="233">
        <v>15.59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153</v>
      </c>
      <c r="AU199" s="239" t="s">
        <v>91</v>
      </c>
      <c r="AV199" s="14" t="s">
        <v>91</v>
      </c>
      <c r="AW199" s="14" t="s">
        <v>35</v>
      </c>
      <c r="AX199" s="14" t="s">
        <v>81</v>
      </c>
      <c r="AY199" s="239" t="s">
        <v>143</v>
      </c>
    </row>
    <row r="200" spans="2:51" s="15" customFormat="1" ht="11.25">
      <c r="B200" s="240"/>
      <c r="C200" s="241"/>
      <c r="D200" s="220" t="s">
        <v>153</v>
      </c>
      <c r="E200" s="242" t="s">
        <v>1</v>
      </c>
      <c r="F200" s="243" t="s">
        <v>156</v>
      </c>
      <c r="G200" s="241"/>
      <c r="H200" s="244">
        <v>15.59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153</v>
      </c>
      <c r="AU200" s="250" t="s">
        <v>91</v>
      </c>
      <c r="AV200" s="15" t="s">
        <v>151</v>
      </c>
      <c r="AW200" s="15" t="s">
        <v>35</v>
      </c>
      <c r="AX200" s="15" t="s">
        <v>89</v>
      </c>
      <c r="AY200" s="250" t="s">
        <v>143</v>
      </c>
    </row>
    <row r="201" spans="1:65" s="2" customFormat="1" ht="21.75" customHeight="1">
      <c r="A201" s="34"/>
      <c r="B201" s="35"/>
      <c r="C201" s="205" t="s">
        <v>378</v>
      </c>
      <c r="D201" s="205" t="s">
        <v>146</v>
      </c>
      <c r="E201" s="206" t="s">
        <v>379</v>
      </c>
      <c r="F201" s="207" t="s">
        <v>380</v>
      </c>
      <c r="G201" s="208" t="s">
        <v>381</v>
      </c>
      <c r="H201" s="209">
        <v>31.28</v>
      </c>
      <c r="I201" s="210"/>
      <c r="J201" s="211">
        <f>ROUND(I201*H201,2)</f>
        <v>0</v>
      </c>
      <c r="K201" s="207" t="s">
        <v>150</v>
      </c>
      <c r="L201" s="39"/>
      <c r="M201" s="212" t="s">
        <v>1</v>
      </c>
      <c r="N201" s="213" t="s">
        <v>46</v>
      </c>
      <c r="O201" s="71"/>
      <c r="P201" s="214">
        <f>O201*H201</f>
        <v>0</v>
      </c>
      <c r="Q201" s="214">
        <v>0.00032</v>
      </c>
      <c r="R201" s="214">
        <f>Q201*H201</f>
        <v>0.0100096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210</v>
      </c>
      <c r="AT201" s="216" t="s">
        <v>146</v>
      </c>
      <c r="AU201" s="216" t="s">
        <v>91</v>
      </c>
      <c r="AY201" s="17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89</v>
      </c>
      <c r="BK201" s="217">
        <f>ROUND(I201*H201,2)</f>
        <v>0</v>
      </c>
      <c r="BL201" s="17" t="s">
        <v>210</v>
      </c>
      <c r="BM201" s="216" t="s">
        <v>382</v>
      </c>
    </row>
    <row r="202" spans="2:51" s="13" customFormat="1" ht="11.25">
      <c r="B202" s="218"/>
      <c r="C202" s="219"/>
      <c r="D202" s="220" t="s">
        <v>153</v>
      </c>
      <c r="E202" s="221" t="s">
        <v>1</v>
      </c>
      <c r="F202" s="222" t="s">
        <v>383</v>
      </c>
      <c r="G202" s="219"/>
      <c r="H202" s="221" t="s">
        <v>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91</v>
      </c>
      <c r="AV202" s="13" t="s">
        <v>89</v>
      </c>
      <c r="AW202" s="13" t="s">
        <v>35</v>
      </c>
      <c r="AX202" s="13" t="s">
        <v>81</v>
      </c>
      <c r="AY202" s="228" t="s">
        <v>143</v>
      </c>
    </row>
    <row r="203" spans="2:51" s="13" customFormat="1" ht="11.25">
      <c r="B203" s="218"/>
      <c r="C203" s="219"/>
      <c r="D203" s="220" t="s">
        <v>153</v>
      </c>
      <c r="E203" s="221" t="s">
        <v>1</v>
      </c>
      <c r="F203" s="222" t="s">
        <v>172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153</v>
      </c>
      <c r="AU203" s="228" t="s">
        <v>91</v>
      </c>
      <c r="AV203" s="13" t="s">
        <v>89</v>
      </c>
      <c r="AW203" s="13" t="s">
        <v>35</v>
      </c>
      <c r="AX203" s="13" t="s">
        <v>81</v>
      </c>
      <c r="AY203" s="228" t="s">
        <v>143</v>
      </c>
    </row>
    <row r="204" spans="2:51" s="14" customFormat="1" ht="11.25">
      <c r="B204" s="229"/>
      <c r="C204" s="230"/>
      <c r="D204" s="220" t="s">
        <v>153</v>
      </c>
      <c r="E204" s="231" t="s">
        <v>1</v>
      </c>
      <c r="F204" s="232" t="s">
        <v>384</v>
      </c>
      <c r="G204" s="230"/>
      <c r="H204" s="233">
        <v>31.28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153</v>
      </c>
      <c r="AU204" s="239" t="s">
        <v>91</v>
      </c>
      <c r="AV204" s="14" t="s">
        <v>91</v>
      </c>
      <c r="AW204" s="14" t="s">
        <v>35</v>
      </c>
      <c r="AX204" s="14" t="s">
        <v>81</v>
      </c>
      <c r="AY204" s="239" t="s">
        <v>143</v>
      </c>
    </row>
    <row r="205" spans="2:51" s="15" customFormat="1" ht="11.25">
      <c r="B205" s="240"/>
      <c r="C205" s="241"/>
      <c r="D205" s="220" t="s">
        <v>153</v>
      </c>
      <c r="E205" s="242" t="s">
        <v>1</v>
      </c>
      <c r="F205" s="243" t="s">
        <v>156</v>
      </c>
      <c r="G205" s="241"/>
      <c r="H205" s="244">
        <v>31.28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153</v>
      </c>
      <c r="AU205" s="250" t="s">
        <v>91</v>
      </c>
      <c r="AV205" s="15" t="s">
        <v>151</v>
      </c>
      <c r="AW205" s="15" t="s">
        <v>35</v>
      </c>
      <c r="AX205" s="15" t="s">
        <v>89</v>
      </c>
      <c r="AY205" s="250" t="s">
        <v>143</v>
      </c>
    </row>
    <row r="206" spans="1:65" s="2" customFormat="1" ht="33" customHeight="1">
      <c r="A206" s="34"/>
      <c r="B206" s="35"/>
      <c r="C206" s="205" t="s">
        <v>385</v>
      </c>
      <c r="D206" s="205" t="s">
        <v>146</v>
      </c>
      <c r="E206" s="206" t="s">
        <v>386</v>
      </c>
      <c r="F206" s="207" t="s">
        <v>387</v>
      </c>
      <c r="G206" s="208" t="s">
        <v>159</v>
      </c>
      <c r="H206" s="209">
        <v>15.59</v>
      </c>
      <c r="I206" s="210"/>
      <c r="J206" s="211">
        <f>ROUND(I206*H206,2)</f>
        <v>0</v>
      </c>
      <c r="K206" s="207" t="s">
        <v>150</v>
      </c>
      <c r="L206" s="39"/>
      <c r="M206" s="212" t="s">
        <v>1</v>
      </c>
      <c r="N206" s="213" t="s">
        <v>46</v>
      </c>
      <c r="O206" s="71"/>
      <c r="P206" s="214">
        <f>O206*H206</f>
        <v>0</v>
      </c>
      <c r="Q206" s="214">
        <v>0.0063</v>
      </c>
      <c r="R206" s="214">
        <f>Q206*H206</f>
        <v>0.098217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210</v>
      </c>
      <c r="AT206" s="216" t="s">
        <v>146</v>
      </c>
      <c r="AU206" s="216" t="s">
        <v>91</v>
      </c>
      <c r="AY206" s="17" t="s">
        <v>143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89</v>
      </c>
      <c r="BK206" s="217">
        <f>ROUND(I206*H206,2)</f>
        <v>0</v>
      </c>
      <c r="BL206" s="17" t="s">
        <v>210</v>
      </c>
      <c r="BM206" s="216" t="s">
        <v>388</v>
      </c>
    </row>
    <row r="207" spans="2:51" s="13" customFormat="1" ht="11.25">
      <c r="B207" s="218"/>
      <c r="C207" s="219"/>
      <c r="D207" s="220" t="s">
        <v>153</v>
      </c>
      <c r="E207" s="221" t="s">
        <v>1</v>
      </c>
      <c r="F207" s="222" t="s">
        <v>389</v>
      </c>
      <c r="G207" s="219"/>
      <c r="H207" s="221" t="s">
        <v>1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153</v>
      </c>
      <c r="AU207" s="228" t="s">
        <v>91</v>
      </c>
      <c r="AV207" s="13" t="s">
        <v>89</v>
      </c>
      <c r="AW207" s="13" t="s">
        <v>35</v>
      </c>
      <c r="AX207" s="13" t="s">
        <v>81</v>
      </c>
      <c r="AY207" s="228" t="s">
        <v>143</v>
      </c>
    </row>
    <row r="208" spans="2:51" s="13" customFormat="1" ht="11.25">
      <c r="B208" s="218"/>
      <c r="C208" s="219"/>
      <c r="D208" s="220" t="s">
        <v>153</v>
      </c>
      <c r="E208" s="221" t="s">
        <v>1</v>
      </c>
      <c r="F208" s="222" t="s">
        <v>172</v>
      </c>
      <c r="G208" s="219"/>
      <c r="H208" s="221" t="s">
        <v>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153</v>
      </c>
      <c r="AU208" s="228" t="s">
        <v>91</v>
      </c>
      <c r="AV208" s="13" t="s">
        <v>89</v>
      </c>
      <c r="AW208" s="13" t="s">
        <v>35</v>
      </c>
      <c r="AX208" s="13" t="s">
        <v>81</v>
      </c>
      <c r="AY208" s="228" t="s">
        <v>143</v>
      </c>
    </row>
    <row r="209" spans="2:51" s="14" customFormat="1" ht="11.25">
      <c r="B209" s="229"/>
      <c r="C209" s="230"/>
      <c r="D209" s="220" t="s">
        <v>153</v>
      </c>
      <c r="E209" s="231" t="s">
        <v>1</v>
      </c>
      <c r="F209" s="232" t="s">
        <v>251</v>
      </c>
      <c r="G209" s="230"/>
      <c r="H209" s="233">
        <v>15.59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153</v>
      </c>
      <c r="AU209" s="239" t="s">
        <v>91</v>
      </c>
      <c r="AV209" s="14" t="s">
        <v>91</v>
      </c>
      <c r="AW209" s="14" t="s">
        <v>35</v>
      </c>
      <c r="AX209" s="14" t="s">
        <v>81</v>
      </c>
      <c r="AY209" s="239" t="s">
        <v>143</v>
      </c>
    </row>
    <row r="210" spans="2:51" s="15" customFormat="1" ht="11.25">
      <c r="B210" s="240"/>
      <c r="C210" s="241"/>
      <c r="D210" s="220" t="s">
        <v>153</v>
      </c>
      <c r="E210" s="242" t="s">
        <v>265</v>
      </c>
      <c r="F210" s="243" t="s">
        <v>156</v>
      </c>
      <c r="G210" s="241"/>
      <c r="H210" s="244">
        <v>15.59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153</v>
      </c>
      <c r="AU210" s="250" t="s">
        <v>91</v>
      </c>
      <c r="AV210" s="15" t="s">
        <v>151</v>
      </c>
      <c r="AW210" s="15" t="s">
        <v>35</v>
      </c>
      <c r="AX210" s="15" t="s">
        <v>89</v>
      </c>
      <c r="AY210" s="250" t="s">
        <v>143</v>
      </c>
    </row>
    <row r="211" spans="1:65" s="2" customFormat="1" ht="21.75" customHeight="1">
      <c r="A211" s="34"/>
      <c r="B211" s="35"/>
      <c r="C211" s="205" t="s">
        <v>390</v>
      </c>
      <c r="D211" s="205" t="s">
        <v>146</v>
      </c>
      <c r="E211" s="206" t="s">
        <v>391</v>
      </c>
      <c r="F211" s="207" t="s">
        <v>392</v>
      </c>
      <c r="G211" s="208" t="s">
        <v>238</v>
      </c>
      <c r="H211" s="209">
        <v>16</v>
      </c>
      <c r="I211" s="210"/>
      <c r="J211" s="211">
        <f>ROUND(I211*H211,2)</f>
        <v>0</v>
      </c>
      <c r="K211" s="207" t="s">
        <v>150</v>
      </c>
      <c r="L211" s="39"/>
      <c r="M211" s="212" t="s">
        <v>1</v>
      </c>
      <c r="N211" s="213" t="s">
        <v>46</v>
      </c>
      <c r="O211" s="71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210</v>
      </c>
      <c r="AT211" s="216" t="s">
        <v>146</v>
      </c>
      <c r="AU211" s="216" t="s">
        <v>91</v>
      </c>
      <c r="AY211" s="17" t="s">
        <v>143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89</v>
      </c>
      <c r="BK211" s="217">
        <f>ROUND(I211*H211,2)</f>
        <v>0</v>
      </c>
      <c r="BL211" s="17" t="s">
        <v>210</v>
      </c>
      <c r="BM211" s="216" t="s">
        <v>393</v>
      </c>
    </row>
    <row r="212" spans="1:65" s="2" customFormat="1" ht="21.75" customHeight="1">
      <c r="A212" s="34"/>
      <c r="B212" s="35"/>
      <c r="C212" s="205" t="s">
        <v>394</v>
      </c>
      <c r="D212" s="205" t="s">
        <v>146</v>
      </c>
      <c r="E212" s="206" t="s">
        <v>395</v>
      </c>
      <c r="F212" s="207" t="s">
        <v>396</v>
      </c>
      <c r="G212" s="208" t="s">
        <v>381</v>
      </c>
      <c r="H212" s="209">
        <v>10.16</v>
      </c>
      <c r="I212" s="210"/>
      <c r="J212" s="211">
        <f>ROUND(I212*H212,2)</f>
        <v>0</v>
      </c>
      <c r="K212" s="207" t="s">
        <v>150</v>
      </c>
      <c r="L212" s="39"/>
      <c r="M212" s="212" t="s">
        <v>1</v>
      </c>
      <c r="N212" s="213" t="s">
        <v>46</v>
      </c>
      <c r="O212" s="71"/>
      <c r="P212" s="214">
        <f>O212*H212</f>
        <v>0</v>
      </c>
      <c r="Q212" s="214">
        <v>0.00043</v>
      </c>
      <c r="R212" s="214">
        <f>Q212*H212</f>
        <v>0.0043688</v>
      </c>
      <c r="S212" s="214">
        <v>0</v>
      </c>
      <c r="T212" s="21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210</v>
      </c>
      <c r="AT212" s="216" t="s">
        <v>146</v>
      </c>
      <c r="AU212" s="216" t="s">
        <v>91</v>
      </c>
      <c r="AY212" s="17" t="s">
        <v>143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89</v>
      </c>
      <c r="BK212" s="217">
        <f>ROUND(I212*H212,2)</f>
        <v>0</v>
      </c>
      <c r="BL212" s="17" t="s">
        <v>210</v>
      </c>
      <c r="BM212" s="216" t="s">
        <v>397</v>
      </c>
    </row>
    <row r="213" spans="2:51" s="13" customFormat="1" ht="11.25">
      <c r="B213" s="218"/>
      <c r="C213" s="219"/>
      <c r="D213" s="220" t="s">
        <v>153</v>
      </c>
      <c r="E213" s="221" t="s">
        <v>1</v>
      </c>
      <c r="F213" s="222" t="s">
        <v>398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153</v>
      </c>
      <c r="AU213" s="228" t="s">
        <v>91</v>
      </c>
      <c r="AV213" s="13" t="s">
        <v>89</v>
      </c>
      <c r="AW213" s="13" t="s">
        <v>35</v>
      </c>
      <c r="AX213" s="13" t="s">
        <v>81</v>
      </c>
      <c r="AY213" s="228" t="s">
        <v>143</v>
      </c>
    </row>
    <row r="214" spans="2:51" s="13" customFormat="1" ht="11.25">
      <c r="B214" s="218"/>
      <c r="C214" s="219"/>
      <c r="D214" s="220" t="s">
        <v>153</v>
      </c>
      <c r="E214" s="221" t="s">
        <v>1</v>
      </c>
      <c r="F214" s="222" t="s">
        <v>399</v>
      </c>
      <c r="G214" s="219"/>
      <c r="H214" s="221" t="s">
        <v>1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153</v>
      </c>
      <c r="AU214" s="228" t="s">
        <v>91</v>
      </c>
      <c r="AV214" s="13" t="s">
        <v>89</v>
      </c>
      <c r="AW214" s="13" t="s">
        <v>35</v>
      </c>
      <c r="AX214" s="13" t="s">
        <v>81</v>
      </c>
      <c r="AY214" s="228" t="s">
        <v>143</v>
      </c>
    </row>
    <row r="215" spans="2:51" s="14" customFormat="1" ht="11.25">
      <c r="B215" s="229"/>
      <c r="C215" s="230"/>
      <c r="D215" s="220" t="s">
        <v>153</v>
      </c>
      <c r="E215" s="231" t="s">
        <v>1</v>
      </c>
      <c r="F215" s="232" t="s">
        <v>400</v>
      </c>
      <c r="G215" s="230"/>
      <c r="H215" s="233">
        <v>10.16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153</v>
      </c>
      <c r="AU215" s="239" t="s">
        <v>91</v>
      </c>
      <c r="AV215" s="14" t="s">
        <v>91</v>
      </c>
      <c r="AW215" s="14" t="s">
        <v>35</v>
      </c>
      <c r="AX215" s="14" t="s">
        <v>81</v>
      </c>
      <c r="AY215" s="239" t="s">
        <v>143</v>
      </c>
    </row>
    <row r="216" spans="2:51" s="15" customFormat="1" ht="11.25">
      <c r="B216" s="240"/>
      <c r="C216" s="241"/>
      <c r="D216" s="220" t="s">
        <v>153</v>
      </c>
      <c r="E216" s="242" t="s">
        <v>269</v>
      </c>
      <c r="F216" s="243" t="s">
        <v>156</v>
      </c>
      <c r="G216" s="241"/>
      <c r="H216" s="244">
        <v>10.16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153</v>
      </c>
      <c r="AU216" s="250" t="s">
        <v>91</v>
      </c>
      <c r="AV216" s="15" t="s">
        <v>151</v>
      </c>
      <c r="AW216" s="15" t="s">
        <v>35</v>
      </c>
      <c r="AX216" s="15" t="s">
        <v>89</v>
      </c>
      <c r="AY216" s="250" t="s">
        <v>143</v>
      </c>
    </row>
    <row r="217" spans="1:65" s="2" customFormat="1" ht="21.75" customHeight="1">
      <c r="A217" s="34"/>
      <c r="B217" s="35"/>
      <c r="C217" s="266" t="s">
        <v>401</v>
      </c>
      <c r="D217" s="266" t="s">
        <v>402</v>
      </c>
      <c r="E217" s="267" t="s">
        <v>403</v>
      </c>
      <c r="F217" s="268" t="s">
        <v>404</v>
      </c>
      <c r="G217" s="269" t="s">
        <v>159</v>
      </c>
      <c r="H217" s="270">
        <v>18.267</v>
      </c>
      <c r="I217" s="271"/>
      <c r="J217" s="272">
        <f>ROUND(I217*H217,2)</f>
        <v>0</v>
      </c>
      <c r="K217" s="268" t="s">
        <v>150</v>
      </c>
      <c r="L217" s="273"/>
      <c r="M217" s="274" t="s">
        <v>1</v>
      </c>
      <c r="N217" s="275" t="s">
        <v>46</v>
      </c>
      <c r="O217" s="71"/>
      <c r="P217" s="214">
        <f>O217*H217</f>
        <v>0</v>
      </c>
      <c r="Q217" s="214">
        <v>0.018</v>
      </c>
      <c r="R217" s="214">
        <f>Q217*H217</f>
        <v>0.328806</v>
      </c>
      <c r="S217" s="214">
        <v>0</v>
      </c>
      <c r="T217" s="21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405</v>
      </c>
      <c r="AT217" s="216" t="s">
        <v>402</v>
      </c>
      <c r="AU217" s="216" t="s">
        <v>91</v>
      </c>
      <c r="AY217" s="17" t="s">
        <v>143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89</v>
      </c>
      <c r="BK217" s="217">
        <f>ROUND(I217*H217,2)</f>
        <v>0</v>
      </c>
      <c r="BL217" s="17" t="s">
        <v>210</v>
      </c>
      <c r="BM217" s="216" t="s">
        <v>406</v>
      </c>
    </row>
    <row r="218" spans="2:51" s="13" customFormat="1" ht="11.25">
      <c r="B218" s="218"/>
      <c r="C218" s="219"/>
      <c r="D218" s="220" t="s">
        <v>153</v>
      </c>
      <c r="E218" s="221" t="s">
        <v>1</v>
      </c>
      <c r="F218" s="222" t="s">
        <v>389</v>
      </c>
      <c r="G218" s="219"/>
      <c r="H218" s="221" t="s">
        <v>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153</v>
      </c>
      <c r="AU218" s="228" t="s">
        <v>91</v>
      </c>
      <c r="AV218" s="13" t="s">
        <v>89</v>
      </c>
      <c r="AW218" s="13" t="s">
        <v>35</v>
      </c>
      <c r="AX218" s="13" t="s">
        <v>81</v>
      </c>
      <c r="AY218" s="228" t="s">
        <v>143</v>
      </c>
    </row>
    <row r="219" spans="2:51" s="13" customFormat="1" ht="11.25">
      <c r="B219" s="218"/>
      <c r="C219" s="219"/>
      <c r="D219" s="220" t="s">
        <v>153</v>
      </c>
      <c r="E219" s="221" t="s">
        <v>1</v>
      </c>
      <c r="F219" s="222" t="s">
        <v>172</v>
      </c>
      <c r="G219" s="219"/>
      <c r="H219" s="221" t="s">
        <v>1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153</v>
      </c>
      <c r="AU219" s="228" t="s">
        <v>91</v>
      </c>
      <c r="AV219" s="13" t="s">
        <v>89</v>
      </c>
      <c r="AW219" s="13" t="s">
        <v>35</v>
      </c>
      <c r="AX219" s="13" t="s">
        <v>81</v>
      </c>
      <c r="AY219" s="228" t="s">
        <v>143</v>
      </c>
    </row>
    <row r="220" spans="2:51" s="14" customFormat="1" ht="11.25">
      <c r="B220" s="229"/>
      <c r="C220" s="230"/>
      <c r="D220" s="220" t="s">
        <v>153</v>
      </c>
      <c r="E220" s="231" t="s">
        <v>1</v>
      </c>
      <c r="F220" s="232" t="s">
        <v>305</v>
      </c>
      <c r="G220" s="230"/>
      <c r="H220" s="233">
        <v>15.59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153</v>
      </c>
      <c r="AU220" s="239" t="s">
        <v>91</v>
      </c>
      <c r="AV220" s="14" t="s">
        <v>91</v>
      </c>
      <c r="AW220" s="14" t="s">
        <v>35</v>
      </c>
      <c r="AX220" s="14" t="s">
        <v>81</v>
      </c>
      <c r="AY220" s="239" t="s">
        <v>143</v>
      </c>
    </row>
    <row r="221" spans="2:51" s="13" customFormat="1" ht="11.25">
      <c r="B221" s="218"/>
      <c r="C221" s="219"/>
      <c r="D221" s="220" t="s">
        <v>153</v>
      </c>
      <c r="E221" s="221" t="s">
        <v>1</v>
      </c>
      <c r="F221" s="222" t="s">
        <v>407</v>
      </c>
      <c r="G221" s="219"/>
      <c r="H221" s="221" t="s">
        <v>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153</v>
      </c>
      <c r="AU221" s="228" t="s">
        <v>91</v>
      </c>
      <c r="AV221" s="13" t="s">
        <v>89</v>
      </c>
      <c r="AW221" s="13" t="s">
        <v>35</v>
      </c>
      <c r="AX221" s="13" t="s">
        <v>81</v>
      </c>
      <c r="AY221" s="228" t="s">
        <v>143</v>
      </c>
    </row>
    <row r="222" spans="2:51" s="13" customFormat="1" ht="11.25">
      <c r="B222" s="218"/>
      <c r="C222" s="219"/>
      <c r="D222" s="220" t="s">
        <v>153</v>
      </c>
      <c r="E222" s="221" t="s">
        <v>1</v>
      </c>
      <c r="F222" s="222" t="s">
        <v>399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153</v>
      </c>
      <c r="AU222" s="228" t="s">
        <v>91</v>
      </c>
      <c r="AV222" s="13" t="s">
        <v>89</v>
      </c>
      <c r="AW222" s="13" t="s">
        <v>35</v>
      </c>
      <c r="AX222" s="13" t="s">
        <v>81</v>
      </c>
      <c r="AY222" s="228" t="s">
        <v>143</v>
      </c>
    </row>
    <row r="223" spans="2:51" s="14" customFormat="1" ht="11.25">
      <c r="B223" s="229"/>
      <c r="C223" s="230"/>
      <c r="D223" s="220" t="s">
        <v>153</v>
      </c>
      <c r="E223" s="231" t="s">
        <v>1</v>
      </c>
      <c r="F223" s="232" t="s">
        <v>408</v>
      </c>
      <c r="G223" s="230"/>
      <c r="H223" s="233">
        <v>1.016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153</v>
      </c>
      <c r="AU223" s="239" t="s">
        <v>91</v>
      </c>
      <c r="AV223" s="14" t="s">
        <v>91</v>
      </c>
      <c r="AW223" s="14" t="s">
        <v>35</v>
      </c>
      <c r="AX223" s="14" t="s">
        <v>81</v>
      </c>
      <c r="AY223" s="239" t="s">
        <v>143</v>
      </c>
    </row>
    <row r="224" spans="2:51" s="15" customFormat="1" ht="11.25">
      <c r="B224" s="240"/>
      <c r="C224" s="241"/>
      <c r="D224" s="220" t="s">
        <v>153</v>
      </c>
      <c r="E224" s="242" t="s">
        <v>1</v>
      </c>
      <c r="F224" s="243" t="s">
        <v>156</v>
      </c>
      <c r="G224" s="241"/>
      <c r="H224" s="244">
        <v>16.606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153</v>
      </c>
      <c r="AU224" s="250" t="s">
        <v>91</v>
      </c>
      <c r="AV224" s="15" t="s">
        <v>151</v>
      </c>
      <c r="AW224" s="15" t="s">
        <v>35</v>
      </c>
      <c r="AX224" s="15" t="s">
        <v>89</v>
      </c>
      <c r="AY224" s="250" t="s">
        <v>143</v>
      </c>
    </row>
    <row r="225" spans="2:51" s="14" customFormat="1" ht="11.25">
      <c r="B225" s="229"/>
      <c r="C225" s="230"/>
      <c r="D225" s="220" t="s">
        <v>153</v>
      </c>
      <c r="E225" s="230"/>
      <c r="F225" s="232" t="s">
        <v>409</v>
      </c>
      <c r="G225" s="230"/>
      <c r="H225" s="233">
        <v>18.267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153</v>
      </c>
      <c r="AU225" s="239" t="s">
        <v>91</v>
      </c>
      <c r="AV225" s="14" t="s">
        <v>91</v>
      </c>
      <c r="AW225" s="14" t="s">
        <v>4</v>
      </c>
      <c r="AX225" s="14" t="s">
        <v>89</v>
      </c>
      <c r="AY225" s="239" t="s">
        <v>143</v>
      </c>
    </row>
    <row r="226" spans="1:65" s="2" customFormat="1" ht="16.5" customHeight="1">
      <c r="A226" s="34"/>
      <c r="B226" s="35"/>
      <c r="C226" s="205" t="s">
        <v>410</v>
      </c>
      <c r="D226" s="205" t="s">
        <v>146</v>
      </c>
      <c r="E226" s="206" t="s">
        <v>411</v>
      </c>
      <c r="F226" s="207" t="s">
        <v>412</v>
      </c>
      <c r="G226" s="208" t="s">
        <v>381</v>
      </c>
      <c r="H226" s="209">
        <v>31.28</v>
      </c>
      <c r="I226" s="210"/>
      <c r="J226" s="211">
        <f>ROUND(I226*H226,2)</f>
        <v>0</v>
      </c>
      <c r="K226" s="207" t="s">
        <v>150</v>
      </c>
      <c r="L226" s="39"/>
      <c r="M226" s="212" t="s">
        <v>1</v>
      </c>
      <c r="N226" s="213" t="s">
        <v>46</v>
      </c>
      <c r="O226" s="71"/>
      <c r="P226" s="214">
        <f>O226*H226</f>
        <v>0</v>
      </c>
      <c r="Q226" s="214">
        <v>3E-05</v>
      </c>
      <c r="R226" s="214">
        <f>Q226*H226</f>
        <v>0.0009384</v>
      </c>
      <c r="S226" s="214">
        <v>0</v>
      </c>
      <c r="T226" s="21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210</v>
      </c>
      <c r="AT226" s="216" t="s">
        <v>146</v>
      </c>
      <c r="AU226" s="216" t="s">
        <v>91</v>
      </c>
      <c r="AY226" s="17" t="s">
        <v>143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7" t="s">
        <v>89</v>
      </c>
      <c r="BK226" s="217">
        <f>ROUND(I226*H226,2)</f>
        <v>0</v>
      </c>
      <c r="BL226" s="17" t="s">
        <v>210</v>
      </c>
      <c r="BM226" s="216" t="s">
        <v>413</v>
      </c>
    </row>
    <row r="227" spans="2:51" s="13" customFormat="1" ht="11.25">
      <c r="B227" s="218"/>
      <c r="C227" s="219"/>
      <c r="D227" s="220" t="s">
        <v>153</v>
      </c>
      <c r="E227" s="221" t="s">
        <v>1</v>
      </c>
      <c r="F227" s="222" t="s">
        <v>414</v>
      </c>
      <c r="G227" s="219"/>
      <c r="H227" s="221" t="s">
        <v>1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153</v>
      </c>
      <c r="AU227" s="228" t="s">
        <v>91</v>
      </c>
      <c r="AV227" s="13" t="s">
        <v>89</v>
      </c>
      <c r="AW227" s="13" t="s">
        <v>35</v>
      </c>
      <c r="AX227" s="13" t="s">
        <v>81</v>
      </c>
      <c r="AY227" s="228" t="s">
        <v>143</v>
      </c>
    </row>
    <row r="228" spans="2:51" s="13" customFormat="1" ht="11.25">
      <c r="B228" s="218"/>
      <c r="C228" s="219"/>
      <c r="D228" s="220" t="s">
        <v>153</v>
      </c>
      <c r="E228" s="221" t="s">
        <v>1</v>
      </c>
      <c r="F228" s="222" t="s">
        <v>172</v>
      </c>
      <c r="G228" s="219"/>
      <c r="H228" s="221" t="s">
        <v>1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153</v>
      </c>
      <c r="AU228" s="228" t="s">
        <v>91</v>
      </c>
      <c r="AV228" s="13" t="s">
        <v>89</v>
      </c>
      <c r="AW228" s="13" t="s">
        <v>35</v>
      </c>
      <c r="AX228" s="13" t="s">
        <v>81</v>
      </c>
      <c r="AY228" s="228" t="s">
        <v>143</v>
      </c>
    </row>
    <row r="229" spans="2:51" s="14" customFormat="1" ht="11.25">
      <c r="B229" s="229"/>
      <c r="C229" s="230"/>
      <c r="D229" s="220" t="s">
        <v>153</v>
      </c>
      <c r="E229" s="231" t="s">
        <v>1</v>
      </c>
      <c r="F229" s="232" t="s">
        <v>415</v>
      </c>
      <c r="G229" s="230"/>
      <c r="H229" s="233">
        <v>31.28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153</v>
      </c>
      <c r="AU229" s="239" t="s">
        <v>91</v>
      </c>
      <c r="AV229" s="14" t="s">
        <v>91</v>
      </c>
      <c r="AW229" s="14" t="s">
        <v>35</v>
      </c>
      <c r="AX229" s="14" t="s">
        <v>81</v>
      </c>
      <c r="AY229" s="239" t="s">
        <v>143</v>
      </c>
    </row>
    <row r="230" spans="2:51" s="15" customFormat="1" ht="11.25">
      <c r="B230" s="240"/>
      <c r="C230" s="241"/>
      <c r="D230" s="220" t="s">
        <v>153</v>
      </c>
      <c r="E230" s="242" t="s">
        <v>267</v>
      </c>
      <c r="F230" s="243" t="s">
        <v>156</v>
      </c>
      <c r="G230" s="241"/>
      <c r="H230" s="244">
        <v>31.28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153</v>
      </c>
      <c r="AU230" s="250" t="s">
        <v>91</v>
      </c>
      <c r="AV230" s="15" t="s">
        <v>151</v>
      </c>
      <c r="AW230" s="15" t="s">
        <v>35</v>
      </c>
      <c r="AX230" s="15" t="s">
        <v>89</v>
      </c>
      <c r="AY230" s="250" t="s">
        <v>143</v>
      </c>
    </row>
    <row r="231" spans="1:65" s="2" customFormat="1" ht="33" customHeight="1">
      <c r="A231" s="34"/>
      <c r="B231" s="35"/>
      <c r="C231" s="205" t="s">
        <v>405</v>
      </c>
      <c r="D231" s="205" t="s">
        <v>146</v>
      </c>
      <c r="E231" s="206" t="s">
        <v>416</v>
      </c>
      <c r="F231" s="207" t="s">
        <v>417</v>
      </c>
      <c r="G231" s="208" t="s">
        <v>180</v>
      </c>
      <c r="H231" s="209">
        <v>0.589</v>
      </c>
      <c r="I231" s="210"/>
      <c r="J231" s="211">
        <f>ROUND(I231*H231,2)</f>
        <v>0</v>
      </c>
      <c r="K231" s="207" t="s">
        <v>150</v>
      </c>
      <c r="L231" s="39"/>
      <c r="M231" s="212" t="s">
        <v>1</v>
      </c>
      <c r="N231" s="213" t="s">
        <v>46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210</v>
      </c>
      <c r="AT231" s="216" t="s">
        <v>146</v>
      </c>
      <c r="AU231" s="216" t="s">
        <v>91</v>
      </c>
      <c r="AY231" s="17" t="s">
        <v>143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89</v>
      </c>
      <c r="BK231" s="217">
        <f>ROUND(I231*H231,2)</f>
        <v>0</v>
      </c>
      <c r="BL231" s="17" t="s">
        <v>210</v>
      </c>
      <c r="BM231" s="216" t="s">
        <v>418</v>
      </c>
    </row>
    <row r="232" spans="1:65" s="2" customFormat="1" ht="44.25" customHeight="1">
      <c r="A232" s="34"/>
      <c r="B232" s="35"/>
      <c r="C232" s="205" t="s">
        <v>419</v>
      </c>
      <c r="D232" s="205" t="s">
        <v>146</v>
      </c>
      <c r="E232" s="206" t="s">
        <v>420</v>
      </c>
      <c r="F232" s="207" t="s">
        <v>421</v>
      </c>
      <c r="G232" s="208" t="s">
        <v>180</v>
      </c>
      <c r="H232" s="209">
        <v>0.589</v>
      </c>
      <c r="I232" s="210"/>
      <c r="J232" s="211">
        <f>ROUND(I232*H232,2)</f>
        <v>0</v>
      </c>
      <c r="K232" s="207" t="s">
        <v>150</v>
      </c>
      <c r="L232" s="39"/>
      <c r="M232" s="212" t="s">
        <v>1</v>
      </c>
      <c r="N232" s="213" t="s">
        <v>46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210</v>
      </c>
      <c r="AT232" s="216" t="s">
        <v>146</v>
      </c>
      <c r="AU232" s="216" t="s">
        <v>91</v>
      </c>
      <c r="AY232" s="17" t="s">
        <v>143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89</v>
      </c>
      <c r="BK232" s="217">
        <f>ROUND(I232*H232,2)</f>
        <v>0</v>
      </c>
      <c r="BL232" s="17" t="s">
        <v>210</v>
      </c>
      <c r="BM232" s="216" t="s">
        <v>422</v>
      </c>
    </row>
    <row r="233" spans="2:63" s="12" customFormat="1" ht="22.9" customHeight="1">
      <c r="B233" s="190"/>
      <c r="C233" s="191"/>
      <c r="D233" s="192" t="s">
        <v>80</v>
      </c>
      <c r="E233" s="203" t="s">
        <v>252</v>
      </c>
      <c r="F233" s="203" t="s">
        <v>253</v>
      </c>
      <c r="G233" s="191"/>
      <c r="H233" s="191"/>
      <c r="I233" s="194"/>
      <c r="J233" s="204">
        <f>BK233</f>
        <v>0</v>
      </c>
      <c r="K233" s="191"/>
      <c r="L233" s="195"/>
      <c r="M233" s="196"/>
      <c r="N233" s="197"/>
      <c r="O233" s="197"/>
      <c r="P233" s="198">
        <f>SUM(P234:P269)</f>
        <v>0</v>
      </c>
      <c r="Q233" s="197"/>
      <c r="R233" s="198">
        <f>SUM(R234:R269)</f>
        <v>0.3664768</v>
      </c>
      <c r="S233" s="197"/>
      <c r="T233" s="199">
        <f>SUM(T234:T269)</f>
        <v>0</v>
      </c>
      <c r="AR233" s="200" t="s">
        <v>91</v>
      </c>
      <c r="AT233" s="201" t="s">
        <v>80</v>
      </c>
      <c r="AU233" s="201" t="s">
        <v>89</v>
      </c>
      <c r="AY233" s="200" t="s">
        <v>143</v>
      </c>
      <c r="BK233" s="202">
        <f>SUM(BK234:BK269)</f>
        <v>0</v>
      </c>
    </row>
    <row r="234" spans="1:65" s="2" customFormat="1" ht="21.75" customHeight="1">
      <c r="A234" s="34"/>
      <c r="B234" s="35"/>
      <c r="C234" s="205" t="s">
        <v>423</v>
      </c>
      <c r="D234" s="205" t="s">
        <v>146</v>
      </c>
      <c r="E234" s="206" t="s">
        <v>424</v>
      </c>
      <c r="F234" s="207" t="s">
        <v>425</v>
      </c>
      <c r="G234" s="208" t="s">
        <v>159</v>
      </c>
      <c r="H234" s="209">
        <v>20.596</v>
      </c>
      <c r="I234" s="210"/>
      <c r="J234" s="211">
        <f>ROUND(I234*H234,2)</f>
        <v>0</v>
      </c>
      <c r="K234" s="207" t="s">
        <v>150</v>
      </c>
      <c r="L234" s="39"/>
      <c r="M234" s="212" t="s">
        <v>1</v>
      </c>
      <c r="N234" s="213" t="s">
        <v>46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210</v>
      </c>
      <c r="AT234" s="216" t="s">
        <v>146</v>
      </c>
      <c r="AU234" s="216" t="s">
        <v>91</v>
      </c>
      <c r="AY234" s="17" t="s">
        <v>143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89</v>
      </c>
      <c r="BK234" s="217">
        <f>ROUND(I234*H234,2)</f>
        <v>0</v>
      </c>
      <c r="BL234" s="17" t="s">
        <v>210</v>
      </c>
      <c r="BM234" s="216" t="s">
        <v>426</v>
      </c>
    </row>
    <row r="235" spans="2:51" s="13" customFormat="1" ht="11.25">
      <c r="B235" s="218"/>
      <c r="C235" s="219"/>
      <c r="D235" s="220" t="s">
        <v>153</v>
      </c>
      <c r="E235" s="221" t="s">
        <v>1</v>
      </c>
      <c r="F235" s="222" t="s">
        <v>427</v>
      </c>
      <c r="G235" s="219"/>
      <c r="H235" s="221" t="s">
        <v>1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153</v>
      </c>
      <c r="AU235" s="228" t="s">
        <v>91</v>
      </c>
      <c r="AV235" s="13" t="s">
        <v>89</v>
      </c>
      <c r="AW235" s="13" t="s">
        <v>35</v>
      </c>
      <c r="AX235" s="13" t="s">
        <v>81</v>
      </c>
      <c r="AY235" s="228" t="s">
        <v>143</v>
      </c>
    </row>
    <row r="236" spans="2:51" s="13" customFormat="1" ht="11.25">
      <c r="B236" s="218"/>
      <c r="C236" s="219"/>
      <c r="D236" s="220" t="s">
        <v>153</v>
      </c>
      <c r="E236" s="221" t="s">
        <v>1</v>
      </c>
      <c r="F236" s="222" t="s">
        <v>172</v>
      </c>
      <c r="G236" s="219"/>
      <c r="H236" s="221" t="s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153</v>
      </c>
      <c r="AU236" s="228" t="s">
        <v>91</v>
      </c>
      <c r="AV236" s="13" t="s">
        <v>89</v>
      </c>
      <c r="AW236" s="13" t="s">
        <v>35</v>
      </c>
      <c r="AX236" s="13" t="s">
        <v>81</v>
      </c>
      <c r="AY236" s="228" t="s">
        <v>143</v>
      </c>
    </row>
    <row r="237" spans="2:51" s="14" customFormat="1" ht="11.25">
      <c r="B237" s="229"/>
      <c r="C237" s="230"/>
      <c r="D237" s="220" t="s">
        <v>153</v>
      </c>
      <c r="E237" s="231" t="s">
        <v>1</v>
      </c>
      <c r="F237" s="232" t="s">
        <v>295</v>
      </c>
      <c r="G237" s="230"/>
      <c r="H237" s="233">
        <v>20.596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153</v>
      </c>
      <c r="AU237" s="239" t="s">
        <v>91</v>
      </c>
      <c r="AV237" s="14" t="s">
        <v>91</v>
      </c>
      <c r="AW237" s="14" t="s">
        <v>35</v>
      </c>
      <c r="AX237" s="14" t="s">
        <v>81</v>
      </c>
      <c r="AY237" s="239" t="s">
        <v>143</v>
      </c>
    </row>
    <row r="238" spans="2:51" s="15" customFormat="1" ht="11.25">
      <c r="B238" s="240"/>
      <c r="C238" s="241"/>
      <c r="D238" s="220" t="s">
        <v>153</v>
      </c>
      <c r="E238" s="242" t="s">
        <v>1</v>
      </c>
      <c r="F238" s="243" t="s">
        <v>156</v>
      </c>
      <c r="G238" s="241"/>
      <c r="H238" s="244">
        <v>20.596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153</v>
      </c>
      <c r="AU238" s="250" t="s">
        <v>91</v>
      </c>
      <c r="AV238" s="15" t="s">
        <v>151</v>
      </c>
      <c r="AW238" s="15" t="s">
        <v>35</v>
      </c>
      <c r="AX238" s="15" t="s">
        <v>89</v>
      </c>
      <c r="AY238" s="250" t="s">
        <v>143</v>
      </c>
    </row>
    <row r="239" spans="1:65" s="2" customFormat="1" ht="21.75" customHeight="1">
      <c r="A239" s="34"/>
      <c r="B239" s="35"/>
      <c r="C239" s="205" t="s">
        <v>428</v>
      </c>
      <c r="D239" s="205" t="s">
        <v>146</v>
      </c>
      <c r="E239" s="206" t="s">
        <v>429</v>
      </c>
      <c r="F239" s="207" t="s">
        <v>430</v>
      </c>
      <c r="G239" s="208" t="s">
        <v>159</v>
      </c>
      <c r="H239" s="209">
        <v>20.596</v>
      </c>
      <c r="I239" s="210"/>
      <c r="J239" s="211">
        <f>ROUND(I239*H239,2)</f>
        <v>0</v>
      </c>
      <c r="K239" s="207" t="s">
        <v>150</v>
      </c>
      <c r="L239" s="39"/>
      <c r="M239" s="212" t="s">
        <v>1</v>
      </c>
      <c r="N239" s="213" t="s">
        <v>46</v>
      </c>
      <c r="O239" s="71"/>
      <c r="P239" s="214">
        <f>O239*H239</f>
        <v>0</v>
      </c>
      <c r="Q239" s="214">
        <v>0.0003</v>
      </c>
      <c r="R239" s="214">
        <f>Q239*H239</f>
        <v>0.0061788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210</v>
      </c>
      <c r="AT239" s="216" t="s">
        <v>146</v>
      </c>
      <c r="AU239" s="216" t="s">
        <v>91</v>
      </c>
      <c r="AY239" s="17" t="s">
        <v>143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89</v>
      </c>
      <c r="BK239" s="217">
        <f>ROUND(I239*H239,2)</f>
        <v>0</v>
      </c>
      <c r="BL239" s="17" t="s">
        <v>210</v>
      </c>
      <c r="BM239" s="216" t="s">
        <v>431</v>
      </c>
    </row>
    <row r="240" spans="2:51" s="13" customFormat="1" ht="11.25">
      <c r="B240" s="218"/>
      <c r="C240" s="219"/>
      <c r="D240" s="220" t="s">
        <v>153</v>
      </c>
      <c r="E240" s="221" t="s">
        <v>1</v>
      </c>
      <c r="F240" s="222" t="s">
        <v>432</v>
      </c>
      <c r="G240" s="219"/>
      <c r="H240" s="221" t="s">
        <v>1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153</v>
      </c>
      <c r="AU240" s="228" t="s">
        <v>91</v>
      </c>
      <c r="AV240" s="13" t="s">
        <v>89</v>
      </c>
      <c r="AW240" s="13" t="s">
        <v>35</v>
      </c>
      <c r="AX240" s="13" t="s">
        <v>81</v>
      </c>
      <c r="AY240" s="228" t="s">
        <v>143</v>
      </c>
    </row>
    <row r="241" spans="2:51" s="13" customFormat="1" ht="11.25">
      <c r="B241" s="218"/>
      <c r="C241" s="219"/>
      <c r="D241" s="220" t="s">
        <v>153</v>
      </c>
      <c r="E241" s="221" t="s">
        <v>1</v>
      </c>
      <c r="F241" s="222" t="s">
        <v>172</v>
      </c>
      <c r="G241" s="219"/>
      <c r="H241" s="221" t="s">
        <v>1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153</v>
      </c>
      <c r="AU241" s="228" t="s">
        <v>91</v>
      </c>
      <c r="AV241" s="13" t="s">
        <v>89</v>
      </c>
      <c r="AW241" s="13" t="s">
        <v>35</v>
      </c>
      <c r="AX241" s="13" t="s">
        <v>81</v>
      </c>
      <c r="AY241" s="228" t="s">
        <v>143</v>
      </c>
    </row>
    <row r="242" spans="2:51" s="14" customFormat="1" ht="11.25">
      <c r="B242" s="229"/>
      <c r="C242" s="230"/>
      <c r="D242" s="220" t="s">
        <v>153</v>
      </c>
      <c r="E242" s="231" t="s">
        <v>1</v>
      </c>
      <c r="F242" s="232" t="s">
        <v>295</v>
      </c>
      <c r="G242" s="230"/>
      <c r="H242" s="233">
        <v>20.596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153</v>
      </c>
      <c r="AU242" s="239" t="s">
        <v>91</v>
      </c>
      <c r="AV242" s="14" t="s">
        <v>91</v>
      </c>
      <c r="AW242" s="14" t="s">
        <v>35</v>
      </c>
      <c r="AX242" s="14" t="s">
        <v>81</v>
      </c>
      <c r="AY242" s="239" t="s">
        <v>143</v>
      </c>
    </row>
    <row r="243" spans="2:51" s="15" customFormat="1" ht="11.25">
      <c r="B243" s="240"/>
      <c r="C243" s="241"/>
      <c r="D243" s="220" t="s">
        <v>153</v>
      </c>
      <c r="E243" s="242" t="s">
        <v>1</v>
      </c>
      <c r="F243" s="243" t="s">
        <v>156</v>
      </c>
      <c r="G243" s="241"/>
      <c r="H243" s="244">
        <v>20.596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153</v>
      </c>
      <c r="AU243" s="250" t="s">
        <v>91</v>
      </c>
      <c r="AV243" s="15" t="s">
        <v>151</v>
      </c>
      <c r="AW243" s="15" t="s">
        <v>35</v>
      </c>
      <c r="AX243" s="15" t="s">
        <v>89</v>
      </c>
      <c r="AY243" s="250" t="s">
        <v>143</v>
      </c>
    </row>
    <row r="244" spans="1:65" s="2" customFormat="1" ht="21.75" customHeight="1">
      <c r="A244" s="34"/>
      <c r="B244" s="35"/>
      <c r="C244" s="205" t="s">
        <v>433</v>
      </c>
      <c r="D244" s="205" t="s">
        <v>146</v>
      </c>
      <c r="E244" s="206" t="s">
        <v>434</v>
      </c>
      <c r="F244" s="207" t="s">
        <v>435</v>
      </c>
      <c r="G244" s="208" t="s">
        <v>159</v>
      </c>
      <c r="H244" s="209">
        <v>20.596</v>
      </c>
      <c r="I244" s="210"/>
      <c r="J244" s="211">
        <f>ROUND(I244*H244,2)</f>
        <v>0</v>
      </c>
      <c r="K244" s="207" t="s">
        <v>150</v>
      </c>
      <c r="L244" s="39"/>
      <c r="M244" s="212" t="s">
        <v>1</v>
      </c>
      <c r="N244" s="213" t="s">
        <v>46</v>
      </c>
      <c r="O244" s="71"/>
      <c r="P244" s="214">
        <f>O244*H244</f>
        <v>0</v>
      </c>
      <c r="Q244" s="214">
        <v>0.0015</v>
      </c>
      <c r="R244" s="214">
        <f>Q244*H244</f>
        <v>0.030894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210</v>
      </c>
      <c r="AT244" s="216" t="s">
        <v>146</v>
      </c>
      <c r="AU244" s="216" t="s">
        <v>91</v>
      </c>
      <c r="AY244" s="17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89</v>
      </c>
      <c r="BK244" s="217">
        <f>ROUND(I244*H244,2)</f>
        <v>0</v>
      </c>
      <c r="BL244" s="17" t="s">
        <v>210</v>
      </c>
      <c r="BM244" s="216" t="s">
        <v>436</v>
      </c>
    </row>
    <row r="245" spans="2:51" s="13" customFormat="1" ht="11.25">
      <c r="B245" s="218"/>
      <c r="C245" s="219"/>
      <c r="D245" s="220" t="s">
        <v>153</v>
      </c>
      <c r="E245" s="221" t="s">
        <v>1</v>
      </c>
      <c r="F245" s="222" t="s">
        <v>437</v>
      </c>
      <c r="G245" s="219"/>
      <c r="H245" s="221" t="s">
        <v>1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153</v>
      </c>
      <c r="AU245" s="228" t="s">
        <v>91</v>
      </c>
      <c r="AV245" s="13" t="s">
        <v>89</v>
      </c>
      <c r="AW245" s="13" t="s">
        <v>35</v>
      </c>
      <c r="AX245" s="13" t="s">
        <v>81</v>
      </c>
      <c r="AY245" s="228" t="s">
        <v>143</v>
      </c>
    </row>
    <row r="246" spans="2:51" s="13" customFormat="1" ht="11.25">
      <c r="B246" s="218"/>
      <c r="C246" s="219"/>
      <c r="D246" s="220" t="s">
        <v>153</v>
      </c>
      <c r="E246" s="221" t="s">
        <v>1</v>
      </c>
      <c r="F246" s="222" t="s">
        <v>172</v>
      </c>
      <c r="G246" s="219"/>
      <c r="H246" s="221" t="s">
        <v>1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153</v>
      </c>
      <c r="AU246" s="228" t="s">
        <v>91</v>
      </c>
      <c r="AV246" s="13" t="s">
        <v>89</v>
      </c>
      <c r="AW246" s="13" t="s">
        <v>35</v>
      </c>
      <c r="AX246" s="13" t="s">
        <v>81</v>
      </c>
      <c r="AY246" s="228" t="s">
        <v>143</v>
      </c>
    </row>
    <row r="247" spans="2:51" s="14" customFormat="1" ht="11.25">
      <c r="B247" s="229"/>
      <c r="C247" s="230"/>
      <c r="D247" s="220" t="s">
        <v>153</v>
      </c>
      <c r="E247" s="231" t="s">
        <v>1</v>
      </c>
      <c r="F247" s="232" t="s">
        <v>295</v>
      </c>
      <c r="G247" s="230"/>
      <c r="H247" s="233">
        <v>20.596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153</v>
      </c>
      <c r="AU247" s="239" t="s">
        <v>91</v>
      </c>
      <c r="AV247" s="14" t="s">
        <v>91</v>
      </c>
      <c r="AW247" s="14" t="s">
        <v>35</v>
      </c>
      <c r="AX247" s="14" t="s">
        <v>81</v>
      </c>
      <c r="AY247" s="239" t="s">
        <v>143</v>
      </c>
    </row>
    <row r="248" spans="2:51" s="15" customFormat="1" ht="11.25">
      <c r="B248" s="240"/>
      <c r="C248" s="241"/>
      <c r="D248" s="220" t="s">
        <v>153</v>
      </c>
      <c r="E248" s="242" t="s">
        <v>1</v>
      </c>
      <c r="F248" s="243" t="s">
        <v>156</v>
      </c>
      <c r="G248" s="241"/>
      <c r="H248" s="244">
        <v>20.596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153</v>
      </c>
      <c r="AU248" s="250" t="s">
        <v>91</v>
      </c>
      <c r="AV248" s="15" t="s">
        <v>151</v>
      </c>
      <c r="AW248" s="15" t="s">
        <v>35</v>
      </c>
      <c r="AX248" s="15" t="s">
        <v>89</v>
      </c>
      <c r="AY248" s="250" t="s">
        <v>143</v>
      </c>
    </row>
    <row r="249" spans="1:65" s="2" customFormat="1" ht="21.75" customHeight="1">
      <c r="A249" s="34"/>
      <c r="B249" s="35"/>
      <c r="C249" s="205" t="s">
        <v>438</v>
      </c>
      <c r="D249" s="205" t="s">
        <v>146</v>
      </c>
      <c r="E249" s="206" t="s">
        <v>439</v>
      </c>
      <c r="F249" s="207" t="s">
        <v>440</v>
      </c>
      <c r="G249" s="208" t="s">
        <v>381</v>
      </c>
      <c r="H249" s="209">
        <v>17.5</v>
      </c>
      <c r="I249" s="210"/>
      <c r="J249" s="211">
        <f>ROUND(I249*H249,2)</f>
        <v>0</v>
      </c>
      <c r="K249" s="207" t="s">
        <v>150</v>
      </c>
      <c r="L249" s="39"/>
      <c r="M249" s="212" t="s">
        <v>1</v>
      </c>
      <c r="N249" s="213" t="s">
        <v>46</v>
      </c>
      <c r="O249" s="71"/>
      <c r="P249" s="214">
        <f>O249*H249</f>
        <v>0</v>
      </c>
      <c r="Q249" s="214">
        <v>0.00028</v>
      </c>
      <c r="R249" s="214">
        <f>Q249*H249</f>
        <v>0.0049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210</v>
      </c>
      <c r="AT249" s="216" t="s">
        <v>146</v>
      </c>
      <c r="AU249" s="216" t="s">
        <v>91</v>
      </c>
      <c r="AY249" s="17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89</v>
      </c>
      <c r="BK249" s="217">
        <f>ROUND(I249*H249,2)</f>
        <v>0</v>
      </c>
      <c r="BL249" s="17" t="s">
        <v>210</v>
      </c>
      <c r="BM249" s="216" t="s">
        <v>441</v>
      </c>
    </row>
    <row r="250" spans="2:51" s="13" customFormat="1" ht="11.25">
      <c r="B250" s="218"/>
      <c r="C250" s="219"/>
      <c r="D250" s="220" t="s">
        <v>153</v>
      </c>
      <c r="E250" s="221" t="s">
        <v>1</v>
      </c>
      <c r="F250" s="222" t="s">
        <v>442</v>
      </c>
      <c r="G250" s="219"/>
      <c r="H250" s="221" t="s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153</v>
      </c>
      <c r="AU250" s="228" t="s">
        <v>91</v>
      </c>
      <c r="AV250" s="13" t="s">
        <v>89</v>
      </c>
      <c r="AW250" s="13" t="s">
        <v>35</v>
      </c>
      <c r="AX250" s="13" t="s">
        <v>81</v>
      </c>
      <c r="AY250" s="228" t="s">
        <v>143</v>
      </c>
    </row>
    <row r="251" spans="2:51" s="13" customFormat="1" ht="11.25">
      <c r="B251" s="218"/>
      <c r="C251" s="219"/>
      <c r="D251" s="220" t="s">
        <v>153</v>
      </c>
      <c r="E251" s="221" t="s">
        <v>1</v>
      </c>
      <c r="F251" s="222" t="s">
        <v>172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153</v>
      </c>
      <c r="AU251" s="228" t="s">
        <v>91</v>
      </c>
      <c r="AV251" s="13" t="s">
        <v>89</v>
      </c>
      <c r="AW251" s="13" t="s">
        <v>35</v>
      </c>
      <c r="AX251" s="13" t="s">
        <v>81</v>
      </c>
      <c r="AY251" s="228" t="s">
        <v>143</v>
      </c>
    </row>
    <row r="252" spans="2:51" s="14" customFormat="1" ht="11.25">
      <c r="B252" s="229"/>
      <c r="C252" s="230"/>
      <c r="D252" s="220" t="s">
        <v>153</v>
      </c>
      <c r="E252" s="231" t="s">
        <v>1</v>
      </c>
      <c r="F252" s="232" t="s">
        <v>443</v>
      </c>
      <c r="G252" s="230"/>
      <c r="H252" s="233">
        <v>17.5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153</v>
      </c>
      <c r="AU252" s="239" t="s">
        <v>91</v>
      </c>
      <c r="AV252" s="14" t="s">
        <v>91</v>
      </c>
      <c r="AW252" s="14" t="s">
        <v>35</v>
      </c>
      <c r="AX252" s="14" t="s">
        <v>81</v>
      </c>
      <c r="AY252" s="239" t="s">
        <v>143</v>
      </c>
    </row>
    <row r="253" spans="2:51" s="15" customFormat="1" ht="11.25">
      <c r="B253" s="240"/>
      <c r="C253" s="241"/>
      <c r="D253" s="220" t="s">
        <v>153</v>
      </c>
      <c r="E253" s="242" t="s">
        <v>1</v>
      </c>
      <c r="F253" s="243" t="s">
        <v>156</v>
      </c>
      <c r="G253" s="241"/>
      <c r="H253" s="244">
        <v>17.5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153</v>
      </c>
      <c r="AU253" s="250" t="s">
        <v>91</v>
      </c>
      <c r="AV253" s="15" t="s">
        <v>151</v>
      </c>
      <c r="AW253" s="15" t="s">
        <v>35</v>
      </c>
      <c r="AX253" s="15" t="s">
        <v>89</v>
      </c>
      <c r="AY253" s="250" t="s">
        <v>143</v>
      </c>
    </row>
    <row r="254" spans="1:65" s="2" customFormat="1" ht="33" customHeight="1">
      <c r="A254" s="34"/>
      <c r="B254" s="35"/>
      <c r="C254" s="205" t="s">
        <v>444</v>
      </c>
      <c r="D254" s="205" t="s">
        <v>146</v>
      </c>
      <c r="E254" s="206" t="s">
        <v>445</v>
      </c>
      <c r="F254" s="207" t="s">
        <v>446</v>
      </c>
      <c r="G254" s="208" t="s">
        <v>159</v>
      </c>
      <c r="H254" s="209">
        <v>20.596</v>
      </c>
      <c r="I254" s="210"/>
      <c r="J254" s="211">
        <f>ROUND(I254*H254,2)</f>
        <v>0</v>
      </c>
      <c r="K254" s="207" t="s">
        <v>150</v>
      </c>
      <c r="L254" s="39"/>
      <c r="M254" s="212" t="s">
        <v>1</v>
      </c>
      <c r="N254" s="213" t="s">
        <v>46</v>
      </c>
      <c r="O254" s="71"/>
      <c r="P254" s="214">
        <f>O254*H254</f>
        <v>0</v>
      </c>
      <c r="Q254" s="214">
        <v>0.00495</v>
      </c>
      <c r="R254" s="214">
        <f>Q254*H254</f>
        <v>0.1019502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210</v>
      </c>
      <c r="AT254" s="216" t="s">
        <v>146</v>
      </c>
      <c r="AU254" s="216" t="s">
        <v>91</v>
      </c>
      <c r="AY254" s="17" t="s">
        <v>143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89</v>
      </c>
      <c r="BK254" s="217">
        <f>ROUND(I254*H254,2)</f>
        <v>0</v>
      </c>
      <c r="BL254" s="17" t="s">
        <v>210</v>
      </c>
      <c r="BM254" s="216" t="s">
        <v>447</v>
      </c>
    </row>
    <row r="255" spans="2:51" s="13" customFormat="1" ht="11.25">
      <c r="B255" s="218"/>
      <c r="C255" s="219"/>
      <c r="D255" s="220" t="s">
        <v>153</v>
      </c>
      <c r="E255" s="221" t="s">
        <v>1</v>
      </c>
      <c r="F255" s="222" t="s">
        <v>448</v>
      </c>
      <c r="G255" s="219"/>
      <c r="H255" s="221" t="s">
        <v>1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153</v>
      </c>
      <c r="AU255" s="228" t="s">
        <v>91</v>
      </c>
      <c r="AV255" s="13" t="s">
        <v>89</v>
      </c>
      <c r="AW255" s="13" t="s">
        <v>35</v>
      </c>
      <c r="AX255" s="13" t="s">
        <v>81</v>
      </c>
      <c r="AY255" s="228" t="s">
        <v>143</v>
      </c>
    </row>
    <row r="256" spans="2:51" s="13" customFormat="1" ht="11.25">
      <c r="B256" s="218"/>
      <c r="C256" s="219"/>
      <c r="D256" s="220" t="s">
        <v>153</v>
      </c>
      <c r="E256" s="221" t="s">
        <v>1</v>
      </c>
      <c r="F256" s="222" t="s">
        <v>172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153</v>
      </c>
      <c r="AU256" s="228" t="s">
        <v>91</v>
      </c>
      <c r="AV256" s="13" t="s">
        <v>89</v>
      </c>
      <c r="AW256" s="13" t="s">
        <v>35</v>
      </c>
      <c r="AX256" s="13" t="s">
        <v>81</v>
      </c>
      <c r="AY256" s="228" t="s">
        <v>143</v>
      </c>
    </row>
    <row r="257" spans="2:51" s="14" customFormat="1" ht="22.5">
      <c r="B257" s="229"/>
      <c r="C257" s="230"/>
      <c r="D257" s="220" t="s">
        <v>153</v>
      </c>
      <c r="E257" s="231" t="s">
        <v>1</v>
      </c>
      <c r="F257" s="232" t="s">
        <v>449</v>
      </c>
      <c r="G257" s="230"/>
      <c r="H257" s="233">
        <v>22.338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153</v>
      </c>
      <c r="AU257" s="239" t="s">
        <v>91</v>
      </c>
      <c r="AV257" s="14" t="s">
        <v>91</v>
      </c>
      <c r="AW257" s="14" t="s">
        <v>35</v>
      </c>
      <c r="AX257" s="14" t="s">
        <v>81</v>
      </c>
      <c r="AY257" s="239" t="s">
        <v>143</v>
      </c>
    </row>
    <row r="258" spans="2:51" s="14" customFormat="1" ht="11.25">
      <c r="B258" s="229"/>
      <c r="C258" s="230"/>
      <c r="D258" s="220" t="s">
        <v>153</v>
      </c>
      <c r="E258" s="231" t="s">
        <v>1</v>
      </c>
      <c r="F258" s="232" t="s">
        <v>261</v>
      </c>
      <c r="G258" s="230"/>
      <c r="H258" s="233">
        <v>-1.742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153</v>
      </c>
      <c r="AU258" s="239" t="s">
        <v>91</v>
      </c>
      <c r="AV258" s="14" t="s">
        <v>91</v>
      </c>
      <c r="AW258" s="14" t="s">
        <v>35</v>
      </c>
      <c r="AX258" s="14" t="s">
        <v>81</v>
      </c>
      <c r="AY258" s="239" t="s">
        <v>143</v>
      </c>
    </row>
    <row r="259" spans="2:51" s="15" customFormat="1" ht="11.25">
      <c r="B259" s="240"/>
      <c r="C259" s="241"/>
      <c r="D259" s="220" t="s">
        <v>153</v>
      </c>
      <c r="E259" s="242" t="s">
        <v>271</v>
      </c>
      <c r="F259" s="243" t="s">
        <v>156</v>
      </c>
      <c r="G259" s="241"/>
      <c r="H259" s="244">
        <v>20.596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153</v>
      </c>
      <c r="AU259" s="250" t="s">
        <v>91</v>
      </c>
      <c r="AV259" s="15" t="s">
        <v>151</v>
      </c>
      <c r="AW259" s="15" t="s">
        <v>35</v>
      </c>
      <c r="AX259" s="15" t="s">
        <v>89</v>
      </c>
      <c r="AY259" s="250" t="s">
        <v>143</v>
      </c>
    </row>
    <row r="260" spans="1:65" s="2" customFormat="1" ht="21.75" customHeight="1">
      <c r="A260" s="34"/>
      <c r="B260" s="35"/>
      <c r="C260" s="205" t="s">
        <v>450</v>
      </c>
      <c r="D260" s="205" t="s">
        <v>146</v>
      </c>
      <c r="E260" s="206" t="s">
        <v>451</v>
      </c>
      <c r="F260" s="207" t="s">
        <v>452</v>
      </c>
      <c r="G260" s="208" t="s">
        <v>238</v>
      </c>
      <c r="H260" s="209">
        <v>21</v>
      </c>
      <c r="I260" s="210"/>
      <c r="J260" s="211">
        <f>ROUND(I260*H260,2)</f>
        <v>0</v>
      </c>
      <c r="K260" s="207" t="s">
        <v>150</v>
      </c>
      <c r="L260" s="39"/>
      <c r="M260" s="212" t="s">
        <v>1</v>
      </c>
      <c r="N260" s="213" t="s">
        <v>46</v>
      </c>
      <c r="O260" s="71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6" t="s">
        <v>210</v>
      </c>
      <c r="AT260" s="216" t="s">
        <v>146</v>
      </c>
      <c r="AU260" s="216" t="s">
        <v>91</v>
      </c>
      <c r="AY260" s="17" t="s">
        <v>143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7" t="s">
        <v>89</v>
      </c>
      <c r="BK260" s="217">
        <f>ROUND(I260*H260,2)</f>
        <v>0</v>
      </c>
      <c r="BL260" s="17" t="s">
        <v>210</v>
      </c>
      <c r="BM260" s="216" t="s">
        <v>453</v>
      </c>
    </row>
    <row r="261" spans="1:65" s="2" customFormat="1" ht="16.5" customHeight="1">
      <c r="A261" s="34"/>
      <c r="B261" s="35"/>
      <c r="C261" s="266" t="s">
        <v>454</v>
      </c>
      <c r="D261" s="266" t="s">
        <v>402</v>
      </c>
      <c r="E261" s="267" t="s">
        <v>455</v>
      </c>
      <c r="F261" s="268" t="s">
        <v>456</v>
      </c>
      <c r="G261" s="269" t="s">
        <v>159</v>
      </c>
      <c r="H261" s="270">
        <v>22.656</v>
      </c>
      <c r="I261" s="271"/>
      <c r="J261" s="272">
        <f>ROUND(I261*H261,2)</f>
        <v>0</v>
      </c>
      <c r="K261" s="268" t="s">
        <v>150</v>
      </c>
      <c r="L261" s="273"/>
      <c r="M261" s="274" t="s">
        <v>1</v>
      </c>
      <c r="N261" s="275" t="s">
        <v>46</v>
      </c>
      <c r="O261" s="71"/>
      <c r="P261" s="214">
        <f>O261*H261</f>
        <v>0</v>
      </c>
      <c r="Q261" s="214">
        <v>0.0098</v>
      </c>
      <c r="R261" s="214">
        <f>Q261*H261</f>
        <v>0.22202879999999997</v>
      </c>
      <c r="S261" s="214">
        <v>0</v>
      </c>
      <c r="T261" s="21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405</v>
      </c>
      <c r="AT261" s="216" t="s">
        <v>402</v>
      </c>
      <c r="AU261" s="216" t="s">
        <v>91</v>
      </c>
      <c r="AY261" s="17" t="s">
        <v>143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89</v>
      </c>
      <c r="BK261" s="217">
        <f>ROUND(I261*H261,2)</f>
        <v>0</v>
      </c>
      <c r="BL261" s="17" t="s">
        <v>210</v>
      </c>
      <c r="BM261" s="216" t="s">
        <v>457</v>
      </c>
    </row>
    <row r="262" spans="2:51" s="14" customFormat="1" ht="11.25">
      <c r="B262" s="229"/>
      <c r="C262" s="230"/>
      <c r="D262" s="220" t="s">
        <v>153</v>
      </c>
      <c r="E262" s="230"/>
      <c r="F262" s="232" t="s">
        <v>458</v>
      </c>
      <c r="G262" s="230"/>
      <c r="H262" s="233">
        <v>22.656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153</v>
      </c>
      <c r="AU262" s="239" t="s">
        <v>91</v>
      </c>
      <c r="AV262" s="14" t="s">
        <v>91</v>
      </c>
      <c r="AW262" s="14" t="s">
        <v>4</v>
      </c>
      <c r="AX262" s="14" t="s">
        <v>89</v>
      </c>
      <c r="AY262" s="239" t="s">
        <v>143</v>
      </c>
    </row>
    <row r="263" spans="1:65" s="2" customFormat="1" ht="21.75" customHeight="1">
      <c r="A263" s="34"/>
      <c r="B263" s="35"/>
      <c r="C263" s="205" t="s">
        <v>459</v>
      </c>
      <c r="D263" s="205" t="s">
        <v>146</v>
      </c>
      <c r="E263" s="206" t="s">
        <v>460</v>
      </c>
      <c r="F263" s="207" t="s">
        <v>461</v>
      </c>
      <c r="G263" s="208" t="s">
        <v>381</v>
      </c>
      <c r="H263" s="209">
        <v>17.5</v>
      </c>
      <c r="I263" s="210"/>
      <c r="J263" s="211">
        <f>ROUND(I263*H263,2)</f>
        <v>0</v>
      </c>
      <c r="K263" s="207" t="s">
        <v>150</v>
      </c>
      <c r="L263" s="39"/>
      <c r="M263" s="212" t="s">
        <v>1</v>
      </c>
      <c r="N263" s="213" t="s">
        <v>46</v>
      </c>
      <c r="O263" s="71"/>
      <c r="P263" s="214">
        <f>O263*H263</f>
        <v>0</v>
      </c>
      <c r="Q263" s="214">
        <v>3E-05</v>
      </c>
      <c r="R263" s="214">
        <f>Q263*H263</f>
        <v>0.000525</v>
      </c>
      <c r="S263" s="214">
        <v>0</v>
      </c>
      <c r="T263" s="21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210</v>
      </c>
      <c r="AT263" s="216" t="s">
        <v>146</v>
      </c>
      <c r="AU263" s="216" t="s">
        <v>91</v>
      </c>
      <c r="AY263" s="17" t="s">
        <v>143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89</v>
      </c>
      <c r="BK263" s="217">
        <f>ROUND(I263*H263,2)</f>
        <v>0</v>
      </c>
      <c r="BL263" s="17" t="s">
        <v>210</v>
      </c>
      <c r="BM263" s="216" t="s">
        <v>462</v>
      </c>
    </row>
    <row r="264" spans="2:51" s="13" customFormat="1" ht="11.25">
      <c r="B264" s="218"/>
      <c r="C264" s="219"/>
      <c r="D264" s="220" t="s">
        <v>153</v>
      </c>
      <c r="E264" s="221" t="s">
        <v>1</v>
      </c>
      <c r="F264" s="222" t="s">
        <v>463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153</v>
      </c>
      <c r="AU264" s="228" t="s">
        <v>91</v>
      </c>
      <c r="AV264" s="13" t="s">
        <v>89</v>
      </c>
      <c r="AW264" s="13" t="s">
        <v>35</v>
      </c>
      <c r="AX264" s="13" t="s">
        <v>81</v>
      </c>
      <c r="AY264" s="228" t="s">
        <v>143</v>
      </c>
    </row>
    <row r="265" spans="2:51" s="13" customFormat="1" ht="11.25">
      <c r="B265" s="218"/>
      <c r="C265" s="219"/>
      <c r="D265" s="220" t="s">
        <v>153</v>
      </c>
      <c r="E265" s="221" t="s">
        <v>1</v>
      </c>
      <c r="F265" s="222" t="s">
        <v>172</v>
      </c>
      <c r="G265" s="219"/>
      <c r="H265" s="221" t="s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153</v>
      </c>
      <c r="AU265" s="228" t="s">
        <v>91</v>
      </c>
      <c r="AV265" s="13" t="s">
        <v>89</v>
      </c>
      <c r="AW265" s="13" t="s">
        <v>35</v>
      </c>
      <c r="AX265" s="13" t="s">
        <v>81</v>
      </c>
      <c r="AY265" s="228" t="s">
        <v>143</v>
      </c>
    </row>
    <row r="266" spans="2:51" s="14" customFormat="1" ht="11.25">
      <c r="B266" s="229"/>
      <c r="C266" s="230"/>
      <c r="D266" s="220" t="s">
        <v>153</v>
      </c>
      <c r="E266" s="231" t="s">
        <v>1</v>
      </c>
      <c r="F266" s="232" t="s">
        <v>443</v>
      </c>
      <c r="G266" s="230"/>
      <c r="H266" s="233">
        <v>17.5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153</v>
      </c>
      <c r="AU266" s="239" t="s">
        <v>91</v>
      </c>
      <c r="AV266" s="14" t="s">
        <v>91</v>
      </c>
      <c r="AW266" s="14" t="s">
        <v>35</v>
      </c>
      <c r="AX266" s="14" t="s">
        <v>81</v>
      </c>
      <c r="AY266" s="239" t="s">
        <v>143</v>
      </c>
    </row>
    <row r="267" spans="2:51" s="15" customFormat="1" ht="11.25">
      <c r="B267" s="240"/>
      <c r="C267" s="241"/>
      <c r="D267" s="220" t="s">
        <v>153</v>
      </c>
      <c r="E267" s="242" t="s">
        <v>1</v>
      </c>
      <c r="F267" s="243" t="s">
        <v>156</v>
      </c>
      <c r="G267" s="241"/>
      <c r="H267" s="244">
        <v>17.5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153</v>
      </c>
      <c r="AU267" s="250" t="s">
        <v>91</v>
      </c>
      <c r="AV267" s="15" t="s">
        <v>151</v>
      </c>
      <c r="AW267" s="15" t="s">
        <v>35</v>
      </c>
      <c r="AX267" s="15" t="s">
        <v>89</v>
      </c>
      <c r="AY267" s="250" t="s">
        <v>143</v>
      </c>
    </row>
    <row r="268" spans="1:65" s="2" customFormat="1" ht="33" customHeight="1">
      <c r="A268" s="34"/>
      <c r="B268" s="35"/>
      <c r="C268" s="205" t="s">
        <v>464</v>
      </c>
      <c r="D268" s="205" t="s">
        <v>146</v>
      </c>
      <c r="E268" s="206" t="s">
        <v>465</v>
      </c>
      <c r="F268" s="207" t="s">
        <v>466</v>
      </c>
      <c r="G268" s="208" t="s">
        <v>180</v>
      </c>
      <c r="H268" s="209">
        <v>0.366</v>
      </c>
      <c r="I268" s="210"/>
      <c r="J268" s="211">
        <f>ROUND(I268*H268,2)</f>
        <v>0</v>
      </c>
      <c r="K268" s="207" t="s">
        <v>150</v>
      </c>
      <c r="L268" s="39"/>
      <c r="M268" s="212" t="s">
        <v>1</v>
      </c>
      <c r="N268" s="213" t="s">
        <v>46</v>
      </c>
      <c r="O268" s="71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210</v>
      </c>
      <c r="AT268" s="216" t="s">
        <v>146</v>
      </c>
      <c r="AU268" s="216" t="s">
        <v>91</v>
      </c>
      <c r="AY268" s="17" t="s">
        <v>143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89</v>
      </c>
      <c r="BK268" s="217">
        <f>ROUND(I268*H268,2)</f>
        <v>0</v>
      </c>
      <c r="BL268" s="17" t="s">
        <v>210</v>
      </c>
      <c r="BM268" s="216" t="s">
        <v>467</v>
      </c>
    </row>
    <row r="269" spans="1:65" s="2" customFormat="1" ht="44.25" customHeight="1">
      <c r="A269" s="34"/>
      <c r="B269" s="35"/>
      <c r="C269" s="205" t="s">
        <v>468</v>
      </c>
      <c r="D269" s="205" t="s">
        <v>146</v>
      </c>
      <c r="E269" s="206" t="s">
        <v>469</v>
      </c>
      <c r="F269" s="207" t="s">
        <v>470</v>
      </c>
      <c r="G269" s="208" t="s">
        <v>180</v>
      </c>
      <c r="H269" s="209">
        <v>0.366</v>
      </c>
      <c r="I269" s="210"/>
      <c r="J269" s="211">
        <f>ROUND(I269*H269,2)</f>
        <v>0</v>
      </c>
      <c r="K269" s="207" t="s">
        <v>150</v>
      </c>
      <c r="L269" s="39"/>
      <c r="M269" s="212" t="s">
        <v>1</v>
      </c>
      <c r="N269" s="213" t="s">
        <v>46</v>
      </c>
      <c r="O269" s="71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6" t="s">
        <v>210</v>
      </c>
      <c r="AT269" s="216" t="s">
        <v>146</v>
      </c>
      <c r="AU269" s="216" t="s">
        <v>91</v>
      </c>
      <c r="AY269" s="17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7" t="s">
        <v>89</v>
      </c>
      <c r="BK269" s="217">
        <f>ROUND(I269*H269,2)</f>
        <v>0</v>
      </c>
      <c r="BL269" s="17" t="s">
        <v>210</v>
      </c>
      <c r="BM269" s="216" t="s">
        <v>471</v>
      </c>
    </row>
    <row r="270" spans="2:63" s="12" customFormat="1" ht="22.9" customHeight="1">
      <c r="B270" s="190"/>
      <c r="C270" s="191"/>
      <c r="D270" s="192" t="s">
        <v>80</v>
      </c>
      <c r="E270" s="203" t="s">
        <v>472</v>
      </c>
      <c r="F270" s="203" t="s">
        <v>473</v>
      </c>
      <c r="G270" s="191"/>
      <c r="H270" s="191"/>
      <c r="I270" s="194"/>
      <c r="J270" s="204">
        <f>BK270</f>
        <v>0</v>
      </c>
      <c r="K270" s="191"/>
      <c r="L270" s="195"/>
      <c r="M270" s="196"/>
      <c r="N270" s="197"/>
      <c r="O270" s="197"/>
      <c r="P270" s="198">
        <f>SUM(P271:P281)</f>
        <v>0</v>
      </c>
      <c r="Q270" s="197"/>
      <c r="R270" s="198">
        <f>SUM(R271:R281)</f>
        <v>0.0293526</v>
      </c>
      <c r="S270" s="197"/>
      <c r="T270" s="199">
        <f>SUM(T271:T281)</f>
        <v>0</v>
      </c>
      <c r="AR270" s="200" t="s">
        <v>91</v>
      </c>
      <c r="AT270" s="201" t="s">
        <v>80</v>
      </c>
      <c r="AU270" s="201" t="s">
        <v>89</v>
      </c>
      <c r="AY270" s="200" t="s">
        <v>143</v>
      </c>
      <c r="BK270" s="202">
        <f>SUM(BK271:BK281)</f>
        <v>0</v>
      </c>
    </row>
    <row r="271" spans="1:65" s="2" customFormat="1" ht="21.75" customHeight="1">
      <c r="A271" s="34"/>
      <c r="B271" s="35"/>
      <c r="C271" s="205" t="s">
        <v>474</v>
      </c>
      <c r="D271" s="205" t="s">
        <v>146</v>
      </c>
      <c r="E271" s="206" t="s">
        <v>475</v>
      </c>
      <c r="F271" s="207" t="s">
        <v>476</v>
      </c>
      <c r="G271" s="208" t="s">
        <v>159</v>
      </c>
      <c r="H271" s="209">
        <v>63.81</v>
      </c>
      <c r="I271" s="210"/>
      <c r="J271" s="211">
        <f>ROUND(I271*H271,2)</f>
        <v>0</v>
      </c>
      <c r="K271" s="207" t="s">
        <v>150</v>
      </c>
      <c r="L271" s="39"/>
      <c r="M271" s="212" t="s">
        <v>1</v>
      </c>
      <c r="N271" s="213" t="s">
        <v>46</v>
      </c>
      <c r="O271" s="71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6" t="s">
        <v>210</v>
      </c>
      <c r="AT271" s="216" t="s">
        <v>146</v>
      </c>
      <c r="AU271" s="216" t="s">
        <v>91</v>
      </c>
      <c r="AY271" s="17" t="s">
        <v>143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7" t="s">
        <v>89</v>
      </c>
      <c r="BK271" s="217">
        <f>ROUND(I271*H271,2)</f>
        <v>0</v>
      </c>
      <c r="BL271" s="17" t="s">
        <v>210</v>
      </c>
      <c r="BM271" s="216" t="s">
        <v>477</v>
      </c>
    </row>
    <row r="272" spans="2:51" s="13" customFormat="1" ht="11.25">
      <c r="B272" s="218"/>
      <c r="C272" s="219"/>
      <c r="D272" s="220" t="s">
        <v>153</v>
      </c>
      <c r="E272" s="221" t="s">
        <v>1</v>
      </c>
      <c r="F272" s="222" t="s">
        <v>478</v>
      </c>
      <c r="G272" s="219"/>
      <c r="H272" s="221" t="s">
        <v>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153</v>
      </c>
      <c r="AU272" s="228" t="s">
        <v>91</v>
      </c>
      <c r="AV272" s="13" t="s">
        <v>89</v>
      </c>
      <c r="AW272" s="13" t="s">
        <v>35</v>
      </c>
      <c r="AX272" s="13" t="s">
        <v>81</v>
      </c>
      <c r="AY272" s="228" t="s">
        <v>143</v>
      </c>
    </row>
    <row r="273" spans="2:51" s="13" customFormat="1" ht="11.25">
      <c r="B273" s="218"/>
      <c r="C273" s="219"/>
      <c r="D273" s="220" t="s">
        <v>153</v>
      </c>
      <c r="E273" s="221" t="s">
        <v>1</v>
      </c>
      <c r="F273" s="222" t="s">
        <v>172</v>
      </c>
      <c r="G273" s="219"/>
      <c r="H273" s="221" t="s">
        <v>1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153</v>
      </c>
      <c r="AU273" s="228" t="s">
        <v>91</v>
      </c>
      <c r="AV273" s="13" t="s">
        <v>89</v>
      </c>
      <c r="AW273" s="13" t="s">
        <v>35</v>
      </c>
      <c r="AX273" s="13" t="s">
        <v>81</v>
      </c>
      <c r="AY273" s="228" t="s">
        <v>143</v>
      </c>
    </row>
    <row r="274" spans="2:51" s="14" customFormat="1" ht="11.25">
      <c r="B274" s="229"/>
      <c r="C274" s="230"/>
      <c r="D274" s="220" t="s">
        <v>153</v>
      </c>
      <c r="E274" s="231" t="s">
        <v>1</v>
      </c>
      <c r="F274" s="232" t="s">
        <v>251</v>
      </c>
      <c r="G274" s="230"/>
      <c r="H274" s="233">
        <v>15.59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153</v>
      </c>
      <c r="AU274" s="239" t="s">
        <v>91</v>
      </c>
      <c r="AV274" s="14" t="s">
        <v>91</v>
      </c>
      <c r="AW274" s="14" t="s">
        <v>35</v>
      </c>
      <c r="AX274" s="14" t="s">
        <v>81</v>
      </c>
      <c r="AY274" s="239" t="s">
        <v>143</v>
      </c>
    </row>
    <row r="275" spans="2:51" s="13" customFormat="1" ht="11.25">
      <c r="B275" s="218"/>
      <c r="C275" s="219"/>
      <c r="D275" s="220" t="s">
        <v>153</v>
      </c>
      <c r="E275" s="221" t="s">
        <v>1</v>
      </c>
      <c r="F275" s="222" t="s">
        <v>479</v>
      </c>
      <c r="G275" s="219"/>
      <c r="H275" s="221" t="s">
        <v>1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153</v>
      </c>
      <c r="AU275" s="228" t="s">
        <v>91</v>
      </c>
      <c r="AV275" s="13" t="s">
        <v>89</v>
      </c>
      <c r="AW275" s="13" t="s">
        <v>35</v>
      </c>
      <c r="AX275" s="13" t="s">
        <v>81</v>
      </c>
      <c r="AY275" s="228" t="s">
        <v>143</v>
      </c>
    </row>
    <row r="276" spans="2:51" s="13" customFormat="1" ht="11.25">
      <c r="B276" s="218"/>
      <c r="C276" s="219"/>
      <c r="D276" s="220" t="s">
        <v>153</v>
      </c>
      <c r="E276" s="221" t="s">
        <v>1</v>
      </c>
      <c r="F276" s="222" t="s">
        <v>172</v>
      </c>
      <c r="G276" s="219"/>
      <c r="H276" s="221" t="s">
        <v>1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153</v>
      </c>
      <c r="AU276" s="228" t="s">
        <v>91</v>
      </c>
      <c r="AV276" s="13" t="s">
        <v>89</v>
      </c>
      <c r="AW276" s="13" t="s">
        <v>35</v>
      </c>
      <c r="AX276" s="13" t="s">
        <v>81</v>
      </c>
      <c r="AY276" s="228" t="s">
        <v>143</v>
      </c>
    </row>
    <row r="277" spans="2:51" s="14" customFormat="1" ht="11.25">
      <c r="B277" s="229"/>
      <c r="C277" s="230"/>
      <c r="D277" s="220" t="s">
        <v>153</v>
      </c>
      <c r="E277" s="231" t="s">
        <v>1</v>
      </c>
      <c r="F277" s="232" t="s">
        <v>173</v>
      </c>
      <c r="G277" s="230"/>
      <c r="H277" s="233">
        <v>68.816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153</v>
      </c>
      <c r="AU277" s="239" t="s">
        <v>91</v>
      </c>
      <c r="AV277" s="14" t="s">
        <v>91</v>
      </c>
      <c r="AW277" s="14" t="s">
        <v>35</v>
      </c>
      <c r="AX277" s="14" t="s">
        <v>81</v>
      </c>
      <c r="AY277" s="239" t="s">
        <v>143</v>
      </c>
    </row>
    <row r="278" spans="2:51" s="14" customFormat="1" ht="11.25">
      <c r="B278" s="229"/>
      <c r="C278" s="230"/>
      <c r="D278" s="220" t="s">
        <v>153</v>
      </c>
      <c r="E278" s="231" t="s">
        <v>1</v>
      </c>
      <c r="F278" s="232" t="s">
        <v>300</v>
      </c>
      <c r="G278" s="230"/>
      <c r="H278" s="233">
        <v>-20.596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153</v>
      </c>
      <c r="AU278" s="239" t="s">
        <v>91</v>
      </c>
      <c r="AV278" s="14" t="s">
        <v>91</v>
      </c>
      <c r="AW278" s="14" t="s">
        <v>35</v>
      </c>
      <c r="AX278" s="14" t="s">
        <v>81</v>
      </c>
      <c r="AY278" s="239" t="s">
        <v>143</v>
      </c>
    </row>
    <row r="279" spans="2:51" s="15" customFormat="1" ht="11.25">
      <c r="B279" s="240"/>
      <c r="C279" s="241"/>
      <c r="D279" s="220" t="s">
        <v>153</v>
      </c>
      <c r="E279" s="242" t="s">
        <v>1</v>
      </c>
      <c r="F279" s="243" t="s">
        <v>156</v>
      </c>
      <c r="G279" s="241"/>
      <c r="H279" s="244">
        <v>63.81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153</v>
      </c>
      <c r="AU279" s="250" t="s">
        <v>91</v>
      </c>
      <c r="AV279" s="15" t="s">
        <v>151</v>
      </c>
      <c r="AW279" s="15" t="s">
        <v>35</v>
      </c>
      <c r="AX279" s="15" t="s">
        <v>89</v>
      </c>
      <c r="AY279" s="250" t="s">
        <v>143</v>
      </c>
    </row>
    <row r="280" spans="1:65" s="2" customFormat="1" ht="21.75" customHeight="1">
      <c r="A280" s="34"/>
      <c r="B280" s="35"/>
      <c r="C280" s="205" t="s">
        <v>480</v>
      </c>
      <c r="D280" s="205" t="s">
        <v>146</v>
      </c>
      <c r="E280" s="206" t="s">
        <v>481</v>
      </c>
      <c r="F280" s="207" t="s">
        <v>482</v>
      </c>
      <c r="G280" s="208" t="s">
        <v>159</v>
      </c>
      <c r="H280" s="209">
        <v>63.81</v>
      </c>
      <c r="I280" s="210"/>
      <c r="J280" s="211">
        <f>ROUND(I280*H280,2)</f>
        <v>0</v>
      </c>
      <c r="K280" s="207" t="s">
        <v>150</v>
      </c>
      <c r="L280" s="39"/>
      <c r="M280" s="212" t="s">
        <v>1</v>
      </c>
      <c r="N280" s="213" t="s">
        <v>46</v>
      </c>
      <c r="O280" s="71"/>
      <c r="P280" s="214">
        <f>O280*H280</f>
        <v>0</v>
      </c>
      <c r="Q280" s="214">
        <v>0.0002</v>
      </c>
      <c r="R280" s="214">
        <f>Q280*H280</f>
        <v>0.012762</v>
      </c>
      <c r="S280" s="214">
        <v>0</v>
      </c>
      <c r="T280" s="21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210</v>
      </c>
      <c r="AT280" s="216" t="s">
        <v>146</v>
      </c>
      <c r="AU280" s="216" t="s">
        <v>91</v>
      </c>
      <c r="AY280" s="17" t="s">
        <v>143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89</v>
      </c>
      <c r="BK280" s="217">
        <f>ROUND(I280*H280,2)</f>
        <v>0</v>
      </c>
      <c r="BL280" s="17" t="s">
        <v>210</v>
      </c>
      <c r="BM280" s="216" t="s">
        <v>483</v>
      </c>
    </row>
    <row r="281" spans="1:65" s="2" customFormat="1" ht="33" customHeight="1">
      <c r="A281" s="34"/>
      <c r="B281" s="35"/>
      <c r="C281" s="205" t="s">
        <v>484</v>
      </c>
      <c r="D281" s="205" t="s">
        <v>146</v>
      </c>
      <c r="E281" s="206" t="s">
        <v>485</v>
      </c>
      <c r="F281" s="207" t="s">
        <v>486</v>
      </c>
      <c r="G281" s="208" t="s">
        <v>159</v>
      </c>
      <c r="H281" s="209">
        <v>63.81</v>
      </c>
      <c r="I281" s="210"/>
      <c r="J281" s="211">
        <f>ROUND(I281*H281,2)</f>
        <v>0</v>
      </c>
      <c r="K281" s="207" t="s">
        <v>150</v>
      </c>
      <c r="L281" s="39"/>
      <c r="M281" s="212" t="s">
        <v>1</v>
      </c>
      <c r="N281" s="213" t="s">
        <v>46</v>
      </c>
      <c r="O281" s="71"/>
      <c r="P281" s="214">
        <f>O281*H281</f>
        <v>0</v>
      </c>
      <c r="Q281" s="214">
        <v>0.00026</v>
      </c>
      <c r="R281" s="214">
        <f>Q281*H281</f>
        <v>0.0165906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210</v>
      </c>
      <c r="AT281" s="216" t="s">
        <v>146</v>
      </c>
      <c r="AU281" s="216" t="s">
        <v>91</v>
      </c>
      <c r="AY281" s="17" t="s">
        <v>143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89</v>
      </c>
      <c r="BK281" s="217">
        <f>ROUND(I281*H281,2)</f>
        <v>0</v>
      </c>
      <c r="BL281" s="17" t="s">
        <v>210</v>
      </c>
      <c r="BM281" s="216" t="s">
        <v>487</v>
      </c>
    </row>
    <row r="282" spans="1:63" s="2" customFormat="1" ht="49.9" customHeight="1">
      <c r="A282" s="34"/>
      <c r="B282" s="35"/>
      <c r="C282" s="36"/>
      <c r="D282" s="36"/>
      <c r="E282" s="193" t="s">
        <v>262</v>
      </c>
      <c r="F282" s="193" t="s">
        <v>263</v>
      </c>
      <c r="G282" s="36"/>
      <c r="H282" s="36"/>
      <c r="I282" s="115"/>
      <c r="J282" s="177">
        <f aca="true" t="shared" si="10" ref="J282:J287">BK282</f>
        <v>0</v>
      </c>
      <c r="K282" s="36"/>
      <c r="L282" s="39"/>
      <c r="M282" s="251"/>
      <c r="N282" s="252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80</v>
      </c>
      <c r="AU282" s="17" t="s">
        <v>81</v>
      </c>
      <c r="AY282" s="17" t="s">
        <v>264</v>
      </c>
      <c r="BK282" s="217">
        <f>SUM(BK283:BK287)</f>
        <v>0</v>
      </c>
    </row>
    <row r="283" spans="1:63" s="2" customFormat="1" ht="16.35" customHeight="1">
      <c r="A283" s="34"/>
      <c r="B283" s="35"/>
      <c r="C283" s="253" t="s">
        <v>1</v>
      </c>
      <c r="D283" s="253" t="s">
        <v>146</v>
      </c>
      <c r="E283" s="254" t="s">
        <v>1</v>
      </c>
      <c r="F283" s="255" t="s">
        <v>1</v>
      </c>
      <c r="G283" s="256" t="s">
        <v>1</v>
      </c>
      <c r="H283" s="257"/>
      <c r="I283" s="258"/>
      <c r="J283" s="259">
        <f t="shared" si="10"/>
        <v>0</v>
      </c>
      <c r="K283" s="260"/>
      <c r="L283" s="39"/>
      <c r="M283" s="261" t="s">
        <v>1</v>
      </c>
      <c r="N283" s="262" t="s">
        <v>46</v>
      </c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264</v>
      </c>
      <c r="AU283" s="17" t="s">
        <v>89</v>
      </c>
      <c r="AY283" s="17" t="s">
        <v>264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7" t="s">
        <v>89</v>
      </c>
      <c r="BK283" s="217">
        <f>I283*H283</f>
        <v>0</v>
      </c>
    </row>
    <row r="284" spans="1:63" s="2" customFormat="1" ht="16.35" customHeight="1">
      <c r="A284" s="34"/>
      <c r="B284" s="35"/>
      <c r="C284" s="253" t="s">
        <v>1</v>
      </c>
      <c r="D284" s="253" t="s">
        <v>146</v>
      </c>
      <c r="E284" s="254" t="s">
        <v>1</v>
      </c>
      <c r="F284" s="255" t="s">
        <v>1</v>
      </c>
      <c r="G284" s="256" t="s">
        <v>1</v>
      </c>
      <c r="H284" s="257"/>
      <c r="I284" s="258"/>
      <c r="J284" s="259">
        <f t="shared" si="10"/>
        <v>0</v>
      </c>
      <c r="K284" s="260"/>
      <c r="L284" s="39"/>
      <c r="M284" s="261" t="s">
        <v>1</v>
      </c>
      <c r="N284" s="262" t="s">
        <v>46</v>
      </c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264</v>
      </c>
      <c r="AU284" s="17" t="s">
        <v>89</v>
      </c>
      <c r="AY284" s="17" t="s">
        <v>264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7" t="s">
        <v>89</v>
      </c>
      <c r="BK284" s="217">
        <f>I284*H284</f>
        <v>0</v>
      </c>
    </row>
    <row r="285" spans="1:63" s="2" customFormat="1" ht="16.35" customHeight="1">
      <c r="A285" s="34"/>
      <c r="B285" s="35"/>
      <c r="C285" s="253" t="s">
        <v>1</v>
      </c>
      <c r="D285" s="253" t="s">
        <v>146</v>
      </c>
      <c r="E285" s="254" t="s">
        <v>1</v>
      </c>
      <c r="F285" s="255" t="s">
        <v>1</v>
      </c>
      <c r="G285" s="256" t="s">
        <v>1</v>
      </c>
      <c r="H285" s="257"/>
      <c r="I285" s="258"/>
      <c r="J285" s="259">
        <f t="shared" si="10"/>
        <v>0</v>
      </c>
      <c r="K285" s="260"/>
      <c r="L285" s="39"/>
      <c r="M285" s="261" t="s">
        <v>1</v>
      </c>
      <c r="N285" s="262" t="s">
        <v>46</v>
      </c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264</v>
      </c>
      <c r="AU285" s="17" t="s">
        <v>89</v>
      </c>
      <c r="AY285" s="17" t="s">
        <v>264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89</v>
      </c>
      <c r="BK285" s="217">
        <f>I285*H285</f>
        <v>0</v>
      </c>
    </row>
    <row r="286" spans="1:63" s="2" customFormat="1" ht="16.35" customHeight="1">
      <c r="A286" s="34"/>
      <c r="B286" s="35"/>
      <c r="C286" s="253" t="s">
        <v>1</v>
      </c>
      <c r="D286" s="253" t="s">
        <v>146</v>
      </c>
      <c r="E286" s="254" t="s">
        <v>1</v>
      </c>
      <c r="F286" s="255" t="s">
        <v>1</v>
      </c>
      <c r="G286" s="256" t="s">
        <v>1</v>
      </c>
      <c r="H286" s="257"/>
      <c r="I286" s="258"/>
      <c r="J286" s="259">
        <f t="shared" si="10"/>
        <v>0</v>
      </c>
      <c r="K286" s="260"/>
      <c r="L286" s="39"/>
      <c r="M286" s="261" t="s">
        <v>1</v>
      </c>
      <c r="N286" s="262" t="s">
        <v>46</v>
      </c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264</v>
      </c>
      <c r="AU286" s="17" t="s">
        <v>89</v>
      </c>
      <c r="AY286" s="17" t="s">
        <v>264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7" t="s">
        <v>89</v>
      </c>
      <c r="BK286" s="217">
        <f>I286*H286</f>
        <v>0</v>
      </c>
    </row>
    <row r="287" spans="1:63" s="2" customFormat="1" ht="16.35" customHeight="1">
      <c r="A287" s="34"/>
      <c r="B287" s="35"/>
      <c r="C287" s="253" t="s">
        <v>1</v>
      </c>
      <c r="D287" s="253" t="s">
        <v>146</v>
      </c>
      <c r="E287" s="254" t="s">
        <v>1</v>
      </c>
      <c r="F287" s="255" t="s">
        <v>1</v>
      </c>
      <c r="G287" s="256" t="s">
        <v>1</v>
      </c>
      <c r="H287" s="257"/>
      <c r="I287" s="258"/>
      <c r="J287" s="259">
        <f t="shared" si="10"/>
        <v>0</v>
      </c>
      <c r="K287" s="260"/>
      <c r="L287" s="39"/>
      <c r="M287" s="261" t="s">
        <v>1</v>
      </c>
      <c r="N287" s="262" t="s">
        <v>46</v>
      </c>
      <c r="O287" s="263"/>
      <c r="P287" s="263"/>
      <c r="Q287" s="263"/>
      <c r="R287" s="263"/>
      <c r="S287" s="263"/>
      <c r="T287" s="26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264</v>
      </c>
      <c r="AU287" s="17" t="s">
        <v>89</v>
      </c>
      <c r="AY287" s="17" t="s">
        <v>264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7" t="s">
        <v>89</v>
      </c>
      <c r="BK287" s="217">
        <f>I287*H287</f>
        <v>0</v>
      </c>
    </row>
    <row r="288" spans="1:31" s="2" customFormat="1" ht="6.95" customHeight="1">
      <c r="A288" s="34"/>
      <c r="B288" s="54"/>
      <c r="C288" s="55"/>
      <c r="D288" s="55"/>
      <c r="E288" s="55"/>
      <c r="F288" s="55"/>
      <c r="G288" s="55"/>
      <c r="H288" s="55"/>
      <c r="I288" s="152"/>
      <c r="J288" s="55"/>
      <c r="K288" s="55"/>
      <c r="L288" s="39"/>
      <c r="M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</sheetData>
  <sheetProtection algorithmName="SHA-512" hashValue="1mvxf5jVR3CjD97K4d3dRoUwe8pdZx4sc6Nn3BENdrUeaI6T211BPnI6H4XAOmO/BGvP8922wLeWagce2SZFWw==" saltValue="kypDtrKxVWocFU6LL2guW06GSm54C3lhKcVDwx96PN0jywk8He+JCu/gVBsj/nv2sTX2REDsDiNTBICuF62iNQ==" spinCount="100000" sheet="1" objects="1" scenarios="1" formatColumns="0" formatRows="0" autoFilter="0"/>
  <autoFilter ref="C127:K28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83:D288">
      <formula1>"K, M"</formula1>
    </dataValidation>
    <dataValidation type="list" allowBlank="1" showInputMessage="1" showErrorMessage="1" error="Povoleny jsou hodnoty základní, snížená, zákl. přenesená, sníž. přenesená, nulová." sqref="N283:N28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97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</row>
    <row r="4" spans="2:4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488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ROUND((ROUND((SUM(BE126:BE166)),2)+SUM(BE168:BE172)),2)</f>
        <v>0</v>
      </c>
      <c r="G33" s="34"/>
      <c r="H33" s="34"/>
      <c r="I33" s="131">
        <v>0.21</v>
      </c>
      <c r="J33" s="130">
        <f>ROUND((ROUND(((SUM(BE126:BE166))*I33),2)+(SUM(BE168:BE172)*I33)),2)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ROUND((ROUND((SUM(BF126:BF166)),2)+SUM(BF168:BF172)),2)</f>
        <v>0</v>
      </c>
      <c r="G34" s="34"/>
      <c r="H34" s="34"/>
      <c r="I34" s="131">
        <v>0.15</v>
      </c>
      <c r="J34" s="130">
        <f>ROUND((ROUND(((SUM(BF126:BF166))*I34),2)+(SUM(BF168:BF172)*I34)),2)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ROUND((ROUND((SUM(BG126:BG166)),2)+SUM(BG168:BG172)),2)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ROUND((ROUND((SUM(BH126:BH166)),2)+SUM(BH168:BH172)),2)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ROUND((ROUND((SUM(BI126:BI166)),2)+SUM(BI168:BI172)),2)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03 - Dámské WC - bourané konstrukce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118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>
      <c r="B98" s="168"/>
      <c r="C98" s="169"/>
      <c r="D98" s="170" t="s">
        <v>119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>
      <c r="B99" s="168"/>
      <c r="C99" s="169"/>
      <c r="D99" s="170" t="s">
        <v>120</v>
      </c>
      <c r="E99" s="171"/>
      <c r="F99" s="171"/>
      <c r="G99" s="171"/>
      <c r="H99" s="171"/>
      <c r="I99" s="172"/>
      <c r="J99" s="173">
        <f>J135</f>
        <v>0</v>
      </c>
      <c r="K99" s="169"/>
      <c r="L99" s="174"/>
    </row>
    <row r="100" spans="2:12" s="9" customFormat="1" ht="24.95" customHeight="1">
      <c r="B100" s="161"/>
      <c r="C100" s="162"/>
      <c r="D100" s="163" t="s">
        <v>121</v>
      </c>
      <c r="E100" s="164"/>
      <c r="F100" s="164"/>
      <c r="G100" s="164"/>
      <c r="H100" s="164"/>
      <c r="I100" s="165"/>
      <c r="J100" s="166">
        <f>J143</f>
        <v>0</v>
      </c>
      <c r="K100" s="162"/>
      <c r="L100" s="167"/>
    </row>
    <row r="101" spans="2:12" s="10" customFormat="1" ht="19.9" customHeight="1">
      <c r="B101" s="168"/>
      <c r="C101" s="169"/>
      <c r="D101" s="170" t="s">
        <v>122</v>
      </c>
      <c r="E101" s="171"/>
      <c r="F101" s="171"/>
      <c r="G101" s="171"/>
      <c r="H101" s="171"/>
      <c r="I101" s="172"/>
      <c r="J101" s="173">
        <f>J144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123</v>
      </c>
      <c r="E102" s="171"/>
      <c r="F102" s="171"/>
      <c r="G102" s="171"/>
      <c r="H102" s="171"/>
      <c r="I102" s="172"/>
      <c r="J102" s="173">
        <f>J146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124</v>
      </c>
      <c r="E103" s="171"/>
      <c r="F103" s="171"/>
      <c r="G103" s="171"/>
      <c r="H103" s="171"/>
      <c r="I103" s="172"/>
      <c r="J103" s="173">
        <f>J148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125</v>
      </c>
      <c r="E104" s="171"/>
      <c r="F104" s="171"/>
      <c r="G104" s="171"/>
      <c r="H104" s="171"/>
      <c r="I104" s="172"/>
      <c r="J104" s="173">
        <f>J154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126</v>
      </c>
      <c r="E105" s="171"/>
      <c r="F105" s="171"/>
      <c r="G105" s="171"/>
      <c r="H105" s="171"/>
      <c r="I105" s="172"/>
      <c r="J105" s="173">
        <f>J160</f>
        <v>0</v>
      </c>
      <c r="K105" s="169"/>
      <c r="L105" s="174"/>
    </row>
    <row r="106" spans="2:12" s="9" customFormat="1" ht="21.75" customHeight="1">
      <c r="B106" s="161"/>
      <c r="C106" s="162"/>
      <c r="D106" s="175" t="s">
        <v>127</v>
      </c>
      <c r="E106" s="162"/>
      <c r="F106" s="162"/>
      <c r="G106" s="162"/>
      <c r="H106" s="162"/>
      <c r="I106" s="176"/>
      <c r="J106" s="177">
        <f>J167</f>
        <v>0</v>
      </c>
      <c r="K106" s="162"/>
      <c r="L106" s="167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128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38" t="str">
        <f>E7</f>
        <v>Masarykův studentský domov - rekonstrukce sociálek</v>
      </c>
      <c r="F116" s="339"/>
      <c r="G116" s="339"/>
      <c r="H116" s="339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111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0" t="str">
        <f>E9</f>
        <v>03 - Dámské WC - bourané konstrukce</v>
      </c>
      <c r="F118" s="340"/>
      <c r="G118" s="340"/>
      <c r="H118" s="340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Cihlářská 604/21, 602 00 Brno-střed-Veveří</v>
      </c>
      <c r="G120" s="36"/>
      <c r="H120" s="36"/>
      <c r="I120" s="117" t="s">
        <v>22</v>
      </c>
      <c r="J120" s="66" t="str">
        <f>IF(J12="","",J12)</f>
        <v>27. 5. 2020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E15</f>
        <v>Masarykův domov mládeže a Školní jídelna Brno p.o.</v>
      </c>
      <c r="G122" s="36"/>
      <c r="H122" s="36"/>
      <c r="I122" s="117" t="s">
        <v>31</v>
      </c>
      <c r="J122" s="32" t="str">
        <f>E21</f>
        <v>ADH architects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29</v>
      </c>
      <c r="D123" s="36"/>
      <c r="E123" s="36"/>
      <c r="F123" s="27" t="str">
        <f>IF(E18="","",E18)</f>
        <v>Vyplň údaj</v>
      </c>
      <c r="G123" s="36"/>
      <c r="H123" s="36"/>
      <c r="I123" s="117" t="s">
        <v>36</v>
      </c>
      <c r="J123" s="32" t="str">
        <f>E24</f>
        <v>STAGA stavební agentura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8"/>
      <c r="B125" s="179"/>
      <c r="C125" s="180" t="s">
        <v>129</v>
      </c>
      <c r="D125" s="181" t="s">
        <v>66</v>
      </c>
      <c r="E125" s="181" t="s">
        <v>62</v>
      </c>
      <c r="F125" s="181" t="s">
        <v>63</v>
      </c>
      <c r="G125" s="181" t="s">
        <v>130</v>
      </c>
      <c r="H125" s="181" t="s">
        <v>131</v>
      </c>
      <c r="I125" s="182" t="s">
        <v>132</v>
      </c>
      <c r="J125" s="181" t="s">
        <v>115</v>
      </c>
      <c r="K125" s="183" t="s">
        <v>133</v>
      </c>
      <c r="L125" s="184"/>
      <c r="M125" s="75" t="s">
        <v>1</v>
      </c>
      <c r="N125" s="76" t="s">
        <v>45</v>
      </c>
      <c r="O125" s="76" t="s">
        <v>134</v>
      </c>
      <c r="P125" s="76" t="s">
        <v>135</v>
      </c>
      <c r="Q125" s="76" t="s">
        <v>136</v>
      </c>
      <c r="R125" s="76" t="s">
        <v>137</v>
      </c>
      <c r="S125" s="76" t="s">
        <v>138</v>
      </c>
      <c r="T125" s="77" t="s">
        <v>139</v>
      </c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</row>
    <row r="126" spans="1:63" s="2" customFormat="1" ht="22.9" customHeight="1">
      <c r="A126" s="34"/>
      <c r="B126" s="35"/>
      <c r="C126" s="82" t="s">
        <v>140</v>
      </c>
      <c r="D126" s="36"/>
      <c r="E126" s="36"/>
      <c r="F126" s="36"/>
      <c r="G126" s="36"/>
      <c r="H126" s="36"/>
      <c r="I126" s="115"/>
      <c r="J126" s="185">
        <f>BK126</f>
        <v>0</v>
      </c>
      <c r="K126" s="36"/>
      <c r="L126" s="39"/>
      <c r="M126" s="78"/>
      <c r="N126" s="186"/>
      <c r="O126" s="79"/>
      <c r="P126" s="187">
        <f>P127+P143+P167</f>
        <v>0</v>
      </c>
      <c r="Q126" s="79"/>
      <c r="R126" s="187">
        <f>R127+R143+R167</f>
        <v>0</v>
      </c>
      <c r="S126" s="79"/>
      <c r="T126" s="188">
        <f>T127+T143+T167</f>
        <v>5.4590017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117</v>
      </c>
      <c r="BK126" s="189">
        <f>BK127+BK143+BK167</f>
        <v>0</v>
      </c>
    </row>
    <row r="127" spans="2:63" s="12" customFormat="1" ht="25.9" customHeight="1">
      <c r="B127" s="190"/>
      <c r="C127" s="191"/>
      <c r="D127" s="192" t="s">
        <v>80</v>
      </c>
      <c r="E127" s="193" t="s">
        <v>141</v>
      </c>
      <c r="F127" s="193" t="s">
        <v>142</v>
      </c>
      <c r="G127" s="191"/>
      <c r="H127" s="191"/>
      <c r="I127" s="194"/>
      <c r="J127" s="177">
        <f>BK127</f>
        <v>0</v>
      </c>
      <c r="K127" s="191"/>
      <c r="L127" s="195"/>
      <c r="M127" s="196"/>
      <c r="N127" s="197"/>
      <c r="O127" s="197"/>
      <c r="P127" s="198">
        <f>P128+P135</f>
        <v>0</v>
      </c>
      <c r="Q127" s="197"/>
      <c r="R127" s="198">
        <f>R128+R135</f>
        <v>0</v>
      </c>
      <c r="S127" s="197"/>
      <c r="T127" s="199">
        <f>T128+T135</f>
        <v>2.340802</v>
      </c>
      <c r="AR127" s="200" t="s">
        <v>89</v>
      </c>
      <c r="AT127" s="201" t="s">
        <v>80</v>
      </c>
      <c r="AU127" s="201" t="s">
        <v>81</v>
      </c>
      <c r="AY127" s="200" t="s">
        <v>143</v>
      </c>
      <c r="BK127" s="202">
        <f>BK128+BK135</f>
        <v>0</v>
      </c>
    </row>
    <row r="128" spans="2:63" s="12" customFormat="1" ht="22.9" customHeight="1">
      <c r="B128" s="190"/>
      <c r="C128" s="191"/>
      <c r="D128" s="192" t="s">
        <v>80</v>
      </c>
      <c r="E128" s="203" t="s">
        <v>144</v>
      </c>
      <c r="F128" s="203" t="s">
        <v>145</v>
      </c>
      <c r="G128" s="191"/>
      <c r="H128" s="191"/>
      <c r="I128" s="194"/>
      <c r="J128" s="204">
        <f>BK128</f>
        <v>0</v>
      </c>
      <c r="K128" s="191"/>
      <c r="L128" s="195"/>
      <c r="M128" s="196"/>
      <c r="N128" s="197"/>
      <c r="O128" s="197"/>
      <c r="P128" s="198">
        <f>SUM(P129:P134)</f>
        <v>0</v>
      </c>
      <c r="Q128" s="197"/>
      <c r="R128" s="198">
        <f>SUM(R129:R134)</f>
        <v>0</v>
      </c>
      <c r="S128" s="197"/>
      <c r="T128" s="199">
        <f>SUM(T129:T134)</f>
        <v>2.340802</v>
      </c>
      <c r="AR128" s="200" t="s">
        <v>89</v>
      </c>
      <c r="AT128" s="201" t="s">
        <v>80</v>
      </c>
      <c r="AU128" s="201" t="s">
        <v>89</v>
      </c>
      <c r="AY128" s="200" t="s">
        <v>143</v>
      </c>
      <c r="BK128" s="202">
        <f>SUM(BK129:BK134)</f>
        <v>0</v>
      </c>
    </row>
    <row r="129" spans="1:65" s="2" customFormat="1" ht="33" customHeight="1">
      <c r="A129" s="34"/>
      <c r="B129" s="35"/>
      <c r="C129" s="205" t="s">
        <v>89</v>
      </c>
      <c r="D129" s="205" t="s">
        <v>146</v>
      </c>
      <c r="E129" s="206" t="s">
        <v>168</v>
      </c>
      <c r="F129" s="207" t="s">
        <v>169</v>
      </c>
      <c r="G129" s="208" t="s">
        <v>159</v>
      </c>
      <c r="H129" s="209">
        <v>50.887</v>
      </c>
      <c r="I129" s="210"/>
      <c r="J129" s="211">
        <f>ROUND(I129*H129,2)</f>
        <v>0</v>
      </c>
      <c r="K129" s="207" t="s">
        <v>150</v>
      </c>
      <c r="L129" s="39"/>
      <c r="M129" s="212" t="s">
        <v>1</v>
      </c>
      <c r="N129" s="213" t="s">
        <v>46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0.046</v>
      </c>
      <c r="T129" s="215">
        <f>S129*H129</f>
        <v>2.340802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151</v>
      </c>
      <c r="AT129" s="216" t="s">
        <v>146</v>
      </c>
      <c r="AU129" s="216" t="s">
        <v>91</v>
      </c>
      <c r="AY129" s="17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89</v>
      </c>
      <c r="BK129" s="217">
        <f>ROUND(I129*H129,2)</f>
        <v>0</v>
      </c>
      <c r="BL129" s="17" t="s">
        <v>151</v>
      </c>
      <c r="BM129" s="216" t="s">
        <v>170</v>
      </c>
    </row>
    <row r="130" spans="2:51" s="13" customFormat="1" ht="11.25">
      <c r="B130" s="218"/>
      <c r="C130" s="219"/>
      <c r="D130" s="220" t="s">
        <v>153</v>
      </c>
      <c r="E130" s="221" t="s">
        <v>1</v>
      </c>
      <c r="F130" s="222" t="s">
        <v>171</v>
      </c>
      <c r="G130" s="219"/>
      <c r="H130" s="221" t="s">
        <v>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153</v>
      </c>
      <c r="AU130" s="228" t="s">
        <v>91</v>
      </c>
      <c r="AV130" s="13" t="s">
        <v>89</v>
      </c>
      <c r="AW130" s="13" t="s">
        <v>35</v>
      </c>
      <c r="AX130" s="13" t="s">
        <v>81</v>
      </c>
      <c r="AY130" s="228" t="s">
        <v>143</v>
      </c>
    </row>
    <row r="131" spans="2:51" s="13" customFormat="1" ht="11.25">
      <c r="B131" s="218"/>
      <c r="C131" s="219"/>
      <c r="D131" s="220" t="s">
        <v>153</v>
      </c>
      <c r="E131" s="221" t="s">
        <v>1</v>
      </c>
      <c r="F131" s="222" t="s">
        <v>489</v>
      </c>
      <c r="G131" s="219"/>
      <c r="H131" s="221" t="s">
        <v>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153</v>
      </c>
      <c r="AU131" s="228" t="s">
        <v>91</v>
      </c>
      <c r="AV131" s="13" t="s">
        <v>89</v>
      </c>
      <c r="AW131" s="13" t="s">
        <v>35</v>
      </c>
      <c r="AX131" s="13" t="s">
        <v>81</v>
      </c>
      <c r="AY131" s="228" t="s">
        <v>143</v>
      </c>
    </row>
    <row r="132" spans="2:51" s="14" customFormat="1" ht="11.25">
      <c r="B132" s="229"/>
      <c r="C132" s="230"/>
      <c r="D132" s="220" t="s">
        <v>153</v>
      </c>
      <c r="E132" s="231" t="s">
        <v>1</v>
      </c>
      <c r="F132" s="232" t="s">
        <v>490</v>
      </c>
      <c r="G132" s="230"/>
      <c r="H132" s="233">
        <v>52.25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153</v>
      </c>
      <c r="AU132" s="239" t="s">
        <v>91</v>
      </c>
      <c r="AV132" s="14" t="s">
        <v>91</v>
      </c>
      <c r="AW132" s="14" t="s">
        <v>35</v>
      </c>
      <c r="AX132" s="14" t="s">
        <v>81</v>
      </c>
      <c r="AY132" s="239" t="s">
        <v>143</v>
      </c>
    </row>
    <row r="133" spans="2:51" s="14" customFormat="1" ht="11.25">
      <c r="B133" s="229"/>
      <c r="C133" s="230"/>
      <c r="D133" s="220" t="s">
        <v>153</v>
      </c>
      <c r="E133" s="231" t="s">
        <v>1</v>
      </c>
      <c r="F133" s="232" t="s">
        <v>491</v>
      </c>
      <c r="G133" s="230"/>
      <c r="H133" s="233">
        <v>-1.363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153</v>
      </c>
      <c r="AU133" s="239" t="s">
        <v>91</v>
      </c>
      <c r="AV133" s="14" t="s">
        <v>91</v>
      </c>
      <c r="AW133" s="14" t="s">
        <v>35</v>
      </c>
      <c r="AX133" s="14" t="s">
        <v>81</v>
      </c>
      <c r="AY133" s="239" t="s">
        <v>143</v>
      </c>
    </row>
    <row r="134" spans="2:51" s="15" customFormat="1" ht="11.25">
      <c r="B134" s="240"/>
      <c r="C134" s="241"/>
      <c r="D134" s="220" t="s">
        <v>153</v>
      </c>
      <c r="E134" s="242" t="s">
        <v>1</v>
      </c>
      <c r="F134" s="243" t="s">
        <v>156</v>
      </c>
      <c r="G134" s="241"/>
      <c r="H134" s="244">
        <v>50.887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153</v>
      </c>
      <c r="AU134" s="250" t="s">
        <v>91</v>
      </c>
      <c r="AV134" s="15" t="s">
        <v>151</v>
      </c>
      <c r="AW134" s="15" t="s">
        <v>35</v>
      </c>
      <c r="AX134" s="15" t="s">
        <v>89</v>
      </c>
      <c r="AY134" s="250" t="s">
        <v>143</v>
      </c>
    </row>
    <row r="135" spans="2:63" s="12" customFormat="1" ht="22.9" customHeight="1">
      <c r="B135" s="190"/>
      <c r="C135" s="191"/>
      <c r="D135" s="192" t="s">
        <v>80</v>
      </c>
      <c r="E135" s="203" t="s">
        <v>175</v>
      </c>
      <c r="F135" s="203" t="s">
        <v>176</v>
      </c>
      <c r="G135" s="191"/>
      <c r="H135" s="191"/>
      <c r="I135" s="194"/>
      <c r="J135" s="204">
        <f>BK135</f>
        <v>0</v>
      </c>
      <c r="K135" s="191"/>
      <c r="L135" s="195"/>
      <c r="M135" s="196"/>
      <c r="N135" s="197"/>
      <c r="O135" s="197"/>
      <c r="P135" s="198">
        <f>SUM(P136:P142)</f>
        <v>0</v>
      </c>
      <c r="Q135" s="197"/>
      <c r="R135" s="198">
        <f>SUM(R136:R142)</f>
        <v>0</v>
      </c>
      <c r="S135" s="197"/>
      <c r="T135" s="199">
        <f>SUM(T136:T142)</f>
        <v>0</v>
      </c>
      <c r="AR135" s="200" t="s">
        <v>89</v>
      </c>
      <c r="AT135" s="201" t="s">
        <v>80</v>
      </c>
      <c r="AU135" s="201" t="s">
        <v>89</v>
      </c>
      <c r="AY135" s="200" t="s">
        <v>143</v>
      </c>
      <c r="BK135" s="202">
        <f>SUM(BK136:BK142)</f>
        <v>0</v>
      </c>
    </row>
    <row r="136" spans="1:65" s="2" customFormat="1" ht="33" customHeight="1">
      <c r="A136" s="34"/>
      <c r="B136" s="35"/>
      <c r="C136" s="205" t="s">
        <v>91</v>
      </c>
      <c r="D136" s="205" t="s">
        <v>146</v>
      </c>
      <c r="E136" s="206" t="s">
        <v>178</v>
      </c>
      <c r="F136" s="207" t="s">
        <v>179</v>
      </c>
      <c r="G136" s="208" t="s">
        <v>180</v>
      </c>
      <c r="H136" s="209">
        <v>5.459</v>
      </c>
      <c r="I136" s="210"/>
      <c r="J136" s="211">
        <f>ROUND(I136*H136,2)</f>
        <v>0</v>
      </c>
      <c r="K136" s="207" t="s">
        <v>150</v>
      </c>
      <c r="L136" s="39"/>
      <c r="M136" s="212" t="s">
        <v>1</v>
      </c>
      <c r="N136" s="213" t="s">
        <v>46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151</v>
      </c>
      <c r="AT136" s="216" t="s">
        <v>146</v>
      </c>
      <c r="AU136" s="216" t="s">
        <v>91</v>
      </c>
      <c r="AY136" s="17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89</v>
      </c>
      <c r="BK136" s="217">
        <f>ROUND(I136*H136,2)</f>
        <v>0</v>
      </c>
      <c r="BL136" s="17" t="s">
        <v>151</v>
      </c>
      <c r="BM136" s="216" t="s">
        <v>181</v>
      </c>
    </row>
    <row r="137" spans="1:65" s="2" customFormat="1" ht="21.75" customHeight="1">
      <c r="A137" s="34"/>
      <c r="B137" s="35"/>
      <c r="C137" s="205" t="s">
        <v>163</v>
      </c>
      <c r="D137" s="205" t="s">
        <v>146</v>
      </c>
      <c r="E137" s="206" t="s">
        <v>183</v>
      </c>
      <c r="F137" s="207" t="s">
        <v>184</v>
      </c>
      <c r="G137" s="208" t="s">
        <v>180</v>
      </c>
      <c r="H137" s="209">
        <v>5.459</v>
      </c>
      <c r="I137" s="210"/>
      <c r="J137" s="211">
        <f>ROUND(I137*H137,2)</f>
        <v>0</v>
      </c>
      <c r="K137" s="207" t="s">
        <v>150</v>
      </c>
      <c r="L137" s="39"/>
      <c r="M137" s="212" t="s">
        <v>1</v>
      </c>
      <c r="N137" s="213" t="s">
        <v>46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151</v>
      </c>
      <c r="AT137" s="216" t="s">
        <v>146</v>
      </c>
      <c r="AU137" s="216" t="s">
        <v>91</v>
      </c>
      <c r="AY137" s="17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89</v>
      </c>
      <c r="BK137" s="217">
        <f>ROUND(I137*H137,2)</f>
        <v>0</v>
      </c>
      <c r="BL137" s="17" t="s">
        <v>151</v>
      </c>
      <c r="BM137" s="216" t="s">
        <v>185</v>
      </c>
    </row>
    <row r="138" spans="1:65" s="2" customFormat="1" ht="55.5" customHeight="1">
      <c r="A138" s="34"/>
      <c r="B138" s="35"/>
      <c r="C138" s="205" t="s">
        <v>151</v>
      </c>
      <c r="D138" s="205" t="s">
        <v>146</v>
      </c>
      <c r="E138" s="206" t="s">
        <v>187</v>
      </c>
      <c r="F138" s="207" t="s">
        <v>188</v>
      </c>
      <c r="G138" s="208" t="s">
        <v>180</v>
      </c>
      <c r="H138" s="209">
        <v>5.459</v>
      </c>
      <c r="I138" s="210"/>
      <c r="J138" s="211">
        <f>ROUND(I138*H138,2)</f>
        <v>0</v>
      </c>
      <c r="K138" s="207" t="s">
        <v>150</v>
      </c>
      <c r="L138" s="39"/>
      <c r="M138" s="212" t="s">
        <v>1</v>
      </c>
      <c r="N138" s="213" t="s">
        <v>46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151</v>
      </c>
      <c r="AT138" s="216" t="s">
        <v>146</v>
      </c>
      <c r="AU138" s="216" t="s">
        <v>91</v>
      </c>
      <c r="AY138" s="17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89</v>
      </c>
      <c r="BK138" s="217">
        <f>ROUND(I138*H138,2)</f>
        <v>0</v>
      </c>
      <c r="BL138" s="17" t="s">
        <v>151</v>
      </c>
      <c r="BM138" s="216" t="s">
        <v>189</v>
      </c>
    </row>
    <row r="139" spans="1:65" s="2" customFormat="1" ht="21.75" customHeight="1">
      <c r="A139" s="34"/>
      <c r="B139" s="35"/>
      <c r="C139" s="205" t="s">
        <v>177</v>
      </c>
      <c r="D139" s="205" t="s">
        <v>146</v>
      </c>
      <c r="E139" s="206" t="s">
        <v>191</v>
      </c>
      <c r="F139" s="207" t="s">
        <v>192</v>
      </c>
      <c r="G139" s="208" t="s">
        <v>180</v>
      </c>
      <c r="H139" s="209">
        <v>5.459</v>
      </c>
      <c r="I139" s="210"/>
      <c r="J139" s="211">
        <f>ROUND(I139*H139,2)</f>
        <v>0</v>
      </c>
      <c r="K139" s="207" t="s">
        <v>150</v>
      </c>
      <c r="L139" s="39"/>
      <c r="M139" s="212" t="s">
        <v>1</v>
      </c>
      <c r="N139" s="213" t="s">
        <v>46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151</v>
      </c>
      <c r="AT139" s="216" t="s">
        <v>146</v>
      </c>
      <c r="AU139" s="216" t="s">
        <v>91</v>
      </c>
      <c r="AY139" s="17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89</v>
      </c>
      <c r="BK139" s="217">
        <f>ROUND(I139*H139,2)</f>
        <v>0</v>
      </c>
      <c r="BL139" s="17" t="s">
        <v>151</v>
      </c>
      <c r="BM139" s="216" t="s">
        <v>193</v>
      </c>
    </row>
    <row r="140" spans="1:65" s="2" customFormat="1" ht="33" customHeight="1">
      <c r="A140" s="34"/>
      <c r="B140" s="35"/>
      <c r="C140" s="205" t="s">
        <v>182</v>
      </c>
      <c r="D140" s="205" t="s">
        <v>146</v>
      </c>
      <c r="E140" s="206" t="s">
        <v>194</v>
      </c>
      <c r="F140" s="207" t="s">
        <v>195</v>
      </c>
      <c r="G140" s="208" t="s">
        <v>180</v>
      </c>
      <c r="H140" s="209">
        <v>103.721</v>
      </c>
      <c r="I140" s="210"/>
      <c r="J140" s="211">
        <f>ROUND(I140*H140,2)</f>
        <v>0</v>
      </c>
      <c r="K140" s="207" t="s">
        <v>150</v>
      </c>
      <c r="L140" s="39"/>
      <c r="M140" s="212" t="s">
        <v>1</v>
      </c>
      <c r="N140" s="213" t="s">
        <v>46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151</v>
      </c>
      <c r="AT140" s="216" t="s">
        <v>146</v>
      </c>
      <c r="AU140" s="216" t="s">
        <v>91</v>
      </c>
      <c r="AY140" s="17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89</v>
      </c>
      <c r="BK140" s="217">
        <f>ROUND(I140*H140,2)</f>
        <v>0</v>
      </c>
      <c r="BL140" s="17" t="s">
        <v>151</v>
      </c>
      <c r="BM140" s="216" t="s">
        <v>196</v>
      </c>
    </row>
    <row r="141" spans="2:51" s="14" customFormat="1" ht="11.25">
      <c r="B141" s="229"/>
      <c r="C141" s="230"/>
      <c r="D141" s="220" t="s">
        <v>153</v>
      </c>
      <c r="E141" s="230"/>
      <c r="F141" s="232" t="s">
        <v>492</v>
      </c>
      <c r="G141" s="230"/>
      <c r="H141" s="233">
        <v>103.721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153</v>
      </c>
      <c r="AU141" s="239" t="s">
        <v>91</v>
      </c>
      <c r="AV141" s="14" t="s">
        <v>91</v>
      </c>
      <c r="AW141" s="14" t="s">
        <v>4</v>
      </c>
      <c r="AX141" s="14" t="s">
        <v>89</v>
      </c>
      <c r="AY141" s="239" t="s">
        <v>143</v>
      </c>
    </row>
    <row r="142" spans="1:65" s="2" customFormat="1" ht="33" customHeight="1">
      <c r="A142" s="34"/>
      <c r="B142" s="35"/>
      <c r="C142" s="205" t="s">
        <v>186</v>
      </c>
      <c r="D142" s="205" t="s">
        <v>146</v>
      </c>
      <c r="E142" s="206" t="s">
        <v>199</v>
      </c>
      <c r="F142" s="207" t="s">
        <v>200</v>
      </c>
      <c r="G142" s="208" t="s">
        <v>180</v>
      </c>
      <c r="H142" s="209">
        <v>5.459</v>
      </c>
      <c r="I142" s="210"/>
      <c r="J142" s="211">
        <f>ROUND(I142*H142,2)</f>
        <v>0</v>
      </c>
      <c r="K142" s="207" t="s">
        <v>150</v>
      </c>
      <c r="L142" s="39"/>
      <c r="M142" s="212" t="s">
        <v>1</v>
      </c>
      <c r="N142" s="213" t="s">
        <v>46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151</v>
      </c>
      <c r="AT142" s="216" t="s">
        <v>146</v>
      </c>
      <c r="AU142" s="216" t="s">
        <v>91</v>
      </c>
      <c r="AY142" s="17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89</v>
      </c>
      <c r="BK142" s="217">
        <f>ROUND(I142*H142,2)</f>
        <v>0</v>
      </c>
      <c r="BL142" s="17" t="s">
        <v>151</v>
      </c>
      <c r="BM142" s="216" t="s">
        <v>201</v>
      </c>
    </row>
    <row r="143" spans="2:63" s="12" customFormat="1" ht="25.9" customHeight="1">
      <c r="B143" s="190"/>
      <c r="C143" s="191"/>
      <c r="D143" s="192" t="s">
        <v>80</v>
      </c>
      <c r="E143" s="193" t="s">
        <v>202</v>
      </c>
      <c r="F143" s="193" t="s">
        <v>203</v>
      </c>
      <c r="G143" s="191"/>
      <c r="H143" s="191"/>
      <c r="I143" s="194"/>
      <c r="J143" s="177">
        <f>BK143</f>
        <v>0</v>
      </c>
      <c r="K143" s="191"/>
      <c r="L143" s="195"/>
      <c r="M143" s="196"/>
      <c r="N143" s="197"/>
      <c r="O143" s="197"/>
      <c r="P143" s="198">
        <f>P144+P146+P148+P154+P160</f>
        <v>0</v>
      </c>
      <c r="Q143" s="197"/>
      <c r="R143" s="198">
        <f>R144+R146+R148+R154+R160</f>
        <v>0</v>
      </c>
      <c r="S143" s="197"/>
      <c r="T143" s="199">
        <f>T144+T146+T148+T154+T160</f>
        <v>3.1181997</v>
      </c>
      <c r="AR143" s="200" t="s">
        <v>91</v>
      </c>
      <c r="AT143" s="201" t="s">
        <v>80</v>
      </c>
      <c r="AU143" s="201" t="s">
        <v>81</v>
      </c>
      <c r="AY143" s="200" t="s">
        <v>143</v>
      </c>
      <c r="BK143" s="202">
        <f>BK144+BK146+BK148+BK154+BK160</f>
        <v>0</v>
      </c>
    </row>
    <row r="144" spans="2:63" s="12" customFormat="1" ht="22.9" customHeight="1">
      <c r="B144" s="190"/>
      <c r="C144" s="191"/>
      <c r="D144" s="192" t="s">
        <v>80</v>
      </c>
      <c r="E144" s="203" t="s">
        <v>204</v>
      </c>
      <c r="F144" s="203" t="s">
        <v>205</v>
      </c>
      <c r="G144" s="191"/>
      <c r="H144" s="191"/>
      <c r="I144" s="194"/>
      <c r="J144" s="204">
        <f>BK144</f>
        <v>0</v>
      </c>
      <c r="K144" s="191"/>
      <c r="L144" s="195"/>
      <c r="M144" s="196"/>
      <c r="N144" s="197"/>
      <c r="O144" s="197"/>
      <c r="P144" s="198">
        <f>P145</f>
        <v>0</v>
      </c>
      <c r="Q144" s="197"/>
      <c r="R144" s="198">
        <f>R145</f>
        <v>0</v>
      </c>
      <c r="S144" s="197"/>
      <c r="T144" s="199">
        <f>T145</f>
        <v>0</v>
      </c>
      <c r="AR144" s="200" t="s">
        <v>91</v>
      </c>
      <c r="AT144" s="201" t="s">
        <v>80</v>
      </c>
      <c r="AU144" s="201" t="s">
        <v>89</v>
      </c>
      <c r="AY144" s="200" t="s">
        <v>143</v>
      </c>
      <c r="BK144" s="202">
        <f>BK145</f>
        <v>0</v>
      </c>
    </row>
    <row r="145" spans="1:65" s="2" customFormat="1" ht="21.75" customHeight="1">
      <c r="A145" s="34"/>
      <c r="B145" s="35"/>
      <c r="C145" s="205" t="s">
        <v>190</v>
      </c>
      <c r="D145" s="205" t="s">
        <v>146</v>
      </c>
      <c r="E145" s="206" t="s">
        <v>207</v>
      </c>
      <c r="F145" s="207" t="s">
        <v>208</v>
      </c>
      <c r="G145" s="208" t="s">
        <v>209</v>
      </c>
      <c r="H145" s="209">
        <v>1</v>
      </c>
      <c r="I145" s="210"/>
      <c r="J145" s="211">
        <f>ROUND(I145*H145,2)</f>
        <v>0</v>
      </c>
      <c r="K145" s="207" t="s">
        <v>1</v>
      </c>
      <c r="L145" s="39"/>
      <c r="M145" s="212" t="s">
        <v>1</v>
      </c>
      <c r="N145" s="213" t="s">
        <v>46</v>
      </c>
      <c r="O145" s="71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210</v>
      </c>
      <c r="AT145" s="216" t="s">
        <v>146</v>
      </c>
      <c r="AU145" s="216" t="s">
        <v>91</v>
      </c>
      <c r="AY145" s="17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89</v>
      </c>
      <c r="BK145" s="217">
        <f>ROUND(I145*H145,2)</f>
        <v>0</v>
      </c>
      <c r="BL145" s="17" t="s">
        <v>210</v>
      </c>
      <c r="BM145" s="216" t="s">
        <v>493</v>
      </c>
    </row>
    <row r="146" spans="2:63" s="12" customFormat="1" ht="22.9" customHeight="1">
      <c r="B146" s="190"/>
      <c r="C146" s="191"/>
      <c r="D146" s="192" t="s">
        <v>80</v>
      </c>
      <c r="E146" s="203" t="s">
        <v>212</v>
      </c>
      <c r="F146" s="203" t="s">
        <v>213</v>
      </c>
      <c r="G146" s="191"/>
      <c r="H146" s="191"/>
      <c r="I146" s="194"/>
      <c r="J146" s="204">
        <f>BK146</f>
        <v>0</v>
      </c>
      <c r="K146" s="191"/>
      <c r="L146" s="195"/>
      <c r="M146" s="196"/>
      <c r="N146" s="197"/>
      <c r="O146" s="197"/>
      <c r="P146" s="198">
        <f>P147</f>
        <v>0</v>
      </c>
      <c r="Q146" s="197"/>
      <c r="R146" s="198">
        <f>R147</f>
        <v>0</v>
      </c>
      <c r="S146" s="197"/>
      <c r="T146" s="199">
        <f>T147</f>
        <v>0</v>
      </c>
      <c r="AR146" s="200" t="s">
        <v>91</v>
      </c>
      <c r="AT146" s="201" t="s">
        <v>80</v>
      </c>
      <c r="AU146" s="201" t="s">
        <v>89</v>
      </c>
      <c r="AY146" s="200" t="s">
        <v>143</v>
      </c>
      <c r="BK146" s="202">
        <f>BK147</f>
        <v>0</v>
      </c>
    </row>
    <row r="147" spans="1:65" s="2" customFormat="1" ht="21.75" customHeight="1">
      <c r="A147" s="34"/>
      <c r="B147" s="35"/>
      <c r="C147" s="205" t="s">
        <v>144</v>
      </c>
      <c r="D147" s="205" t="s">
        <v>146</v>
      </c>
      <c r="E147" s="206" t="s">
        <v>215</v>
      </c>
      <c r="F147" s="207" t="s">
        <v>216</v>
      </c>
      <c r="G147" s="208" t="s">
        <v>209</v>
      </c>
      <c r="H147" s="209">
        <v>1</v>
      </c>
      <c r="I147" s="210"/>
      <c r="J147" s="211">
        <f>ROUND(I147*H147,2)</f>
        <v>0</v>
      </c>
      <c r="K147" s="207" t="s">
        <v>1</v>
      </c>
      <c r="L147" s="39"/>
      <c r="M147" s="212" t="s">
        <v>1</v>
      </c>
      <c r="N147" s="213" t="s">
        <v>46</v>
      </c>
      <c r="O147" s="71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210</v>
      </c>
      <c r="AT147" s="216" t="s">
        <v>146</v>
      </c>
      <c r="AU147" s="216" t="s">
        <v>91</v>
      </c>
      <c r="AY147" s="17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89</v>
      </c>
      <c r="BK147" s="217">
        <f>ROUND(I147*H147,2)</f>
        <v>0</v>
      </c>
      <c r="BL147" s="17" t="s">
        <v>210</v>
      </c>
      <c r="BM147" s="216" t="s">
        <v>494</v>
      </c>
    </row>
    <row r="148" spans="2:63" s="12" customFormat="1" ht="22.9" customHeight="1">
      <c r="B148" s="190"/>
      <c r="C148" s="191"/>
      <c r="D148" s="192" t="s">
        <v>80</v>
      </c>
      <c r="E148" s="203" t="s">
        <v>218</v>
      </c>
      <c r="F148" s="203" t="s">
        <v>219</v>
      </c>
      <c r="G148" s="191"/>
      <c r="H148" s="191"/>
      <c r="I148" s="194"/>
      <c r="J148" s="204">
        <f>BK148</f>
        <v>0</v>
      </c>
      <c r="K148" s="191"/>
      <c r="L148" s="195"/>
      <c r="M148" s="196"/>
      <c r="N148" s="197"/>
      <c r="O148" s="197"/>
      <c r="P148" s="198">
        <f>SUM(P149:P153)</f>
        <v>0</v>
      </c>
      <c r="Q148" s="197"/>
      <c r="R148" s="198">
        <f>SUM(R149:R153)</f>
        <v>0</v>
      </c>
      <c r="S148" s="197"/>
      <c r="T148" s="199">
        <f>SUM(T149:T153)</f>
        <v>0.10685</v>
      </c>
      <c r="AR148" s="200" t="s">
        <v>91</v>
      </c>
      <c r="AT148" s="201" t="s">
        <v>80</v>
      </c>
      <c r="AU148" s="201" t="s">
        <v>89</v>
      </c>
      <c r="AY148" s="200" t="s">
        <v>143</v>
      </c>
      <c r="BK148" s="202">
        <f>SUM(BK149:BK153)</f>
        <v>0</v>
      </c>
    </row>
    <row r="149" spans="1:65" s="2" customFormat="1" ht="21.75" customHeight="1">
      <c r="A149" s="34"/>
      <c r="B149" s="35"/>
      <c r="C149" s="205" t="s">
        <v>198</v>
      </c>
      <c r="D149" s="205" t="s">
        <v>146</v>
      </c>
      <c r="E149" s="206" t="s">
        <v>221</v>
      </c>
      <c r="F149" s="207" t="s">
        <v>222</v>
      </c>
      <c r="G149" s="208" t="s">
        <v>223</v>
      </c>
      <c r="H149" s="209">
        <v>2</v>
      </c>
      <c r="I149" s="210"/>
      <c r="J149" s="211">
        <f>ROUND(I149*H149,2)</f>
        <v>0</v>
      </c>
      <c r="K149" s="207" t="s">
        <v>150</v>
      </c>
      <c r="L149" s="39"/>
      <c r="M149" s="212" t="s">
        <v>1</v>
      </c>
      <c r="N149" s="213" t="s">
        <v>46</v>
      </c>
      <c r="O149" s="71"/>
      <c r="P149" s="214">
        <f>O149*H149</f>
        <v>0</v>
      </c>
      <c r="Q149" s="214">
        <v>0</v>
      </c>
      <c r="R149" s="214">
        <f>Q149*H149</f>
        <v>0</v>
      </c>
      <c r="S149" s="214">
        <v>0.01933</v>
      </c>
      <c r="T149" s="215">
        <f>S149*H149</f>
        <v>0.03866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210</v>
      </c>
      <c r="AT149" s="216" t="s">
        <v>146</v>
      </c>
      <c r="AU149" s="216" t="s">
        <v>91</v>
      </c>
      <c r="AY149" s="17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89</v>
      </c>
      <c r="BK149" s="217">
        <f>ROUND(I149*H149,2)</f>
        <v>0</v>
      </c>
      <c r="BL149" s="17" t="s">
        <v>210</v>
      </c>
      <c r="BM149" s="216" t="s">
        <v>224</v>
      </c>
    </row>
    <row r="150" spans="1:65" s="2" customFormat="1" ht="16.5" customHeight="1">
      <c r="A150" s="34"/>
      <c r="B150" s="35"/>
      <c r="C150" s="205" t="s">
        <v>206</v>
      </c>
      <c r="D150" s="205" t="s">
        <v>146</v>
      </c>
      <c r="E150" s="206" t="s">
        <v>229</v>
      </c>
      <c r="F150" s="207" t="s">
        <v>230</v>
      </c>
      <c r="G150" s="208" t="s">
        <v>223</v>
      </c>
      <c r="H150" s="209">
        <v>3</v>
      </c>
      <c r="I150" s="210"/>
      <c r="J150" s="211">
        <f>ROUND(I150*H150,2)</f>
        <v>0</v>
      </c>
      <c r="K150" s="207" t="s">
        <v>150</v>
      </c>
      <c r="L150" s="39"/>
      <c r="M150" s="212" t="s">
        <v>1</v>
      </c>
      <c r="N150" s="213" t="s">
        <v>46</v>
      </c>
      <c r="O150" s="71"/>
      <c r="P150" s="214">
        <f>O150*H150</f>
        <v>0</v>
      </c>
      <c r="Q150" s="214">
        <v>0</v>
      </c>
      <c r="R150" s="214">
        <f>Q150*H150</f>
        <v>0</v>
      </c>
      <c r="S150" s="214">
        <v>0.01946</v>
      </c>
      <c r="T150" s="215">
        <f>S150*H150</f>
        <v>0.05838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210</v>
      </c>
      <c r="AT150" s="216" t="s">
        <v>146</v>
      </c>
      <c r="AU150" s="216" t="s">
        <v>91</v>
      </c>
      <c r="AY150" s="17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89</v>
      </c>
      <c r="BK150" s="217">
        <f>ROUND(I150*H150,2)</f>
        <v>0</v>
      </c>
      <c r="BL150" s="17" t="s">
        <v>210</v>
      </c>
      <c r="BM150" s="216" t="s">
        <v>231</v>
      </c>
    </row>
    <row r="151" spans="1:65" s="2" customFormat="1" ht="16.5" customHeight="1">
      <c r="A151" s="34"/>
      <c r="B151" s="35"/>
      <c r="C151" s="205" t="s">
        <v>214</v>
      </c>
      <c r="D151" s="205" t="s">
        <v>146</v>
      </c>
      <c r="E151" s="206" t="s">
        <v>232</v>
      </c>
      <c r="F151" s="207" t="s">
        <v>233</v>
      </c>
      <c r="G151" s="208" t="s">
        <v>223</v>
      </c>
      <c r="H151" s="209">
        <v>3</v>
      </c>
      <c r="I151" s="210"/>
      <c r="J151" s="211">
        <f>ROUND(I151*H151,2)</f>
        <v>0</v>
      </c>
      <c r="K151" s="207" t="s">
        <v>150</v>
      </c>
      <c r="L151" s="39"/>
      <c r="M151" s="212" t="s">
        <v>1</v>
      </c>
      <c r="N151" s="213" t="s">
        <v>46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0.00156</v>
      </c>
      <c r="T151" s="215">
        <f>S151*H151</f>
        <v>0.00468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210</v>
      </c>
      <c r="AT151" s="216" t="s">
        <v>146</v>
      </c>
      <c r="AU151" s="216" t="s">
        <v>91</v>
      </c>
      <c r="AY151" s="17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89</v>
      </c>
      <c r="BK151" s="217">
        <f>ROUND(I151*H151,2)</f>
        <v>0</v>
      </c>
      <c r="BL151" s="17" t="s">
        <v>210</v>
      </c>
      <c r="BM151" s="216" t="s">
        <v>234</v>
      </c>
    </row>
    <row r="152" spans="1:65" s="2" customFormat="1" ht="21.75" customHeight="1">
      <c r="A152" s="34"/>
      <c r="B152" s="35"/>
      <c r="C152" s="205" t="s">
        <v>220</v>
      </c>
      <c r="D152" s="205" t="s">
        <v>146</v>
      </c>
      <c r="E152" s="206" t="s">
        <v>236</v>
      </c>
      <c r="F152" s="207" t="s">
        <v>237</v>
      </c>
      <c r="G152" s="208" t="s">
        <v>238</v>
      </c>
      <c r="H152" s="209">
        <v>3</v>
      </c>
      <c r="I152" s="210"/>
      <c r="J152" s="211">
        <f>ROUND(I152*H152,2)</f>
        <v>0</v>
      </c>
      <c r="K152" s="207" t="s">
        <v>150</v>
      </c>
      <c r="L152" s="39"/>
      <c r="M152" s="212" t="s">
        <v>1</v>
      </c>
      <c r="N152" s="213" t="s">
        <v>46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0.00086</v>
      </c>
      <c r="T152" s="215">
        <f>S152*H152</f>
        <v>0.00258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210</v>
      </c>
      <c r="AT152" s="216" t="s">
        <v>146</v>
      </c>
      <c r="AU152" s="216" t="s">
        <v>91</v>
      </c>
      <c r="AY152" s="17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89</v>
      </c>
      <c r="BK152" s="217">
        <f>ROUND(I152*H152,2)</f>
        <v>0</v>
      </c>
      <c r="BL152" s="17" t="s">
        <v>210</v>
      </c>
      <c r="BM152" s="216" t="s">
        <v>239</v>
      </c>
    </row>
    <row r="153" spans="1:65" s="2" customFormat="1" ht="21.75" customHeight="1">
      <c r="A153" s="34"/>
      <c r="B153" s="35"/>
      <c r="C153" s="205" t="s">
        <v>225</v>
      </c>
      <c r="D153" s="205" t="s">
        <v>146</v>
      </c>
      <c r="E153" s="206" t="s">
        <v>241</v>
      </c>
      <c r="F153" s="207" t="s">
        <v>242</v>
      </c>
      <c r="G153" s="208" t="s">
        <v>238</v>
      </c>
      <c r="H153" s="209">
        <v>3</v>
      </c>
      <c r="I153" s="210"/>
      <c r="J153" s="211">
        <f>ROUND(I153*H153,2)</f>
        <v>0</v>
      </c>
      <c r="K153" s="207" t="s">
        <v>150</v>
      </c>
      <c r="L153" s="39"/>
      <c r="M153" s="212" t="s">
        <v>1</v>
      </c>
      <c r="N153" s="213" t="s">
        <v>46</v>
      </c>
      <c r="O153" s="71"/>
      <c r="P153" s="214">
        <f>O153*H153</f>
        <v>0</v>
      </c>
      <c r="Q153" s="214">
        <v>0</v>
      </c>
      <c r="R153" s="214">
        <f>Q153*H153</f>
        <v>0</v>
      </c>
      <c r="S153" s="214">
        <v>0.00085</v>
      </c>
      <c r="T153" s="215">
        <f>S153*H153</f>
        <v>0.0025499999999999997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210</v>
      </c>
      <c r="AT153" s="216" t="s">
        <v>146</v>
      </c>
      <c r="AU153" s="216" t="s">
        <v>91</v>
      </c>
      <c r="AY153" s="17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89</v>
      </c>
      <c r="BK153" s="217">
        <f>ROUND(I153*H153,2)</f>
        <v>0</v>
      </c>
      <c r="BL153" s="17" t="s">
        <v>210</v>
      </c>
      <c r="BM153" s="216" t="s">
        <v>243</v>
      </c>
    </row>
    <row r="154" spans="2:63" s="12" customFormat="1" ht="22.9" customHeight="1">
      <c r="B154" s="190"/>
      <c r="C154" s="191"/>
      <c r="D154" s="192" t="s">
        <v>80</v>
      </c>
      <c r="E154" s="203" t="s">
        <v>244</v>
      </c>
      <c r="F154" s="203" t="s">
        <v>245</v>
      </c>
      <c r="G154" s="191"/>
      <c r="H154" s="191"/>
      <c r="I154" s="194"/>
      <c r="J154" s="204">
        <f>BK154</f>
        <v>0</v>
      </c>
      <c r="K154" s="191"/>
      <c r="L154" s="195"/>
      <c r="M154" s="196"/>
      <c r="N154" s="197"/>
      <c r="O154" s="197"/>
      <c r="P154" s="198">
        <f>SUM(P155:P159)</f>
        <v>0</v>
      </c>
      <c r="Q154" s="197"/>
      <c r="R154" s="198">
        <f>SUM(R155:R159)</f>
        <v>0</v>
      </c>
      <c r="S154" s="197"/>
      <c r="T154" s="199">
        <f>SUM(T155:T159)</f>
        <v>1.1652117</v>
      </c>
      <c r="AR154" s="200" t="s">
        <v>91</v>
      </c>
      <c r="AT154" s="201" t="s">
        <v>80</v>
      </c>
      <c r="AU154" s="201" t="s">
        <v>89</v>
      </c>
      <c r="AY154" s="200" t="s">
        <v>143</v>
      </c>
      <c r="BK154" s="202">
        <f>SUM(BK155:BK159)</f>
        <v>0</v>
      </c>
    </row>
    <row r="155" spans="1:65" s="2" customFormat="1" ht="21.75" customHeight="1">
      <c r="A155" s="34"/>
      <c r="B155" s="35"/>
      <c r="C155" s="205" t="s">
        <v>8</v>
      </c>
      <c r="D155" s="205" t="s">
        <v>146</v>
      </c>
      <c r="E155" s="206" t="s">
        <v>247</v>
      </c>
      <c r="F155" s="207" t="s">
        <v>248</v>
      </c>
      <c r="G155" s="208" t="s">
        <v>159</v>
      </c>
      <c r="H155" s="209">
        <v>14.01</v>
      </c>
      <c r="I155" s="210"/>
      <c r="J155" s="211">
        <f>ROUND(I155*H155,2)</f>
        <v>0</v>
      </c>
      <c r="K155" s="207" t="s">
        <v>150</v>
      </c>
      <c r="L155" s="39"/>
      <c r="M155" s="212" t="s">
        <v>1</v>
      </c>
      <c r="N155" s="213" t="s">
        <v>46</v>
      </c>
      <c r="O155" s="71"/>
      <c r="P155" s="214">
        <f>O155*H155</f>
        <v>0</v>
      </c>
      <c r="Q155" s="214">
        <v>0</v>
      </c>
      <c r="R155" s="214">
        <f>Q155*H155</f>
        <v>0</v>
      </c>
      <c r="S155" s="214">
        <v>0.08317</v>
      </c>
      <c r="T155" s="215">
        <f>S155*H155</f>
        <v>1.1652117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210</v>
      </c>
      <c r="AT155" s="216" t="s">
        <v>146</v>
      </c>
      <c r="AU155" s="216" t="s">
        <v>91</v>
      </c>
      <c r="AY155" s="17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89</v>
      </c>
      <c r="BK155" s="217">
        <f>ROUND(I155*H155,2)</f>
        <v>0</v>
      </c>
      <c r="BL155" s="17" t="s">
        <v>210</v>
      </c>
      <c r="BM155" s="216" t="s">
        <v>249</v>
      </c>
    </row>
    <row r="156" spans="2:51" s="13" customFormat="1" ht="11.25">
      <c r="B156" s="218"/>
      <c r="C156" s="219"/>
      <c r="D156" s="220" t="s">
        <v>153</v>
      </c>
      <c r="E156" s="221" t="s">
        <v>1</v>
      </c>
      <c r="F156" s="222" t="s">
        <v>250</v>
      </c>
      <c r="G156" s="219"/>
      <c r="H156" s="221" t="s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153</v>
      </c>
      <c r="AU156" s="228" t="s">
        <v>91</v>
      </c>
      <c r="AV156" s="13" t="s">
        <v>89</v>
      </c>
      <c r="AW156" s="13" t="s">
        <v>35</v>
      </c>
      <c r="AX156" s="13" t="s">
        <v>81</v>
      </c>
      <c r="AY156" s="228" t="s">
        <v>143</v>
      </c>
    </row>
    <row r="157" spans="2:51" s="13" customFormat="1" ht="11.25">
      <c r="B157" s="218"/>
      <c r="C157" s="219"/>
      <c r="D157" s="220" t="s">
        <v>153</v>
      </c>
      <c r="E157" s="221" t="s">
        <v>1</v>
      </c>
      <c r="F157" s="222" t="s">
        <v>489</v>
      </c>
      <c r="G157" s="219"/>
      <c r="H157" s="221" t="s">
        <v>1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153</v>
      </c>
      <c r="AU157" s="228" t="s">
        <v>91</v>
      </c>
      <c r="AV157" s="13" t="s">
        <v>89</v>
      </c>
      <c r="AW157" s="13" t="s">
        <v>35</v>
      </c>
      <c r="AX157" s="13" t="s">
        <v>81</v>
      </c>
      <c r="AY157" s="228" t="s">
        <v>143</v>
      </c>
    </row>
    <row r="158" spans="2:51" s="14" customFormat="1" ht="11.25">
      <c r="B158" s="229"/>
      <c r="C158" s="230"/>
      <c r="D158" s="220" t="s">
        <v>153</v>
      </c>
      <c r="E158" s="231" t="s">
        <v>1</v>
      </c>
      <c r="F158" s="232" t="s">
        <v>495</v>
      </c>
      <c r="G158" s="230"/>
      <c r="H158" s="233">
        <v>14.01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153</v>
      </c>
      <c r="AU158" s="239" t="s">
        <v>91</v>
      </c>
      <c r="AV158" s="14" t="s">
        <v>91</v>
      </c>
      <c r="AW158" s="14" t="s">
        <v>35</v>
      </c>
      <c r="AX158" s="14" t="s">
        <v>81</v>
      </c>
      <c r="AY158" s="239" t="s">
        <v>143</v>
      </c>
    </row>
    <row r="159" spans="2:51" s="15" customFormat="1" ht="11.25">
      <c r="B159" s="240"/>
      <c r="C159" s="241"/>
      <c r="D159" s="220" t="s">
        <v>153</v>
      </c>
      <c r="E159" s="242" t="s">
        <v>1</v>
      </c>
      <c r="F159" s="243" t="s">
        <v>156</v>
      </c>
      <c r="G159" s="241"/>
      <c r="H159" s="244">
        <v>14.01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153</v>
      </c>
      <c r="AU159" s="250" t="s">
        <v>91</v>
      </c>
      <c r="AV159" s="15" t="s">
        <v>151</v>
      </c>
      <c r="AW159" s="15" t="s">
        <v>35</v>
      </c>
      <c r="AX159" s="15" t="s">
        <v>89</v>
      </c>
      <c r="AY159" s="250" t="s">
        <v>143</v>
      </c>
    </row>
    <row r="160" spans="2:63" s="12" customFormat="1" ht="22.9" customHeight="1">
      <c r="B160" s="190"/>
      <c r="C160" s="191"/>
      <c r="D160" s="192" t="s">
        <v>80</v>
      </c>
      <c r="E160" s="203" t="s">
        <v>252</v>
      </c>
      <c r="F160" s="203" t="s">
        <v>253</v>
      </c>
      <c r="G160" s="191"/>
      <c r="H160" s="191"/>
      <c r="I160" s="194"/>
      <c r="J160" s="204">
        <f>BK160</f>
        <v>0</v>
      </c>
      <c r="K160" s="191"/>
      <c r="L160" s="195"/>
      <c r="M160" s="196"/>
      <c r="N160" s="197"/>
      <c r="O160" s="197"/>
      <c r="P160" s="198">
        <f>SUM(P161:P166)</f>
        <v>0</v>
      </c>
      <c r="Q160" s="197"/>
      <c r="R160" s="198">
        <f>SUM(R161:R166)</f>
        <v>0</v>
      </c>
      <c r="S160" s="197"/>
      <c r="T160" s="199">
        <f>SUM(T161:T166)</f>
        <v>1.846138</v>
      </c>
      <c r="AR160" s="200" t="s">
        <v>91</v>
      </c>
      <c r="AT160" s="201" t="s">
        <v>80</v>
      </c>
      <c r="AU160" s="201" t="s">
        <v>89</v>
      </c>
      <c r="AY160" s="200" t="s">
        <v>143</v>
      </c>
      <c r="BK160" s="202">
        <f>SUM(BK161:BK166)</f>
        <v>0</v>
      </c>
    </row>
    <row r="161" spans="1:65" s="2" customFormat="1" ht="21.75" customHeight="1">
      <c r="A161" s="34"/>
      <c r="B161" s="35"/>
      <c r="C161" s="205" t="s">
        <v>210</v>
      </c>
      <c r="D161" s="205" t="s">
        <v>146</v>
      </c>
      <c r="E161" s="206" t="s">
        <v>255</v>
      </c>
      <c r="F161" s="207" t="s">
        <v>256</v>
      </c>
      <c r="G161" s="208" t="s">
        <v>159</v>
      </c>
      <c r="H161" s="209">
        <v>22.652</v>
      </c>
      <c r="I161" s="210"/>
      <c r="J161" s="211">
        <f>ROUND(I161*H161,2)</f>
        <v>0</v>
      </c>
      <c r="K161" s="207" t="s">
        <v>150</v>
      </c>
      <c r="L161" s="39"/>
      <c r="M161" s="212" t="s">
        <v>1</v>
      </c>
      <c r="N161" s="213" t="s">
        <v>46</v>
      </c>
      <c r="O161" s="71"/>
      <c r="P161" s="214">
        <f>O161*H161</f>
        <v>0</v>
      </c>
      <c r="Q161" s="214">
        <v>0</v>
      </c>
      <c r="R161" s="214">
        <f>Q161*H161</f>
        <v>0</v>
      </c>
      <c r="S161" s="214">
        <v>0.0815</v>
      </c>
      <c r="T161" s="215">
        <f>S161*H161</f>
        <v>1.846138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210</v>
      </c>
      <c r="AT161" s="216" t="s">
        <v>146</v>
      </c>
      <c r="AU161" s="216" t="s">
        <v>91</v>
      </c>
      <c r="AY161" s="17" t="s">
        <v>143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89</v>
      </c>
      <c r="BK161" s="217">
        <f>ROUND(I161*H161,2)</f>
        <v>0</v>
      </c>
      <c r="BL161" s="17" t="s">
        <v>210</v>
      </c>
      <c r="BM161" s="216" t="s">
        <v>257</v>
      </c>
    </row>
    <row r="162" spans="2:51" s="13" customFormat="1" ht="11.25">
      <c r="B162" s="218"/>
      <c r="C162" s="219"/>
      <c r="D162" s="220" t="s">
        <v>153</v>
      </c>
      <c r="E162" s="221" t="s">
        <v>1</v>
      </c>
      <c r="F162" s="222" t="s">
        <v>258</v>
      </c>
      <c r="G162" s="219"/>
      <c r="H162" s="221" t="s">
        <v>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153</v>
      </c>
      <c r="AU162" s="228" t="s">
        <v>91</v>
      </c>
      <c r="AV162" s="13" t="s">
        <v>89</v>
      </c>
      <c r="AW162" s="13" t="s">
        <v>35</v>
      </c>
      <c r="AX162" s="13" t="s">
        <v>81</v>
      </c>
      <c r="AY162" s="228" t="s">
        <v>143</v>
      </c>
    </row>
    <row r="163" spans="2:51" s="13" customFormat="1" ht="11.25">
      <c r="B163" s="218"/>
      <c r="C163" s="219"/>
      <c r="D163" s="220" t="s">
        <v>153</v>
      </c>
      <c r="E163" s="221" t="s">
        <v>1</v>
      </c>
      <c r="F163" s="222" t="s">
        <v>489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153</v>
      </c>
      <c r="AU163" s="228" t="s">
        <v>91</v>
      </c>
      <c r="AV163" s="13" t="s">
        <v>89</v>
      </c>
      <c r="AW163" s="13" t="s">
        <v>35</v>
      </c>
      <c r="AX163" s="13" t="s">
        <v>81</v>
      </c>
      <c r="AY163" s="228" t="s">
        <v>143</v>
      </c>
    </row>
    <row r="164" spans="2:51" s="14" customFormat="1" ht="22.5">
      <c r="B164" s="229"/>
      <c r="C164" s="230"/>
      <c r="D164" s="220" t="s">
        <v>153</v>
      </c>
      <c r="E164" s="231" t="s">
        <v>1</v>
      </c>
      <c r="F164" s="232" t="s">
        <v>496</v>
      </c>
      <c r="G164" s="230"/>
      <c r="H164" s="233">
        <v>26.292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153</v>
      </c>
      <c r="AU164" s="239" t="s">
        <v>91</v>
      </c>
      <c r="AV164" s="14" t="s">
        <v>91</v>
      </c>
      <c r="AW164" s="14" t="s">
        <v>35</v>
      </c>
      <c r="AX164" s="14" t="s">
        <v>81</v>
      </c>
      <c r="AY164" s="239" t="s">
        <v>143</v>
      </c>
    </row>
    <row r="165" spans="2:51" s="14" customFormat="1" ht="11.25">
      <c r="B165" s="229"/>
      <c r="C165" s="230"/>
      <c r="D165" s="220" t="s">
        <v>153</v>
      </c>
      <c r="E165" s="231" t="s">
        <v>1</v>
      </c>
      <c r="F165" s="232" t="s">
        <v>497</v>
      </c>
      <c r="G165" s="230"/>
      <c r="H165" s="233">
        <v>-3.64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153</v>
      </c>
      <c r="AU165" s="239" t="s">
        <v>91</v>
      </c>
      <c r="AV165" s="14" t="s">
        <v>91</v>
      </c>
      <c r="AW165" s="14" t="s">
        <v>35</v>
      </c>
      <c r="AX165" s="14" t="s">
        <v>81</v>
      </c>
      <c r="AY165" s="239" t="s">
        <v>143</v>
      </c>
    </row>
    <row r="166" spans="2:51" s="15" customFormat="1" ht="11.25">
      <c r="B166" s="240"/>
      <c r="C166" s="241"/>
      <c r="D166" s="220" t="s">
        <v>153</v>
      </c>
      <c r="E166" s="242" t="s">
        <v>1</v>
      </c>
      <c r="F166" s="243" t="s">
        <v>156</v>
      </c>
      <c r="G166" s="241"/>
      <c r="H166" s="244">
        <v>22.652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153</v>
      </c>
      <c r="AU166" s="250" t="s">
        <v>91</v>
      </c>
      <c r="AV166" s="15" t="s">
        <v>151</v>
      </c>
      <c r="AW166" s="15" t="s">
        <v>35</v>
      </c>
      <c r="AX166" s="15" t="s">
        <v>89</v>
      </c>
      <c r="AY166" s="250" t="s">
        <v>143</v>
      </c>
    </row>
    <row r="167" spans="1:63" s="2" customFormat="1" ht="49.9" customHeight="1">
      <c r="A167" s="34"/>
      <c r="B167" s="35"/>
      <c r="C167" s="36"/>
      <c r="D167" s="36"/>
      <c r="E167" s="193" t="s">
        <v>262</v>
      </c>
      <c r="F167" s="193" t="s">
        <v>263</v>
      </c>
      <c r="G167" s="36"/>
      <c r="H167" s="36"/>
      <c r="I167" s="115"/>
      <c r="J167" s="177">
        <f aca="true" t="shared" si="0" ref="J167:J172">BK167</f>
        <v>0</v>
      </c>
      <c r="K167" s="36"/>
      <c r="L167" s="39"/>
      <c r="M167" s="251"/>
      <c r="N167" s="252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80</v>
      </c>
      <c r="AU167" s="17" t="s">
        <v>81</v>
      </c>
      <c r="AY167" s="17" t="s">
        <v>264</v>
      </c>
      <c r="BK167" s="217">
        <f>SUM(BK168:BK172)</f>
        <v>0</v>
      </c>
    </row>
    <row r="168" spans="1:63" s="2" customFormat="1" ht="16.35" customHeight="1">
      <c r="A168" s="34"/>
      <c r="B168" s="35"/>
      <c r="C168" s="253" t="s">
        <v>1</v>
      </c>
      <c r="D168" s="253" t="s">
        <v>146</v>
      </c>
      <c r="E168" s="254" t="s">
        <v>1</v>
      </c>
      <c r="F168" s="255" t="s">
        <v>1</v>
      </c>
      <c r="G168" s="256" t="s">
        <v>1</v>
      </c>
      <c r="H168" s="257"/>
      <c r="I168" s="258"/>
      <c r="J168" s="259">
        <f t="shared" si="0"/>
        <v>0</v>
      </c>
      <c r="K168" s="260"/>
      <c r="L168" s="39"/>
      <c r="M168" s="261" t="s">
        <v>1</v>
      </c>
      <c r="N168" s="262" t="s">
        <v>46</v>
      </c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264</v>
      </c>
      <c r="AU168" s="17" t="s">
        <v>89</v>
      </c>
      <c r="AY168" s="17" t="s">
        <v>264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89</v>
      </c>
      <c r="BK168" s="217">
        <f>I168*H168</f>
        <v>0</v>
      </c>
    </row>
    <row r="169" spans="1:63" s="2" customFormat="1" ht="16.35" customHeight="1">
      <c r="A169" s="34"/>
      <c r="B169" s="35"/>
      <c r="C169" s="253" t="s">
        <v>1</v>
      </c>
      <c r="D169" s="253" t="s">
        <v>146</v>
      </c>
      <c r="E169" s="254" t="s">
        <v>1</v>
      </c>
      <c r="F169" s="255" t="s">
        <v>1</v>
      </c>
      <c r="G169" s="256" t="s">
        <v>1</v>
      </c>
      <c r="H169" s="257"/>
      <c r="I169" s="258"/>
      <c r="J169" s="259">
        <f t="shared" si="0"/>
        <v>0</v>
      </c>
      <c r="K169" s="260"/>
      <c r="L169" s="39"/>
      <c r="M169" s="261" t="s">
        <v>1</v>
      </c>
      <c r="N169" s="262" t="s">
        <v>46</v>
      </c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264</v>
      </c>
      <c r="AU169" s="17" t="s">
        <v>89</v>
      </c>
      <c r="AY169" s="17" t="s">
        <v>264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89</v>
      </c>
      <c r="BK169" s="217">
        <f>I169*H169</f>
        <v>0</v>
      </c>
    </row>
    <row r="170" spans="1:63" s="2" customFormat="1" ht="16.35" customHeight="1">
      <c r="A170" s="34"/>
      <c r="B170" s="35"/>
      <c r="C170" s="253" t="s">
        <v>1</v>
      </c>
      <c r="D170" s="253" t="s">
        <v>146</v>
      </c>
      <c r="E170" s="254" t="s">
        <v>1</v>
      </c>
      <c r="F170" s="255" t="s">
        <v>1</v>
      </c>
      <c r="G170" s="256" t="s">
        <v>1</v>
      </c>
      <c r="H170" s="257"/>
      <c r="I170" s="258"/>
      <c r="J170" s="259">
        <f t="shared" si="0"/>
        <v>0</v>
      </c>
      <c r="K170" s="260"/>
      <c r="L170" s="39"/>
      <c r="M170" s="261" t="s">
        <v>1</v>
      </c>
      <c r="N170" s="262" t="s">
        <v>46</v>
      </c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264</v>
      </c>
      <c r="AU170" s="17" t="s">
        <v>89</v>
      </c>
      <c r="AY170" s="17" t="s">
        <v>264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89</v>
      </c>
      <c r="BK170" s="217">
        <f>I170*H170</f>
        <v>0</v>
      </c>
    </row>
    <row r="171" spans="1:63" s="2" customFormat="1" ht="16.35" customHeight="1">
      <c r="A171" s="34"/>
      <c r="B171" s="35"/>
      <c r="C171" s="253" t="s">
        <v>1</v>
      </c>
      <c r="D171" s="253" t="s">
        <v>146</v>
      </c>
      <c r="E171" s="254" t="s">
        <v>1</v>
      </c>
      <c r="F171" s="255" t="s">
        <v>1</v>
      </c>
      <c r="G171" s="256" t="s">
        <v>1</v>
      </c>
      <c r="H171" s="257"/>
      <c r="I171" s="258"/>
      <c r="J171" s="259">
        <f t="shared" si="0"/>
        <v>0</v>
      </c>
      <c r="K171" s="260"/>
      <c r="L171" s="39"/>
      <c r="M171" s="261" t="s">
        <v>1</v>
      </c>
      <c r="N171" s="262" t="s">
        <v>46</v>
      </c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264</v>
      </c>
      <c r="AU171" s="17" t="s">
        <v>89</v>
      </c>
      <c r="AY171" s="17" t="s">
        <v>264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89</v>
      </c>
      <c r="BK171" s="217">
        <f>I171*H171</f>
        <v>0</v>
      </c>
    </row>
    <row r="172" spans="1:63" s="2" customFormat="1" ht="16.35" customHeight="1">
      <c r="A172" s="34"/>
      <c r="B172" s="35"/>
      <c r="C172" s="253" t="s">
        <v>1</v>
      </c>
      <c r="D172" s="253" t="s">
        <v>146</v>
      </c>
      <c r="E172" s="254" t="s">
        <v>1</v>
      </c>
      <c r="F172" s="255" t="s">
        <v>1</v>
      </c>
      <c r="G172" s="256" t="s">
        <v>1</v>
      </c>
      <c r="H172" s="257"/>
      <c r="I172" s="258"/>
      <c r="J172" s="259">
        <f t="shared" si="0"/>
        <v>0</v>
      </c>
      <c r="K172" s="260"/>
      <c r="L172" s="39"/>
      <c r="M172" s="261" t="s">
        <v>1</v>
      </c>
      <c r="N172" s="262" t="s">
        <v>46</v>
      </c>
      <c r="O172" s="263"/>
      <c r="P172" s="263"/>
      <c r="Q172" s="263"/>
      <c r="R172" s="263"/>
      <c r="S172" s="263"/>
      <c r="T172" s="26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264</v>
      </c>
      <c r="AU172" s="17" t="s">
        <v>89</v>
      </c>
      <c r="AY172" s="17" t="s">
        <v>264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89</v>
      </c>
      <c r="BK172" s="217">
        <f>I172*H172</f>
        <v>0</v>
      </c>
    </row>
    <row r="173" spans="1:31" s="2" customFormat="1" ht="6.95" customHeight="1">
      <c r="A173" s="34"/>
      <c r="B173" s="54"/>
      <c r="C173" s="55"/>
      <c r="D173" s="55"/>
      <c r="E173" s="55"/>
      <c r="F173" s="55"/>
      <c r="G173" s="55"/>
      <c r="H173" s="55"/>
      <c r="I173" s="152"/>
      <c r="J173" s="55"/>
      <c r="K173" s="55"/>
      <c r="L173" s="39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sheetProtection algorithmName="SHA-512" hashValue="Yp7sur3O4IjTGuPAIc6Cg2ANb3AKFtdR6ja3QcF7PBoE1SqArpvozWEbCN4Bcje2hZ/KImAWPSNm8+KTmgBbsQ==" saltValue="xa19kYWdQXFphwRyd1x6lK5yNJvA9x5Oge23ETZpnzmJLbn9gOHsRoV9E+STV7+i21+kPTXlRbzBlF1TpU86Lw==" spinCount="100000" sheet="1" objects="1" scenarios="1" formatColumns="0" formatRows="0" autoFilter="0"/>
  <autoFilter ref="C125:K17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8:D173">
      <formula1>"K, M"</formula1>
    </dataValidation>
    <dataValidation type="list" allowBlank="1" showInputMessage="1" showErrorMessage="1" error="Povoleny jsou hodnoty základní, snížená, zákl. přenesená, sníž. přenesená, nulová." sqref="N168:N17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100</v>
      </c>
      <c r="AZ2" s="265" t="s">
        <v>265</v>
      </c>
      <c r="BA2" s="265" t="s">
        <v>1</v>
      </c>
      <c r="BB2" s="265" t="s">
        <v>1</v>
      </c>
      <c r="BC2" s="265" t="s">
        <v>498</v>
      </c>
      <c r="BD2" s="265" t="s">
        <v>91</v>
      </c>
    </row>
    <row r="3" spans="2:5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  <c r="AZ3" s="265" t="s">
        <v>267</v>
      </c>
      <c r="BA3" s="265" t="s">
        <v>1</v>
      </c>
      <c r="BB3" s="265" t="s">
        <v>1</v>
      </c>
      <c r="BC3" s="265" t="s">
        <v>499</v>
      </c>
      <c r="BD3" s="265" t="s">
        <v>91</v>
      </c>
    </row>
    <row r="4" spans="2:5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  <c r="AZ4" s="265" t="s">
        <v>269</v>
      </c>
      <c r="BA4" s="265" t="s">
        <v>1</v>
      </c>
      <c r="BB4" s="265" t="s">
        <v>1</v>
      </c>
      <c r="BC4" s="265" t="s">
        <v>500</v>
      </c>
      <c r="BD4" s="265" t="s">
        <v>91</v>
      </c>
    </row>
    <row r="5" spans="2:56" s="1" customFormat="1" ht="6.95" customHeight="1" hidden="1">
      <c r="B5" s="20"/>
      <c r="I5" s="108"/>
      <c r="L5" s="20"/>
      <c r="AZ5" s="265" t="s">
        <v>271</v>
      </c>
      <c r="BA5" s="265" t="s">
        <v>1</v>
      </c>
      <c r="BB5" s="265" t="s">
        <v>1</v>
      </c>
      <c r="BC5" s="265" t="s">
        <v>501</v>
      </c>
      <c r="BD5" s="265" t="s">
        <v>91</v>
      </c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502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ROUND((ROUND((SUM(BE129:BE290)),2)+SUM(BE292:BE296)),2)</f>
        <v>0</v>
      </c>
      <c r="G33" s="34"/>
      <c r="H33" s="34"/>
      <c r="I33" s="131">
        <v>0.21</v>
      </c>
      <c r="J33" s="130">
        <f>ROUND((ROUND(((SUM(BE129:BE290))*I33),2)+(SUM(BE292:BE296)*I33)),2)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ROUND((ROUND((SUM(BF129:BF290)),2)+SUM(BF292:BF296)),2)</f>
        <v>0</v>
      </c>
      <c r="G34" s="34"/>
      <c r="H34" s="34"/>
      <c r="I34" s="131">
        <v>0.15</v>
      </c>
      <c r="J34" s="130">
        <f>ROUND((ROUND(((SUM(BF129:BF290))*I34),2)+(SUM(BF292:BF296)*I34)),2)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ROUND((ROUND((SUM(BG129:BG290)),2)+SUM(BG292:BG296)),2)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ROUND((ROUND((SUM(BH129:BH290)),2)+SUM(BH292:BH296)),2)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ROUND((ROUND((SUM(BI129:BI290)),2)+SUM(BI292:BI296)),2)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04 - Dámské WC - nové konstrukce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118</v>
      </c>
      <c r="E97" s="164"/>
      <c r="F97" s="164"/>
      <c r="G97" s="164"/>
      <c r="H97" s="164"/>
      <c r="I97" s="165"/>
      <c r="J97" s="166">
        <f>J130</f>
        <v>0</v>
      </c>
      <c r="K97" s="162"/>
      <c r="L97" s="167"/>
    </row>
    <row r="98" spans="2:12" s="10" customFormat="1" ht="19.9" customHeight="1">
      <c r="B98" s="168"/>
      <c r="C98" s="169"/>
      <c r="D98" s="170" t="s">
        <v>274</v>
      </c>
      <c r="E98" s="171"/>
      <c r="F98" s="171"/>
      <c r="G98" s="171"/>
      <c r="H98" s="171"/>
      <c r="I98" s="172"/>
      <c r="J98" s="173">
        <f>J131</f>
        <v>0</v>
      </c>
      <c r="K98" s="169"/>
      <c r="L98" s="174"/>
    </row>
    <row r="99" spans="2:12" s="10" customFormat="1" ht="19.9" customHeight="1">
      <c r="B99" s="168"/>
      <c r="C99" s="169"/>
      <c r="D99" s="170" t="s">
        <v>275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119</v>
      </c>
      <c r="E100" s="171"/>
      <c r="F100" s="171"/>
      <c r="G100" s="171"/>
      <c r="H100" s="171"/>
      <c r="I100" s="172"/>
      <c r="J100" s="173">
        <f>J160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276</v>
      </c>
      <c r="E101" s="171"/>
      <c r="F101" s="171"/>
      <c r="G101" s="171"/>
      <c r="H101" s="171"/>
      <c r="I101" s="172"/>
      <c r="J101" s="173">
        <f>J163</f>
        <v>0</v>
      </c>
      <c r="K101" s="169"/>
      <c r="L101" s="174"/>
    </row>
    <row r="102" spans="2:12" s="9" customFormat="1" ht="24.95" customHeight="1">
      <c r="B102" s="161"/>
      <c r="C102" s="162"/>
      <c r="D102" s="163" t="s">
        <v>121</v>
      </c>
      <c r="E102" s="164"/>
      <c r="F102" s="164"/>
      <c r="G102" s="164"/>
      <c r="H102" s="164"/>
      <c r="I102" s="165"/>
      <c r="J102" s="166">
        <f>J165</f>
        <v>0</v>
      </c>
      <c r="K102" s="162"/>
      <c r="L102" s="167"/>
    </row>
    <row r="103" spans="2:12" s="10" customFormat="1" ht="19.9" customHeight="1">
      <c r="B103" s="168"/>
      <c r="C103" s="169"/>
      <c r="D103" s="170" t="s">
        <v>124</v>
      </c>
      <c r="E103" s="171"/>
      <c r="F103" s="171"/>
      <c r="G103" s="171"/>
      <c r="H103" s="171"/>
      <c r="I103" s="172"/>
      <c r="J103" s="173">
        <f>J166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503</v>
      </c>
      <c r="E104" s="171"/>
      <c r="F104" s="171"/>
      <c r="G104" s="171"/>
      <c r="H104" s="171"/>
      <c r="I104" s="172"/>
      <c r="J104" s="173">
        <f>J179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277</v>
      </c>
      <c r="E105" s="171"/>
      <c r="F105" s="171"/>
      <c r="G105" s="171"/>
      <c r="H105" s="171"/>
      <c r="I105" s="172"/>
      <c r="J105" s="173">
        <f>J188</f>
        <v>0</v>
      </c>
      <c r="K105" s="169"/>
      <c r="L105" s="174"/>
    </row>
    <row r="106" spans="2:12" s="10" customFormat="1" ht="19.9" customHeight="1">
      <c r="B106" s="168"/>
      <c r="C106" s="169"/>
      <c r="D106" s="170" t="s">
        <v>125</v>
      </c>
      <c r="E106" s="171"/>
      <c r="F106" s="171"/>
      <c r="G106" s="171"/>
      <c r="H106" s="171"/>
      <c r="I106" s="172"/>
      <c r="J106" s="173">
        <f>J190</f>
        <v>0</v>
      </c>
      <c r="K106" s="169"/>
      <c r="L106" s="174"/>
    </row>
    <row r="107" spans="2:12" s="10" customFormat="1" ht="19.9" customHeight="1">
      <c r="B107" s="168"/>
      <c r="C107" s="169"/>
      <c r="D107" s="170" t="s">
        <v>126</v>
      </c>
      <c r="E107" s="171"/>
      <c r="F107" s="171"/>
      <c r="G107" s="171"/>
      <c r="H107" s="171"/>
      <c r="I107" s="172"/>
      <c r="J107" s="173">
        <f>J243</f>
        <v>0</v>
      </c>
      <c r="K107" s="169"/>
      <c r="L107" s="174"/>
    </row>
    <row r="108" spans="2:12" s="10" customFormat="1" ht="19.9" customHeight="1">
      <c r="B108" s="168"/>
      <c r="C108" s="169"/>
      <c r="D108" s="170" t="s">
        <v>278</v>
      </c>
      <c r="E108" s="171"/>
      <c r="F108" s="171"/>
      <c r="G108" s="171"/>
      <c r="H108" s="171"/>
      <c r="I108" s="172"/>
      <c r="J108" s="173">
        <f>J279</f>
        <v>0</v>
      </c>
      <c r="K108" s="169"/>
      <c r="L108" s="174"/>
    </row>
    <row r="109" spans="2:12" s="9" customFormat="1" ht="21.75" customHeight="1">
      <c r="B109" s="161"/>
      <c r="C109" s="162"/>
      <c r="D109" s="175" t="s">
        <v>127</v>
      </c>
      <c r="E109" s="162"/>
      <c r="F109" s="162"/>
      <c r="G109" s="162"/>
      <c r="H109" s="162"/>
      <c r="I109" s="176"/>
      <c r="J109" s="177">
        <f>J291</f>
        <v>0</v>
      </c>
      <c r="K109" s="162"/>
      <c r="L109" s="167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152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155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128</v>
      </c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38" t="str">
        <f>E7</f>
        <v>Masarykův studentský domov - rekonstrukce sociálek</v>
      </c>
      <c r="F119" s="339"/>
      <c r="G119" s="339"/>
      <c r="H119" s="339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111</v>
      </c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90" t="str">
        <f>E9</f>
        <v>04 - Dámské WC - nové konstrukce</v>
      </c>
      <c r="F121" s="340"/>
      <c r="G121" s="340"/>
      <c r="H121" s="340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Cihlářská 604/21, 602 00 Brno-střed-Veveří</v>
      </c>
      <c r="G123" s="36"/>
      <c r="H123" s="36"/>
      <c r="I123" s="117" t="s">
        <v>22</v>
      </c>
      <c r="J123" s="66" t="str">
        <f>IF(J12="","",J12)</f>
        <v>27. 5. 2020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24</v>
      </c>
      <c r="D125" s="36"/>
      <c r="E125" s="36"/>
      <c r="F125" s="27" t="str">
        <f>E15</f>
        <v>Masarykův domov mládeže a Školní jídelna Brno p.o.</v>
      </c>
      <c r="G125" s="36"/>
      <c r="H125" s="36"/>
      <c r="I125" s="117" t="s">
        <v>31</v>
      </c>
      <c r="J125" s="32" t="str">
        <f>E21</f>
        <v>ADH architects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29</v>
      </c>
      <c r="D126" s="36"/>
      <c r="E126" s="36"/>
      <c r="F126" s="27" t="str">
        <f>IF(E18="","",E18)</f>
        <v>Vyplň údaj</v>
      </c>
      <c r="G126" s="36"/>
      <c r="H126" s="36"/>
      <c r="I126" s="117" t="s">
        <v>36</v>
      </c>
      <c r="J126" s="32" t="str">
        <f>E24</f>
        <v>STAGA stavební agentura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8"/>
      <c r="B128" s="179"/>
      <c r="C128" s="180" t="s">
        <v>129</v>
      </c>
      <c r="D128" s="181" t="s">
        <v>66</v>
      </c>
      <c r="E128" s="181" t="s">
        <v>62</v>
      </c>
      <c r="F128" s="181" t="s">
        <v>63</v>
      </c>
      <c r="G128" s="181" t="s">
        <v>130</v>
      </c>
      <c r="H128" s="181" t="s">
        <v>131</v>
      </c>
      <c r="I128" s="182" t="s">
        <v>132</v>
      </c>
      <c r="J128" s="181" t="s">
        <v>115</v>
      </c>
      <c r="K128" s="183" t="s">
        <v>133</v>
      </c>
      <c r="L128" s="184"/>
      <c r="M128" s="75" t="s">
        <v>1</v>
      </c>
      <c r="N128" s="76" t="s">
        <v>45</v>
      </c>
      <c r="O128" s="76" t="s">
        <v>134</v>
      </c>
      <c r="P128" s="76" t="s">
        <v>135</v>
      </c>
      <c r="Q128" s="76" t="s">
        <v>136</v>
      </c>
      <c r="R128" s="76" t="s">
        <v>137</v>
      </c>
      <c r="S128" s="76" t="s">
        <v>138</v>
      </c>
      <c r="T128" s="77" t="s">
        <v>139</v>
      </c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</row>
    <row r="129" spans="1:63" s="2" customFormat="1" ht="22.9" customHeight="1">
      <c r="A129" s="34"/>
      <c r="B129" s="35"/>
      <c r="C129" s="82" t="s">
        <v>140</v>
      </c>
      <c r="D129" s="36"/>
      <c r="E129" s="36"/>
      <c r="F129" s="36"/>
      <c r="G129" s="36"/>
      <c r="H129" s="36"/>
      <c r="I129" s="115"/>
      <c r="J129" s="185">
        <f>BK129</f>
        <v>0</v>
      </c>
      <c r="K129" s="36"/>
      <c r="L129" s="39"/>
      <c r="M129" s="78"/>
      <c r="N129" s="186"/>
      <c r="O129" s="79"/>
      <c r="P129" s="187">
        <f>P130+P165+P291</f>
        <v>0</v>
      </c>
      <c r="Q129" s="79"/>
      <c r="R129" s="187">
        <f>R130+R165+R291</f>
        <v>2.80397419</v>
      </c>
      <c r="S129" s="79"/>
      <c r="T129" s="188">
        <f>T130+T165+T291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80</v>
      </c>
      <c r="AU129" s="17" t="s">
        <v>117</v>
      </c>
      <c r="BK129" s="189">
        <f>BK130+BK165+BK291</f>
        <v>0</v>
      </c>
    </row>
    <row r="130" spans="2:63" s="12" customFormat="1" ht="25.9" customHeight="1">
      <c r="B130" s="190"/>
      <c r="C130" s="191"/>
      <c r="D130" s="192" t="s">
        <v>80</v>
      </c>
      <c r="E130" s="193" t="s">
        <v>141</v>
      </c>
      <c r="F130" s="193" t="s">
        <v>142</v>
      </c>
      <c r="G130" s="191"/>
      <c r="H130" s="191"/>
      <c r="I130" s="194"/>
      <c r="J130" s="177">
        <f>BK130</f>
        <v>0</v>
      </c>
      <c r="K130" s="191"/>
      <c r="L130" s="195"/>
      <c r="M130" s="196"/>
      <c r="N130" s="197"/>
      <c r="O130" s="197"/>
      <c r="P130" s="198">
        <f>P131+P137+P160+P163</f>
        <v>0</v>
      </c>
      <c r="Q130" s="197"/>
      <c r="R130" s="198">
        <f>R131+R137+R160+R163</f>
        <v>1.7975068500000002</v>
      </c>
      <c r="S130" s="197"/>
      <c r="T130" s="199">
        <f>T131+T137+T160+T163</f>
        <v>0</v>
      </c>
      <c r="AR130" s="200" t="s">
        <v>89</v>
      </c>
      <c r="AT130" s="201" t="s">
        <v>80</v>
      </c>
      <c r="AU130" s="201" t="s">
        <v>81</v>
      </c>
      <c r="AY130" s="200" t="s">
        <v>143</v>
      </c>
      <c r="BK130" s="202">
        <f>BK131+BK137+BK160+BK163</f>
        <v>0</v>
      </c>
    </row>
    <row r="131" spans="2:63" s="12" customFormat="1" ht="22.9" customHeight="1">
      <c r="B131" s="190"/>
      <c r="C131" s="191"/>
      <c r="D131" s="192" t="s">
        <v>80</v>
      </c>
      <c r="E131" s="203" t="s">
        <v>163</v>
      </c>
      <c r="F131" s="203" t="s">
        <v>279</v>
      </c>
      <c r="G131" s="191"/>
      <c r="H131" s="191"/>
      <c r="I131" s="194"/>
      <c r="J131" s="204">
        <f>BK131</f>
        <v>0</v>
      </c>
      <c r="K131" s="191"/>
      <c r="L131" s="195"/>
      <c r="M131" s="196"/>
      <c r="N131" s="197"/>
      <c r="O131" s="197"/>
      <c r="P131" s="198">
        <f>SUM(P132:P136)</f>
        <v>0</v>
      </c>
      <c r="Q131" s="197"/>
      <c r="R131" s="198">
        <f>SUM(R132:R136)</f>
        <v>0.6796345500000001</v>
      </c>
      <c r="S131" s="197"/>
      <c r="T131" s="199">
        <f>SUM(T132:T136)</f>
        <v>0</v>
      </c>
      <c r="AR131" s="200" t="s">
        <v>89</v>
      </c>
      <c r="AT131" s="201" t="s">
        <v>80</v>
      </c>
      <c r="AU131" s="201" t="s">
        <v>89</v>
      </c>
      <c r="AY131" s="200" t="s">
        <v>143</v>
      </c>
      <c r="BK131" s="202">
        <f>SUM(BK132:BK136)</f>
        <v>0</v>
      </c>
    </row>
    <row r="132" spans="1:65" s="2" customFormat="1" ht="33" customHeight="1">
      <c r="A132" s="34"/>
      <c r="B132" s="35"/>
      <c r="C132" s="205" t="s">
        <v>89</v>
      </c>
      <c r="D132" s="205" t="s">
        <v>146</v>
      </c>
      <c r="E132" s="206" t="s">
        <v>280</v>
      </c>
      <c r="F132" s="207" t="s">
        <v>281</v>
      </c>
      <c r="G132" s="208" t="s">
        <v>159</v>
      </c>
      <c r="H132" s="209">
        <v>8.505</v>
      </c>
      <c r="I132" s="210"/>
      <c r="J132" s="211">
        <f>ROUND(I132*H132,2)</f>
        <v>0</v>
      </c>
      <c r="K132" s="207" t="s">
        <v>150</v>
      </c>
      <c r="L132" s="39"/>
      <c r="M132" s="212" t="s">
        <v>1</v>
      </c>
      <c r="N132" s="213" t="s">
        <v>46</v>
      </c>
      <c r="O132" s="71"/>
      <c r="P132" s="214">
        <f>O132*H132</f>
        <v>0</v>
      </c>
      <c r="Q132" s="214">
        <v>0.07991</v>
      </c>
      <c r="R132" s="214">
        <f>Q132*H132</f>
        <v>0.6796345500000001</v>
      </c>
      <c r="S132" s="214">
        <v>0</v>
      </c>
      <c r="T132" s="21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151</v>
      </c>
      <c r="AT132" s="216" t="s">
        <v>146</v>
      </c>
      <c r="AU132" s="216" t="s">
        <v>91</v>
      </c>
      <c r="AY132" s="17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89</v>
      </c>
      <c r="BK132" s="217">
        <f>ROUND(I132*H132,2)</f>
        <v>0</v>
      </c>
      <c r="BL132" s="17" t="s">
        <v>151</v>
      </c>
      <c r="BM132" s="216" t="s">
        <v>504</v>
      </c>
    </row>
    <row r="133" spans="2:51" s="13" customFormat="1" ht="11.25">
      <c r="B133" s="218"/>
      <c r="C133" s="219"/>
      <c r="D133" s="220" t="s">
        <v>153</v>
      </c>
      <c r="E133" s="221" t="s">
        <v>1</v>
      </c>
      <c r="F133" s="222" t="s">
        <v>283</v>
      </c>
      <c r="G133" s="219"/>
      <c r="H133" s="221" t="s">
        <v>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153</v>
      </c>
      <c r="AU133" s="228" t="s">
        <v>91</v>
      </c>
      <c r="AV133" s="13" t="s">
        <v>89</v>
      </c>
      <c r="AW133" s="13" t="s">
        <v>35</v>
      </c>
      <c r="AX133" s="13" t="s">
        <v>81</v>
      </c>
      <c r="AY133" s="228" t="s">
        <v>143</v>
      </c>
    </row>
    <row r="134" spans="2:51" s="13" customFormat="1" ht="11.25">
      <c r="B134" s="218"/>
      <c r="C134" s="219"/>
      <c r="D134" s="220" t="s">
        <v>153</v>
      </c>
      <c r="E134" s="221" t="s">
        <v>1</v>
      </c>
      <c r="F134" s="222" t="s">
        <v>505</v>
      </c>
      <c r="G134" s="219"/>
      <c r="H134" s="221" t="s">
        <v>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153</v>
      </c>
      <c r="AU134" s="228" t="s">
        <v>91</v>
      </c>
      <c r="AV134" s="13" t="s">
        <v>89</v>
      </c>
      <c r="AW134" s="13" t="s">
        <v>35</v>
      </c>
      <c r="AX134" s="13" t="s">
        <v>81</v>
      </c>
      <c r="AY134" s="228" t="s">
        <v>143</v>
      </c>
    </row>
    <row r="135" spans="2:51" s="14" customFormat="1" ht="11.25">
      <c r="B135" s="229"/>
      <c r="C135" s="230"/>
      <c r="D135" s="220" t="s">
        <v>153</v>
      </c>
      <c r="E135" s="231" t="s">
        <v>1</v>
      </c>
      <c r="F135" s="232" t="s">
        <v>506</v>
      </c>
      <c r="G135" s="230"/>
      <c r="H135" s="233">
        <v>8.505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153</v>
      </c>
      <c r="AU135" s="239" t="s">
        <v>91</v>
      </c>
      <c r="AV135" s="14" t="s">
        <v>91</v>
      </c>
      <c r="AW135" s="14" t="s">
        <v>35</v>
      </c>
      <c r="AX135" s="14" t="s">
        <v>81</v>
      </c>
      <c r="AY135" s="239" t="s">
        <v>143</v>
      </c>
    </row>
    <row r="136" spans="2:51" s="15" customFormat="1" ht="11.25">
      <c r="B136" s="240"/>
      <c r="C136" s="241"/>
      <c r="D136" s="220" t="s">
        <v>153</v>
      </c>
      <c r="E136" s="242" t="s">
        <v>1</v>
      </c>
      <c r="F136" s="243" t="s">
        <v>156</v>
      </c>
      <c r="G136" s="241"/>
      <c r="H136" s="244">
        <v>8.505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153</v>
      </c>
      <c r="AU136" s="250" t="s">
        <v>91</v>
      </c>
      <c r="AV136" s="15" t="s">
        <v>151</v>
      </c>
      <c r="AW136" s="15" t="s">
        <v>35</v>
      </c>
      <c r="AX136" s="15" t="s">
        <v>89</v>
      </c>
      <c r="AY136" s="250" t="s">
        <v>143</v>
      </c>
    </row>
    <row r="137" spans="2:63" s="12" customFormat="1" ht="22.9" customHeight="1">
      <c r="B137" s="190"/>
      <c r="C137" s="191"/>
      <c r="D137" s="192" t="s">
        <v>80</v>
      </c>
      <c r="E137" s="203" t="s">
        <v>182</v>
      </c>
      <c r="F137" s="203" t="s">
        <v>286</v>
      </c>
      <c r="G137" s="191"/>
      <c r="H137" s="191"/>
      <c r="I137" s="194"/>
      <c r="J137" s="204">
        <f>BK137</f>
        <v>0</v>
      </c>
      <c r="K137" s="191"/>
      <c r="L137" s="195"/>
      <c r="M137" s="196"/>
      <c r="N137" s="197"/>
      <c r="O137" s="197"/>
      <c r="P137" s="198">
        <f>SUM(P138:P159)</f>
        <v>0</v>
      </c>
      <c r="Q137" s="197"/>
      <c r="R137" s="198">
        <f>SUM(R138:R159)</f>
        <v>1.1154923</v>
      </c>
      <c r="S137" s="197"/>
      <c r="T137" s="199">
        <f>SUM(T138:T159)</f>
        <v>0</v>
      </c>
      <c r="AR137" s="200" t="s">
        <v>89</v>
      </c>
      <c r="AT137" s="201" t="s">
        <v>80</v>
      </c>
      <c r="AU137" s="201" t="s">
        <v>89</v>
      </c>
      <c r="AY137" s="200" t="s">
        <v>143</v>
      </c>
      <c r="BK137" s="202">
        <f>SUM(BK138:BK159)</f>
        <v>0</v>
      </c>
    </row>
    <row r="138" spans="1:65" s="2" customFormat="1" ht="33" customHeight="1">
      <c r="A138" s="34"/>
      <c r="B138" s="35"/>
      <c r="C138" s="205" t="s">
        <v>91</v>
      </c>
      <c r="D138" s="205" t="s">
        <v>146</v>
      </c>
      <c r="E138" s="206" t="s">
        <v>287</v>
      </c>
      <c r="F138" s="207" t="s">
        <v>288</v>
      </c>
      <c r="G138" s="208" t="s">
        <v>159</v>
      </c>
      <c r="H138" s="209">
        <v>8.505</v>
      </c>
      <c r="I138" s="210"/>
      <c r="J138" s="211">
        <f>ROUND(I138*H138,2)</f>
        <v>0</v>
      </c>
      <c r="K138" s="207" t="s">
        <v>150</v>
      </c>
      <c r="L138" s="39"/>
      <c r="M138" s="212" t="s">
        <v>1</v>
      </c>
      <c r="N138" s="213" t="s">
        <v>46</v>
      </c>
      <c r="O138" s="71"/>
      <c r="P138" s="214">
        <f>O138*H138</f>
        <v>0</v>
      </c>
      <c r="Q138" s="214">
        <v>0.00438</v>
      </c>
      <c r="R138" s="214">
        <f>Q138*H138</f>
        <v>0.037251900000000004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151</v>
      </c>
      <c r="AT138" s="216" t="s">
        <v>146</v>
      </c>
      <c r="AU138" s="216" t="s">
        <v>91</v>
      </c>
      <c r="AY138" s="17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89</v>
      </c>
      <c r="BK138" s="217">
        <f>ROUND(I138*H138,2)</f>
        <v>0</v>
      </c>
      <c r="BL138" s="17" t="s">
        <v>151</v>
      </c>
      <c r="BM138" s="216" t="s">
        <v>507</v>
      </c>
    </row>
    <row r="139" spans="2:51" s="13" customFormat="1" ht="11.25">
      <c r="B139" s="218"/>
      <c r="C139" s="219"/>
      <c r="D139" s="220" t="s">
        <v>153</v>
      </c>
      <c r="E139" s="221" t="s">
        <v>1</v>
      </c>
      <c r="F139" s="222" t="s">
        <v>290</v>
      </c>
      <c r="G139" s="219"/>
      <c r="H139" s="221" t="s">
        <v>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153</v>
      </c>
      <c r="AU139" s="228" t="s">
        <v>91</v>
      </c>
      <c r="AV139" s="13" t="s">
        <v>89</v>
      </c>
      <c r="AW139" s="13" t="s">
        <v>35</v>
      </c>
      <c r="AX139" s="13" t="s">
        <v>81</v>
      </c>
      <c r="AY139" s="228" t="s">
        <v>143</v>
      </c>
    </row>
    <row r="140" spans="2:51" s="13" customFormat="1" ht="11.25">
      <c r="B140" s="218"/>
      <c r="C140" s="219"/>
      <c r="D140" s="220" t="s">
        <v>153</v>
      </c>
      <c r="E140" s="221" t="s">
        <v>1</v>
      </c>
      <c r="F140" s="222" t="s">
        <v>505</v>
      </c>
      <c r="G140" s="219"/>
      <c r="H140" s="221" t="s">
        <v>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153</v>
      </c>
      <c r="AU140" s="228" t="s">
        <v>91</v>
      </c>
      <c r="AV140" s="13" t="s">
        <v>89</v>
      </c>
      <c r="AW140" s="13" t="s">
        <v>35</v>
      </c>
      <c r="AX140" s="13" t="s">
        <v>81</v>
      </c>
      <c r="AY140" s="228" t="s">
        <v>143</v>
      </c>
    </row>
    <row r="141" spans="2:51" s="14" customFormat="1" ht="11.25">
      <c r="B141" s="229"/>
      <c r="C141" s="230"/>
      <c r="D141" s="220" t="s">
        <v>153</v>
      </c>
      <c r="E141" s="231" t="s">
        <v>1</v>
      </c>
      <c r="F141" s="232" t="s">
        <v>506</v>
      </c>
      <c r="G141" s="230"/>
      <c r="H141" s="233">
        <v>8.505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153</v>
      </c>
      <c r="AU141" s="239" t="s">
        <v>91</v>
      </c>
      <c r="AV141" s="14" t="s">
        <v>91</v>
      </c>
      <c r="AW141" s="14" t="s">
        <v>35</v>
      </c>
      <c r="AX141" s="14" t="s">
        <v>81</v>
      </c>
      <c r="AY141" s="239" t="s">
        <v>143</v>
      </c>
    </row>
    <row r="142" spans="2:51" s="15" customFormat="1" ht="11.25">
      <c r="B142" s="240"/>
      <c r="C142" s="241"/>
      <c r="D142" s="220" t="s">
        <v>153</v>
      </c>
      <c r="E142" s="242" t="s">
        <v>1</v>
      </c>
      <c r="F142" s="243" t="s">
        <v>156</v>
      </c>
      <c r="G142" s="241"/>
      <c r="H142" s="244">
        <v>8.505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153</v>
      </c>
      <c r="AU142" s="250" t="s">
        <v>91</v>
      </c>
      <c r="AV142" s="15" t="s">
        <v>151</v>
      </c>
      <c r="AW142" s="15" t="s">
        <v>35</v>
      </c>
      <c r="AX142" s="15" t="s">
        <v>89</v>
      </c>
      <c r="AY142" s="250" t="s">
        <v>143</v>
      </c>
    </row>
    <row r="143" spans="1:65" s="2" customFormat="1" ht="33" customHeight="1">
      <c r="A143" s="34"/>
      <c r="B143" s="35"/>
      <c r="C143" s="205" t="s">
        <v>163</v>
      </c>
      <c r="D143" s="205" t="s">
        <v>146</v>
      </c>
      <c r="E143" s="206" t="s">
        <v>291</v>
      </c>
      <c r="F143" s="207" t="s">
        <v>292</v>
      </c>
      <c r="G143" s="208" t="s">
        <v>159</v>
      </c>
      <c r="H143" s="209">
        <v>12.536</v>
      </c>
      <c r="I143" s="210"/>
      <c r="J143" s="211">
        <f>ROUND(I143*H143,2)</f>
        <v>0</v>
      </c>
      <c r="K143" s="207" t="s">
        <v>150</v>
      </c>
      <c r="L143" s="39"/>
      <c r="M143" s="212" t="s">
        <v>1</v>
      </c>
      <c r="N143" s="213" t="s">
        <v>46</v>
      </c>
      <c r="O143" s="71"/>
      <c r="P143" s="214">
        <f>O143*H143</f>
        <v>0</v>
      </c>
      <c r="Q143" s="214">
        <v>0.01575</v>
      </c>
      <c r="R143" s="214">
        <f>Q143*H143</f>
        <v>0.197442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151</v>
      </c>
      <c r="AT143" s="216" t="s">
        <v>146</v>
      </c>
      <c r="AU143" s="216" t="s">
        <v>91</v>
      </c>
      <c r="AY143" s="17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89</v>
      </c>
      <c r="BK143" s="217">
        <f>ROUND(I143*H143,2)</f>
        <v>0</v>
      </c>
      <c r="BL143" s="17" t="s">
        <v>151</v>
      </c>
      <c r="BM143" s="216" t="s">
        <v>293</v>
      </c>
    </row>
    <row r="144" spans="2:51" s="13" customFormat="1" ht="11.25">
      <c r="B144" s="218"/>
      <c r="C144" s="219"/>
      <c r="D144" s="220" t="s">
        <v>153</v>
      </c>
      <c r="E144" s="221" t="s">
        <v>1</v>
      </c>
      <c r="F144" s="222" t="s">
        <v>294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153</v>
      </c>
      <c r="AU144" s="228" t="s">
        <v>91</v>
      </c>
      <c r="AV144" s="13" t="s">
        <v>89</v>
      </c>
      <c r="AW144" s="13" t="s">
        <v>35</v>
      </c>
      <c r="AX144" s="13" t="s">
        <v>81</v>
      </c>
      <c r="AY144" s="228" t="s">
        <v>143</v>
      </c>
    </row>
    <row r="145" spans="2:51" s="13" customFormat="1" ht="11.25">
      <c r="B145" s="218"/>
      <c r="C145" s="219"/>
      <c r="D145" s="220" t="s">
        <v>153</v>
      </c>
      <c r="E145" s="221" t="s">
        <v>1</v>
      </c>
      <c r="F145" s="222" t="s">
        <v>489</v>
      </c>
      <c r="G145" s="219"/>
      <c r="H145" s="221" t="s">
        <v>1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153</v>
      </c>
      <c r="AU145" s="228" t="s">
        <v>91</v>
      </c>
      <c r="AV145" s="13" t="s">
        <v>89</v>
      </c>
      <c r="AW145" s="13" t="s">
        <v>35</v>
      </c>
      <c r="AX145" s="13" t="s">
        <v>81</v>
      </c>
      <c r="AY145" s="228" t="s">
        <v>143</v>
      </c>
    </row>
    <row r="146" spans="2:51" s="14" customFormat="1" ht="11.25">
      <c r="B146" s="229"/>
      <c r="C146" s="230"/>
      <c r="D146" s="220" t="s">
        <v>153</v>
      </c>
      <c r="E146" s="231" t="s">
        <v>1</v>
      </c>
      <c r="F146" s="232" t="s">
        <v>295</v>
      </c>
      <c r="G146" s="230"/>
      <c r="H146" s="233">
        <v>12.536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153</v>
      </c>
      <c r="AU146" s="239" t="s">
        <v>91</v>
      </c>
      <c r="AV146" s="14" t="s">
        <v>91</v>
      </c>
      <c r="AW146" s="14" t="s">
        <v>35</v>
      </c>
      <c r="AX146" s="14" t="s">
        <v>81</v>
      </c>
      <c r="AY146" s="239" t="s">
        <v>143</v>
      </c>
    </row>
    <row r="147" spans="2:51" s="15" customFormat="1" ht="11.25">
      <c r="B147" s="240"/>
      <c r="C147" s="241"/>
      <c r="D147" s="220" t="s">
        <v>153</v>
      </c>
      <c r="E147" s="242" t="s">
        <v>1</v>
      </c>
      <c r="F147" s="243" t="s">
        <v>156</v>
      </c>
      <c r="G147" s="241"/>
      <c r="H147" s="244">
        <v>12.536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153</v>
      </c>
      <c r="AU147" s="250" t="s">
        <v>91</v>
      </c>
      <c r="AV147" s="15" t="s">
        <v>151</v>
      </c>
      <c r="AW147" s="15" t="s">
        <v>35</v>
      </c>
      <c r="AX147" s="15" t="s">
        <v>89</v>
      </c>
      <c r="AY147" s="250" t="s">
        <v>143</v>
      </c>
    </row>
    <row r="148" spans="1:65" s="2" customFormat="1" ht="33" customHeight="1">
      <c r="A148" s="34"/>
      <c r="B148" s="35"/>
      <c r="C148" s="205" t="s">
        <v>151</v>
      </c>
      <c r="D148" s="205" t="s">
        <v>146</v>
      </c>
      <c r="E148" s="206" t="s">
        <v>296</v>
      </c>
      <c r="F148" s="207" t="s">
        <v>297</v>
      </c>
      <c r="G148" s="208" t="s">
        <v>159</v>
      </c>
      <c r="H148" s="209">
        <v>38.636</v>
      </c>
      <c r="I148" s="210"/>
      <c r="J148" s="211">
        <f>ROUND(I148*H148,2)</f>
        <v>0</v>
      </c>
      <c r="K148" s="207" t="s">
        <v>150</v>
      </c>
      <c r="L148" s="39"/>
      <c r="M148" s="212" t="s">
        <v>1</v>
      </c>
      <c r="N148" s="213" t="s">
        <v>46</v>
      </c>
      <c r="O148" s="71"/>
      <c r="P148" s="214">
        <f>O148*H148</f>
        <v>0</v>
      </c>
      <c r="Q148" s="214">
        <v>0.0154</v>
      </c>
      <c r="R148" s="214">
        <f>Q148*H148</f>
        <v>0.5949944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151</v>
      </c>
      <c r="AT148" s="216" t="s">
        <v>146</v>
      </c>
      <c r="AU148" s="216" t="s">
        <v>91</v>
      </c>
      <c r="AY148" s="17" t="s">
        <v>143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89</v>
      </c>
      <c r="BK148" s="217">
        <f>ROUND(I148*H148,2)</f>
        <v>0</v>
      </c>
      <c r="BL148" s="17" t="s">
        <v>151</v>
      </c>
      <c r="BM148" s="216" t="s">
        <v>298</v>
      </c>
    </row>
    <row r="149" spans="2:51" s="13" customFormat="1" ht="11.25">
      <c r="B149" s="218"/>
      <c r="C149" s="219"/>
      <c r="D149" s="220" t="s">
        <v>153</v>
      </c>
      <c r="E149" s="221" t="s">
        <v>1</v>
      </c>
      <c r="F149" s="222" t="s">
        <v>299</v>
      </c>
      <c r="G149" s="219"/>
      <c r="H149" s="221" t="s">
        <v>1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153</v>
      </c>
      <c r="AU149" s="228" t="s">
        <v>91</v>
      </c>
      <c r="AV149" s="13" t="s">
        <v>89</v>
      </c>
      <c r="AW149" s="13" t="s">
        <v>35</v>
      </c>
      <c r="AX149" s="13" t="s">
        <v>81</v>
      </c>
      <c r="AY149" s="228" t="s">
        <v>143</v>
      </c>
    </row>
    <row r="150" spans="2:51" s="13" customFormat="1" ht="11.25">
      <c r="B150" s="218"/>
      <c r="C150" s="219"/>
      <c r="D150" s="220" t="s">
        <v>153</v>
      </c>
      <c r="E150" s="221" t="s">
        <v>1</v>
      </c>
      <c r="F150" s="222" t="s">
        <v>489</v>
      </c>
      <c r="G150" s="219"/>
      <c r="H150" s="221" t="s">
        <v>1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153</v>
      </c>
      <c r="AU150" s="228" t="s">
        <v>91</v>
      </c>
      <c r="AV150" s="13" t="s">
        <v>89</v>
      </c>
      <c r="AW150" s="13" t="s">
        <v>35</v>
      </c>
      <c r="AX150" s="13" t="s">
        <v>81</v>
      </c>
      <c r="AY150" s="228" t="s">
        <v>143</v>
      </c>
    </row>
    <row r="151" spans="2:51" s="14" customFormat="1" ht="11.25">
      <c r="B151" s="229"/>
      <c r="C151" s="230"/>
      <c r="D151" s="220" t="s">
        <v>153</v>
      </c>
      <c r="E151" s="231" t="s">
        <v>1</v>
      </c>
      <c r="F151" s="232" t="s">
        <v>490</v>
      </c>
      <c r="G151" s="230"/>
      <c r="H151" s="233">
        <v>52.25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153</v>
      </c>
      <c r="AU151" s="239" t="s">
        <v>91</v>
      </c>
      <c r="AV151" s="14" t="s">
        <v>91</v>
      </c>
      <c r="AW151" s="14" t="s">
        <v>35</v>
      </c>
      <c r="AX151" s="14" t="s">
        <v>81</v>
      </c>
      <c r="AY151" s="239" t="s">
        <v>143</v>
      </c>
    </row>
    <row r="152" spans="2:51" s="14" customFormat="1" ht="11.25">
      <c r="B152" s="229"/>
      <c r="C152" s="230"/>
      <c r="D152" s="220" t="s">
        <v>153</v>
      </c>
      <c r="E152" s="231" t="s">
        <v>1</v>
      </c>
      <c r="F152" s="232" t="s">
        <v>508</v>
      </c>
      <c r="G152" s="230"/>
      <c r="H152" s="233">
        <v>-1.078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153</v>
      </c>
      <c r="AU152" s="239" t="s">
        <v>91</v>
      </c>
      <c r="AV152" s="14" t="s">
        <v>91</v>
      </c>
      <c r="AW152" s="14" t="s">
        <v>35</v>
      </c>
      <c r="AX152" s="14" t="s">
        <v>81</v>
      </c>
      <c r="AY152" s="239" t="s">
        <v>143</v>
      </c>
    </row>
    <row r="153" spans="2:51" s="14" customFormat="1" ht="11.25">
      <c r="B153" s="229"/>
      <c r="C153" s="230"/>
      <c r="D153" s="220" t="s">
        <v>153</v>
      </c>
      <c r="E153" s="231" t="s">
        <v>1</v>
      </c>
      <c r="F153" s="232" t="s">
        <v>300</v>
      </c>
      <c r="G153" s="230"/>
      <c r="H153" s="233">
        <v>-12.536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153</v>
      </c>
      <c r="AU153" s="239" t="s">
        <v>91</v>
      </c>
      <c r="AV153" s="14" t="s">
        <v>91</v>
      </c>
      <c r="AW153" s="14" t="s">
        <v>35</v>
      </c>
      <c r="AX153" s="14" t="s">
        <v>81</v>
      </c>
      <c r="AY153" s="239" t="s">
        <v>143</v>
      </c>
    </row>
    <row r="154" spans="2:51" s="15" customFormat="1" ht="11.25">
      <c r="B154" s="240"/>
      <c r="C154" s="241"/>
      <c r="D154" s="220" t="s">
        <v>153</v>
      </c>
      <c r="E154" s="242" t="s">
        <v>1</v>
      </c>
      <c r="F154" s="243" t="s">
        <v>156</v>
      </c>
      <c r="G154" s="241"/>
      <c r="H154" s="244">
        <v>38.636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153</v>
      </c>
      <c r="AU154" s="250" t="s">
        <v>91</v>
      </c>
      <c r="AV154" s="15" t="s">
        <v>151</v>
      </c>
      <c r="AW154" s="15" t="s">
        <v>35</v>
      </c>
      <c r="AX154" s="15" t="s">
        <v>89</v>
      </c>
      <c r="AY154" s="250" t="s">
        <v>143</v>
      </c>
    </row>
    <row r="155" spans="1:65" s="2" customFormat="1" ht="21.75" customHeight="1">
      <c r="A155" s="34"/>
      <c r="B155" s="35"/>
      <c r="C155" s="205" t="s">
        <v>177</v>
      </c>
      <c r="D155" s="205" t="s">
        <v>146</v>
      </c>
      <c r="E155" s="206" t="s">
        <v>301</v>
      </c>
      <c r="F155" s="207" t="s">
        <v>302</v>
      </c>
      <c r="G155" s="208" t="s">
        <v>159</v>
      </c>
      <c r="H155" s="209">
        <v>14.01</v>
      </c>
      <c r="I155" s="210"/>
      <c r="J155" s="211">
        <f>ROUND(I155*H155,2)</f>
        <v>0</v>
      </c>
      <c r="K155" s="207" t="s">
        <v>150</v>
      </c>
      <c r="L155" s="39"/>
      <c r="M155" s="212" t="s">
        <v>1</v>
      </c>
      <c r="N155" s="213" t="s">
        <v>46</v>
      </c>
      <c r="O155" s="71"/>
      <c r="P155" s="214">
        <f>O155*H155</f>
        <v>0</v>
      </c>
      <c r="Q155" s="214">
        <v>0.0204</v>
      </c>
      <c r="R155" s="214">
        <f>Q155*H155</f>
        <v>0.285804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151</v>
      </c>
      <c r="AT155" s="216" t="s">
        <v>146</v>
      </c>
      <c r="AU155" s="216" t="s">
        <v>91</v>
      </c>
      <c r="AY155" s="17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89</v>
      </c>
      <c r="BK155" s="217">
        <f>ROUND(I155*H155,2)</f>
        <v>0</v>
      </c>
      <c r="BL155" s="17" t="s">
        <v>151</v>
      </c>
      <c r="BM155" s="216" t="s">
        <v>303</v>
      </c>
    </row>
    <row r="156" spans="2:51" s="13" customFormat="1" ht="11.25">
      <c r="B156" s="218"/>
      <c r="C156" s="219"/>
      <c r="D156" s="220" t="s">
        <v>153</v>
      </c>
      <c r="E156" s="221" t="s">
        <v>1</v>
      </c>
      <c r="F156" s="222" t="s">
        <v>304</v>
      </c>
      <c r="G156" s="219"/>
      <c r="H156" s="221" t="s">
        <v>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153</v>
      </c>
      <c r="AU156" s="228" t="s">
        <v>91</v>
      </c>
      <c r="AV156" s="13" t="s">
        <v>89</v>
      </c>
      <c r="AW156" s="13" t="s">
        <v>35</v>
      </c>
      <c r="AX156" s="13" t="s">
        <v>81</v>
      </c>
      <c r="AY156" s="228" t="s">
        <v>143</v>
      </c>
    </row>
    <row r="157" spans="2:51" s="13" customFormat="1" ht="11.25">
      <c r="B157" s="218"/>
      <c r="C157" s="219"/>
      <c r="D157" s="220" t="s">
        <v>153</v>
      </c>
      <c r="E157" s="221" t="s">
        <v>1</v>
      </c>
      <c r="F157" s="222" t="s">
        <v>489</v>
      </c>
      <c r="G157" s="219"/>
      <c r="H157" s="221" t="s">
        <v>1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153</v>
      </c>
      <c r="AU157" s="228" t="s">
        <v>91</v>
      </c>
      <c r="AV157" s="13" t="s">
        <v>89</v>
      </c>
      <c r="AW157" s="13" t="s">
        <v>35</v>
      </c>
      <c r="AX157" s="13" t="s">
        <v>81</v>
      </c>
      <c r="AY157" s="228" t="s">
        <v>143</v>
      </c>
    </row>
    <row r="158" spans="2:51" s="14" customFormat="1" ht="11.25">
      <c r="B158" s="229"/>
      <c r="C158" s="230"/>
      <c r="D158" s="220" t="s">
        <v>153</v>
      </c>
      <c r="E158" s="231" t="s">
        <v>1</v>
      </c>
      <c r="F158" s="232" t="s">
        <v>305</v>
      </c>
      <c r="G158" s="230"/>
      <c r="H158" s="233">
        <v>14.01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153</v>
      </c>
      <c r="AU158" s="239" t="s">
        <v>91</v>
      </c>
      <c r="AV158" s="14" t="s">
        <v>91</v>
      </c>
      <c r="AW158" s="14" t="s">
        <v>35</v>
      </c>
      <c r="AX158" s="14" t="s">
        <v>81</v>
      </c>
      <c r="AY158" s="239" t="s">
        <v>143</v>
      </c>
    </row>
    <row r="159" spans="2:51" s="15" customFormat="1" ht="11.25">
      <c r="B159" s="240"/>
      <c r="C159" s="241"/>
      <c r="D159" s="220" t="s">
        <v>153</v>
      </c>
      <c r="E159" s="242" t="s">
        <v>1</v>
      </c>
      <c r="F159" s="243" t="s">
        <v>156</v>
      </c>
      <c r="G159" s="241"/>
      <c r="H159" s="244">
        <v>14.01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153</v>
      </c>
      <c r="AU159" s="250" t="s">
        <v>91</v>
      </c>
      <c r="AV159" s="15" t="s">
        <v>151</v>
      </c>
      <c r="AW159" s="15" t="s">
        <v>35</v>
      </c>
      <c r="AX159" s="15" t="s">
        <v>89</v>
      </c>
      <c r="AY159" s="250" t="s">
        <v>143</v>
      </c>
    </row>
    <row r="160" spans="2:63" s="12" customFormat="1" ht="22.9" customHeight="1">
      <c r="B160" s="190"/>
      <c r="C160" s="191"/>
      <c r="D160" s="192" t="s">
        <v>80</v>
      </c>
      <c r="E160" s="203" t="s">
        <v>144</v>
      </c>
      <c r="F160" s="203" t="s">
        <v>145</v>
      </c>
      <c r="G160" s="191"/>
      <c r="H160" s="191"/>
      <c r="I160" s="194"/>
      <c r="J160" s="204">
        <f>BK160</f>
        <v>0</v>
      </c>
      <c r="K160" s="191"/>
      <c r="L160" s="195"/>
      <c r="M160" s="196"/>
      <c r="N160" s="197"/>
      <c r="O160" s="197"/>
      <c r="P160" s="198">
        <f>SUM(P161:P162)</f>
        <v>0</v>
      </c>
      <c r="Q160" s="197"/>
      <c r="R160" s="198">
        <f>SUM(R161:R162)</f>
        <v>0.0023799999999999997</v>
      </c>
      <c r="S160" s="197"/>
      <c r="T160" s="199">
        <f>SUM(T161:T162)</f>
        <v>0</v>
      </c>
      <c r="AR160" s="200" t="s">
        <v>89</v>
      </c>
      <c r="AT160" s="201" t="s">
        <v>80</v>
      </c>
      <c r="AU160" s="201" t="s">
        <v>89</v>
      </c>
      <c r="AY160" s="200" t="s">
        <v>143</v>
      </c>
      <c r="BK160" s="202">
        <f>SUM(BK161:BK162)</f>
        <v>0</v>
      </c>
    </row>
    <row r="161" spans="1:65" s="2" customFormat="1" ht="33" customHeight="1">
      <c r="A161" s="34"/>
      <c r="B161" s="35"/>
      <c r="C161" s="205" t="s">
        <v>182</v>
      </c>
      <c r="D161" s="205" t="s">
        <v>146</v>
      </c>
      <c r="E161" s="206" t="s">
        <v>306</v>
      </c>
      <c r="F161" s="207" t="s">
        <v>307</v>
      </c>
      <c r="G161" s="208" t="s">
        <v>159</v>
      </c>
      <c r="H161" s="209">
        <v>14</v>
      </c>
      <c r="I161" s="210"/>
      <c r="J161" s="211">
        <f>ROUND(I161*H161,2)</f>
        <v>0</v>
      </c>
      <c r="K161" s="207" t="s">
        <v>150</v>
      </c>
      <c r="L161" s="39"/>
      <c r="M161" s="212" t="s">
        <v>1</v>
      </c>
      <c r="N161" s="213" t="s">
        <v>46</v>
      </c>
      <c r="O161" s="71"/>
      <c r="P161" s="214">
        <f>O161*H161</f>
        <v>0</v>
      </c>
      <c r="Q161" s="214">
        <v>0.00013</v>
      </c>
      <c r="R161" s="214">
        <f>Q161*H161</f>
        <v>0.0018199999999999998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151</v>
      </c>
      <c r="AT161" s="216" t="s">
        <v>146</v>
      </c>
      <c r="AU161" s="216" t="s">
        <v>91</v>
      </c>
      <c r="AY161" s="17" t="s">
        <v>143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89</v>
      </c>
      <c r="BK161" s="217">
        <f>ROUND(I161*H161,2)</f>
        <v>0</v>
      </c>
      <c r="BL161" s="17" t="s">
        <v>151</v>
      </c>
      <c r="BM161" s="216" t="s">
        <v>308</v>
      </c>
    </row>
    <row r="162" spans="1:65" s="2" customFormat="1" ht="33" customHeight="1">
      <c r="A162" s="34"/>
      <c r="B162" s="35"/>
      <c r="C162" s="205" t="s">
        <v>186</v>
      </c>
      <c r="D162" s="205" t="s">
        <v>146</v>
      </c>
      <c r="E162" s="206" t="s">
        <v>309</v>
      </c>
      <c r="F162" s="207" t="s">
        <v>310</v>
      </c>
      <c r="G162" s="208" t="s">
        <v>159</v>
      </c>
      <c r="H162" s="209">
        <v>14</v>
      </c>
      <c r="I162" s="210"/>
      <c r="J162" s="211">
        <f>ROUND(I162*H162,2)</f>
        <v>0</v>
      </c>
      <c r="K162" s="207" t="s">
        <v>150</v>
      </c>
      <c r="L162" s="39"/>
      <c r="M162" s="212" t="s">
        <v>1</v>
      </c>
      <c r="N162" s="213" t="s">
        <v>46</v>
      </c>
      <c r="O162" s="71"/>
      <c r="P162" s="214">
        <f>O162*H162</f>
        <v>0</v>
      </c>
      <c r="Q162" s="214">
        <v>4E-05</v>
      </c>
      <c r="R162" s="214">
        <f>Q162*H162</f>
        <v>0.0005600000000000001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151</v>
      </c>
      <c r="AT162" s="216" t="s">
        <v>146</v>
      </c>
      <c r="AU162" s="216" t="s">
        <v>91</v>
      </c>
      <c r="AY162" s="17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89</v>
      </c>
      <c r="BK162" s="217">
        <f>ROUND(I162*H162,2)</f>
        <v>0</v>
      </c>
      <c r="BL162" s="17" t="s">
        <v>151</v>
      </c>
      <c r="BM162" s="216" t="s">
        <v>311</v>
      </c>
    </row>
    <row r="163" spans="2:63" s="12" customFormat="1" ht="22.9" customHeight="1">
      <c r="B163" s="190"/>
      <c r="C163" s="191"/>
      <c r="D163" s="192" t="s">
        <v>80</v>
      </c>
      <c r="E163" s="203" t="s">
        <v>312</v>
      </c>
      <c r="F163" s="203" t="s">
        <v>313</v>
      </c>
      <c r="G163" s="191"/>
      <c r="H163" s="191"/>
      <c r="I163" s="194"/>
      <c r="J163" s="204">
        <f>BK163</f>
        <v>0</v>
      </c>
      <c r="K163" s="191"/>
      <c r="L163" s="195"/>
      <c r="M163" s="196"/>
      <c r="N163" s="197"/>
      <c r="O163" s="197"/>
      <c r="P163" s="198">
        <f>P164</f>
        <v>0</v>
      </c>
      <c r="Q163" s="197"/>
      <c r="R163" s="198">
        <f>R164</f>
        <v>0</v>
      </c>
      <c r="S163" s="197"/>
      <c r="T163" s="199">
        <f>T164</f>
        <v>0</v>
      </c>
      <c r="AR163" s="200" t="s">
        <v>89</v>
      </c>
      <c r="AT163" s="201" t="s">
        <v>80</v>
      </c>
      <c r="AU163" s="201" t="s">
        <v>89</v>
      </c>
      <c r="AY163" s="200" t="s">
        <v>143</v>
      </c>
      <c r="BK163" s="202">
        <f>BK164</f>
        <v>0</v>
      </c>
    </row>
    <row r="164" spans="1:65" s="2" customFormat="1" ht="44.25" customHeight="1">
      <c r="A164" s="34"/>
      <c r="B164" s="35"/>
      <c r="C164" s="205" t="s">
        <v>190</v>
      </c>
      <c r="D164" s="205" t="s">
        <v>146</v>
      </c>
      <c r="E164" s="206" t="s">
        <v>314</v>
      </c>
      <c r="F164" s="207" t="s">
        <v>315</v>
      </c>
      <c r="G164" s="208" t="s">
        <v>180</v>
      </c>
      <c r="H164" s="209">
        <v>1.798</v>
      </c>
      <c r="I164" s="210"/>
      <c r="J164" s="211">
        <f>ROUND(I164*H164,2)</f>
        <v>0</v>
      </c>
      <c r="K164" s="207" t="s">
        <v>150</v>
      </c>
      <c r="L164" s="39"/>
      <c r="M164" s="212" t="s">
        <v>1</v>
      </c>
      <c r="N164" s="213" t="s">
        <v>46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151</v>
      </c>
      <c r="AT164" s="216" t="s">
        <v>146</v>
      </c>
      <c r="AU164" s="216" t="s">
        <v>91</v>
      </c>
      <c r="AY164" s="17" t="s">
        <v>143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7" t="s">
        <v>89</v>
      </c>
      <c r="BK164" s="217">
        <f>ROUND(I164*H164,2)</f>
        <v>0</v>
      </c>
      <c r="BL164" s="17" t="s">
        <v>151</v>
      </c>
      <c r="BM164" s="216" t="s">
        <v>316</v>
      </c>
    </row>
    <row r="165" spans="2:63" s="12" customFormat="1" ht="25.9" customHeight="1">
      <c r="B165" s="190"/>
      <c r="C165" s="191"/>
      <c r="D165" s="192" t="s">
        <v>80</v>
      </c>
      <c r="E165" s="193" t="s">
        <v>202</v>
      </c>
      <c r="F165" s="193" t="s">
        <v>203</v>
      </c>
      <c r="G165" s="191"/>
      <c r="H165" s="191"/>
      <c r="I165" s="194"/>
      <c r="J165" s="177">
        <f>BK165</f>
        <v>0</v>
      </c>
      <c r="K165" s="191"/>
      <c r="L165" s="195"/>
      <c r="M165" s="196"/>
      <c r="N165" s="197"/>
      <c r="O165" s="197"/>
      <c r="P165" s="198">
        <f>P166+P179+P188+P190+P243+P279</f>
        <v>0</v>
      </c>
      <c r="Q165" s="197"/>
      <c r="R165" s="198">
        <f>R166+R179+R188+R190+R243+R279</f>
        <v>1.00646734</v>
      </c>
      <c r="S165" s="197"/>
      <c r="T165" s="199">
        <f>T166+T179+T188+T190+T243+T279</f>
        <v>0</v>
      </c>
      <c r="AR165" s="200" t="s">
        <v>91</v>
      </c>
      <c r="AT165" s="201" t="s">
        <v>80</v>
      </c>
      <c r="AU165" s="201" t="s">
        <v>81</v>
      </c>
      <c r="AY165" s="200" t="s">
        <v>143</v>
      </c>
      <c r="BK165" s="202">
        <f>BK166+BK179+BK188+BK190+BK243+BK279</f>
        <v>0</v>
      </c>
    </row>
    <row r="166" spans="2:63" s="12" customFormat="1" ht="22.9" customHeight="1">
      <c r="B166" s="190"/>
      <c r="C166" s="191"/>
      <c r="D166" s="192" t="s">
        <v>80</v>
      </c>
      <c r="E166" s="203" t="s">
        <v>218</v>
      </c>
      <c r="F166" s="203" t="s">
        <v>219</v>
      </c>
      <c r="G166" s="191"/>
      <c r="H166" s="191"/>
      <c r="I166" s="194"/>
      <c r="J166" s="204">
        <f>BK166</f>
        <v>0</v>
      </c>
      <c r="K166" s="191"/>
      <c r="L166" s="195"/>
      <c r="M166" s="196"/>
      <c r="N166" s="197"/>
      <c r="O166" s="197"/>
      <c r="P166" s="198">
        <f>SUM(P167:P178)</f>
        <v>0</v>
      </c>
      <c r="Q166" s="197"/>
      <c r="R166" s="198">
        <f>SUM(R167:R178)</f>
        <v>0.0015599999999999998</v>
      </c>
      <c r="S166" s="197"/>
      <c r="T166" s="199">
        <f>SUM(T167:T178)</f>
        <v>0</v>
      </c>
      <c r="AR166" s="200" t="s">
        <v>91</v>
      </c>
      <c r="AT166" s="201" t="s">
        <v>80</v>
      </c>
      <c r="AU166" s="201" t="s">
        <v>89</v>
      </c>
      <c r="AY166" s="200" t="s">
        <v>143</v>
      </c>
      <c r="BK166" s="202">
        <f>SUM(BK167:BK178)</f>
        <v>0</v>
      </c>
    </row>
    <row r="167" spans="1:65" s="2" customFormat="1" ht="16.5" customHeight="1">
      <c r="A167" s="34"/>
      <c r="B167" s="35"/>
      <c r="C167" s="205" t="s">
        <v>144</v>
      </c>
      <c r="D167" s="205" t="s">
        <v>146</v>
      </c>
      <c r="E167" s="206" t="s">
        <v>317</v>
      </c>
      <c r="F167" s="207" t="s">
        <v>318</v>
      </c>
      <c r="G167" s="208" t="s">
        <v>209</v>
      </c>
      <c r="H167" s="209">
        <v>3</v>
      </c>
      <c r="I167" s="210"/>
      <c r="J167" s="211">
        <f aca="true" t="shared" si="0" ref="J167:J178">ROUND(I167*H167,2)</f>
        <v>0</v>
      </c>
      <c r="K167" s="207" t="s">
        <v>1</v>
      </c>
      <c r="L167" s="39"/>
      <c r="M167" s="212" t="s">
        <v>1</v>
      </c>
      <c r="N167" s="213" t="s">
        <v>46</v>
      </c>
      <c r="O167" s="71"/>
      <c r="P167" s="214">
        <f aca="true" t="shared" si="1" ref="P167:P178">O167*H167</f>
        <v>0</v>
      </c>
      <c r="Q167" s="214">
        <v>0</v>
      </c>
      <c r="R167" s="214">
        <f aca="true" t="shared" si="2" ref="R167:R178">Q167*H167</f>
        <v>0</v>
      </c>
      <c r="S167" s="214">
        <v>0</v>
      </c>
      <c r="T167" s="215">
        <f aca="true" t="shared" si="3" ref="T167:T178"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210</v>
      </c>
      <c r="AT167" s="216" t="s">
        <v>146</v>
      </c>
      <c r="AU167" s="216" t="s">
        <v>91</v>
      </c>
      <c r="AY167" s="17" t="s">
        <v>143</v>
      </c>
      <c r="BE167" s="217">
        <f aca="true" t="shared" si="4" ref="BE167:BE178">IF(N167="základní",J167,0)</f>
        <v>0</v>
      </c>
      <c r="BF167" s="217">
        <f aca="true" t="shared" si="5" ref="BF167:BF178">IF(N167="snížená",J167,0)</f>
        <v>0</v>
      </c>
      <c r="BG167" s="217">
        <f aca="true" t="shared" si="6" ref="BG167:BG178">IF(N167="zákl. přenesená",J167,0)</f>
        <v>0</v>
      </c>
      <c r="BH167" s="217">
        <f aca="true" t="shared" si="7" ref="BH167:BH178">IF(N167="sníž. přenesená",J167,0)</f>
        <v>0</v>
      </c>
      <c r="BI167" s="217">
        <f aca="true" t="shared" si="8" ref="BI167:BI178">IF(N167="nulová",J167,0)</f>
        <v>0</v>
      </c>
      <c r="BJ167" s="17" t="s">
        <v>89</v>
      </c>
      <c r="BK167" s="217">
        <f aca="true" t="shared" si="9" ref="BK167:BK178">ROUND(I167*H167,2)</f>
        <v>0</v>
      </c>
      <c r="BL167" s="17" t="s">
        <v>210</v>
      </c>
      <c r="BM167" s="216" t="s">
        <v>509</v>
      </c>
    </row>
    <row r="168" spans="1:65" s="2" customFormat="1" ht="16.5" customHeight="1">
      <c r="A168" s="34"/>
      <c r="B168" s="35"/>
      <c r="C168" s="205" t="s">
        <v>198</v>
      </c>
      <c r="D168" s="205" t="s">
        <v>146</v>
      </c>
      <c r="E168" s="206" t="s">
        <v>320</v>
      </c>
      <c r="F168" s="207" t="s">
        <v>321</v>
      </c>
      <c r="G168" s="208" t="s">
        <v>209</v>
      </c>
      <c r="H168" s="209">
        <v>3</v>
      </c>
      <c r="I168" s="210"/>
      <c r="J168" s="211">
        <f t="shared" si="0"/>
        <v>0</v>
      </c>
      <c r="K168" s="207" t="s">
        <v>1</v>
      </c>
      <c r="L168" s="39"/>
      <c r="M168" s="212" t="s">
        <v>1</v>
      </c>
      <c r="N168" s="213" t="s">
        <v>46</v>
      </c>
      <c r="O168" s="71"/>
      <c r="P168" s="214">
        <f t="shared" si="1"/>
        <v>0</v>
      </c>
      <c r="Q168" s="214">
        <v>0</v>
      </c>
      <c r="R168" s="214">
        <f t="shared" si="2"/>
        <v>0</v>
      </c>
      <c r="S168" s="214">
        <v>0</v>
      </c>
      <c r="T168" s="215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210</v>
      </c>
      <c r="AT168" s="216" t="s">
        <v>146</v>
      </c>
      <c r="AU168" s="216" t="s">
        <v>91</v>
      </c>
      <c r="AY168" s="17" t="s">
        <v>143</v>
      </c>
      <c r="BE168" s="217">
        <f t="shared" si="4"/>
        <v>0</v>
      </c>
      <c r="BF168" s="217">
        <f t="shared" si="5"/>
        <v>0</v>
      </c>
      <c r="BG168" s="217">
        <f t="shared" si="6"/>
        <v>0</v>
      </c>
      <c r="BH168" s="217">
        <f t="shared" si="7"/>
        <v>0</v>
      </c>
      <c r="BI168" s="217">
        <f t="shared" si="8"/>
        <v>0</v>
      </c>
      <c r="BJ168" s="17" t="s">
        <v>89</v>
      </c>
      <c r="BK168" s="217">
        <f t="shared" si="9"/>
        <v>0</v>
      </c>
      <c r="BL168" s="17" t="s">
        <v>210</v>
      </c>
      <c r="BM168" s="216" t="s">
        <v>510</v>
      </c>
    </row>
    <row r="169" spans="1:65" s="2" customFormat="1" ht="16.5" customHeight="1">
      <c r="A169" s="34"/>
      <c r="B169" s="35"/>
      <c r="C169" s="205" t="s">
        <v>206</v>
      </c>
      <c r="D169" s="205" t="s">
        <v>146</v>
      </c>
      <c r="E169" s="206" t="s">
        <v>323</v>
      </c>
      <c r="F169" s="207" t="s">
        <v>324</v>
      </c>
      <c r="G169" s="208" t="s">
        <v>209</v>
      </c>
      <c r="H169" s="209">
        <v>2</v>
      </c>
      <c r="I169" s="210"/>
      <c r="J169" s="211">
        <f t="shared" si="0"/>
        <v>0</v>
      </c>
      <c r="K169" s="207" t="s">
        <v>1</v>
      </c>
      <c r="L169" s="39"/>
      <c r="M169" s="212" t="s">
        <v>1</v>
      </c>
      <c r="N169" s="213" t="s">
        <v>46</v>
      </c>
      <c r="O169" s="71"/>
      <c r="P169" s="214">
        <f t="shared" si="1"/>
        <v>0</v>
      </c>
      <c r="Q169" s="214">
        <v>0</v>
      </c>
      <c r="R169" s="214">
        <f t="shared" si="2"/>
        <v>0</v>
      </c>
      <c r="S169" s="214">
        <v>0</v>
      </c>
      <c r="T169" s="215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210</v>
      </c>
      <c r="AT169" s="216" t="s">
        <v>146</v>
      </c>
      <c r="AU169" s="216" t="s">
        <v>91</v>
      </c>
      <c r="AY169" s="17" t="s">
        <v>143</v>
      </c>
      <c r="BE169" s="217">
        <f t="shared" si="4"/>
        <v>0</v>
      </c>
      <c r="BF169" s="217">
        <f t="shared" si="5"/>
        <v>0</v>
      </c>
      <c r="BG169" s="217">
        <f t="shared" si="6"/>
        <v>0</v>
      </c>
      <c r="BH169" s="217">
        <f t="shared" si="7"/>
        <v>0</v>
      </c>
      <c r="BI169" s="217">
        <f t="shared" si="8"/>
        <v>0</v>
      </c>
      <c r="BJ169" s="17" t="s">
        <v>89</v>
      </c>
      <c r="BK169" s="217">
        <f t="shared" si="9"/>
        <v>0</v>
      </c>
      <c r="BL169" s="17" t="s">
        <v>210</v>
      </c>
      <c r="BM169" s="216" t="s">
        <v>511</v>
      </c>
    </row>
    <row r="170" spans="1:65" s="2" customFormat="1" ht="16.5" customHeight="1">
      <c r="A170" s="34"/>
      <c r="B170" s="35"/>
      <c r="C170" s="205" t="s">
        <v>214</v>
      </c>
      <c r="D170" s="205" t="s">
        <v>146</v>
      </c>
      <c r="E170" s="206" t="s">
        <v>326</v>
      </c>
      <c r="F170" s="207" t="s">
        <v>327</v>
      </c>
      <c r="G170" s="208" t="s">
        <v>209</v>
      </c>
      <c r="H170" s="209">
        <v>2</v>
      </c>
      <c r="I170" s="210"/>
      <c r="J170" s="211">
        <f t="shared" si="0"/>
        <v>0</v>
      </c>
      <c r="K170" s="207" t="s">
        <v>1</v>
      </c>
      <c r="L170" s="39"/>
      <c r="M170" s="212" t="s">
        <v>1</v>
      </c>
      <c r="N170" s="213" t="s">
        <v>46</v>
      </c>
      <c r="O170" s="71"/>
      <c r="P170" s="214">
        <f t="shared" si="1"/>
        <v>0</v>
      </c>
      <c r="Q170" s="214">
        <v>0</v>
      </c>
      <c r="R170" s="214">
        <f t="shared" si="2"/>
        <v>0</v>
      </c>
      <c r="S170" s="214">
        <v>0</v>
      </c>
      <c r="T170" s="215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210</v>
      </c>
      <c r="AT170" s="216" t="s">
        <v>146</v>
      </c>
      <c r="AU170" s="216" t="s">
        <v>91</v>
      </c>
      <c r="AY170" s="17" t="s">
        <v>143</v>
      </c>
      <c r="BE170" s="217">
        <f t="shared" si="4"/>
        <v>0</v>
      </c>
      <c r="BF170" s="217">
        <f t="shared" si="5"/>
        <v>0</v>
      </c>
      <c r="BG170" s="217">
        <f t="shared" si="6"/>
        <v>0</v>
      </c>
      <c r="BH170" s="217">
        <f t="shared" si="7"/>
        <v>0</v>
      </c>
      <c r="BI170" s="217">
        <f t="shared" si="8"/>
        <v>0</v>
      </c>
      <c r="BJ170" s="17" t="s">
        <v>89</v>
      </c>
      <c r="BK170" s="217">
        <f t="shared" si="9"/>
        <v>0</v>
      </c>
      <c r="BL170" s="17" t="s">
        <v>210</v>
      </c>
      <c r="BM170" s="216" t="s">
        <v>512</v>
      </c>
    </row>
    <row r="171" spans="1:65" s="2" customFormat="1" ht="16.5" customHeight="1">
      <c r="A171" s="34"/>
      <c r="B171" s="35"/>
      <c r="C171" s="205" t="s">
        <v>220</v>
      </c>
      <c r="D171" s="205" t="s">
        <v>146</v>
      </c>
      <c r="E171" s="206" t="s">
        <v>329</v>
      </c>
      <c r="F171" s="207" t="s">
        <v>330</v>
      </c>
      <c r="G171" s="208" t="s">
        <v>209</v>
      </c>
      <c r="H171" s="209">
        <v>3</v>
      </c>
      <c r="I171" s="210"/>
      <c r="J171" s="211">
        <f t="shared" si="0"/>
        <v>0</v>
      </c>
      <c r="K171" s="207" t="s">
        <v>1</v>
      </c>
      <c r="L171" s="39"/>
      <c r="M171" s="212" t="s">
        <v>1</v>
      </c>
      <c r="N171" s="213" t="s">
        <v>46</v>
      </c>
      <c r="O171" s="71"/>
      <c r="P171" s="214">
        <f t="shared" si="1"/>
        <v>0</v>
      </c>
      <c r="Q171" s="214">
        <v>0</v>
      </c>
      <c r="R171" s="214">
        <f t="shared" si="2"/>
        <v>0</v>
      </c>
      <c r="S171" s="214">
        <v>0</v>
      </c>
      <c r="T171" s="215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210</v>
      </c>
      <c r="AT171" s="216" t="s">
        <v>146</v>
      </c>
      <c r="AU171" s="216" t="s">
        <v>91</v>
      </c>
      <c r="AY171" s="17" t="s">
        <v>143</v>
      </c>
      <c r="BE171" s="217">
        <f t="shared" si="4"/>
        <v>0</v>
      </c>
      <c r="BF171" s="217">
        <f t="shared" si="5"/>
        <v>0</v>
      </c>
      <c r="BG171" s="217">
        <f t="shared" si="6"/>
        <v>0</v>
      </c>
      <c r="BH171" s="217">
        <f t="shared" si="7"/>
        <v>0</v>
      </c>
      <c r="BI171" s="217">
        <f t="shared" si="8"/>
        <v>0</v>
      </c>
      <c r="BJ171" s="17" t="s">
        <v>89</v>
      </c>
      <c r="BK171" s="217">
        <f t="shared" si="9"/>
        <v>0</v>
      </c>
      <c r="BL171" s="17" t="s">
        <v>210</v>
      </c>
      <c r="BM171" s="216" t="s">
        <v>513</v>
      </c>
    </row>
    <row r="172" spans="1:65" s="2" customFormat="1" ht="16.5" customHeight="1">
      <c r="A172" s="34"/>
      <c r="B172" s="35"/>
      <c r="C172" s="205" t="s">
        <v>225</v>
      </c>
      <c r="D172" s="205" t="s">
        <v>146</v>
      </c>
      <c r="E172" s="206" t="s">
        <v>332</v>
      </c>
      <c r="F172" s="207" t="s">
        <v>333</v>
      </c>
      <c r="G172" s="208" t="s">
        <v>209</v>
      </c>
      <c r="H172" s="209">
        <v>2</v>
      </c>
      <c r="I172" s="210"/>
      <c r="J172" s="211">
        <f t="shared" si="0"/>
        <v>0</v>
      </c>
      <c r="K172" s="207" t="s">
        <v>1</v>
      </c>
      <c r="L172" s="39"/>
      <c r="M172" s="212" t="s">
        <v>1</v>
      </c>
      <c r="N172" s="213" t="s">
        <v>46</v>
      </c>
      <c r="O172" s="71"/>
      <c r="P172" s="214">
        <f t="shared" si="1"/>
        <v>0</v>
      </c>
      <c r="Q172" s="214">
        <v>0</v>
      </c>
      <c r="R172" s="214">
        <f t="shared" si="2"/>
        <v>0</v>
      </c>
      <c r="S172" s="214">
        <v>0</v>
      </c>
      <c r="T172" s="215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6" t="s">
        <v>210</v>
      </c>
      <c r="AT172" s="216" t="s">
        <v>146</v>
      </c>
      <c r="AU172" s="216" t="s">
        <v>91</v>
      </c>
      <c r="AY172" s="17" t="s">
        <v>143</v>
      </c>
      <c r="BE172" s="217">
        <f t="shared" si="4"/>
        <v>0</v>
      </c>
      <c r="BF172" s="217">
        <f t="shared" si="5"/>
        <v>0</v>
      </c>
      <c r="BG172" s="217">
        <f t="shared" si="6"/>
        <v>0</v>
      </c>
      <c r="BH172" s="217">
        <f t="shared" si="7"/>
        <v>0</v>
      </c>
      <c r="BI172" s="217">
        <f t="shared" si="8"/>
        <v>0</v>
      </c>
      <c r="BJ172" s="17" t="s">
        <v>89</v>
      </c>
      <c r="BK172" s="217">
        <f t="shared" si="9"/>
        <v>0</v>
      </c>
      <c r="BL172" s="17" t="s">
        <v>210</v>
      </c>
      <c r="BM172" s="216" t="s">
        <v>514</v>
      </c>
    </row>
    <row r="173" spans="1:65" s="2" customFormat="1" ht="16.5" customHeight="1">
      <c r="A173" s="34"/>
      <c r="B173" s="35"/>
      <c r="C173" s="205" t="s">
        <v>8</v>
      </c>
      <c r="D173" s="205" t="s">
        <v>146</v>
      </c>
      <c r="E173" s="206" t="s">
        <v>335</v>
      </c>
      <c r="F173" s="207" t="s">
        <v>515</v>
      </c>
      <c r="G173" s="208" t="s">
        <v>209</v>
      </c>
      <c r="H173" s="209">
        <v>2</v>
      </c>
      <c r="I173" s="210"/>
      <c r="J173" s="211">
        <f t="shared" si="0"/>
        <v>0</v>
      </c>
      <c r="K173" s="207" t="s">
        <v>1</v>
      </c>
      <c r="L173" s="39"/>
      <c r="M173" s="212" t="s">
        <v>1</v>
      </c>
      <c r="N173" s="213" t="s">
        <v>46</v>
      </c>
      <c r="O173" s="71"/>
      <c r="P173" s="214">
        <f t="shared" si="1"/>
        <v>0</v>
      </c>
      <c r="Q173" s="214">
        <v>0</v>
      </c>
      <c r="R173" s="214">
        <f t="shared" si="2"/>
        <v>0</v>
      </c>
      <c r="S173" s="214">
        <v>0</v>
      </c>
      <c r="T173" s="215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210</v>
      </c>
      <c r="AT173" s="216" t="s">
        <v>146</v>
      </c>
      <c r="AU173" s="216" t="s">
        <v>91</v>
      </c>
      <c r="AY173" s="17" t="s">
        <v>143</v>
      </c>
      <c r="BE173" s="217">
        <f t="shared" si="4"/>
        <v>0</v>
      </c>
      <c r="BF173" s="217">
        <f t="shared" si="5"/>
        <v>0</v>
      </c>
      <c r="BG173" s="217">
        <f t="shared" si="6"/>
        <v>0</v>
      </c>
      <c r="BH173" s="217">
        <f t="shared" si="7"/>
        <v>0</v>
      </c>
      <c r="BI173" s="217">
        <f t="shared" si="8"/>
        <v>0</v>
      </c>
      <c r="BJ173" s="17" t="s">
        <v>89</v>
      </c>
      <c r="BK173" s="217">
        <f t="shared" si="9"/>
        <v>0</v>
      </c>
      <c r="BL173" s="17" t="s">
        <v>210</v>
      </c>
      <c r="BM173" s="216" t="s">
        <v>516</v>
      </c>
    </row>
    <row r="174" spans="1:65" s="2" customFormat="1" ht="16.5" customHeight="1">
      <c r="A174" s="34"/>
      <c r="B174" s="35"/>
      <c r="C174" s="205" t="s">
        <v>210</v>
      </c>
      <c r="D174" s="205" t="s">
        <v>146</v>
      </c>
      <c r="E174" s="206" t="s">
        <v>517</v>
      </c>
      <c r="F174" s="207" t="s">
        <v>518</v>
      </c>
      <c r="G174" s="208" t="s">
        <v>209</v>
      </c>
      <c r="H174" s="209">
        <v>1</v>
      </c>
      <c r="I174" s="210"/>
      <c r="J174" s="211">
        <f t="shared" si="0"/>
        <v>0</v>
      </c>
      <c r="K174" s="207" t="s">
        <v>1</v>
      </c>
      <c r="L174" s="39"/>
      <c r="M174" s="212" t="s">
        <v>1</v>
      </c>
      <c r="N174" s="213" t="s">
        <v>46</v>
      </c>
      <c r="O174" s="71"/>
      <c r="P174" s="214">
        <f t="shared" si="1"/>
        <v>0</v>
      </c>
      <c r="Q174" s="214">
        <v>0</v>
      </c>
      <c r="R174" s="214">
        <f t="shared" si="2"/>
        <v>0</v>
      </c>
      <c r="S174" s="214">
        <v>0</v>
      </c>
      <c r="T174" s="215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6" t="s">
        <v>210</v>
      </c>
      <c r="AT174" s="216" t="s">
        <v>146</v>
      </c>
      <c r="AU174" s="216" t="s">
        <v>91</v>
      </c>
      <c r="AY174" s="17" t="s">
        <v>143</v>
      </c>
      <c r="BE174" s="217">
        <f t="shared" si="4"/>
        <v>0</v>
      </c>
      <c r="BF174" s="217">
        <f t="shared" si="5"/>
        <v>0</v>
      </c>
      <c r="BG174" s="217">
        <f t="shared" si="6"/>
        <v>0</v>
      </c>
      <c r="BH174" s="217">
        <f t="shared" si="7"/>
        <v>0</v>
      </c>
      <c r="BI174" s="217">
        <f t="shared" si="8"/>
        <v>0</v>
      </c>
      <c r="BJ174" s="17" t="s">
        <v>89</v>
      </c>
      <c r="BK174" s="217">
        <f t="shared" si="9"/>
        <v>0</v>
      </c>
      <c r="BL174" s="17" t="s">
        <v>210</v>
      </c>
      <c r="BM174" s="216" t="s">
        <v>519</v>
      </c>
    </row>
    <row r="175" spans="1:65" s="2" customFormat="1" ht="21.75" customHeight="1">
      <c r="A175" s="34"/>
      <c r="B175" s="35"/>
      <c r="C175" s="205" t="s">
        <v>235</v>
      </c>
      <c r="D175" s="205" t="s">
        <v>146</v>
      </c>
      <c r="E175" s="206" t="s">
        <v>341</v>
      </c>
      <c r="F175" s="207" t="s">
        <v>342</v>
      </c>
      <c r="G175" s="208" t="s">
        <v>223</v>
      </c>
      <c r="H175" s="209">
        <v>2</v>
      </c>
      <c r="I175" s="210"/>
      <c r="J175" s="211">
        <f t="shared" si="0"/>
        <v>0</v>
      </c>
      <c r="K175" s="207" t="s">
        <v>150</v>
      </c>
      <c r="L175" s="39"/>
      <c r="M175" s="212" t="s">
        <v>1</v>
      </c>
      <c r="N175" s="213" t="s">
        <v>46</v>
      </c>
      <c r="O175" s="71"/>
      <c r="P175" s="214">
        <f t="shared" si="1"/>
        <v>0</v>
      </c>
      <c r="Q175" s="214">
        <v>0.00052</v>
      </c>
      <c r="R175" s="214">
        <f t="shared" si="2"/>
        <v>0.00104</v>
      </c>
      <c r="S175" s="214">
        <v>0</v>
      </c>
      <c r="T175" s="215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210</v>
      </c>
      <c r="AT175" s="216" t="s">
        <v>146</v>
      </c>
      <c r="AU175" s="216" t="s">
        <v>91</v>
      </c>
      <c r="AY175" s="17" t="s">
        <v>143</v>
      </c>
      <c r="BE175" s="217">
        <f t="shared" si="4"/>
        <v>0</v>
      </c>
      <c r="BF175" s="217">
        <f t="shared" si="5"/>
        <v>0</v>
      </c>
      <c r="BG175" s="217">
        <f t="shared" si="6"/>
        <v>0</v>
      </c>
      <c r="BH175" s="217">
        <f t="shared" si="7"/>
        <v>0</v>
      </c>
      <c r="BI175" s="217">
        <f t="shared" si="8"/>
        <v>0</v>
      </c>
      <c r="BJ175" s="17" t="s">
        <v>89</v>
      </c>
      <c r="BK175" s="217">
        <f t="shared" si="9"/>
        <v>0</v>
      </c>
      <c r="BL175" s="17" t="s">
        <v>210</v>
      </c>
      <c r="BM175" s="216" t="s">
        <v>520</v>
      </c>
    </row>
    <row r="176" spans="1:65" s="2" customFormat="1" ht="21.75" customHeight="1">
      <c r="A176" s="34"/>
      <c r="B176" s="35"/>
      <c r="C176" s="205" t="s">
        <v>240</v>
      </c>
      <c r="D176" s="205" t="s">
        <v>146</v>
      </c>
      <c r="E176" s="206" t="s">
        <v>344</v>
      </c>
      <c r="F176" s="207" t="s">
        <v>345</v>
      </c>
      <c r="G176" s="208" t="s">
        <v>223</v>
      </c>
      <c r="H176" s="209">
        <v>1</v>
      </c>
      <c r="I176" s="210"/>
      <c r="J176" s="211">
        <f t="shared" si="0"/>
        <v>0</v>
      </c>
      <c r="K176" s="207" t="s">
        <v>150</v>
      </c>
      <c r="L176" s="39"/>
      <c r="M176" s="212" t="s">
        <v>1</v>
      </c>
      <c r="N176" s="213" t="s">
        <v>46</v>
      </c>
      <c r="O176" s="71"/>
      <c r="P176" s="214">
        <f t="shared" si="1"/>
        <v>0</v>
      </c>
      <c r="Q176" s="214">
        <v>0.00052</v>
      </c>
      <c r="R176" s="214">
        <f t="shared" si="2"/>
        <v>0.00052</v>
      </c>
      <c r="S176" s="214">
        <v>0</v>
      </c>
      <c r="T176" s="215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210</v>
      </c>
      <c r="AT176" s="216" t="s">
        <v>146</v>
      </c>
      <c r="AU176" s="216" t="s">
        <v>91</v>
      </c>
      <c r="AY176" s="17" t="s">
        <v>143</v>
      </c>
      <c r="BE176" s="217">
        <f t="shared" si="4"/>
        <v>0</v>
      </c>
      <c r="BF176" s="217">
        <f t="shared" si="5"/>
        <v>0</v>
      </c>
      <c r="BG176" s="217">
        <f t="shared" si="6"/>
        <v>0</v>
      </c>
      <c r="BH176" s="217">
        <f t="shared" si="7"/>
        <v>0</v>
      </c>
      <c r="BI176" s="217">
        <f t="shared" si="8"/>
        <v>0</v>
      </c>
      <c r="BJ176" s="17" t="s">
        <v>89</v>
      </c>
      <c r="BK176" s="217">
        <f t="shared" si="9"/>
        <v>0</v>
      </c>
      <c r="BL176" s="17" t="s">
        <v>210</v>
      </c>
      <c r="BM176" s="216" t="s">
        <v>521</v>
      </c>
    </row>
    <row r="177" spans="1:65" s="2" customFormat="1" ht="33" customHeight="1">
      <c r="A177" s="34"/>
      <c r="B177" s="35"/>
      <c r="C177" s="205" t="s">
        <v>246</v>
      </c>
      <c r="D177" s="205" t="s">
        <v>146</v>
      </c>
      <c r="E177" s="206" t="s">
        <v>347</v>
      </c>
      <c r="F177" s="207" t="s">
        <v>348</v>
      </c>
      <c r="G177" s="208" t="s">
        <v>180</v>
      </c>
      <c r="H177" s="209">
        <v>0.002</v>
      </c>
      <c r="I177" s="210"/>
      <c r="J177" s="211">
        <f t="shared" si="0"/>
        <v>0</v>
      </c>
      <c r="K177" s="207" t="s">
        <v>150</v>
      </c>
      <c r="L177" s="39"/>
      <c r="M177" s="212" t="s">
        <v>1</v>
      </c>
      <c r="N177" s="213" t="s">
        <v>46</v>
      </c>
      <c r="O177" s="71"/>
      <c r="P177" s="214">
        <f t="shared" si="1"/>
        <v>0</v>
      </c>
      <c r="Q177" s="214">
        <v>0</v>
      </c>
      <c r="R177" s="214">
        <f t="shared" si="2"/>
        <v>0</v>
      </c>
      <c r="S177" s="214">
        <v>0</v>
      </c>
      <c r="T177" s="215">
        <f t="shared" si="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210</v>
      </c>
      <c r="AT177" s="216" t="s">
        <v>146</v>
      </c>
      <c r="AU177" s="216" t="s">
        <v>91</v>
      </c>
      <c r="AY177" s="17" t="s">
        <v>143</v>
      </c>
      <c r="BE177" s="217">
        <f t="shared" si="4"/>
        <v>0</v>
      </c>
      <c r="BF177" s="217">
        <f t="shared" si="5"/>
        <v>0</v>
      </c>
      <c r="BG177" s="217">
        <f t="shared" si="6"/>
        <v>0</v>
      </c>
      <c r="BH177" s="217">
        <f t="shared" si="7"/>
        <v>0</v>
      </c>
      <c r="BI177" s="217">
        <f t="shared" si="8"/>
        <v>0</v>
      </c>
      <c r="BJ177" s="17" t="s">
        <v>89</v>
      </c>
      <c r="BK177" s="217">
        <f t="shared" si="9"/>
        <v>0</v>
      </c>
      <c r="BL177" s="17" t="s">
        <v>210</v>
      </c>
      <c r="BM177" s="216" t="s">
        <v>522</v>
      </c>
    </row>
    <row r="178" spans="1:65" s="2" customFormat="1" ht="44.25" customHeight="1">
      <c r="A178" s="34"/>
      <c r="B178" s="35"/>
      <c r="C178" s="205" t="s">
        <v>254</v>
      </c>
      <c r="D178" s="205" t="s">
        <v>146</v>
      </c>
      <c r="E178" s="206" t="s">
        <v>350</v>
      </c>
      <c r="F178" s="207" t="s">
        <v>351</v>
      </c>
      <c r="G178" s="208" t="s">
        <v>180</v>
      </c>
      <c r="H178" s="209">
        <v>0.002</v>
      </c>
      <c r="I178" s="210"/>
      <c r="J178" s="211">
        <f t="shared" si="0"/>
        <v>0</v>
      </c>
      <c r="K178" s="207" t="s">
        <v>150</v>
      </c>
      <c r="L178" s="39"/>
      <c r="M178" s="212" t="s">
        <v>1</v>
      </c>
      <c r="N178" s="213" t="s">
        <v>46</v>
      </c>
      <c r="O178" s="71"/>
      <c r="P178" s="214">
        <f t="shared" si="1"/>
        <v>0</v>
      </c>
      <c r="Q178" s="214">
        <v>0</v>
      </c>
      <c r="R178" s="214">
        <f t="shared" si="2"/>
        <v>0</v>
      </c>
      <c r="S178" s="214">
        <v>0</v>
      </c>
      <c r="T178" s="215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6" t="s">
        <v>210</v>
      </c>
      <c r="AT178" s="216" t="s">
        <v>146</v>
      </c>
      <c r="AU178" s="216" t="s">
        <v>91</v>
      </c>
      <c r="AY178" s="17" t="s">
        <v>143</v>
      </c>
      <c r="BE178" s="217">
        <f t="shared" si="4"/>
        <v>0</v>
      </c>
      <c r="BF178" s="217">
        <f t="shared" si="5"/>
        <v>0</v>
      </c>
      <c r="BG178" s="217">
        <f t="shared" si="6"/>
        <v>0</v>
      </c>
      <c r="BH178" s="217">
        <f t="shared" si="7"/>
        <v>0</v>
      </c>
      <c r="BI178" s="217">
        <f t="shared" si="8"/>
        <v>0</v>
      </c>
      <c r="BJ178" s="17" t="s">
        <v>89</v>
      </c>
      <c r="BK178" s="217">
        <f t="shared" si="9"/>
        <v>0</v>
      </c>
      <c r="BL178" s="17" t="s">
        <v>210</v>
      </c>
      <c r="BM178" s="216" t="s">
        <v>523</v>
      </c>
    </row>
    <row r="179" spans="2:63" s="12" customFormat="1" ht="22.9" customHeight="1">
      <c r="B179" s="190"/>
      <c r="C179" s="191"/>
      <c r="D179" s="192" t="s">
        <v>80</v>
      </c>
      <c r="E179" s="203" t="s">
        <v>524</v>
      </c>
      <c r="F179" s="203" t="s">
        <v>525</v>
      </c>
      <c r="G179" s="191"/>
      <c r="H179" s="191"/>
      <c r="I179" s="194"/>
      <c r="J179" s="204">
        <f>BK179</f>
        <v>0</v>
      </c>
      <c r="K179" s="191"/>
      <c r="L179" s="195"/>
      <c r="M179" s="196"/>
      <c r="N179" s="197"/>
      <c r="O179" s="197"/>
      <c r="P179" s="198">
        <f>SUM(P180:P187)</f>
        <v>0</v>
      </c>
      <c r="Q179" s="197"/>
      <c r="R179" s="198">
        <f>SUM(R180:R187)</f>
        <v>0.13922800000000002</v>
      </c>
      <c r="S179" s="197"/>
      <c r="T179" s="199">
        <f>SUM(T180:T187)</f>
        <v>0</v>
      </c>
      <c r="AR179" s="200" t="s">
        <v>91</v>
      </c>
      <c r="AT179" s="201" t="s">
        <v>80</v>
      </c>
      <c r="AU179" s="201" t="s">
        <v>89</v>
      </c>
      <c r="AY179" s="200" t="s">
        <v>143</v>
      </c>
      <c r="BK179" s="202">
        <f>SUM(BK180:BK187)</f>
        <v>0</v>
      </c>
    </row>
    <row r="180" spans="1:65" s="2" customFormat="1" ht="21.75" customHeight="1">
      <c r="A180" s="34"/>
      <c r="B180" s="35"/>
      <c r="C180" s="205" t="s">
        <v>7</v>
      </c>
      <c r="D180" s="205" t="s">
        <v>146</v>
      </c>
      <c r="E180" s="206" t="s">
        <v>526</v>
      </c>
      <c r="F180" s="207" t="s">
        <v>527</v>
      </c>
      <c r="G180" s="208" t="s">
        <v>159</v>
      </c>
      <c r="H180" s="209">
        <v>5.4</v>
      </c>
      <c r="I180" s="210"/>
      <c r="J180" s="211">
        <f>ROUND(I180*H180,2)</f>
        <v>0</v>
      </c>
      <c r="K180" s="207" t="s">
        <v>150</v>
      </c>
      <c r="L180" s="39"/>
      <c r="M180" s="212" t="s">
        <v>1</v>
      </c>
      <c r="N180" s="213" t="s">
        <v>46</v>
      </c>
      <c r="O180" s="71"/>
      <c r="P180" s="214">
        <f>O180*H180</f>
        <v>0</v>
      </c>
      <c r="Q180" s="214">
        <v>0.02012</v>
      </c>
      <c r="R180" s="214">
        <f>Q180*H180</f>
        <v>0.10864800000000001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210</v>
      </c>
      <c r="AT180" s="216" t="s">
        <v>146</v>
      </c>
      <c r="AU180" s="216" t="s">
        <v>91</v>
      </c>
      <c r="AY180" s="17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89</v>
      </c>
      <c r="BK180" s="217">
        <f>ROUND(I180*H180,2)</f>
        <v>0</v>
      </c>
      <c r="BL180" s="17" t="s">
        <v>210</v>
      </c>
      <c r="BM180" s="216" t="s">
        <v>528</v>
      </c>
    </row>
    <row r="181" spans="2:51" s="13" customFormat="1" ht="11.25">
      <c r="B181" s="218"/>
      <c r="C181" s="219"/>
      <c r="D181" s="220" t="s">
        <v>153</v>
      </c>
      <c r="E181" s="221" t="s">
        <v>1</v>
      </c>
      <c r="F181" s="222" t="s">
        <v>529</v>
      </c>
      <c r="G181" s="219"/>
      <c r="H181" s="221" t="s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153</v>
      </c>
      <c r="AU181" s="228" t="s">
        <v>91</v>
      </c>
      <c r="AV181" s="13" t="s">
        <v>89</v>
      </c>
      <c r="AW181" s="13" t="s">
        <v>35</v>
      </c>
      <c r="AX181" s="13" t="s">
        <v>81</v>
      </c>
      <c r="AY181" s="228" t="s">
        <v>143</v>
      </c>
    </row>
    <row r="182" spans="2:51" s="14" customFormat="1" ht="11.25">
      <c r="B182" s="229"/>
      <c r="C182" s="230"/>
      <c r="D182" s="220" t="s">
        <v>153</v>
      </c>
      <c r="E182" s="231" t="s">
        <v>1</v>
      </c>
      <c r="F182" s="232" t="s">
        <v>530</v>
      </c>
      <c r="G182" s="230"/>
      <c r="H182" s="233">
        <v>6.6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153</v>
      </c>
      <c r="AU182" s="239" t="s">
        <v>91</v>
      </c>
      <c r="AV182" s="14" t="s">
        <v>91</v>
      </c>
      <c r="AW182" s="14" t="s">
        <v>35</v>
      </c>
      <c r="AX182" s="14" t="s">
        <v>81</v>
      </c>
      <c r="AY182" s="239" t="s">
        <v>143</v>
      </c>
    </row>
    <row r="183" spans="2:51" s="14" customFormat="1" ht="11.25">
      <c r="B183" s="229"/>
      <c r="C183" s="230"/>
      <c r="D183" s="220" t="s">
        <v>153</v>
      </c>
      <c r="E183" s="231" t="s">
        <v>1</v>
      </c>
      <c r="F183" s="232" t="s">
        <v>531</v>
      </c>
      <c r="G183" s="230"/>
      <c r="H183" s="233">
        <v>-1.2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153</v>
      </c>
      <c r="AU183" s="239" t="s">
        <v>91</v>
      </c>
      <c r="AV183" s="14" t="s">
        <v>91</v>
      </c>
      <c r="AW183" s="14" t="s">
        <v>35</v>
      </c>
      <c r="AX183" s="14" t="s">
        <v>81</v>
      </c>
      <c r="AY183" s="239" t="s">
        <v>143</v>
      </c>
    </row>
    <row r="184" spans="2:51" s="15" customFormat="1" ht="11.25">
      <c r="B184" s="240"/>
      <c r="C184" s="241"/>
      <c r="D184" s="220" t="s">
        <v>153</v>
      </c>
      <c r="E184" s="242" t="s">
        <v>1</v>
      </c>
      <c r="F184" s="243" t="s">
        <v>156</v>
      </c>
      <c r="G184" s="241"/>
      <c r="H184" s="244">
        <v>5.4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153</v>
      </c>
      <c r="AU184" s="250" t="s">
        <v>91</v>
      </c>
      <c r="AV184" s="15" t="s">
        <v>151</v>
      </c>
      <c r="AW184" s="15" t="s">
        <v>35</v>
      </c>
      <c r="AX184" s="15" t="s">
        <v>89</v>
      </c>
      <c r="AY184" s="250" t="s">
        <v>143</v>
      </c>
    </row>
    <row r="185" spans="1:65" s="2" customFormat="1" ht="44.25" customHeight="1">
      <c r="A185" s="34"/>
      <c r="B185" s="35"/>
      <c r="C185" s="205" t="s">
        <v>358</v>
      </c>
      <c r="D185" s="205" t="s">
        <v>146</v>
      </c>
      <c r="E185" s="206" t="s">
        <v>532</v>
      </c>
      <c r="F185" s="207" t="s">
        <v>533</v>
      </c>
      <c r="G185" s="208" t="s">
        <v>238</v>
      </c>
      <c r="H185" s="209">
        <v>1</v>
      </c>
      <c r="I185" s="210"/>
      <c r="J185" s="211">
        <f>ROUND(I185*H185,2)</f>
        <v>0</v>
      </c>
      <c r="K185" s="207" t="s">
        <v>150</v>
      </c>
      <c r="L185" s="39"/>
      <c r="M185" s="212" t="s">
        <v>1</v>
      </c>
      <c r="N185" s="213" t="s">
        <v>46</v>
      </c>
      <c r="O185" s="71"/>
      <c r="P185" s="214">
        <f>O185*H185</f>
        <v>0</v>
      </c>
      <c r="Q185" s="214">
        <v>0.03058</v>
      </c>
      <c r="R185" s="214">
        <f>Q185*H185</f>
        <v>0.03058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210</v>
      </c>
      <c r="AT185" s="216" t="s">
        <v>146</v>
      </c>
      <c r="AU185" s="216" t="s">
        <v>91</v>
      </c>
      <c r="AY185" s="17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89</v>
      </c>
      <c r="BK185" s="217">
        <f>ROUND(I185*H185,2)</f>
        <v>0</v>
      </c>
      <c r="BL185" s="17" t="s">
        <v>210</v>
      </c>
      <c r="BM185" s="216" t="s">
        <v>534</v>
      </c>
    </row>
    <row r="186" spans="1:65" s="2" customFormat="1" ht="33" customHeight="1">
      <c r="A186" s="34"/>
      <c r="B186" s="35"/>
      <c r="C186" s="205" t="s">
        <v>363</v>
      </c>
      <c r="D186" s="205" t="s">
        <v>146</v>
      </c>
      <c r="E186" s="206" t="s">
        <v>535</v>
      </c>
      <c r="F186" s="207" t="s">
        <v>536</v>
      </c>
      <c r="G186" s="208" t="s">
        <v>180</v>
      </c>
      <c r="H186" s="209">
        <v>0.139</v>
      </c>
      <c r="I186" s="210"/>
      <c r="J186" s="211">
        <f>ROUND(I186*H186,2)</f>
        <v>0</v>
      </c>
      <c r="K186" s="207" t="s">
        <v>150</v>
      </c>
      <c r="L186" s="39"/>
      <c r="M186" s="212" t="s">
        <v>1</v>
      </c>
      <c r="N186" s="213" t="s">
        <v>46</v>
      </c>
      <c r="O186" s="71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210</v>
      </c>
      <c r="AT186" s="216" t="s">
        <v>146</v>
      </c>
      <c r="AU186" s="216" t="s">
        <v>91</v>
      </c>
      <c r="AY186" s="17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89</v>
      </c>
      <c r="BK186" s="217">
        <f>ROUND(I186*H186,2)</f>
        <v>0</v>
      </c>
      <c r="BL186" s="17" t="s">
        <v>210</v>
      </c>
      <c r="BM186" s="216" t="s">
        <v>537</v>
      </c>
    </row>
    <row r="187" spans="1:65" s="2" customFormat="1" ht="44.25" customHeight="1">
      <c r="A187" s="34"/>
      <c r="B187" s="35"/>
      <c r="C187" s="205" t="s">
        <v>368</v>
      </c>
      <c r="D187" s="205" t="s">
        <v>146</v>
      </c>
      <c r="E187" s="206" t="s">
        <v>538</v>
      </c>
      <c r="F187" s="207" t="s">
        <v>539</v>
      </c>
      <c r="G187" s="208" t="s">
        <v>180</v>
      </c>
      <c r="H187" s="209">
        <v>0.139</v>
      </c>
      <c r="I187" s="210"/>
      <c r="J187" s="211">
        <f>ROUND(I187*H187,2)</f>
        <v>0</v>
      </c>
      <c r="K187" s="207" t="s">
        <v>150</v>
      </c>
      <c r="L187" s="39"/>
      <c r="M187" s="212" t="s">
        <v>1</v>
      </c>
      <c r="N187" s="213" t="s">
        <v>46</v>
      </c>
      <c r="O187" s="71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6" t="s">
        <v>210</v>
      </c>
      <c r="AT187" s="216" t="s">
        <v>146</v>
      </c>
      <c r="AU187" s="216" t="s">
        <v>91</v>
      </c>
      <c r="AY187" s="17" t="s">
        <v>143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89</v>
      </c>
      <c r="BK187" s="217">
        <f>ROUND(I187*H187,2)</f>
        <v>0</v>
      </c>
      <c r="BL187" s="17" t="s">
        <v>210</v>
      </c>
      <c r="BM187" s="216" t="s">
        <v>540</v>
      </c>
    </row>
    <row r="188" spans="2:63" s="12" customFormat="1" ht="22.9" customHeight="1">
      <c r="B188" s="190"/>
      <c r="C188" s="191"/>
      <c r="D188" s="192" t="s">
        <v>80</v>
      </c>
      <c r="E188" s="203" t="s">
        <v>353</v>
      </c>
      <c r="F188" s="203" t="s">
        <v>354</v>
      </c>
      <c r="G188" s="191"/>
      <c r="H188" s="191"/>
      <c r="I188" s="194"/>
      <c r="J188" s="204">
        <f>BK188</f>
        <v>0</v>
      </c>
      <c r="K188" s="191"/>
      <c r="L188" s="195"/>
      <c r="M188" s="196"/>
      <c r="N188" s="197"/>
      <c r="O188" s="197"/>
      <c r="P188" s="198">
        <f>P189</f>
        <v>0</v>
      </c>
      <c r="Q188" s="197"/>
      <c r="R188" s="198">
        <f>R189</f>
        <v>0</v>
      </c>
      <c r="S188" s="197"/>
      <c r="T188" s="199">
        <f>T189</f>
        <v>0</v>
      </c>
      <c r="AR188" s="200" t="s">
        <v>91</v>
      </c>
      <c r="AT188" s="201" t="s">
        <v>80</v>
      </c>
      <c r="AU188" s="201" t="s">
        <v>89</v>
      </c>
      <c r="AY188" s="200" t="s">
        <v>143</v>
      </c>
      <c r="BK188" s="202">
        <f>BK189</f>
        <v>0</v>
      </c>
    </row>
    <row r="189" spans="1:65" s="2" customFormat="1" ht="21.75" customHeight="1">
      <c r="A189" s="34"/>
      <c r="B189" s="35"/>
      <c r="C189" s="205" t="s">
        <v>373</v>
      </c>
      <c r="D189" s="205" t="s">
        <v>146</v>
      </c>
      <c r="E189" s="206" t="s">
        <v>355</v>
      </c>
      <c r="F189" s="207" t="s">
        <v>356</v>
      </c>
      <c r="G189" s="208" t="s">
        <v>209</v>
      </c>
      <c r="H189" s="209">
        <v>3</v>
      </c>
      <c r="I189" s="210"/>
      <c r="J189" s="211">
        <f>ROUND(I189*H189,2)</f>
        <v>0</v>
      </c>
      <c r="K189" s="207" t="s">
        <v>1</v>
      </c>
      <c r="L189" s="39"/>
      <c r="M189" s="212" t="s">
        <v>1</v>
      </c>
      <c r="N189" s="213" t="s">
        <v>46</v>
      </c>
      <c r="O189" s="71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6" t="s">
        <v>210</v>
      </c>
      <c r="AT189" s="216" t="s">
        <v>146</v>
      </c>
      <c r="AU189" s="216" t="s">
        <v>91</v>
      </c>
      <c r="AY189" s="17" t="s">
        <v>143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89</v>
      </c>
      <c r="BK189" s="217">
        <f>ROUND(I189*H189,2)</f>
        <v>0</v>
      </c>
      <c r="BL189" s="17" t="s">
        <v>210</v>
      </c>
      <c r="BM189" s="216" t="s">
        <v>357</v>
      </c>
    </row>
    <row r="190" spans="2:63" s="12" customFormat="1" ht="22.9" customHeight="1">
      <c r="B190" s="190"/>
      <c r="C190" s="191"/>
      <c r="D190" s="192" t="s">
        <v>80</v>
      </c>
      <c r="E190" s="203" t="s">
        <v>244</v>
      </c>
      <c r="F190" s="203" t="s">
        <v>245</v>
      </c>
      <c r="G190" s="191"/>
      <c r="H190" s="191"/>
      <c r="I190" s="194"/>
      <c r="J190" s="204">
        <f>BK190</f>
        <v>0</v>
      </c>
      <c r="K190" s="191"/>
      <c r="L190" s="195"/>
      <c r="M190" s="196"/>
      <c r="N190" s="197"/>
      <c r="O190" s="197"/>
      <c r="P190" s="198">
        <f>SUM(P191:P242)</f>
        <v>0</v>
      </c>
      <c r="Q190" s="197"/>
      <c r="R190" s="198">
        <f>SUM(R191:R242)</f>
        <v>0.5304289999999999</v>
      </c>
      <c r="S190" s="197"/>
      <c r="T190" s="199">
        <f>SUM(T191:T242)</f>
        <v>0</v>
      </c>
      <c r="AR190" s="200" t="s">
        <v>91</v>
      </c>
      <c r="AT190" s="201" t="s">
        <v>80</v>
      </c>
      <c r="AU190" s="201" t="s">
        <v>89</v>
      </c>
      <c r="AY190" s="200" t="s">
        <v>143</v>
      </c>
      <c r="BK190" s="202">
        <f>SUM(BK191:BK242)</f>
        <v>0</v>
      </c>
    </row>
    <row r="191" spans="1:65" s="2" customFormat="1" ht="21.75" customHeight="1">
      <c r="A191" s="34"/>
      <c r="B191" s="35"/>
      <c r="C191" s="205" t="s">
        <v>378</v>
      </c>
      <c r="D191" s="205" t="s">
        <v>146</v>
      </c>
      <c r="E191" s="206" t="s">
        <v>359</v>
      </c>
      <c r="F191" s="207" t="s">
        <v>360</v>
      </c>
      <c r="G191" s="208" t="s">
        <v>159</v>
      </c>
      <c r="H191" s="209">
        <v>14.01</v>
      </c>
      <c r="I191" s="210"/>
      <c r="J191" s="211">
        <f>ROUND(I191*H191,2)</f>
        <v>0</v>
      </c>
      <c r="K191" s="207" t="s">
        <v>150</v>
      </c>
      <c r="L191" s="39"/>
      <c r="M191" s="212" t="s">
        <v>1</v>
      </c>
      <c r="N191" s="213" t="s">
        <v>46</v>
      </c>
      <c r="O191" s="71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210</v>
      </c>
      <c r="AT191" s="216" t="s">
        <v>146</v>
      </c>
      <c r="AU191" s="216" t="s">
        <v>91</v>
      </c>
      <c r="AY191" s="17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89</v>
      </c>
      <c r="BK191" s="217">
        <f>ROUND(I191*H191,2)</f>
        <v>0</v>
      </c>
      <c r="BL191" s="17" t="s">
        <v>210</v>
      </c>
      <c r="BM191" s="216" t="s">
        <v>361</v>
      </c>
    </row>
    <row r="192" spans="2:51" s="13" customFormat="1" ht="11.25">
      <c r="B192" s="218"/>
      <c r="C192" s="219"/>
      <c r="D192" s="220" t="s">
        <v>153</v>
      </c>
      <c r="E192" s="221" t="s">
        <v>1</v>
      </c>
      <c r="F192" s="222" t="s">
        <v>362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153</v>
      </c>
      <c r="AU192" s="228" t="s">
        <v>91</v>
      </c>
      <c r="AV192" s="13" t="s">
        <v>89</v>
      </c>
      <c r="AW192" s="13" t="s">
        <v>35</v>
      </c>
      <c r="AX192" s="13" t="s">
        <v>81</v>
      </c>
      <c r="AY192" s="228" t="s">
        <v>143</v>
      </c>
    </row>
    <row r="193" spans="2:51" s="13" customFormat="1" ht="11.25">
      <c r="B193" s="218"/>
      <c r="C193" s="219"/>
      <c r="D193" s="220" t="s">
        <v>153</v>
      </c>
      <c r="E193" s="221" t="s">
        <v>1</v>
      </c>
      <c r="F193" s="222" t="s">
        <v>505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153</v>
      </c>
      <c r="AU193" s="228" t="s">
        <v>91</v>
      </c>
      <c r="AV193" s="13" t="s">
        <v>89</v>
      </c>
      <c r="AW193" s="13" t="s">
        <v>35</v>
      </c>
      <c r="AX193" s="13" t="s">
        <v>81</v>
      </c>
      <c r="AY193" s="228" t="s">
        <v>143</v>
      </c>
    </row>
    <row r="194" spans="2:51" s="14" customFormat="1" ht="11.25">
      <c r="B194" s="229"/>
      <c r="C194" s="230"/>
      <c r="D194" s="220" t="s">
        <v>153</v>
      </c>
      <c r="E194" s="231" t="s">
        <v>1</v>
      </c>
      <c r="F194" s="232" t="s">
        <v>305</v>
      </c>
      <c r="G194" s="230"/>
      <c r="H194" s="233">
        <v>14.01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153</v>
      </c>
      <c r="AU194" s="239" t="s">
        <v>91</v>
      </c>
      <c r="AV194" s="14" t="s">
        <v>91</v>
      </c>
      <c r="AW194" s="14" t="s">
        <v>35</v>
      </c>
      <c r="AX194" s="14" t="s">
        <v>81</v>
      </c>
      <c r="AY194" s="239" t="s">
        <v>143</v>
      </c>
    </row>
    <row r="195" spans="2:51" s="15" customFormat="1" ht="11.25">
      <c r="B195" s="240"/>
      <c r="C195" s="241"/>
      <c r="D195" s="220" t="s">
        <v>153</v>
      </c>
      <c r="E195" s="242" t="s">
        <v>1</v>
      </c>
      <c r="F195" s="243" t="s">
        <v>156</v>
      </c>
      <c r="G195" s="241"/>
      <c r="H195" s="244">
        <v>14.01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153</v>
      </c>
      <c r="AU195" s="250" t="s">
        <v>91</v>
      </c>
      <c r="AV195" s="15" t="s">
        <v>151</v>
      </c>
      <c r="AW195" s="15" t="s">
        <v>35</v>
      </c>
      <c r="AX195" s="15" t="s">
        <v>89</v>
      </c>
      <c r="AY195" s="250" t="s">
        <v>143</v>
      </c>
    </row>
    <row r="196" spans="1:65" s="2" customFormat="1" ht="33" customHeight="1">
      <c r="A196" s="34"/>
      <c r="B196" s="35"/>
      <c r="C196" s="205" t="s">
        <v>385</v>
      </c>
      <c r="D196" s="205" t="s">
        <v>146</v>
      </c>
      <c r="E196" s="206" t="s">
        <v>364</v>
      </c>
      <c r="F196" s="207" t="s">
        <v>365</v>
      </c>
      <c r="G196" s="208" t="s">
        <v>159</v>
      </c>
      <c r="H196" s="209">
        <v>14.01</v>
      </c>
      <c r="I196" s="210"/>
      <c r="J196" s="211">
        <f>ROUND(I196*H196,2)</f>
        <v>0</v>
      </c>
      <c r="K196" s="207" t="s">
        <v>150</v>
      </c>
      <c r="L196" s="39"/>
      <c r="M196" s="212" t="s">
        <v>1</v>
      </c>
      <c r="N196" s="213" t="s">
        <v>46</v>
      </c>
      <c r="O196" s="71"/>
      <c r="P196" s="214">
        <f>O196*H196</f>
        <v>0</v>
      </c>
      <c r="Q196" s="214">
        <v>0.00758</v>
      </c>
      <c r="R196" s="214">
        <f>Q196*H196</f>
        <v>0.10619579999999999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210</v>
      </c>
      <c r="AT196" s="216" t="s">
        <v>146</v>
      </c>
      <c r="AU196" s="216" t="s">
        <v>91</v>
      </c>
      <c r="AY196" s="17" t="s">
        <v>143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89</v>
      </c>
      <c r="BK196" s="217">
        <f>ROUND(I196*H196,2)</f>
        <v>0</v>
      </c>
      <c r="BL196" s="17" t="s">
        <v>210</v>
      </c>
      <c r="BM196" s="216" t="s">
        <v>366</v>
      </c>
    </row>
    <row r="197" spans="2:51" s="13" customFormat="1" ht="11.25">
      <c r="B197" s="218"/>
      <c r="C197" s="219"/>
      <c r="D197" s="220" t="s">
        <v>153</v>
      </c>
      <c r="E197" s="221" t="s">
        <v>1</v>
      </c>
      <c r="F197" s="222" t="s">
        <v>367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153</v>
      </c>
      <c r="AU197" s="228" t="s">
        <v>91</v>
      </c>
      <c r="AV197" s="13" t="s">
        <v>89</v>
      </c>
      <c r="AW197" s="13" t="s">
        <v>35</v>
      </c>
      <c r="AX197" s="13" t="s">
        <v>81</v>
      </c>
      <c r="AY197" s="228" t="s">
        <v>143</v>
      </c>
    </row>
    <row r="198" spans="2:51" s="13" customFormat="1" ht="11.25">
      <c r="B198" s="218"/>
      <c r="C198" s="219"/>
      <c r="D198" s="220" t="s">
        <v>153</v>
      </c>
      <c r="E198" s="221" t="s">
        <v>1</v>
      </c>
      <c r="F198" s="222" t="s">
        <v>505</v>
      </c>
      <c r="G198" s="219"/>
      <c r="H198" s="221" t="s">
        <v>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153</v>
      </c>
      <c r="AU198" s="228" t="s">
        <v>91</v>
      </c>
      <c r="AV198" s="13" t="s">
        <v>89</v>
      </c>
      <c r="AW198" s="13" t="s">
        <v>35</v>
      </c>
      <c r="AX198" s="13" t="s">
        <v>81</v>
      </c>
      <c r="AY198" s="228" t="s">
        <v>143</v>
      </c>
    </row>
    <row r="199" spans="2:51" s="14" customFormat="1" ht="11.25">
      <c r="B199" s="229"/>
      <c r="C199" s="230"/>
      <c r="D199" s="220" t="s">
        <v>153</v>
      </c>
      <c r="E199" s="231" t="s">
        <v>1</v>
      </c>
      <c r="F199" s="232" t="s">
        <v>305</v>
      </c>
      <c r="G199" s="230"/>
      <c r="H199" s="233">
        <v>14.01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153</v>
      </c>
      <c r="AU199" s="239" t="s">
        <v>91</v>
      </c>
      <c r="AV199" s="14" t="s">
        <v>91</v>
      </c>
      <c r="AW199" s="14" t="s">
        <v>35</v>
      </c>
      <c r="AX199" s="14" t="s">
        <v>81</v>
      </c>
      <c r="AY199" s="239" t="s">
        <v>143</v>
      </c>
    </row>
    <row r="200" spans="2:51" s="15" customFormat="1" ht="11.25">
      <c r="B200" s="240"/>
      <c r="C200" s="241"/>
      <c r="D200" s="220" t="s">
        <v>153</v>
      </c>
      <c r="E200" s="242" t="s">
        <v>1</v>
      </c>
      <c r="F200" s="243" t="s">
        <v>156</v>
      </c>
      <c r="G200" s="241"/>
      <c r="H200" s="244">
        <v>14.01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153</v>
      </c>
      <c r="AU200" s="250" t="s">
        <v>91</v>
      </c>
      <c r="AV200" s="15" t="s">
        <v>151</v>
      </c>
      <c r="AW200" s="15" t="s">
        <v>35</v>
      </c>
      <c r="AX200" s="15" t="s">
        <v>89</v>
      </c>
      <c r="AY200" s="250" t="s">
        <v>143</v>
      </c>
    </row>
    <row r="201" spans="1:65" s="2" customFormat="1" ht="21.75" customHeight="1">
      <c r="A201" s="34"/>
      <c r="B201" s="35"/>
      <c r="C201" s="205" t="s">
        <v>390</v>
      </c>
      <c r="D201" s="205" t="s">
        <v>146</v>
      </c>
      <c r="E201" s="206" t="s">
        <v>369</v>
      </c>
      <c r="F201" s="207" t="s">
        <v>370</v>
      </c>
      <c r="G201" s="208" t="s">
        <v>159</v>
      </c>
      <c r="H201" s="209">
        <v>14.01</v>
      </c>
      <c r="I201" s="210"/>
      <c r="J201" s="211">
        <f>ROUND(I201*H201,2)</f>
        <v>0</v>
      </c>
      <c r="K201" s="207" t="s">
        <v>150</v>
      </c>
      <c r="L201" s="39"/>
      <c r="M201" s="212" t="s">
        <v>1</v>
      </c>
      <c r="N201" s="213" t="s">
        <v>46</v>
      </c>
      <c r="O201" s="71"/>
      <c r="P201" s="214">
        <f>O201*H201</f>
        <v>0</v>
      </c>
      <c r="Q201" s="214">
        <v>0.0003</v>
      </c>
      <c r="R201" s="214">
        <f>Q201*H201</f>
        <v>0.004202999999999999</v>
      </c>
      <c r="S201" s="214">
        <v>0</v>
      </c>
      <c r="T201" s="21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210</v>
      </c>
      <c r="AT201" s="216" t="s">
        <v>146</v>
      </c>
      <c r="AU201" s="216" t="s">
        <v>91</v>
      </c>
      <c r="AY201" s="17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89</v>
      </c>
      <c r="BK201" s="217">
        <f>ROUND(I201*H201,2)</f>
        <v>0</v>
      </c>
      <c r="BL201" s="17" t="s">
        <v>210</v>
      </c>
      <c r="BM201" s="216" t="s">
        <v>371</v>
      </c>
    </row>
    <row r="202" spans="2:51" s="13" customFormat="1" ht="11.25">
      <c r="B202" s="218"/>
      <c r="C202" s="219"/>
      <c r="D202" s="220" t="s">
        <v>153</v>
      </c>
      <c r="E202" s="221" t="s">
        <v>1</v>
      </c>
      <c r="F202" s="222" t="s">
        <v>372</v>
      </c>
      <c r="G202" s="219"/>
      <c r="H202" s="221" t="s">
        <v>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91</v>
      </c>
      <c r="AV202" s="13" t="s">
        <v>89</v>
      </c>
      <c r="AW202" s="13" t="s">
        <v>35</v>
      </c>
      <c r="AX202" s="13" t="s">
        <v>81</v>
      </c>
      <c r="AY202" s="228" t="s">
        <v>143</v>
      </c>
    </row>
    <row r="203" spans="2:51" s="13" customFormat="1" ht="11.25">
      <c r="B203" s="218"/>
      <c r="C203" s="219"/>
      <c r="D203" s="220" t="s">
        <v>153</v>
      </c>
      <c r="E203" s="221" t="s">
        <v>1</v>
      </c>
      <c r="F203" s="222" t="s">
        <v>505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153</v>
      </c>
      <c r="AU203" s="228" t="s">
        <v>91</v>
      </c>
      <c r="AV203" s="13" t="s">
        <v>89</v>
      </c>
      <c r="AW203" s="13" t="s">
        <v>35</v>
      </c>
      <c r="AX203" s="13" t="s">
        <v>81</v>
      </c>
      <c r="AY203" s="228" t="s">
        <v>143</v>
      </c>
    </row>
    <row r="204" spans="2:51" s="14" customFormat="1" ht="11.25">
      <c r="B204" s="229"/>
      <c r="C204" s="230"/>
      <c r="D204" s="220" t="s">
        <v>153</v>
      </c>
      <c r="E204" s="231" t="s">
        <v>1</v>
      </c>
      <c r="F204" s="232" t="s">
        <v>305</v>
      </c>
      <c r="G204" s="230"/>
      <c r="H204" s="233">
        <v>14.01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153</v>
      </c>
      <c r="AU204" s="239" t="s">
        <v>91</v>
      </c>
      <c r="AV204" s="14" t="s">
        <v>91</v>
      </c>
      <c r="AW204" s="14" t="s">
        <v>35</v>
      </c>
      <c r="AX204" s="14" t="s">
        <v>81</v>
      </c>
      <c r="AY204" s="239" t="s">
        <v>143</v>
      </c>
    </row>
    <row r="205" spans="2:51" s="15" customFormat="1" ht="11.25">
      <c r="B205" s="240"/>
      <c r="C205" s="241"/>
      <c r="D205" s="220" t="s">
        <v>153</v>
      </c>
      <c r="E205" s="242" t="s">
        <v>1</v>
      </c>
      <c r="F205" s="243" t="s">
        <v>156</v>
      </c>
      <c r="G205" s="241"/>
      <c r="H205" s="244">
        <v>14.01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153</v>
      </c>
      <c r="AU205" s="250" t="s">
        <v>91</v>
      </c>
      <c r="AV205" s="15" t="s">
        <v>151</v>
      </c>
      <c r="AW205" s="15" t="s">
        <v>35</v>
      </c>
      <c r="AX205" s="15" t="s">
        <v>89</v>
      </c>
      <c r="AY205" s="250" t="s">
        <v>143</v>
      </c>
    </row>
    <row r="206" spans="1:65" s="2" customFormat="1" ht="21.75" customHeight="1">
      <c r="A206" s="34"/>
      <c r="B206" s="35"/>
      <c r="C206" s="205" t="s">
        <v>394</v>
      </c>
      <c r="D206" s="205" t="s">
        <v>146</v>
      </c>
      <c r="E206" s="206" t="s">
        <v>374</v>
      </c>
      <c r="F206" s="207" t="s">
        <v>375</v>
      </c>
      <c r="G206" s="208" t="s">
        <v>159</v>
      </c>
      <c r="H206" s="209">
        <v>14.01</v>
      </c>
      <c r="I206" s="210"/>
      <c r="J206" s="211">
        <f>ROUND(I206*H206,2)</f>
        <v>0</v>
      </c>
      <c r="K206" s="207" t="s">
        <v>150</v>
      </c>
      <c r="L206" s="39"/>
      <c r="M206" s="212" t="s">
        <v>1</v>
      </c>
      <c r="N206" s="213" t="s">
        <v>46</v>
      </c>
      <c r="O206" s="71"/>
      <c r="P206" s="214">
        <f>O206*H206</f>
        <v>0</v>
      </c>
      <c r="Q206" s="214">
        <v>0.0015</v>
      </c>
      <c r="R206" s="214">
        <f>Q206*H206</f>
        <v>0.021015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210</v>
      </c>
      <c r="AT206" s="216" t="s">
        <v>146</v>
      </c>
      <c r="AU206" s="216" t="s">
        <v>91</v>
      </c>
      <c r="AY206" s="17" t="s">
        <v>143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89</v>
      </c>
      <c r="BK206" s="217">
        <f>ROUND(I206*H206,2)</f>
        <v>0</v>
      </c>
      <c r="BL206" s="17" t="s">
        <v>210</v>
      </c>
      <c r="BM206" s="216" t="s">
        <v>376</v>
      </c>
    </row>
    <row r="207" spans="2:51" s="13" customFormat="1" ht="11.25">
      <c r="B207" s="218"/>
      <c r="C207" s="219"/>
      <c r="D207" s="220" t="s">
        <v>153</v>
      </c>
      <c r="E207" s="221" t="s">
        <v>1</v>
      </c>
      <c r="F207" s="222" t="s">
        <v>377</v>
      </c>
      <c r="G207" s="219"/>
      <c r="H207" s="221" t="s">
        <v>1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153</v>
      </c>
      <c r="AU207" s="228" t="s">
        <v>91</v>
      </c>
      <c r="AV207" s="13" t="s">
        <v>89</v>
      </c>
      <c r="AW207" s="13" t="s">
        <v>35</v>
      </c>
      <c r="AX207" s="13" t="s">
        <v>81</v>
      </c>
      <c r="AY207" s="228" t="s">
        <v>143</v>
      </c>
    </row>
    <row r="208" spans="2:51" s="13" customFormat="1" ht="11.25">
      <c r="B208" s="218"/>
      <c r="C208" s="219"/>
      <c r="D208" s="220" t="s">
        <v>153</v>
      </c>
      <c r="E208" s="221" t="s">
        <v>1</v>
      </c>
      <c r="F208" s="222" t="s">
        <v>505</v>
      </c>
      <c r="G208" s="219"/>
      <c r="H208" s="221" t="s">
        <v>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153</v>
      </c>
      <c r="AU208" s="228" t="s">
        <v>91</v>
      </c>
      <c r="AV208" s="13" t="s">
        <v>89</v>
      </c>
      <c r="AW208" s="13" t="s">
        <v>35</v>
      </c>
      <c r="AX208" s="13" t="s">
        <v>81</v>
      </c>
      <c r="AY208" s="228" t="s">
        <v>143</v>
      </c>
    </row>
    <row r="209" spans="2:51" s="14" customFormat="1" ht="11.25">
      <c r="B209" s="229"/>
      <c r="C209" s="230"/>
      <c r="D209" s="220" t="s">
        <v>153</v>
      </c>
      <c r="E209" s="231" t="s">
        <v>1</v>
      </c>
      <c r="F209" s="232" t="s">
        <v>305</v>
      </c>
      <c r="G209" s="230"/>
      <c r="H209" s="233">
        <v>14.01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153</v>
      </c>
      <c r="AU209" s="239" t="s">
        <v>91</v>
      </c>
      <c r="AV209" s="14" t="s">
        <v>91</v>
      </c>
      <c r="AW209" s="14" t="s">
        <v>35</v>
      </c>
      <c r="AX209" s="14" t="s">
        <v>81</v>
      </c>
      <c r="AY209" s="239" t="s">
        <v>143</v>
      </c>
    </row>
    <row r="210" spans="2:51" s="15" customFormat="1" ht="11.25">
      <c r="B210" s="240"/>
      <c r="C210" s="241"/>
      <c r="D210" s="220" t="s">
        <v>153</v>
      </c>
      <c r="E210" s="242" t="s">
        <v>1</v>
      </c>
      <c r="F210" s="243" t="s">
        <v>156</v>
      </c>
      <c r="G210" s="241"/>
      <c r="H210" s="244">
        <v>14.01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153</v>
      </c>
      <c r="AU210" s="250" t="s">
        <v>91</v>
      </c>
      <c r="AV210" s="15" t="s">
        <v>151</v>
      </c>
      <c r="AW210" s="15" t="s">
        <v>35</v>
      </c>
      <c r="AX210" s="15" t="s">
        <v>89</v>
      </c>
      <c r="AY210" s="250" t="s">
        <v>143</v>
      </c>
    </row>
    <row r="211" spans="1:65" s="2" customFormat="1" ht="21.75" customHeight="1">
      <c r="A211" s="34"/>
      <c r="B211" s="35"/>
      <c r="C211" s="205" t="s">
        <v>401</v>
      </c>
      <c r="D211" s="205" t="s">
        <v>146</v>
      </c>
      <c r="E211" s="206" t="s">
        <v>379</v>
      </c>
      <c r="F211" s="207" t="s">
        <v>380</v>
      </c>
      <c r="G211" s="208" t="s">
        <v>381</v>
      </c>
      <c r="H211" s="209">
        <v>23.75</v>
      </c>
      <c r="I211" s="210"/>
      <c r="J211" s="211">
        <f>ROUND(I211*H211,2)</f>
        <v>0</v>
      </c>
      <c r="K211" s="207" t="s">
        <v>150</v>
      </c>
      <c r="L211" s="39"/>
      <c r="M211" s="212" t="s">
        <v>1</v>
      </c>
      <c r="N211" s="213" t="s">
        <v>46</v>
      </c>
      <c r="O211" s="71"/>
      <c r="P211" s="214">
        <f>O211*H211</f>
        <v>0</v>
      </c>
      <c r="Q211" s="214">
        <v>0.00032</v>
      </c>
      <c r="R211" s="214">
        <f>Q211*H211</f>
        <v>0.007600000000000001</v>
      </c>
      <c r="S211" s="214">
        <v>0</v>
      </c>
      <c r="T211" s="21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210</v>
      </c>
      <c r="AT211" s="216" t="s">
        <v>146</v>
      </c>
      <c r="AU211" s="216" t="s">
        <v>91</v>
      </c>
      <c r="AY211" s="17" t="s">
        <v>143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89</v>
      </c>
      <c r="BK211" s="217">
        <f>ROUND(I211*H211,2)</f>
        <v>0</v>
      </c>
      <c r="BL211" s="17" t="s">
        <v>210</v>
      </c>
      <c r="BM211" s="216" t="s">
        <v>382</v>
      </c>
    </row>
    <row r="212" spans="2:51" s="13" customFormat="1" ht="11.25">
      <c r="B212" s="218"/>
      <c r="C212" s="219"/>
      <c r="D212" s="220" t="s">
        <v>153</v>
      </c>
      <c r="E212" s="221" t="s">
        <v>1</v>
      </c>
      <c r="F212" s="222" t="s">
        <v>383</v>
      </c>
      <c r="G212" s="219"/>
      <c r="H212" s="221" t="s">
        <v>1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153</v>
      </c>
      <c r="AU212" s="228" t="s">
        <v>91</v>
      </c>
      <c r="AV212" s="13" t="s">
        <v>89</v>
      </c>
      <c r="AW212" s="13" t="s">
        <v>35</v>
      </c>
      <c r="AX212" s="13" t="s">
        <v>81</v>
      </c>
      <c r="AY212" s="228" t="s">
        <v>143</v>
      </c>
    </row>
    <row r="213" spans="2:51" s="13" customFormat="1" ht="11.25">
      <c r="B213" s="218"/>
      <c r="C213" s="219"/>
      <c r="D213" s="220" t="s">
        <v>153</v>
      </c>
      <c r="E213" s="221" t="s">
        <v>1</v>
      </c>
      <c r="F213" s="222" t="s">
        <v>505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153</v>
      </c>
      <c r="AU213" s="228" t="s">
        <v>91</v>
      </c>
      <c r="AV213" s="13" t="s">
        <v>89</v>
      </c>
      <c r="AW213" s="13" t="s">
        <v>35</v>
      </c>
      <c r="AX213" s="13" t="s">
        <v>81</v>
      </c>
      <c r="AY213" s="228" t="s">
        <v>143</v>
      </c>
    </row>
    <row r="214" spans="2:51" s="14" customFormat="1" ht="11.25">
      <c r="B214" s="229"/>
      <c r="C214" s="230"/>
      <c r="D214" s="220" t="s">
        <v>153</v>
      </c>
      <c r="E214" s="231" t="s">
        <v>1</v>
      </c>
      <c r="F214" s="232" t="s">
        <v>384</v>
      </c>
      <c r="G214" s="230"/>
      <c r="H214" s="233">
        <v>23.75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153</v>
      </c>
      <c r="AU214" s="239" t="s">
        <v>91</v>
      </c>
      <c r="AV214" s="14" t="s">
        <v>91</v>
      </c>
      <c r="AW214" s="14" t="s">
        <v>35</v>
      </c>
      <c r="AX214" s="14" t="s">
        <v>81</v>
      </c>
      <c r="AY214" s="239" t="s">
        <v>143</v>
      </c>
    </row>
    <row r="215" spans="2:51" s="15" customFormat="1" ht="11.25">
      <c r="B215" s="240"/>
      <c r="C215" s="241"/>
      <c r="D215" s="220" t="s">
        <v>153</v>
      </c>
      <c r="E215" s="242" t="s">
        <v>1</v>
      </c>
      <c r="F215" s="243" t="s">
        <v>156</v>
      </c>
      <c r="G215" s="241"/>
      <c r="H215" s="244">
        <v>23.75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153</v>
      </c>
      <c r="AU215" s="250" t="s">
        <v>91</v>
      </c>
      <c r="AV215" s="15" t="s">
        <v>151</v>
      </c>
      <c r="AW215" s="15" t="s">
        <v>35</v>
      </c>
      <c r="AX215" s="15" t="s">
        <v>89</v>
      </c>
      <c r="AY215" s="250" t="s">
        <v>143</v>
      </c>
    </row>
    <row r="216" spans="1:65" s="2" customFormat="1" ht="33" customHeight="1">
      <c r="A216" s="34"/>
      <c r="B216" s="35"/>
      <c r="C216" s="205" t="s">
        <v>410</v>
      </c>
      <c r="D216" s="205" t="s">
        <v>146</v>
      </c>
      <c r="E216" s="206" t="s">
        <v>386</v>
      </c>
      <c r="F216" s="207" t="s">
        <v>387</v>
      </c>
      <c r="G216" s="208" t="s">
        <v>159</v>
      </c>
      <c r="H216" s="209">
        <v>14.01</v>
      </c>
      <c r="I216" s="210"/>
      <c r="J216" s="211">
        <f>ROUND(I216*H216,2)</f>
        <v>0</v>
      </c>
      <c r="K216" s="207" t="s">
        <v>150</v>
      </c>
      <c r="L216" s="39"/>
      <c r="M216" s="212" t="s">
        <v>1</v>
      </c>
      <c r="N216" s="213" t="s">
        <v>46</v>
      </c>
      <c r="O216" s="71"/>
      <c r="P216" s="214">
        <f>O216*H216</f>
        <v>0</v>
      </c>
      <c r="Q216" s="214">
        <v>0.0063</v>
      </c>
      <c r="R216" s="214">
        <f>Q216*H216</f>
        <v>0.088263</v>
      </c>
      <c r="S216" s="214">
        <v>0</v>
      </c>
      <c r="T216" s="21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6" t="s">
        <v>210</v>
      </c>
      <c r="AT216" s="216" t="s">
        <v>146</v>
      </c>
      <c r="AU216" s="216" t="s">
        <v>91</v>
      </c>
      <c r="AY216" s="17" t="s">
        <v>143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89</v>
      </c>
      <c r="BK216" s="217">
        <f>ROUND(I216*H216,2)</f>
        <v>0</v>
      </c>
      <c r="BL216" s="17" t="s">
        <v>210</v>
      </c>
      <c r="BM216" s="216" t="s">
        <v>388</v>
      </c>
    </row>
    <row r="217" spans="2:51" s="13" customFormat="1" ht="11.25">
      <c r="B217" s="218"/>
      <c r="C217" s="219"/>
      <c r="D217" s="220" t="s">
        <v>153</v>
      </c>
      <c r="E217" s="221" t="s">
        <v>1</v>
      </c>
      <c r="F217" s="222" t="s">
        <v>389</v>
      </c>
      <c r="G217" s="219"/>
      <c r="H217" s="221" t="s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153</v>
      </c>
      <c r="AU217" s="228" t="s">
        <v>91</v>
      </c>
      <c r="AV217" s="13" t="s">
        <v>89</v>
      </c>
      <c r="AW217" s="13" t="s">
        <v>35</v>
      </c>
      <c r="AX217" s="13" t="s">
        <v>81</v>
      </c>
      <c r="AY217" s="228" t="s">
        <v>143</v>
      </c>
    </row>
    <row r="218" spans="2:51" s="13" customFormat="1" ht="11.25">
      <c r="B218" s="218"/>
      <c r="C218" s="219"/>
      <c r="D218" s="220" t="s">
        <v>153</v>
      </c>
      <c r="E218" s="221" t="s">
        <v>1</v>
      </c>
      <c r="F218" s="222" t="s">
        <v>489</v>
      </c>
      <c r="G218" s="219"/>
      <c r="H218" s="221" t="s">
        <v>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153</v>
      </c>
      <c r="AU218" s="228" t="s">
        <v>91</v>
      </c>
      <c r="AV218" s="13" t="s">
        <v>89</v>
      </c>
      <c r="AW218" s="13" t="s">
        <v>35</v>
      </c>
      <c r="AX218" s="13" t="s">
        <v>81</v>
      </c>
      <c r="AY218" s="228" t="s">
        <v>143</v>
      </c>
    </row>
    <row r="219" spans="2:51" s="14" customFormat="1" ht="11.25">
      <c r="B219" s="229"/>
      <c r="C219" s="230"/>
      <c r="D219" s="220" t="s">
        <v>153</v>
      </c>
      <c r="E219" s="231" t="s">
        <v>1</v>
      </c>
      <c r="F219" s="232" t="s">
        <v>495</v>
      </c>
      <c r="G219" s="230"/>
      <c r="H219" s="233">
        <v>14.01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153</v>
      </c>
      <c r="AU219" s="239" t="s">
        <v>91</v>
      </c>
      <c r="AV219" s="14" t="s">
        <v>91</v>
      </c>
      <c r="AW219" s="14" t="s">
        <v>35</v>
      </c>
      <c r="AX219" s="14" t="s">
        <v>81</v>
      </c>
      <c r="AY219" s="239" t="s">
        <v>143</v>
      </c>
    </row>
    <row r="220" spans="2:51" s="15" customFormat="1" ht="11.25">
      <c r="B220" s="240"/>
      <c r="C220" s="241"/>
      <c r="D220" s="220" t="s">
        <v>153</v>
      </c>
      <c r="E220" s="242" t="s">
        <v>265</v>
      </c>
      <c r="F220" s="243" t="s">
        <v>156</v>
      </c>
      <c r="G220" s="241"/>
      <c r="H220" s="244">
        <v>14.01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153</v>
      </c>
      <c r="AU220" s="250" t="s">
        <v>91</v>
      </c>
      <c r="AV220" s="15" t="s">
        <v>151</v>
      </c>
      <c r="AW220" s="15" t="s">
        <v>35</v>
      </c>
      <c r="AX220" s="15" t="s">
        <v>89</v>
      </c>
      <c r="AY220" s="250" t="s">
        <v>143</v>
      </c>
    </row>
    <row r="221" spans="1:65" s="2" customFormat="1" ht="21.75" customHeight="1">
      <c r="A221" s="34"/>
      <c r="B221" s="35"/>
      <c r="C221" s="205" t="s">
        <v>405</v>
      </c>
      <c r="D221" s="205" t="s">
        <v>146</v>
      </c>
      <c r="E221" s="206" t="s">
        <v>391</v>
      </c>
      <c r="F221" s="207" t="s">
        <v>392</v>
      </c>
      <c r="G221" s="208" t="s">
        <v>238</v>
      </c>
      <c r="H221" s="209">
        <v>15</v>
      </c>
      <c r="I221" s="210"/>
      <c r="J221" s="211">
        <f>ROUND(I221*H221,2)</f>
        <v>0</v>
      </c>
      <c r="K221" s="207" t="s">
        <v>150</v>
      </c>
      <c r="L221" s="39"/>
      <c r="M221" s="212" t="s">
        <v>1</v>
      </c>
      <c r="N221" s="213" t="s">
        <v>46</v>
      </c>
      <c r="O221" s="71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210</v>
      </c>
      <c r="AT221" s="216" t="s">
        <v>146</v>
      </c>
      <c r="AU221" s="216" t="s">
        <v>91</v>
      </c>
      <c r="AY221" s="17" t="s">
        <v>143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7" t="s">
        <v>89</v>
      </c>
      <c r="BK221" s="217">
        <f>ROUND(I221*H221,2)</f>
        <v>0</v>
      </c>
      <c r="BL221" s="17" t="s">
        <v>210</v>
      </c>
      <c r="BM221" s="216" t="s">
        <v>393</v>
      </c>
    </row>
    <row r="222" spans="1:65" s="2" customFormat="1" ht="21.75" customHeight="1">
      <c r="A222" s="34"/>
      <c r="B222" s="35"/>
      <c r="C222" s="205" t="s">
        <v>419</v>
      </c>
      <c r="D222" s="205" t="s">
        <v>146</v>
      </c>
      <c r="E222" s="206" t="s">
        <v>395</v>
      </c>
      <c r="F222" s="207" t="s">
        <v>396</v>
      </c>
      <c r="G222" s="208" t="s">
        <v>381</v>
      </c>
      <c r="H222" s="209">
        <v>10.39</v>
      </c>
      <c r="I222" s="210"/>
      <c r="J222" s="211">
        <f>ROUND(I222*H222,2)</f>
        <v>0</v>
      </c>
      <c r="K222" s="207" t="s">
        <v>150</v>
      </c>
      <c r="L222" s="39"/>
      <c r="M222" s="212" t="s">
        <v>1</v>
      </c>
      <c r="N222" s="213" t="s">
        <v>46</v>
      </c>
      <c r="O222" s="71"/>
      <c r="P222" s="214">
        <f>O222*H222</f>
        <v>0</v>
      </c>
      <c r="Q222" s="214">
        <v>0.00043</v>
      </c>
      <c r="R222" s="214">
        <f>Q222*H222</f>
        <v>0.0044677</v>
      </c>
      <c r="S222" s="214">
        <v>0</v>
      </c>
      <c r="T222" s="21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210</v>
      </c>
      <c r="AT222" s="216" t="s">
        <v>146</v>
      </c>
      <c r="AU222" s="216" t="s">
        <v>91</v>
      </c>
      <c r="AY222" s="17" t="s">
        <v>143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89</v>
      </c>
      <c r="BK222" s="217">
        <f>ROUND(I222*H222,2)</f>
        <v>0</v>
      </c>
      <c r="BL222" s="17" t="s">
        <v>210</v>
      </c>
      <c r="BM222" s="216" t="s">
        <v>397</v>
      </c>
    </row>
    <row r="223" spans="2:51" s="13" customFormat="1" ht="11.25">
      <c r="B223" s="218"/>
      <c r="C223" s="219"/>
      <c r="D223" s="220" t="s">
        <v>153</v>
      </c>
      <c r="E223" s="221" t="s">
        <v>1</v>
      </c>
      <c r="F223" s="222" t="s">
        <v>398</v>
      </c>
      <c r="G223" s="219"/>
      <c r="H223" s="221" t="s">
        <v>1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153</v>
      </c>
      <c r="AU223" s="228" t="s">
        <v>91</v>
      </c>
      <c r="AV223" s="13" t="s">
        <v>89</v>
      </c>
      <c r="AW223" s="13" t="s">
        <v>35</v>
      </c>
      <c r="AX223" s="13" t="s">
        <v>81</v>
      </c>
      <c r="AY223" s="228" t="s">
        <v>143</v>
      </c>
    </row>
    <row r="224" spans="2:51" s="13" customFormat="1" ht="11.25">
      <c r="B224" s="218"/>
      <c r="C224" s="219"/>
      <c r="D224" s="220" t="s">
        <v>153</v>
      </c>
      <c r="E224" s="221" t="s">
        <v>1</v>
      </c>
      <c r="F224" s="222" t="s">
        <v>541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153</v>
      </c>
      <c r="AU224" s="228" t="s">
        <v>91</v>
      </c>
      <c r="AV224" s="13" t="s">
        <v>89</v>
      </c>
      <c r="AW224" s="13" t="s">
        <v>35</v>
      </c>
      <c r="AX224" s="13" t="s">
        <v>81</v>
      </c>
      <c r="AY224" s="228" t="s">
        <v>143</v>
      </c>
    </row>
    <row r="225" spans="2:51" s="14" customFormat="1" ht="11.25">
      <c r="B225" s="229"/>
      <c r="C225" s="230"/>
      <c r="D225" s="220" t="s">
        <v>153</v>
      </c>
      <c r="E225" s="231" t="s">
        <v>1</v>
      </c>
      <c r="F225" s="232" t="s">
        <v>542</v>
      </c>
      <c r="G225" s="230"/>
      <c r="H225" s="233">
        <v>10.39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153</v>
      </c>
      <c r="AU225" s="239" t="s">
        <v>91</v>
      </c>
      <c r="AV225" s="14" t="s">
        <v>91</v>
      </c>
      <c r="AW225" s="14" t="s">
        <v>35</v>
      </c>
      <c r="AX225" s="14" t="s">
        <v>81</v>
      </c>
      <c r="AY225" s="239" t="s">
        <v>143</v>
      </c>
    </row>
    <row r="226" spans="2:51" s="15" customFormat="1" ht="11.25">
      <c r="B226" s="240"/>
      <c r="C226" s="241"/>
      <c r="D226" s="220" t="s">
        <v>153</v>
      </c>
      <c r="E226" s="242" t="s">
        <v>269</v>
      </c>
      <c r="F226" s="243" t="s">
        <v>156</v>
      </c>
      <c r="G226" s="241"/>
      <c r="H226" s="244">
        <v>10.39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153</v>
      </c>
      <c r="AU226" s="250" t="s">
        <v>91</v>
      </c>
      <c r="AV226" s="15" t="s">
        <v>151</v>
      </c>
      <c r="AW226" s="15" t="s">
        <v>35</v>
      </c>
      <c r="AX226" s="15" t="s">
        <v>89</v>
      </c>
      <c r="AY226" s="250" t="s">
        <v>143</v>
      </c>
    </row>
    <row r="227" spans="1:65" s="2" customFormat="1" ht="21.75" customHeight="1">
      <c r="A227" s="34"/>
      <c r="B227" s="35"/>
      <c r="C227" s="266" t="s">
        <v>423</v>
      </c>
      <c r="D227" s="266" t="s">
        <v>402</v>
      </c>
      <c r="E227" s="267" t="s">
        <v>403</v>
      </c>
      <c r="F227" s="268" t="s">
        <v>404</v>
      </c>
      <c r="G227" s="269" t="s">
        <v>159</v>
      </c>
      <c r="H227" s="270">
        <v>16.554</v>
      </c>
      <c r="I227" s="271"/>
      <c r="J227" s="272">
        <f>ROUND(I227*H227,2)</f>
        <v>0</v>
      </c>
      <c r="K227" s="268" t="s">
        <v>150</v>
      </c>
      <c r="L227" s="273"/>
      <c r="M227" s="274" t="s">
        <v>1</v>
      </c>
      <c r="N227" s="275" t="s">
        <v>46</v>
      </c>
      <c r="O227" s="71"/>
      <c r="P227" s="214">
        <f>O227*H227</f>
        <v>0</v>
      </c>
      <c r="Q227" s="214">
        <v>0.018</v>
      </c>
      <c r="R227" s="214">
        <f>Q227*H227</f>
        <v>0.29797199999999996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405</v>
      </c>
      <c r="AT227" s="216" t="s">
        <v>402</v>
      </c>
      <c r="AU227" s="216" t="s">
        <v>91</v>
      </c>
      <c r="AY227" s="17" t="s">
        <v>143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89</v>
      </c>
      <c r="BK227" s="217">
        <f>ROUND(I227*H227,2)</f>
        <v>0</v>
      </c>
      <c r="BL227" s="17" t="s">
        <v>210</v>
      </c>
      <c r="BM227" s="216" t="s">
        <v>406</v>
      </c>
    </row>
    <row r="228" spans="2:51" s="13" customFormat="1" ht="11.25">
      <c r="B228" s="218"/>
      <c r="C228" s="219"/>
      <c r="D228" s="220" t="s">
        <v>153</v>
      </c>
      <c r="E228" s="221" t="s">
        <v>1</v>
      </c>
      <c r="F228" s="222" t="s">
        <v>389</v>
      </c>
      <c r="G228" s="219"/>
      <c r="H228" s="221" t="s">
        <v>1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153</v>
      </c>
      <c r="AU228" s="228" t="s">
        <v>91</v>
      </c>
      <c r="AV228" s="13" t="s">
        <v>89</v>
      </c>
      <c r="AW228" s="13" t="s">
        <v>35</v>
      </c>
      <c r="AX228" s="13" t="s">
        <v>81</v>
      </c>
      <c r="AY228" s="228" t="s">
        <v>143</v>
      </c>
    </row>
    <row r="229" spans="2:51" s="13" customFormat="1" ht="11.25">
      <c r="B229" s="218"/>
      <c r="C229" s="219"/>
      <c r="D229" s="220" t="s">
        <v>153</v>
      </c>
      <c r="E229" s="221" t="s">
        <v>1</v>
      </c>
      <c r="F229" s="222" t="s">
        <v>505</v>
      </c>
      <c r="G229" s="219"/>
      <c r="H229" s="221" t="s">
        <v>1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153</v>
      </c>
      <c r="AU229" s="228" t="s">
        <v>91</v>
      </c>
      <c r="AV229" s="13" t="s">
        <v>89</v>
      </c>
      <c r="AW229" s="13" t="s">
        <v>35</v>
      </c>
      <c r="AX229" s="13" t="s">
        <v>81</v>
      </c>
      <c r="AY229" s="228" t="s">
        <v>143</v>
      </c>
    </row>
    <row r="230" spans="2:51" s="14" customFormat="1" ht="11.25">
      <c r="B230" s="229"/>
      <c r="C230" s="230"/>
      <c r="D230" s="220" t="s">
        <v>153</v>
      </c>
      <c r="E230" s="231" t="s">
        <v>1</v>
      </c>
      <c r="F230" s="232" t="s">
        <v>305</v>
      </c>
      <c r="G230" s="230"/>
      <c r="H230" s="233">
        <v>14.01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153</v>
      </c>
      <c r="AU230" s="239" t="s">
        <v>91</v>
      </c>
      <c r="AV230" s="14" t="s">
        <v>91</v>
      </c>
      <c r="AW230" s="14" t="s">
        <v>35</v>
      </c>
      <c r="AX230" s="14" t="s">
        <v>81</v>
      </c>
      <c r="AY230" s="239" t="s">
        <v>143</v>
      </c>
    </row>
    <row r="231" spans="2:51" s="13" customFormat="1" ht="11.25">
      <c r="B231" s="218"/>
      <c r="C231" s="219"/>
      <c r="D231" s="220" t="s">
        <v>153</v>
      </c>
      <c r="E231" s="221" t="s">
        <v>1</v>
      </c>
      <c r="F231" s="222" t="s">
        <v>407</v>
      </c>
      <c r="G231" s="219"/>
      <c r="H231" s="221" t="s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153</v>
      </c>
      <c r="AU231" s="228" t="s">
        <v>91</v>
      </c>
      <c r="AV231" s="13" t="s">
        <v>89</v>
      </c>
      <c r="AW231" s="13" t="s">
        <v>35</v>
      </c>
      <c r="AX231" s="13" t="s">
        <v>81</v>
      </c>
      <c r="AY231" s="228" t="s">
        <v>143</v>
      </c>
    </row>
    <row r="232" spans="2:51" s="13" customFormat="1" ht="11.25">
      <c r="B232" s="218"/>
      <c r="C232" s="219"/>
      <c r="D232" s="220" t="s">
        <v>153</v>
      </c>
      <c r="E232" s="221" t="s">
        <v>1</v>
      </c>
      <c r="F232" s="222" t="s">
        <v>543</v>
      </c>
      <c r="G232" s="219"/>
      <c r="H232" s="221" t="s">
        <v>1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153</v>
      </c>
      <c r="AU232" s="228" t="s">
        <v>91</v>
      </c>
      <c r="AV232" s="13" t="s">
        <v>89</v>
      </c>
      <c r="AW232" s="13" t="s">
        <v>35</v>
      </c>
      <c r="AX232" s="13" t="s">
        <v>81</v>
      </c>
      <c r="AY232" s="228" t="s">
        <v>143</v>
      </c>
    </row>
    <row r="233" spans="2:51" s="14" customFormat="1" ht="11.25">
      <c r="B233" s="229"/>
      <c r="C233" s="230"/>
      <c r="D233" s="220" t="s">
        <v>153</v>
      </c>
      <c r="E233" s="231" t="s">
        <v>1</v>
      </c>
      <c r="F233" s="232" t="s">
        <v>408</v>
      </c>
      <c r="G233" s="230"/>
      <c r="H233" s="233">
        <v>1.039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153</v>
      </c>
      <c r="AU233" s="239" t="s">
        <v>91</v>
      </c>
      <c r="AV233" s="14" t="s">
        <v>91</v>
      </c>
      <c r="AW233" s="14" t="s">
        <v>35</v>
      </c>
      <c r="AX233" s="14" t="s">
        <v>81</v>
      </c>
      <c r="AY233" s="239" t="s">
        <v>143</v>
      </c>
    </row>
    <row r="234" spans="2:51" s="15" customFormat="1" ht="11.25">
      <c r="B234" s="240"/>
      <c r="C234" s="241"/>
      <c r="D234" s="220" t="s">
        <v>153</v>
      </c>
      <c r="E234" s="242" t="s">
        <v>1</v>
      </c>
      <c r="F234" s="243" t="s">
        <v>156</v>
      </c>
      <c r="G234" s="241"/>
      <c r="H234" s="244">
        <v>15.049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153</v>
      </c>
      <c r="AU234" s="250" t="s">
        <v>91</v>
      </c>
      <c r="AV234" s="15" t="s">
        <v>151</v>
      </c>
      <c r="AW234" s="15" t="s">
        <v>35</v>
      </c>
      <c r="AX234" s="15" t="s">
        <v>89</v>
      </c>
      <c r="AY234" s="250" t="s">
        <v>143</v>
      </c>
    </row>
    <row r="235" spans="2:51" s="14" customFormat="1" ht="11.25">
      <c r="B235" s="229"/>
      <c r="C235" s="230"/>
      <c r="D235" s="220" t="s">
        <v>153</v>
      </c>
      <c r="E235" s="230"/>
      <c r="F235" s="232" t="s">
        <v>544</v>
      </c>
      <c r="G235" s="230"/>
      <c r="H235" s="233">
        <v>16.554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153</v>
      </c>
      <c r="AU235" s="239" t="s">
        <v>91</v>
      </c>
      <c r="AV235" s="14" t="s">
        <v>91</v>
      </c>
      <c r="AW235" s="14" t="s">
        <v>4</v>
      </c>
      <c r="AX235" s="14" t="s">
        <v>89</v>
      </c>
      <c r="AY235" s="239" t="s">
        <v>143</v>
      </c>
    </row>
    <row r="236" spans="1:65" s="2" customFormat="1" ht="16.5" customHeight="1">
      <c r="A236" s="34"/>
      <c r="B236" s="35"/>
      <c r="C236" s="205" t="s">
        <v>428</v>
      </c>
      <c r="D236" s="205" t="s">
        <v>146</v>
      </c>
      <c r="E236" s="206" t="s">
        <v>411</v>
      </c>
      <c r="F236" s="207" t="s">
        <v>412</v>
      </c>
      <c r="G236" s="208" t="s">
        <v>381</v>
      </c>
      <c r="H236" s="209">
        <v>23.75</v>
      </c>
      <c r="I236" s="210"/>
      <c r="J236" s="211">
        <f>ROUND(I236*H236,2)</f>
        <v>0</v>
      </c>
      <c r="K236" s="207" t="s">
        <v>150</v>
      </c>
      <c r="L236" s="39"/>
      <c r="M236" s="212" t="s">
        <v>1</v>
      </c>
      <c r="N236" s="213" t="s">
        <v>46</v>
      </c>
      <c r="O236" s="71"/>
      <c r="P236" s="214">
        <f>O236*H236</f>
        <v>0</v>
      </c>
      <c r="Q236" s="214">
        <v>3E-05</v>
      </c>
      <c r="R236" s="214">
        <f>Q236*H236</f>
        <v>0.0007125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210</v>
      </c>
      <c r="AT236" s="216" t="s">
        <v>146</v>
      </c>
      <c r="AU236" s="216" t="s">
        <v>91</v>
      </c>
      <c r="AY236" s="17" t="s">
        <v>143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89</v>
      </c>
      <c r="BK236" s="217">
        <f>ROUND(I236*H236,2)</f>
        <v>0</v>
      </c>
      <c r="BL236" s="17" t="s">
        <v>210</v>
      </c>
      <c r="BM236" s="216" t="s">
        <v>413</v>
      </c>
    </row>
    <row r="237" spans="2:51" s="13" customFormat="1" ht="11.25">
      <c r="B237" s="218"/>
      <c r="C237" s="219"/>
      <c r="D237" s="220" t="s">
        <v>153</v>
      </c>
      <c r="E237" s="221" t="s">
        <v>1</v>
      </c>
      <c r="F237" s="222" t="s">
        <v>414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153</v>
      </c>
      <c r="AU237" s="228" t="s">
        <v>91</v>
      </c>
      <c r="AV237" s="13" t="s">
        <v>89</v>
      </c>
      <c r="AW237" s="13" t="s">
        <v>35</v>
      </c>
      <c r="AX237" s="13" t="s">
        <v>81</v>
      </c>
      <c r="AY237" s="228" t="s">
        <v>143</v>
      </c>
    </row>
    <row r="238" spans="2:51" s="13" customFormat="1" ht="11.25">
      <c r="B238" s="218"/>
      <c r="C238" s="219"/>
      <c r="D238" s="220" t="s">
        <v>153</v>
      </c>
      <c r="E238" s="221" t="s">
        <v>1</v>
      </c>
      <c r="F238" s="222" t="s">
        <v>489</v>
      </c>
      <c r="G238" s="219"/>
      <c r="H238" s="221" t="s">
        <v>1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153</v>
      </c>
      <c r="AU238" s="228" t="s">
        <v>91</v>
      </c>
      <c r="AV238" s="13" t="s">
        <v>89</v>
      </c>
      <c r="AW238" s="13" t="s">
        <v>35</v>
      </c>
      <c r="AX238" s="13" t="s">
        <v>81</v>
      </c>
      <c r="AY238" s="228" t="s">
        <v>143</v>
      </c>
    </row>
    <row r="239" spans="2:51" s="14" customFormat="1" ht="11.25">
      <c r="B239" s="229"/>
      <c r="C239" s="230"/>
      <c r="D239" s="220" t="s">
        <v>153</v>
      </c>
      <c r="E239" s="231" t="s">
        <v>1</v>
      </c>
      <c r="F239" s="232" t="s">
        <v>545</v>
      </c>
      <c r="G239" s="230"/>
      <c r="H239" s="233">
        <v>23.75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153</v>
      </c>
      <c r="AU239" s="239" t="s">
        <v>91</v>
      </c>
      <c r="AV239" s="14" t="s">
        <v>91</v>
      </c>
      <c r="AW239" s="14" t="s">
        <v>35</v>
      </c>
      <c r="AX239" s="14" t="s">
        <v>81</v>
      </c>
      <c r="AY239" s="239" t="s">
        <v>143</v>
      </c>
    </row>
    <row r="240" spans="2:51" s="15" customFormat="1" ht="11.25">
      <c r="B240" s="240"/>
      <c r="C240" s="241"/>
      <c r="D240" s="220" t="s">
        <v>153</v>
      </c>
      <c r="E240" s="242" t="s">
        <v>267</v>
      </c>
      <c r="F240" s="243" t="s">
        <v>156</v>
      </c>
      <c r="G240" s="241"/>
      <c r="H240" s="244">
        <v>23.75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153</v>
      </c>
      <c r="AU240" s="250" t="s">
        <v>91</v>
      </c>
      <c r="AV240" s="15" t="s">
        <v>151</v>
      </c>
      <c r="AW240" s="15" t="s">
        <v>35</v>
      </c>
      <c r="AX240" s="15" t="s">
        <v>89</v>
      </c>
      <c r="AY240" s="250" t="s">
        <v>143</v>
      </c>
    </row>
    <row r="241" spans="1:65" s="2" customFormat="1" ht="33" customHeight="1">
      <c r="A241" s="34"/>
      <c r="B241" s="35"/>
      <c r="C241" s="205" t="s">
        <v>433</v>
      </c>
      <c r="D241" s="205" t="s">
        <v>146</v>
      </c>
      <c r="E241" s="206" t="s">
        <v>416</v>
      </c>
      <c r="F241" s="207" t="s">
        <v>417</v>
      </c>
      <c r="G241" s="208" t="s">
        <v>180</v>
      </c>
      <c r="H241" s="209">
        <v>0.53</v>
      </c>
      <c r="I241" s="210"/>
      <c r="J241" s="211">
        <f>ROUND(I241*H241,2)</f>
        <v>0</v>
      </c>
      <c r="K241" s="207" t="s">
        <v>150</v>
      </c>
      <c r="L241" s="39"/>
      <c r="M241" s="212" t="s">
        <v>1</v>
      </c>
      <c r="N241" s="213" t="s">
        <v>46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210</v>
      </c>
      <c r="AT241" s="216" t="s">
        <v>146</v>
      </c>
      <c r="AU241" s="216" t="s">
        <v>91</v>
      </c>
      <c r="AY241" s="17" t="s">
        <v>143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89</v>
      </c>
      <c r="BK241" s="217">
        <f>ROUND(I241*H241,2)</f>
        <v>0</v>
      </c>
      <c r="BL241" s="17" t="s">
        <v>210</v>
      </c>
      <c r="BM241" s="216" t="s">
        <v>418</v>
      </c>
    </row>
    <row r="242" spans="1:65" s="2" customFormat="1" ht="44.25" customHeight="1">
      <c r="A242" s="34"/>
      <c r="B242" s="35"/>
      <c r="C242" s="205" t="s">
        <v>438</v>
      </c>
      <c r="D242" s="205" t="s">
        <v>146</v>
      </c>
      <c r="E242" s="206" t="s">
        <v>420</v>
      </c>
      <c r="F242" s="207" t="s">
        <v>421</v>
      </c>
      <c r="G242" s="208" t="s">
        <v>180</v>
      </c>
      <c r="H242" s="209">
        <v>0.53</v>
      </c>
      <c r="I242" s="210"/>
      <c r="J242" s="211">
        <f>ROUND(I242*H242,2)</f>
        <v>0</v>
      </c>
      <c r="K242" s="207" t="s">
        <v>150</v>
      </c>
      <c r="L242" s="39"/>
      <c r="M242" s="212" t="s">
        <v>1</v>
      </c>
      <c r="N242" s="213" t="s">
        <v>46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210</v>
      </c>
      <c r="AT242" s="216" t="s">
        <v>146</v>
      </c>
      <c r="AU242" s="216" t="s">
        <v>91</v>
      </c>
      <c r="AY242" s="17" t="s">
        <v>143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89</v>
      </c>
      <c r="BK242" s="217">
        <f>ROUND(I242*H242,2)</f>
        <v>0</v>
      </c>
      <c r="BL242" s="17" t="s">
        <v>210</v>
      </c>
      <c r="BM242" s="216" t="s">
        <v>422</v>
      </c>
    </row>
    <row r="243" spans="2:63" s="12" customFormat="1" ht="22.9" customHeight="1">
      <c r="B243" s="190"/>
      <c r="C243" s="191"/>
      <c r="D243" s="192" t="s">
        <v>80</v>
      </c>
      <c r="E243" s="203" t="s">
        <v>252</v>
      </c>
      <c r="F243" s="203" t="s">
        <v>253</v>
      </c>
      <c r="G243" s="191"/>
      <c r="H243" s="191"/>
      <c r="I243" s="194"/>
      <c r="J243" s="204">
        <f>BK243</f>
        <v>0</v>
      </c>
      <c r="K243" s="191"/>
      <c r="L243" s="195"/>
      <c r="M243" s="196"/>
      <c r="N243" s="197"/>
      <c r="O243" s="197"/>
      <c r="P243" s="198">
        <f>SUM(P244:P278)</f>
        <v>0</v>
      </c>
      <c r="Q243" s="197"/>
      <c r="R243" s="198">
        <f>SUM(R244:R278)</f>
        <v>0.31053729999999996</v>
      </c>
      <c r="S243" s="197"/>
      <c r="T243" s="199">
        <f>SUM(T244:T278)</f>
        <v>0</v>
      </c>
      <c r="AR243" s="200" t="s">
        <v>91</v>
      </c>
      <c r="AT243" s="201" t="s">
        <v>80</v>
      </c>
      <c r="AU243" s="201" t="s">
        <v>89</v>
      </c>
      <c r="AY243" s="200" t="s">
        <v>143</v>
      </c>
      <c r="BK243" s="202">
        <f>SUM(BK244:BK278)</f>
        <v>0</v>
      </c>
    </row>
    <row r="244" spans="1:65" s="2" customFormat="1" ht="21.75" customHeight="1">
      <c r="A244" s="34"/>
      <c r="B244" s="35"/>
      <c r="C244" s="205" t="s">
        <v>444</v>
      </c>
      <c r="D244" s="205" t="s">
        <v>146</v>
      </c>
      <c r="E244" s="206" t="s">
        <v>424</v>
      </c>
      <c r="F244" s="207" t="s">
        <v>425</v>
      </c>
      <c r="G244" s="208" t="s">
        <v>159</v>
      </c>
      <c r="H244" s="209">
        <v>12.536</v>
      </c>
      <c r="I244" s="210"/>
      <c r="J244" s="211">
        <f>ROUND(I244*H244,2)</f>
        <v>0</v>
      </c>
      <c r="K244" s="207" t="s">
        <v>150</v>
      </c>
      <c r="L244" s="39"/>
      <c r="M244" s="212" t="s">
        <v>1</v>
      </c>
      <c r="N244" s="213" t="s">
        <v>46</v>
      </c>
      <c r="O244" s="71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6" t="s">
        <v>210</v>
      </c>
      <c r="AT244" s="216" t="s">
        <v>146</v>
      </c>
      <c r="AU244" s="216" t="s">
        <v>91</v>
      </c>
      <c r="AY244" s="17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7" t="s">
        <v>89</v>
      </c>
      <c r="BK244" s="217">
        <f>ROUND(I244*H244,2)</f>
        <v>0</v>
      </c>
      <c r="BL244" s="17" t="s">
        <v>210</v>
      </c>
      <c r="BM244" s="216" t="s">
        <v>426</v>
      </c>
    </row>
    <row r="245" spans="2:51" s="13" customFormat="1" ht="11.25">
      <c r="B245" s="218"/>
      <c r="C245" s="219"/>
      <c r="D245" s="220" t="s">
        <v>153</v>
      </c>
      <c r="E245" s="221" t="s">
        <v>1</v>
      </c>
      <c r="F245" s="222" t="s">
        <v>427</v>
      </c>
      <c r="G245" s="219"/>
      <c r="H245" s="221" t="s">
        <v>1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153</v>
      </c>
      <c r="AU245" s="228" t="s">
        <v>91</v>
      </c>
      <c r="AV245" s="13" t="s">
        <v>89</v>
      </c>
      <c r="AW245" s="13" t="s">
        <v>35</v>
      </c>
      <c r="AX245" s="13" t="s">
        <v>81</v>
      </c>
      <c r="AY245" s="228" t="s">
        <v>143</v>
      </c>
    </row>
    <row r="246" spans="2:51" s="13" customFormat="1" ht="11.25">
      <c r="B246" s="218"/>
      <c r="C246" s="219"/>
      <c r="D246" s="220" t="s">
        <v>153</v>
      </c>
      <c r="E246" s="221" t="s">
        <v>1</v>
      </c>
      <c r="F246" s="222" t="s">
        <v>489</v>
      </c>
      <c r="G246" s="219"/>
      <c r="H246" s="221" t="s">
        <v>1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153</v>
      </c>
      <c r="AU246" s="228" t="s">
        <v>91</v>
      </c>
      <c r="AV246" s="13" t="s">
        <v>89</v>
      </c>
      <c r="AW246" s="13" t="s">
        <v>35</v>
      </c>
      <c r="AX246" s="13" t="s">
        <v>81</v>
      </c>
      <c r="AY246" s="228" t="s">
        <v>143</v>
      </c>
    </row>
    <row r="247" spans="2:51" s="14" customFormat="1" ht="11.25">
      <c r="B247" s="229"/>
      <c r="C247" s="230"/>
      <c r="D247" s="220" t="s">
        <v>153</v>
      </c>
      <c r="E247" s="231" t="s">
        <v>1</v>
      </c>
      <c r="F247" s="232" t="s">
        <v>295</v>
      </c>
      <c r="G247" s="230"/>
      <c r="H247" s="233">
        <v>12.536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153</v>
      </c>
      <c r="AU247" s="239" t="s">
        <v>91</v>
      </c>
      <c r="AV247" s="14" t="s">
        <v>91</v>
      </c>
      <c r="AW247" s="14" t="s">
        <v>35</v>
      </c>
      <c r="AX247" s="14" t="s">
        <v>81</v>
      </c>
      <c r="AY247" s="239" t="s">
        <v>143</v>
      </c>
    </row>
    <row r="248" spans="2:51" s="15" customFormat="1" ht="11.25">
      <c r="B248" s="240"/>
      <c r="C248" s="241"/>
      <c r="D248" s="220" t="s">
        <v>153</v>
      </c>
      <c r="E248" s="242" t="s">
        <v>1</v>
      </c>
      <c r="F248" s="243" t="s">
        <v>156</v>
      </c>
      <c r="G248" s="241"/>
      <c r="H248" s="244">
        <v>12.536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153</v>
      </c>
      <c r="AU248" s="250" t="s">
        <v>91</v>
      </c>
      <c r="AV248" s="15" t="s">
        <v>151</v>
      </c>
      <c r="AW248" s="15" t="s">
        <v>35</v>
      </c>
      <c r="AX248" s="15" t="s">
        <v>89</v>
      </c>
      <c r="AY248" s="250" t="s">
        <v>143</v>
      </c>
    </row>
    <row r="249" spans="1:65" s="2" customFormat="1" ht="21.75" customHeight="1">
      <c r="A249" s="34"/>
      <c r="B249" s="35"/>
      <c r="C249" s="205" t="s">
        <v>450</v>
      </c>
      <c r="D249" s="205" t="s">
        <v>146</v>
      </c>
      <c r="E249" s="206" t="s">
        <v>429</v>
      </c>
      <c r="F249" s="207" t="s">
        <v>430</v>
      </c>
      <c r="G249" s="208" t="s">
        <v>159</v>
      </c>
      <c r="H249" s="209">
        <v>12.536</v>
      </c>
      <c r="I249" s="210"/>
      <c r="J249" s="211">
        <f>ROUND(I249*H249,2)</f>
        <v>0</v>
      </c>
      <c r="K249" s="207" t="s">
        <v>150</v>
      </c>
      <c r="L249" s="39"/>
      <c r="M249" s="212" t="s">
        <v>1</v>
      </c>
      <c r="N249" s="213" t="s">
        <v>46</v>
      </c>
      <c r="O249" s="71"/>
      <c r="P249" s="214">
        <f>O249*H249</f>
        <v>0</v>
      </c>
      <c r="Q249" s="214">
        <v>0.0003</v>
      </c>
      <c r="R249" s="214">
        <f>Q249*H249</f>
        <v>0.0037607999999999995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210</v>
      </c>
      <c r="AT249" s="216" t="s">
        <v>146</v>
      </c>
      <c r="AU249" s="216" t="s">
        <v>91</v>
      </c>
      <c r="AY249" s="17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89</v>
      </c>
      <c r="BK249" s="217">
        <f>ROUND(I249*H249,2)</f>
        <v>0</v>
      </c>
      <c r="BL249" s="17" t="s">
        <v>210</v>
      </c>
      <c r="BM249" s="216" t="s">
        <v>431</v>
      </c>
    </row>
    <row r="250" spans="2:51" s="13" customFormat="1" ht="11.25">
      <c r="B250" s="218"/>
      <c r="C250" s="219"/>
      <c r="D250" s="220" t="s">
        <v>153</v>
      </c>
      <c r="E250" s="221" t="s">
        <v>1</v>
      </c>
      <c r="F250" s="222" t="s">
        <v>432</v>
      </c>
      <c r="G250" s="219"/>
      <c r="H250" s="221" t="s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153</v>
      </c>
      <c r="AU250" s="228" t="s">
        <v>91</v>
      </c>
      <c r="AV250" s="13" t="s">
        <v>89</v>
      </c>
      <c r="AW250" s="13" t="s">
        <v>35</v>
      </c>
      <c r="AX250" s="13" t="s">
        <v>81</v>
      </c>
      <c r="AY250" s="228" t="s">
        <v>143</v>
      </c>
    </row>
    <row r="251" spans="2:51" s="13" customFormat="1" ht="11.25">
      <c r="B251" s="218"/>
      <c r="C251" s="219"/>
      <c r="D251" s="220" t="s">
        <v>153</v>
      </c>
      <c r="E251" s="221" t="s">
        <v>1</v>
      </c>
      <c r="F251" s="222" t="s">
        <v>489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153</v>
      </c>
      <c r="AU251" s="228" t="s">
        <v>91</v>
      </c>
      <c r="AV251" s="13" t="s">
        <v>89</v>
      </c>
      <c r="AW251" s="13" t="s">
        <v>35</v>
      </c>
      <c r="AX251" s="13" t="s">
        <v>81</v>
      </c>
      <c r="AY251" s="228" t="s">
        <v>143</v>
      </c>
    </row>
    <row r="252" spans="2:51" s="14" customFormat="1" ht="11.25">
      <c r="B252" s="229"/>
      <c r="C252" s="230"/>
      <c r="D252" s="220" t="s">
        <v>153</v>
      </c>
      <c r="E252" s="231" t="s">
        <v>1</v>
      </c>
      <c r="F252" s="232" t="s">
        <v>295</v>
      </c>
      <c r="G252" s="230"/>
      <c r="H252" s="233">
        <v>12.536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153</v>
      </c>
      <c r="AU252" s="239" t="s">
        <v>91</v>
      </c>
      <c r="AV252" s="14" t="s">
        <v>91</v>
      </c>
      <c r="AW252" s="14" t="s">
        <v>35</v>
      </c>
      <c r="AX252" s="14" t="s">
        <v>81</v>
      </c>
      <c r="AY252" s="239" t="s">
        <v>143</v>
      </c>
    </row>
    <row r="253" spans="2:51" s="15" customFormat="1" ht="11.25">
      <c r="B253" s="240"/>
      <c r="C253" s="241"/>
      <c r="D253" s="220" t="s">
        <v>153</v>
      </c>
      <c r="E253" s="242" t="s">
        <v>1</v>
      </c>
      <c r="F253" s="243" t="s">
        <v>156</v>
      </c>
      <c r="G253" s="241"/>
      <c r="H253" s="244">
        <v>12.536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153</v>
      </c>
      <c r="AU253" s="250" t="s">
        <v>91</v>
      </c>
      <c r="AV253" s="15" t="s">
        <v>151</v>
      </c>
      <c r="AW253" s="15" t="s">
        <v>35</v>
      </c>
      <c r="AX253" s="15" t="s">
        <v>89</v>
      </c>
      <c r="AY253" s="250" t="s">
        <v>143</v>
      </c>
    </row>
    <row r="254" spans="1:65" s="2" customFormat="1" ht="21.75" customHeight="1">
      <c r="A254" s="34"/>
      <c r="B254" s="35"/>
      <c r="C254" s="205" t="s">
        <v>454</v>
      </c>
      <c r="D254" s="205" t="s">
        <v>146</v>
      </c>
      <c r="E254" s="206" t="s">
        <v>434</v>
      </c>
      <c r="F254" s="207" t="s">
        <v>435</v>
      </c>
      <c r="G254" s="208" t="s">
        <v>159</v>
      </c>
      <c r="H254" s="209">
        <v>12.536</v>
      </c>
      <c r="I254" s="210"/>
      <c r="J254" s="211">
        <f>ROUND(I254*H254,2)</f>
        <v>0</v>
      </c>
      <c r="K254" s="207" t="s">
        <v>150</v>
      </c>
      <c r="L254" s="39"/>
      <c r="M254" s="212" t="s">
        <v>1</v>
      </c>
      <c r="N254" s="213" t="s">
        <v>46</v>
      </c>
      <c r="O254" s="71"/>
      <c r="P254" s="214">
        <f>O254*H254</f>
        <v>0</v>
      </c>
      <c r="Q254" s="214">
        <v>0.0015</v>
      </c>
      <c r="R254" s="214">
        <f>Q254*H254</f>
        <v>0.018804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210</v>
      </c>
      <c r="AT254" s="216" t="s">
        <v>146</v>
      </c>
      <c r="AU254" s="216" t="s">
        <v>91</v>
      </c>
      <c r="AY254" s="17" t="s">
        <v>143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89</v>
      </c>
      <c r="BK254" s="217">
        <f>ROUND(I254*H254,2)</f>
        <v>0</v>
      </c>
      <c r="BL254" s="17" t="s">
        <v>210</v>
      </c>
      <c r="BM254" s="216" t="s">
        <v>436</v>
      </c>
    </row>
    <row r="255" spans="2:51" s="13" customFormat="1" ht="11.25">
      <c r="B255" s="218"/>
      <c r="C255" s="219"/>
      <c r="D255" s="220" t="s">
        <v>153</v>
      </c>
      <c r="E255" s="221" t="s">
        <v>1</v>
      </c>
      <c r="F255" s="222" t="s">
        <v>437</v>
      </c>
      <c r="G255" s="219"/>
      <c r="H255" s="221" t="s">
        <v>1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153</v>
      </c>
      <c r="AU255" s="228" t="s">
        <v>91</v>
      </c>
      <c r="AV255" s="13" t="s">
        <v>89</v>
      </c>
      <c r="AW255" s="13" t="s">
        <v>35</v>
      </c>
      <c r="AX255" s="13" t="s">
        <v>81</v>
      </c>
      <c r="AY255" s="228" t="s">
        <v>143</v>
      </c>
    </row>
    <row r="256" spans="2:51" s="13" customFormat="1" ht="11.25">
      <c r="B256" s="218"/>
      <c r="C256" s="219"/>
      <c r="D256" s="220" t="s">
        <v>153</v>
      </c>
      <c r="E256" s="221" t="s">
        <v>1</v>
      </c>
      <c r="F256" s="222" t="s">
        <v>489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153</v>
      </c>
      <c r="AU256" s="228" t="s">
        <v>91</v>
      </c>
      <c r="AV256" s="13" t="s">
        <v>89</v>
      </c>
      <c r="AW256" s="13" t="s">
        <v>35</v>
      </c>
      <c r="AX256" s="13" t="s">
        <v>81</v>
      </c>
      <c r="AY256" s="228" t="s">
        <v>143</v>
      </c>
    </row>
    <row r="257" spans="2:51" s="14" customFormat="1" ht="11.25">
      <c r="B257" s="229"/>
      <c r="C257" s="230"/>
      <c r="D257" s="220" t="s">
        <v>153</v>
      </c>
      <c r="E257" s="231" t="s">
        <v>1</v>
      </c>
      <c r="F257" s="232" t="s">
        <v>295</v>
      </c>
      <c r="G257" s="230"/>
      <c r="H257" s="233">
        <v>12.536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153</v>
      </c>
      <c r="AU257" s="239" t="s">
        <v>91</v>
      </c>
      <c r="AV257" s="14" t="s">
        <v>91</v>
      </c>
      <c r="AW257" s="14" t="s">
        <v>35</v>
      </c>
      <c r="AX257" s="14" t="s">
        <v>81</v>
      </c>
      <c r="AY257" s="239" t="s">
        <v>143</v>
      </c>
    </row>
    <row r="258" spans="2:51" s="15" customFormat="1" ht="11.25">
      <c r="B258" s="240"/>
      <c r="C258" s="241"/>
      <c r="D258" s="220" t="s">
        <v>153</v>
      </c>
      <c r="E258" s="242" t="s">
        <v>1</v>
      </c>
      <c r="F258" s="243" t="s">
        <v>156</v>
      </c>
      <c r="G258" s="241"/>
      <c r="H258" s="244">
        <v>12.536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153</v>
      </c>
      <c r="AU258" s="250" t="s">
        <v>91</v>
      </c>
      <c r="AV258" s="15" t="s">
        <v>151</v>
      </c>
      <c r="AW258" s="15" t="s">
        <v>35</v>
      </c>
      <c r="AX258" s="15" t="s">
        <v>89</v>
      </c>
      <c r="AY258" s="250" t="s">
        <v>143</v>
      </c>
    </row>
    <row r="259" spans="1:65" s="2" customFormat="1" ht="21.75" customHeight="1">
      <c r="A259" s="34"/>
      <c r="B259" s="35"/>
      <c r="C259" s="205" t="s">
        <v>459</v>
      </c>
      <c r="D259" s="205" t="s">
        <v>146</v>
      </c>
      <c r="E259" s="206" t="s">
        <v>439</v>
      </c>
      <c r="F259" s="207" t="s">
        <v>440</v>
      </c>
      <c r="G259" s="208" t="s">
        <v>381</v>
      </c>
      <c r="H259" s="209">
        <v>12.55</v>
      </c>
      <c r="I259" s="210"/>
      <c r="J259" s="211">
        <f>ROUND(I259*H259,2)</f>
        <v>0</v>
      </c>
      <c r="K259" s="207" t="s">
        <v>150</v>
      </c>
      <c r="L259" s="39"/>
      <c r="M259" s="212" t="s">
        <v>1</v>
      </c>
      <c r="N259" s="213" t="s">
        <v>46</v>
      </c>
      <c r="O259" s="71"/>
      <c r="P259" s="214">
        <f>O259*H259</f>
        <v>0</v>
      </c>
      <c r="Q259" s="214">
        <v>0.00028</v>
      </c>
      <c r="R259" s="214">
        <f>Q259*H259</f>
        <v>0.0035139999999999998</v>
      </c>
      <c r="S259" s="214">
        <v>0</v>
      </c>
      <c r="T259" s="21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210</v>
      </c>
      <c r="AT259" s="216" t="s">
        <v>146</v>
      </c>
      <c r="AU259" s="216" t="s">
        <v>91</v>
      </c>
      <c r="AY259" s="17" t="s">
        <v>143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89</v>
      </c>
      <c r="BK259" s="217">
        <f>ROUND(I259*H259,2)</f>
        <v>0</v>
      </c>
      <c r="BL259" s="17" t="s">
        <v>210</v>
      </c>
      <c r="BM259" s="216" t="s">
        <v>441</v>
      </c>
    </row>
    <row r="260" spans="2:51" s="13" customFormat="1" ht="11.25">
      <c r="B260" s="218"/>
      <c r="C260" s="219"/>
      <c r="D260" s="220" t="s">
        <v>153</v>
      </c>
      <c r="E260" s="221" t="s">
        <v>1</v>
      </c>
      <c r="F260" s="222" t="s">
        <v>442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153</v>
      </c>
      <c r="AU260" s="228" t="s">
        <v>91</v>
      </c>
      <c r="AV260" s="13" t="s">
        <v>89</v>
      </c>
      <c r="AW260" s="13" t="s">
        <v>35</v>
      </c>
      <c r="AX260" s="13" t="s">
        <v>81</v>
      </c>
      <c r="AY260" s="228" t="s">
        <v>143</v>
      </c>
    </row>
    <row r="261" spans="2:51" s="13" customFormat="1" ht="11.25">
      <c r="B261" s="218"/>
      <c r="C261" s="219"/>
      <c r="D261" s="220" t="s">
        <v>153</v>
      </c>
      <c r="E261" s="221" t="s">
        <v>1</v>
      </c>
      <c r="F261" s="222" t="s">
        <v>489</v>
      </c>
      <c r="G261" s="219"/>
      <c r="H261" s="221" t="s">
        <v>1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153</v>
      </c>
      <c r="AU261" s="228" t="s">
        <v>91</v>
      </c>
      <c r="AV261" s="13" t="s">
        <v>89</v>
      </c>
      <c r="AW261" s="13" t="s">
        <v>35</v>
      </c>
      <c r="AX261" s="13" t="s">
        <v>81</v>
      </c>
      <c r="AY261" s="228" t="s">
        <v>143</v>
      </c>
    </row>
    <row r="262" spans="2:51" s="14" customFormat="1" ht="11.25">
      <c r="B262" s="229"/>
      <c r="C262" s="230"/>
      <c r="D262" s="220" t="s">
        <v>153</v>
      </c>
      <c r="E262" s="231" t="s">
        <v>1</v>
      </c>
      <c r="F262" s="232" t="s">
        <v>546</v>
      </c>
      <c r="G262" s="230"/>
      <c r="H262" s="233">
        <v>12.55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153</v>
      </c>
      <c r="AU262" s="239" t="s">
        <v>91</v>
      </c>
      <c r="AV262" s="14" t="s">
        <v>91</v>
      </c>
      <c r="AW262" s="14" t="s">
        <v>35</v>
      </c>
      <c r="AX262" s="14" t="s">
        <v>81</v>
      </c>
      <c r="AY262" s="239" t="s">
        <v>143</v>
      </c>
    </row>
    <row r="263" spans="2:51" s="15" customFormat="1" ht="11.25">
      <c r="B263" s="240"/>
      <c r="C263" s="241"/>
      <c r="D263" s="220" t="s">
        <v>153</v>
      </c>
      <c r="E263" s="242" t="s">
        <v>1</v>
      </c>
      <c r="F263" s="243" t="s">
        <v>156</v>
      </c>
      <c r="G263" s="241"/>
      <c r="H263" s="244">
        <v>12.55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153</v>
      </c>
      <c r="AU263" s="250" t="s">
        <v>91</v>
      </c>
      <c r="AV263" s="15" t="s">
        <v>151</v>
      </c>
      <c r="AW263" s="15" t="s">
        <v>35</v>
      </c>
      <c r="AX263" s="15" t="s">
        <v>89</v>
      </c>
      <c r="AY263" s="250" t="s">
        <v>143</v>
      </c>
    </row>
    <row r="264" spans="1:65" s="2" customFormat="1" ht="33" customHeight="1">
      <c r="A264" s="34"/>
      <c r="B264" s="35"/>
      <c r="C264" s="205" t="s">
        <v>464</v>
      </c>
      <c r="D264" s="205" t="s">
        <v>146</v>
      </c>
      <c r="E264" s="206" t="s">
        <v>445</v>
      </c>
      <c r="F264" s="207" t="s">
        <v>446</v>
      </c>
      <c r="G264" s="208" t="s">
        <v>159</v>
      </c>
      <c r="H264" s="209">
        <v>12.536</v>
      </c>
      <c r="I264" s="210"/>
      <c r="J264" s="211">
        <f>ROUND(I264*H264,2)</f>
        <v>0</v>
      </c>
      <c r="K264" s="207" t="s">
        <v>150</v>
      </c>
      <c r="L264" s="39"/>
      <c r="M264" s="212" t="s">
        <v>1</v>
      </c>
      <c r="N264" s="213" t="s">
        <v>46</v>
      </c>
      <c r="O264" s="71"/>
      <c r="P264" s="214">
        <f>O264*H264</f>
        <v>0</v>
      </c>
      <c r="Q264" s="214">
        <v>0.00495</v>
      </c>
      <c r="R264" s="214">
        <f>Q264*H264</f>
        <v>0.0620532</v>
      </c>
      <c r="S264" s="214">
        <v>0</v>
      </c>
      <c r="T264" s="21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210</v>
      </c>
      <c r="AT264" s="216" t="s">
        <v>146</v>
      </c>
      <c r="AU264" s="216" t="s">
        <v>91</v>
      </c>
      <c r="AY264" s="17" t="s">
        <v>143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7" t="s">
        <v>89</v>
      </c>
      <c r="BK264" s="217">
        <f>ROUND(I264*H264,2)</f>
        <v>0</v>
      </c>
      <c r="BL264" s="17" t="s">
        <v>210</v>
      </c>
      <c r="BM264" s="216" t="s">
        <v>447</v>
      </c>
    </row>
    <row r="265" spans="2:51" s="13" customFormat="1" ht="11.25">
      <c r="B265" s="218"/>
      <c r="C265" s="219"/>
      <c r="D265" s="220" t="s">
        <v>153</v>
      </c>
      <c r="E265" s="221" t="s">
        <v>1</v>
      </c>
      <c r="F265" s="222" t="s">
        <v>547</v>
      </c>
      <c r="G265" s="219"/>
      <c r="H265" s="221" t="s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153</v>
      </c>
      <c r="AU265" s="228" t="s">
        <v>91</v>
      </c>
      <c r="AV265" s="13" t="s">
        <v>89</v>
      </c>
      <c r="AW265" s="13" t="s">
        <v>35</v>
      </c>
      <c r="AX265" s="13" t="s">
        <v>81</v>
      </c>
      <c r="AY265" s="228" t="s">
        <v>143</v>
      </c>
    </row>
    <row r="266" spans="2:51" s="13" customFormat="1" ht="11.25">
      <c r="B266" s="218"/>
      <c r="C266" s="219"/>
      <c r="D266" s="220" t="s">
        <v>153</v>
      </c>
      <c r="E266" s="221" t="s">
        <v>1</v>
      </c>
      <c r="F266" s="222" t="s">
        <v>489</v>
      </c>
      <c r="G266" s="219"/>
      <c r="H266" s="221" t="s">
        <v>1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153</v>
      </c>
      <c r="AU266" s="228" t="s">
        <v>91</v>
      </c>
      <c r="AV266" s="13" t="s">
        <v>89</v>
      </c>
      <c r="AW266" s="13" t="s">
        <v>35</v>
      </c>
      <c r="AX266" s="13" t="s">
        <v>81</v>
      </c>
      <c r="AY266" s="228" t="s">
        <v>143</v>
      </c>
    </row>
    <row r="267" spans="2:51" s="14" customFormat="1" ht="11.25">
      <c r="B267" s="229"/>
      <c r="C267" s="230"/>
      <c r="D267" s="220" t="s">
        <v>153</v>
      </c>
      <c r="E267" s="231" t="s">
        <v>1</v>
      </c>
      <c r="F267" s="232" t="s">
        <v>548</v>
      </c>
      <c r="G267" s="230"/>
      <c r="H267" s="233">
        <v>12.536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153</v>
      </c>
      <c r="AU267" s="239" t="s">
        <v>91</v>
      </c>
      <c r="AV267" s="14" t="s">
        <v>91</v>
      </c>
      <c r="AW267" s="14" t="s">
        <v>35</v>
      </c>
      <c r="AX267" s="14" t="s">
        <v>81</v>
      </c>
      <c r="AY267" s="239" t="s">
        <v>143</v>
      </c>
    </row>
    <row r="268" spans="2:51" s="15" customFormat="1" ht="11.25">
      <c r="B268" s="240"/>
      <c r="C268" s="241"/>
      <c r="D268" s="220" t="s">
        <v>153</v>
      </c>
      <c r="E268" s="242" t="s">
        <v>271</v>
      </c>
      <c r="F268" s="243" t="s">
        <v>156</v>
      </c>
      <c r="G268" s="241"/>
      <c r="H268" s="244">
        <v>12.536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153</v>
      </c>
      <c r="AU268" s="250" t="s">
        <v>91</v>
      </c>
      <c r="AV268" s="15" t="s">
        <v>151</v>
      </c>
      <c r="AW268" s="15" t="s">
        <v>35</v>
      </c>
      <c r="AX268" s="15" t="s">
        <v>89</v>
      </c>
      <c r="AY268" s="250" t="s">
        <v>143</v>
      </c>
    </row>
    <row r="269" spans="1:65" s="2" customFormat="1" ht="21.75" customHeight="1">
      <c r="A269" s="34"/>
      <c r="B269" s="35"/>
      <c r="C269" s="205" t="s">
        <v>468</v>
      </c>
      <c r="D269" s="205" t="s">
        <v>146</v>
      </c>
      <c r="E269" s="206" t="s">
        <v>451</v>
      </c>
      <c r="F269" s="207" t="s">
        <v>452</v>
      </c>
      <c r="G269" s="208" t="s">
        <v>238</v>
      </c>
      <c r="H269" s="209">
        <v>13</v>
      </c>
      <c r="I269" s="210"/>
      <c r="J269" s="211">
        <f>ROUND(I269*H269,2)</f>
        <v>0</v>
      </c>
      <c r="K269" s="207" t="s">
        <v>150</v>
      </c>
      <c r="L269" s="39"/>
      <c r="M269" s="212" t="s">
        <v>1</v>
      </c>
      <c r="N269" s="213" t="s">
        <v>46</v>
      </c>
      <c r="O269" s="71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6" t="s">
        <v>210</v>
      </c>
      <c r="AT269" s="216" t="s">
        <v>146</v>
      </c>
      <c r="AU269" s="216" t="s">
        <v>91</v>
      </c>
      <c r="AY269" s="17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7" t="s">
        <v>89</v>
      </c>
      <c r="BK269" s="217">
        <f>ROUND(I269*H269,2)</f>
        <v>0</v>
      </c>
      <c r="BL269" s="17" t="s">
        <v>210</v>
      </c>
      <c r="BM269" s="216" t="s">
        <v>453</v>
      </c>
    </row>
    <row r="270" spans="1:65" s="2" customFormat="1" ht="16.5" customHeight="1">
      <c r="A270" s="34"/>
      <c r="B270" s="35"/>
      <c r="C270" s="266" t="s">
        <v>474</v>
      </c>
      <c r="D270" s="266" t="s">
        <v>402</v>
      </c>
      <c r="E270" s="267" t="s">
        <v>455</v>
      </c>
      <c r="F270" s="268" t="s">
        <v>456</v>
      </c>
      <c r="G270" s="269" t="s">
        <v>159</v>
      </c>
      <c r="H270" s="270">
        <v>22.656</v>
      </c>
      <c r="I270" s="271"/>
      <c r="J270" s="272">
        <f>ROUND(I270*H270,2)</f>
        <v>0</v>
      </c>
      <c r="K270" s="268" t="s">
        <v>150</v>
      </c>
      <c r="L270" s="273"/>
      <c r="M270" s="274" t="s">
        <v>1</v>
      </c>
      <c r="N270" s="275" t="s">
        <v>46</v>
      </c>
      <c r="O270" s="71"/>
      <c r="P270" s="214">
        <f>O270*H270</f>
        <v>0</v>
      </c>
      <c r="Q270" s="214">
        <v>0.0098</v>
      </c>
      <c r="R270" s="214">
        <f>Q270*H270</f>
        <v>0.22202879999999997</v>
      </c>
      <c r="S270" s="214">
        <v>0</v>
      </c>
      <c r="T270" s="21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405</v>
      </c>
      <c r="AT270" s="216" t="s">
        <v>402</v>
      </c>
      <c r="AU270" s="216" t="s">
        <v>91</v>
      </c>
      <c r="AY270" s="17" t="s">
        <v>143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89</v>
      </c>
      <c r="BK270" s="217">
        <f>ROUND(I270*H270,2)</f>
        <v>0</v>
      </c>
      <c r="BL270" s="17" t="s">
        <v>210</v>
      </c>
      <c r="BM270" s="216" t="s">
        <v>457</v>
      </c>
    </row>
    <row r="271" spans="2:51" s="14" customFormat="1" ht="11.25">
      <c r="B271" s="229"/>
      <c r="C271" s="230"/>
      <c r="D271" s="220" t="s">
        <v>153</v>
      </c>
      <c r="E271" s="230"/>
      <c r="F271" s="232" t="s">
        <v>458</v>
      </c>
      <c r="G271" s="230"/>
      <c r="H271" s="233">
        <v>22.656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153</v>
      </c>
      <c r="AU271" s="239" t="s">
        <v>91</v>
      </c>
      <c r="AV271" s="14" t="s">
        <v>91</v>
      </c>
      <c r="AW271" s="14" t="s">
        <v>4</v>
      </c>
      <c r="AX271" s="14" t="s">
        <v>89</v>
      </c>
      <c r="AY271" s="239" t="s">
        <v>143</v>
      </c>
    </row>
    <row r="272" spans="1:65" s="2" customFormat="1" ht="21.75" customHeight="1">
      <c r="A272" s="34"/>
      <c r="B272" s="35"/>
      <c r="C272" s="205" t="s">
        <v>480</v>
      </c>
      <c r="D272" s="205" t="s">
        <v>146</v>
      </c>
      <c r="E272" s="206" t="s">
        <v>460</v>
      </c>
      <c r="F272" s="207" t="s">
        <v>461</v>
      </c>
      <c r="G272" s="208" t="s">
        <v>381</v>
      </c>
      <c r="H272" s="209">
        <v>12.55</v>
      </c>
      <c r="I272" s="210"/>
      <c r="J272" s="211">
        <f>ROUND(I272*H272,2)</f>
        <v>0</v>
      </c>
      <c r="K272" s="207" t="s">
        <v>150</v>
      </c>
      <c r="L272" s="39"/>
      <c r="M272" s="212" t="s">
        <v>1</v>
      </c>
      <c r="N272" s="213" t="s">
        <v>46</v>
      </c>
      <c r="O272" s="71"/>
      <c r="P272" s="214">
        <f>O272*H272</f>
        <v>0</v>
      </c>
      <c r="Q272" s="214">
        <v>3E-05</v>
      </c>
      <c r="R272" s="214">
        <f>Q272*H272</f>
        <v>0.00037650000000000004</v>
      </c>
      <c r="S272" s="214">
        <v>0</v>
      </c>
      <c r="T272" s="21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6" t="s">
        <v>210</v>
      </c>
      <c r="AT272" s="216" t="s">
        <v>146</v>
      </c>
      <c r="AU272" s="216" t="s">
        <v>91</v>
      </c>
      <c r="AY272" s="17" t="s">
        <v>143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7" t="s">
        <v>89</v>
      </c>
      <c r="BK272" s="217">
        <f>ROUND(I272*H272,2)</f>
        <v>0</v>
      </c>
      <c r="BL272" s="17" t="s">
        <v>210</v>
      </c>
      <c r="BM272" s="216" t="s">
        <v>462</v>
      </c>
    </row>
    <row r="273" spans="2:51" s="13" customFormat="1" ht="11.25">
      <c r="B273" s="218"/>
      <c r="C273" s="219"/>
      <c r="D273" s="220" t="s">
        <v>153</v>
      </c>
      <c r="E273" s="221" t="s">
        <v>1</v>
      </c>
      <c r="F273" s="222" t="s">
        <v>463</v>
      </c>
      <c r="G273" s="219"/>
      <c r="H273" s="221" t="s">
        <v>1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153</v>
      </c>
      <c r="AU273" s="228" t="s">
        <v>91</v>
      </c>
      <c r="AV273" s="13" t="s">
        <v>89</v>
      </c>
      <c r="AW273" s="13" t="s">
        <v>35</v>
      </c>
      <c r="AX273" s="13" t="s">
        <v>81</v>
      </c>
      <c r="AY273" s="228" t="s">
        <v>143</v>
      </c>
    </row>
    <row r="274" spans="2:51" s="13" customFormat="1" ht="11.25">
      <c r="B274" s="218"/>
      <c r="C274" s="219"/>
      <c r="D274" s="220" t="s">
        <v>153</v>
      </c>
      <c r="E274" s="221" t="s">
        <v>1</v>
      </c>
      <c r="F274" s="222" t="s">
        <v>489</v>
      </c>
      <c r="G274" s="219"/>
      <c r="H274" s="221" t="s">
        <v>1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153</v>
      </c>
      <c r="AU274" s="228" t="s">
        <v>91</v>
      </c>
      <c r="AV274" s="13" t="s">
        <v>89</v>
      </c>
      <c r="AW274" s="13" t="s">
        <v>35</v>
      </c>
      <c r="AX274" s="13" t="s">
        <v>81</v>
      </c>
      <c r="AY274" s="228" t="s">
        <v>143</v>
      </c>
    </row>
    <row r="275" spans="2:51" s="14" customFormat="1" ht="11.25">
      <c r="B275" s="229"/>
      <c r="C275" s="230"/>
      <c r="D275" s="220" t="s">
        <v>153</v>
      </c>
      <c r="E275" s="231" t="s">
        <v>1</v>
      </c>
      <c r="F275" s="232" t="s">
        <v>546</v>
      </c>
      <c r="G275" s="230"/>
      <c r="H275" s="233">
        <v>12.55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153</v>
      </c>
      <c r="AU275" s="239" t="s">
        <v>91</v>
      </c>
      <c r="AV275" s="14" t="s">
        <v>91</v>
      </c>
      <c r="AW275" s="14" t="s">
        <v>35</v>
      </c>
      <c r="AX275" s="14" t="s">
        <v>81</v>
      </c>
      <c r="AY275" s="239" t="s">
        <v>143</v>
      </c>
    </row>
    <row r="276" spans="2:51" s="15" customFormat="1" ht="11.25">
      <c r="B276" s="240"/>
      <c r="C276" s="241"/>
      <c r="D276" s="220" t="s">
        <v>153</v>
      </c>
      <c r="E276" s="242" t="s">
        <v>1</v>
      </c>
      <c r="F276" s="243" t="s">
        <v>156</v>
      </c>
      <c r="G276" s="241"/>
      <c r="H276" s="244">
        <v>12.55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153</v>
      </c>
      <c r="AU276" s="250" t="s">
        <v>91</v>
      </c>
      <c r="AV276" s="15" t="s">
        <v>151</v>
      </c>
      <c r="AW276" s="15" t="s">
        <v>35</v>
      </c>
      <c r="AX276" s="15" t="s">
        <v>89</v>
      </c>
      <c r="AY276" s="250" t="s">
        <v>143</v>
      </c>
    </row>
    <row r="277" spans="1:65" s="2" customFormat="1" ht="33" customHeight="1">
      <c r="A277" s="34"/>
      <c r="B277" s="35"/>
      <c r="C277" s="205" t="s">
        <v>484</v>
      </c>
      <c r="D277" s="205" t="s">
        <v>146</v>
      </c>
      <c r="E277" s="206" t="s">
        <v>465</v>
      </c>
      <c r="F277" s="207" t="s">
        <v>466</v>
      </c>
      <c r="G277" s="208" t="s">
        <v>180</v>
      </c>
      <c r="H277" s="209">
        <v>0.311</v>
      </c>
      <c r="I277" s="210"/>
      <c r="J277" s="211">
        <f>ROUND(I277*H277,2)</f>
        <v>0</v>
      </c>
      <c r="K277" s="207" t="s">
        <v>150</v>
      </c>
      <c r="L277" s="39"/>
      <c r="M277" s="212" t="s">
        <v>1</v>
      </c>
      <c r="N277" s="213" t="s">
        <v>46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210</v>
      </c>
      <c r="AT277" s="216" t="s">
        <v>146</v>
      </c>
      <c r="AU277" s="216" t="s">
        <v>91</v>
      </c>
      <c r="AY277" s="17" t="s">
        <v>143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89</v>
      </c>
      <c r="BK277" s="217">
        <f>ROUND(I277*H277,2)</f>
        <v>0</v>
      </c>
      <c r="BL277" s="17" t="s">
        <v>210</v>
      </c>
      <c r="BM277" s="216" t="s">
        <v>467</v>
      </c>
    </row>
    <row r="278" spans="1:65" s="2" customFormat="1" ht="44.25" customHeight="1">
      <c r="A278" s="34"/>
      <c r="B278" s="35"/>
      <c r="C278" s="205" t="s">
        <v>549</v>
      </c>
      <c r="D278" s="205" t="s">
        <v>146</v>
      </c>
      <c r="E278" s="206" t="s">
        <v>469</v>
      </c>
      <c r="F278" s="207" t="s">
        <v>470</v>
      </c>
      <c r="G278" s="208" t="s">
        <v>180</v>
      </c>
      <c r="H278" s="209">
        <v>0.311</v>
      </c>
      <c r="I278" s="210"/>
      <c r="J278" s="211">
        <f>ROUND(I278*H278,2)</f>
        <v>0</v>
      </c>
      <c r="K278" s="207" t="s">
        <v>150</v>
      </c>
      <c r="L278" s="39"/>
      <c r="M278" s="212" t="s">
        <v>1</v>
      </c>
      <c r="N278" s="213" t="s">
        <v>46</v>
      </c>
      <c r="O278" s="71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6" t="s">
        <v>210</v>
      </c>
      <c r="AT278" s="216" t="s">
        <v>146</v>
      </c>
      <c r="AU278" s="216" t="s">
        <v>91</v>
      </c>
      <c r="AY278" s="17" t="s">
        <v>143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7" t="s">
        <v>89</v>
      </c>
      <c r="BK278" s="217">
        <f>ROUND(I278*H278,2)</f>
        <v>0</v>
      </c>
      <c r="BL278" s="17" t="s">
        <v>210</v>
      </c>
      <c r="BM278" s="216" t="s">
        <v>471</v>
      </c>
    </row>
    <row r="279" spans="2:63" s="12" customFormat="1" ht="22.9" customHeight="1">
      <c r="B279" s="190"/>
      <c r="C279" s="191"/>
      <c r="D279" s="192" t="s">
        <v>80</v>
      </c>
      <c r="E279" s="203" t="s">
        <v>472</v>
      </c>
      <c r="F279" s="203" t="s">
        <v>473</v>
      </c>
      <c r="G279" s="191"/>
      <c r="H279" s="191"/>
      <c r="I279" s="194"/>
      <c r="J279" s="204">
        <f>BK279</f>
        <v>0</v>
      </c>
      <c r="K279" s="191"/>
      <c r="L279" s="195"/>
      <c r="M279" s="196"/>
      <c r="N279" s="197"/>
      <c r="O279" s="197"/>
      <c r="P279" s="198">
        <f>SUM(P280:P290)</f>
        <v>0</v>
      </c>
      <c r="Q279" s="197"/>
      <c r="R279" s="198">
        <f>SUM(R280:R290)</f>
        <v>0.02471304</v>
      </c>
      <c r="S279" s="197"/>
      <c r="T279" s="199">
        <f>SUM(T280:T290)</f>
        <v>0</v>
      </c>
      <c r="AR279" s="200" t="s">
        <v>91</v>
      </c>
      <c r="AT279" s="201" t="s">
        <v>80</v>
      </c>
      <c r="AU279" s="201" t="s">
        <v>89</v>
      </c>
      <c r="AY279" s="200" t="s">
        <v>143</v>
      </c>
      <c r="BK279" s="202">
        <f>SUM(BK280:BK290)</f>
        <v>0</v>
      </c>
    </row>
    <row r="280" spans="1:65" s="2" customFormat="1" ht="21.75" customHeight="1">
      <c r="A280" s="34"/>
      <c r="B280" s="35"/>
      <c r="C280" s="205" t="s">
        <v>550</v>
      </c>
      <c r="D280" s="205" t="s">
        <v>146</v>
      </c>
      <c r="E280" s="206" t="s">
        <v>475</v>
      </c>
      <c r="F280" s="207" t="s">
        <v>476</v>
      </c>
      <c r="G280" s="208" t="s">
        <v>159</v>
      </c>
      <c r="H280" s="209">
        <v>53.724</v>
      </c>
      <c r="I280" s="210"/>
      <c r="J280" s="211">
        <f>ROUND(I280*H280,2)</f>
        <v>0</v>
      </c>
      <c r="K280" s="207" t="s">
        <v>150</v>
      </c>
      <c r="L280" s="39"/>
      <c r="M280" s="212" t="s">
        <v>1</v>
      </c>
      <c r="N280" s="213" t="s">
        <v>46</v>
      </c>
      <c r="O280" s="71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210</v>
      </c>
      <c r="AT280" s="216" t="s">
        <v>146</v>
      </c>
      <c r="AU280" s="216" t="s">
        <v>91</v>
      </c>
      <c r="AY280" s="17" t="s">
        <v>143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89</v>
      </c>
      <c r="BK280" s="217">
        <f>ROUND(I280*H280,2)</f>
        <v>0</v>
      </c>
      <c r="BL280" s="17" t="s">
        <v>210</v>
      </c>
      <c r="BM280" s="216" t="s">
        <v>477</v>
      </c>
    </row>
    <row r="281" spans="2:51" s="13" customFormat="1" ht="11.25">
      <c r="B281" s="218"/>
      <c r="C281" s="219"/>
      <c r="D281" s="220" t="s">
        <v>153</v>
      </c>
      <c r="E281" s="221" t="s">
        <v>1</v>
      </c>
      <c r="F281" s="222" t="s">
        <v>478</v>
      </c>
      <c r="G281" s="219"/>
      <c r="H281" s="221" t="s">
        <v>1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153</v>
      </c>
      <c r="AU281" s="228" t="s">
        <v>91</v>
      </c>
      <c r="AV281" s="13" t="s">
        <v>89</v>
      </c>
      <c r="AW281" s="13" t="s">
        <v>35</v>
      </c>
      <c r="AX281" s="13" t="s">
        <v>81</v>
      </c>
      <c r="AY281" s="228" t="s">
        <v>143</v>
      </c>
    </row>
    <row r="282" spans="2:51" s="13" customFormat="1" ht="11.25">
      <c r="B282" s="218"/>
      <c r="C282" s="219"/>
      <c r="D282" s="220" t="s">
        <v>153</v>
      </c>
      <c r="E282" s="221" t="s">
        <v>1</v>
      </c>
      <c r="F282" s="222" t="s">
        <v>489</v>
      </c>
      <c r="G282" s="219"/>
      <c r="H282" s="221" t="s">
        <v>1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153</v>
      </c>
      <c r="AU282" s="228" t="s">
        <v>91</v>
      </c>
      <c r="AV282" s="13" t="s">
        <v>89</v>
      </c>
      <c r="AW282" s="13" t="s">
        <v>35</v>
      </c>
      <c r="AX282" s="13" t="s">
        <v>81</v>
      </c>
      <c r="AY282" s="228" t="s">
        <v>143</v>
      </c>
    </row>
    <row r="283" spans="2:51" s="14" customFormat="1" ht="11.25">
      <c r="B283" s="229"/>
      <c r="C283" s="230"/>
      <c r="D283" s="220" t="s">
        <v>153</v>
      </c>
      <c r="E283" s="231" t="s">
        <v>1</v>
      </c>
      <c r="F283" s="232" t="s">
        <v>495</v>
      </c>
      <c r="G283" s="230"/>
      <c r="H283" s="233">
        <v>14.01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153</v>
      </c>
      <c r="AU283" s="239" t="s">
        <v>91</v>
      </c>
      <c r="AV283" s="14" t="s">
        <v>91</v>
      </c>
      <c r="AW283" s="14" t="s">
        <v>35</v>
      </c>
      <c r="AX283" s="14" t="s">
        <v>81</v>
      </c>
      <c r="AY283" s="239" t="s">
        <v>143</v>
      </c>
    </row>
    <row r="284" spans="2:51" s="13" customFormat="1" ht="11.25">
      <c r="B284" s="218"/>
      <c r="C284" s="219"/>
      <c r="D284" s="220" t="s">
        <v>153</v>
      </c>
      <c r="E284" s="221" t="s">
        <v>1</v>
      </c>
      <c r="F284" s="222" t="s">
        <v>479</v>
      </c>
      <c r="G284" s="219"/>
      <c r="H284" s="221" t="s">
        <v>1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153</v>
      </c>
      <c r="AU284" s="228" t="s">
        <v>91</v>
      </c>
      <c r="AV284" s="13" t="s">
        <v>89</v>
      </c>
      <c r="AW284" s="13" t="s">
        <v>35</v>
      </c>
      <c r="AX284" s="13" t="s">
        <v>81</v>
      </c>
      <c r="AY284" s="228" t="s">
        <v>143</v>
      </c>
    </row>
    <row r="285" spans="2:51" s="13" customFormat="1" ht="11.25">
      <c r="B285" s="218"/>
      <c r="C285" s="219"/>
      <c r="D285" s="220" t="s">
        <v>153</v>
      </c>
      <c r="E285" s="221" t="s">
        <v>1</v>
      </c>
      <c r="F285" s="222" t="s">
        <v>489</v>
      </c>
      <c r="G285" s="219"/>
      <c r="H285" s="221" t="s">
        <v>1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153</v>
      </c>
      <c r="AU285" s="228" t="s">
        <v>91</v>
      </c>
      <c r="AV285" s="13" t="s">
        <v>89</v>
      </c>
      <c r="AW285" s="13" t="s">
        <v>35</v>
      </c>
      <c r="AX285" s="13" t="s">
        <v>81</v>
      </c>
      <c r="AY285" s="228" t="s">
        <v>143</v>
      </c>
    </row>
    <row r="286" spans="2:51" s="14" customFormat="1" ht="11.25">
      <c r="B286" s="229"/>
      <c r="C286" s="230"/>
      <c r="D286" s="220" t="s">
        <v>153</v>
      </c>
      <c r="E286" s="231" t="s">
        <v>1</v>
      </c>
      <c r="F286" s="232" t="s">
        <v>490</v>
      </c>
      <c r="G286" s="230"/>
      <c r="H286" s="233">
        <v>52.25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153</v>
      </c>
      <c r="AU286" s="239" t="s">
        <v>91</v>
      </c>
      <c r="AV286" s="14" t="s">
        <v>91</v>
      </c>
      <c r="AW286" s="14" t="s">
        <v>35</v>
      </c>
      <c r="AX286" s="14" t="s">
        <v>81</v>
      </c>
      <c r="AY286" s="239" t="s">
        <v>143</v>
      </c>
    </row>
    <row r="287" spans="2:51" s="14" customFormat="1" ht="11.25">
      <c r="B287" s="229"/>
      <c r="C287" s="230"/>
      <c r="D287" s="220" t="s">
        <v>153</v>
      </c>
      <c r="E287" s="231" t="s">
        <v>1</v>
      </c>
      <c r="F287" s="232" t="s">
        <v>300</v>
      </c>
      <c r="G287" s="230"/>
      <c r="H287" s="233">
        <v>-12.536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153</v>
      </c>
      <c r="AU287" s="239" t="s">
        <v>91</v>
      </c>
      <c r="AV287" s="14" t="s">
        <v>91</v>
      </c>
      <c r="AW287" s="14" t="s">
        <v>35</v>
      </c>
      <c r="AX287" s="14" t="s">
        <v>81</v>
      </c>
      <c r="AY287" s="239" t="s">
        <v>143</v>
      </c>
    </row>
    <row r="288" spans="2:51" s="15" customFormat="1" ht="11.25">
      <c r="B288" s="240"/>
      <c r="C288" s="241"/>
      <c r="D288" s="220" t="s">
        <v>153</v>
      </c>
      <c r="E288" s="242" t="s">
        <v>1</v>
      </c>
      <c r="F288" s="243" t="s">
        <v>156</v>
      </c>
      <c r="G288" s="241"/>
      <c r="H288" s="244">
        <v>53.724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153</v>
      </c>
      <c r="AU288" s="250" t="s">
        <v>91</v>
      </c>
      <c r="AV288" s="15" t="s">
        <v>151</v>
      </c>
      <c r="AW288" s="15" t="s">
        <v>35</v>
      </c>
      <c r="AX288" s="15" t="s">
        <v>89</v>
      </c>
      <c r="AY288" s="250" t="s">
        <v>143</v>
      </c>
    </row>
    <row r="289" spans="1:65" s="2" customFormat="1" ht="21.75" customHeight="1">
      <c r="A289" s="34"/>
      <c r="B289" s="35"/>
      <c r="C289" s="205" t="s">
        <v>551</v>
      </c>
      <c r="D289" s="205" t="s">
        <v>146</v>
      </c>
      <c r="E289" s="206" t="s">
        <v>481</v>
      </c>
      <c r="F289" s="207" t="s">
        <v>482</v>
      </c>
      <c r="G289" s="208" t="s">
        <v>159</v>
      </c>
      <c r="H289" s="209">
        <v>53.724</v>
      </c>
      <c r="I289" s="210"/>
      <c r="J289" s="211">
        <f>ROUND(I289*H289,2)</f>
        <v>0</v>
      </c>
      <c r="K289" s="207" t="s">
        <v>150</v>
      </c>
      <c r="L289" s="39"/>
      <c r="M289" s="212" t="s">
        <v>1</v>
      </c>
      <c r="N289" s="213" t="s">
        <v>46</v>
      </c>
      <c r="O289" s="71"/>
      <c r="P289" s="214">
        <f>O289*H289</f>
        <v>0</v>
      </c>
      <c r="Q289" s="214">
        <v>0.0002</v>
      </c>
      <c r="R289" s="214">
        <f>Q289*H289</f>
        <v>0.0107448</v>
      </c>
      <c r="S289" s="214">
        <v>0</v>
      </c>
      <c r="T289" s="21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6" t="s">
        <v>210</v>
      </c>
      <c r="AT289" s="216" t="s">
        <v>146</v>
      </c>
      <c r="AU289" s="216" t="s">
        <v>91</v>
      </c>
      <c r="AY289" s="17" t="s">
        <v>143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7" t="s">
        <v>89</v>
      </c>
      <c r="BK289" s="217">
        <f>ROUND(I289*H289,2)</f>
        <v>0</v>
      </c>
      <c r="BL289" s="17" t="s">
        <v>210</v>
      </c>
      <c r="BM289" s="216" t="s">
        <v>483</v>
      </c>
    </row>
    <row r="290" spans="1:65" s="2" customFormat="1" ht="33" customHeight="1">
      <c r="A290" s="34"/>
      <c r="B290" s="35"/>
      <c r="C290" s="205" t="s">
        <v>552</v>
      </c>
      <c r="D290" s="205" t="s">
        <v>146</v>
      </c>
      <c r="E290" s="206" t="s">
        <v>485</v>
      </c>
      <c r="F290" s="207" t="s">
        <v>486</v>
      </c>
      <c r="G290" s="208" t="s">
        <v>159</v>
      </c>
      <c r="H290" s="209">
        <v>53.724</v>
      </c>
      <c r="I290" s="210"/>
      <c r="J290" s="211">
        <f>ROUND(I290*H290,2)</f>
        <v>0</v>
      </c>
      <c r="K290" s="207" t="s">
        <v>150</v>
      </c>
      <c r="L290" s="39"/>
      <c r="M290" s="212" t="s">
        <v>1</v>
      </c>
      <c r="N290" s="213" t="s">
        <v>46</v>
      </c>
      <c r="O290" s="71"/>
      <c r="P290" s="214">
        <f>O290*H290</f>
        <v>0</v>
      </c>
      <c r="Q290" s="214">
        <v>0.00026</v>
      </c>
      <c r="R290" s="214">
        <f>Q290*H290</f>
        <v>0.013968239999999998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210</v>
      </c>
      <c r="AT290" s="216" t="s">
        <v>146</v>
      </c>
      <c r="AU290" s="216" t="s">
        <v>91</v>
      </c>
      <c r="AY290" s="17" t="s">
        <v>143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89</v>
      </c>
      <c r="BK290" s="217">
        <f>ROUND(I290*H290,2)</f>
        <v>0</v>
      </c>
      <c r="BL290" s="17" t="s">
        <v>210</v>
      </c>
      <c r="BM290" s="216" t="s">
        <v>487</v>
      </c>
    </row>
    <row r="291" spans="1:63" s="2" customFormat="1" ht="49.9" customHeight="1">
      <c r="A291" s="34"/>
      <c r="B291" s="35"/>
      <c r="C291" s="36"/>
      <c r="D291" s="36"/>
      <c r="E291" s="193" t="s">
        <v>262</v>
      </c>
      <c r="F291" s="193" t="s">
        <v>263</v>
      </c>
      <c r="G291" s="36"/>
      <c r="H291" s="36"/>
      <c r="I291" s="115"/>
      <c r="J291" s="177">
        <f aca="true" t="shared" si="10" ref="J291:J296">BK291</f>
        <v>0</v>
      </c>
      <c r="K291" s="36"/>
      <c r="L291" s="39"/>
      <c r="M291" s="251"/>
      <c r="N291" s="252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80</v>
      </c>
      <c r="AU291" s="17" t="s">
        <v>81</v>
      </c>
      <c r="AY291" s="17" t="s">
        <v>264</v>
      </c>
      <c r="BK291" s="217">
        <f>SUM(BK292:BK296)</f>
        <v>0</v>
      </c>
    </row>
    <row r="292" spans="1:63" s="2" customFormat="1" ht="16.35" customHeight="1">
      <c r="A292" s="34"/>
      <c r="B292" s="35"/>
      <c r="C292" s="253" t="s">
        <v>1</v>
      </c>
      <c r="D292" s="253" t="s">
        <v>146</v>
      </c>
      <c r="E292" s="254" t="s">
        <v>1</v>
      </c>
      <c r="F292" s="255" t="s">
        <v>1</v>
      </c>
      <c r="G292" s="256" t="s">
        <v>1</v>
      </c>
      <c r="H292" s="257"/>
      <c r="I292" s="258"/>
      <c r="J292" s="259">
        <f t="shared" si="10"/>
        <v>0</v>
      </c>
      <c r="K292" s="260"/>
      <c r="L292" s="39"/>
      <c r="M292" s="261" t="s">
        <v>1</v>
      </c>
      <c r="N292" s="262" t="s">
        <v>46</v>
      </c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264</v>
      </c>
      <c r="AU292" s="17" t="s">
        <v>89</v>
      </c>
      <c r="AY292" s="17" t="s">
        <v>264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89</v>
      </c>
      <c r="BK292" s="217">
        <f>I292*H292</f>
        <v>0</v>
      </c>
    </row>
    <row r="293" spans="1:63" s="2" customFormat="1" ht="16.35" customHeight="1">
      <c r="A293" s="34"/>
      <c r="B293" s="35"/>
      <c r="C293" s="253" t="s">
        <v>1</v>
      </c>
      <c r="D293" s="253" t="s">
        <v>146</v>
      </c>
      <c r="E293" s="254" t="s">
        <v>1</v>
      </c>
      <c r="F293" s="255" t="s">
        <v>1</v>
      </c>
      <c r="G293" s="256" t="s">
        <v>1</v>
      </c>
      <c r="H293" s="257"/>
      <c r="I293" s="258"/>
      <c r="J293" s="259">
        <f t="shared" si="10"/>
        <v>0</v>
      </c>
      <c r="K293" s="260"/>
      <c r="L293" s="39"/>
      <c r="M293" s="261" t="s">
        <v>1</v>
      </c>
      <c r="N293" s="262" t="s">
        <v>46</v>
      </c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264</v>
      </c>
      <c r="AU293" s="17" t="s">
        <v>89</v>
      </c>
      <c r="AY293" s="17" t="s">
        <v>264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89</v>
      </c>
      <c r="BK293" s="217">
        <f>I293*H293</f>
        <v>0</v>
      </c>
    </row>
    <row r="294" spans="1:63" s="2" customFormat="1" ht="16.35" customHeight="1">
      <c r="A294" s="34"/>
      <c r="B294" s="35"/>
      <c r="C294" s="253" t="s">
        <v>1</v>
      </c>
      <c r="D294" s="253" t="s">
        <v>146</v>
      </c>
      <c r="E294" s="254" t="s">
        <v>1</v>
      </c>
      <c r="F294" s="255" t="s">
        <v>1</v>
      </c>
      <c r="G294" s="256" t="s">
        <v>1</v>
      </c>
      <c r="H294" s="257"/>
      <c r="I294" s="258"/>
      <c r="J294" s="259">
        <f t="shared" si="10"/>
        <v>0</v>
      </c>
      <c r="K294" s="260"/>
      <c r="L294" s="39"/>
      <c r="M294" s="261" t="s">
        <v>1</v>
      </c>
      <c r="N294" s="262" t="s">
        <v>46</v>
      </c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264</v>
      </c>
      <c r="AU294" s="17" t="s">
        <v>89</v>
      </c>
      <c r="AY294" s="17" t="s">
        <v>264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89</v>
      </c>
      <c r="BK294" s="217">
        <f>I294*H294</f>
        <v>0</v>
      </c>
    </row>
    <row r="295" spans="1:63" s="2" customFormat="1" ht="16.35" customHeight="1">
      <c r="A295" s="34"/>
      <c r="B295" s="35"/>
      <c r="C295" s="253" t="s">
        <v>1</v>
      </c>
      <c r="D295" s="253" t="s">
        <v>146</v>
      </c>
      <c r="E295" s="254" t="s">
        <v>1</v>
      </c>
      <c r="F295" s="255" t="s">
        <v>1</v>
      </c>
      <c r="G295" s="256" t="s">
        <v>1</v>
      </c>
      <c r="H295" s="257"/>
      <c r="I295" s="258"/>
      <c r="J295" s="259">
        <f t="shared" si="10"/>
        <v>0</v>
      </c>
      <c r="K295" s="260"/>
      <c r="L295" s="39"/>
      <c r="M295" s="261" t="s">
        <v>1</v>
      </c>
      <c r="N295" s="262" t="s">
        <v>46</v>
      </c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264</v>
      </c>
      <c r="AU295" s="17" t="s">
        <v>89</v>
      </c>
      <c r="AY295" s="17" t="s">
        <v>264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89</v>
      </c>
      <c r="BK295" s="217">
        <f>I295*H295</f>
        <v>0</v>
      </c>
    </row>
    <row r="296" spans="1:63" s="2" customFormat="1" ht="16.35" customHeight="1">
      <c r="A296" s="34"/>
      <c r="B296" s="35"/>
      <c r="C296" s="253" t="s">
        <v>1</v>
      </c>
      <c r="D296" s="253" t="s">
        <v>146</v>
      </c>
      <c r="E296" s="254" t="s">
        <v>1</v>
      </c>
      <c r="F296" s="255" t="s">
        <v>1</v>
      </c>
      <c r="G296" s="256" t="s">
        <v>1</v>
      </c>
      <c r="H296" s="257"/>
      <c r="I296" s="258"/>
      <c r="J296" s="259">
        <f t="shared" si="10"/>
        <v>0</v>
      </c>
      <c r="K296" s="260"/>
      <c r="L296" s="39"/>
      <c r="M296" s="261" t="s">
        <v>1</v>
      </c>
      <c r="N296" s="262" t="s">
        <v>46</v>
      </c>
      <c r="O296" s="263"/>
      <c r="P296" s="263"/>
      <c r="Q296" s="263"/>
      <c r="R296" s="263"/>
      <c r="S296" s="263"/>
      <c r="T296" s="26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264</v>
      </c>
      <c r="AU296" s="17" t="s">
        <v>89</v>
      </c>
      <c r="AY296" s="17" t="s">
        <v>264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89</v>
      </c>
      <c r="BK296" s="217">
        <f>I296*H296</f>
        <v>0</v>
      </c>
    </row>
    <row r="297" spans="1:31" s="2" customFormat="1" ht="6.95" customHeight="1">
      <c r="A297" s="34"/>
      <c r="B297" s="54"/>
      <c r="C297" s="55"/>
      <c r="D297" s="55"/>
      <c r="E297" s="55"/>
      <c r="F297" s="55"/>
      <c r="G297" s="55"/>
      <c r="H297" s="55"/>
      <c r="I297" s="152"/>
      <c r="J297" s="55"/>
      <c r="K297" s="55"/>
      <c r="L297" s="39"/>
      <c r="M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</sheetData>
  <sheetProtection algorithmName="SHA-512" hashValue="cddfLY2GC8KLgopRfKxdvW1T1u/NXMi1esqdn1JaZSKNkCfDse4VJJGilYNB3rBnbvsruQMgEfL+/B9UZe0m2g==" saltValue="fAgYfQYRuE3rpoVHM7G7ZtKyMbwfipnk/OwTm3eMggGyFr95hNfOOtyRKg3fOmNKbYzitntjzPh+6vMFj8PmYA==" spinCount="100000" sheet="1" objects="1" scenarios="1" formatColumns="0" formatRows="0" autoFilter="0"/>
  <autoFilter ref="C128:K29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92:D297">
      <formula1>"K, M"</formula1>
    </dataValidation>
    <dataValidation type="list" allowBlank="1" showInputMessage="1" showErrorMessage="1" error="Povoleny jsou hodnoty základní, snížená, zákl. přenesená, sníž. přenesená, nulová." sqref="N292:N29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103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</row>
    <row r="4" spans="2:4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553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ROUND((ROUND((SUM(BE124:BE167)),2)+SUM(BE169:BE173)),2)</f>
        <v>0</v>
      </c>
      <c r="G33" s="34"/>
      <c r="H33" s="34"/>
      <c r="I33" s="131">
        <v>0.21</v>
      </c>
      <c r="J33" s="130">
        <f>ROUND((ROUND(((SUM(BE124:BE167))*I33),2)+(SUM(BE169:BE173)*I33)),2)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ROUND((ROUND((SUM(BF124:BF167)),2)+SUM(BF169:BF173)),2)</f>
        <v>0</v>
      </c>
      <c r="G34" s="34"/>
      <c r="H34" s="34"/>
      <c r="I34" s="131">
        <v>0.15</v>
      </c>
      <c r="J34" s="130">
        <f>ROUND((ROUND(((SUM(BF124:BF167))*I34),2)+(SUM(BF169:BF173)*I34)),2)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ROUND((ROUND((SUM(BG124:BG167)),2)+SUM(BG169:BG173)),2)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ROUND((ROUND((SUM(BH124:BH167)),2)+SUM(BH169:BH173)),2)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ROUND((ROUND((SUM(BI124:BI167)),2)+SUM(BI169:BI173)),2)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05 - ZTI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554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2:12" s="10" customFormat="1" ht="19.9" customHeight="1">
      <c r="B98" s="168"/>
      <c r="C98" s="169"/>
      <c r="D98" s="170" t="s">
        <v>555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2:12" s="10" customFormat="1" ht="19.9" customHeight="1">
      <c r="B99" s="168"/>
      <c r="C99" s="169"/>
      <c r="D99" s="170" t="s">
        <v>556</v>
      </c>
      <c r="E99" s="171"/>
      <c r="F99" s="171"/>
      <c r="G99" s="171"/>
      <c r="H99" s="171"/>
      <c r="I99" s="172"/>
      <c r="J99" s="173">
        <f>J129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557</v>
      </c>
      <c r="E100" s="171"/>
      <c r="F100" s="171"/>
      <c r="G100" s="171"/>
      <c r="H100" s="171"/>
      <c r="I100" s="172"/>
      <c r="J100" s="173">
        <f>J132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558</v>
      </c>
      <c r="E101" s="171"/>
      <c r="F101" s="171"/>
      <c r="G101" s="171"/>
      <c r="H101" s="171"/>
      <c r="I101" s="172"/>
      <c r="J101" s="173">
        <f>J134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559</v>
      </c>
      <c r="E102" s="171"/>
      <c r="F102" s="171"/>
      <c r="G102" s="171"/>
      <c r="H102" s="171"/>
      <c r="I102" s="172"/>
      <c r="J102" s="173">
        <f>J147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560</v>
      </c>
      <c r="E103" s="171"/>
      <c r="F103" s="171"/>
      <c r="G103" s="171"/>
      <c r="H103" s="171"/>
      <c r="I103" s="172"/>
      <c r="J103" s="173">
        <f>J165</f>
        <v>0</v>
      </c>
      <c r="K103" s="169"/>
      <c r="L103" s="174"/>
    </row>
    <row r="104" spans="2:12" s="9" customFormat="1" ht="21.75" customHeight="1">
      <c r="B104" s="161"/>
      <c r="C104" s="162"/>
      <c r="D104" s="175" t="s">
        <v>127</v>
      </c>
      <c r="E104" s="162"/>
      <c r="F104" s="162"/>
      <c r="G104" s="162"/>
      <c r="H104" s="162"/>
      <c r="I104" s="176"/>
      <c r="J104" s="177">
        <f>J168</f>
        <v>0</v>
      </c>
      <c r="K104" s="162"/>
      <c r="L104" s="167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128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38" t="str">
        <f>E7</f>
        <v>Masarykův studentský domov - rekonstrukce sociálek</v>
      </c>
      <c r="F114" s="339"/>
      <c r="G114" s="339"/>
      <c r="H114" s="339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111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0" t="str">
        <f>E9</f>
        <v>05 - ZTI</v>
      </c>
      <c r="F116" s="340"/>
      <c r="G116" s="340"/>
      <c r="H116" s="340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Cihlářská 604/21, 602 00 Brno-střed-Veveří</v>
      </c>
      <c r="G118" s="36"/>
      <c r="H118" s="36"/>
      <c r="I118" s="117" t="s">
        <v>22</v>
      </c>
      <c r="J118" s="66" t="str">
        <f>IF(J12="","",J12)</f>
        <v>27. 5. 2020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24</v>
      </c>
      <c r="D120" s="36"/>
      <c r="E120" s="36"/>
      <c r="F120" s="27" t="str">
        <f>E15</f>
        <v>Masarykův domov mládeže a Školní jídelna Brno p.o.</v>
      </c>
      <c r="G120" s="36"/>
      <c r="H120" s="36"/>
      <c r="I120" s="117" t="s">
        <v>31</v>
      </c>
      <c r="J120" s="32" t="str">
        <f>E21</f>
        <v>ADH architects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29</v>
      </c>
      <c r="D121" s="36"/>
      <c r="E121" s="36"/>
      <c r="F121" s="27" t="str">
        <f>IF(E18="","",E18)</f>
        <v>Vyplň údaj</v>
      </c>
      <c r="G121" s="36"/>
      <c r="H121" s="36"/>
      <c r="I121" s="117" t="s">
        <v>36</v>
      </c>
      <c r="J121" s="32" t="str">
        <f>E24</f>
        <v>STAGA stavební agentura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78"/>
      <c r="B123" s="179"/>
      <c r="C123" s="180" t="s">
        <v>129</v>
      </c>
      <c r="D123" s="181" t="s">
        <v>66</v>
      </c>
      <c r="E123" s="181" t="s">
        <v>62</v>
      </c>
      <c r="F123" s="181" t="s">
        <v>63</v>
      </c>
      <c r="G123" s="181" t="s">
        <v>130</v>
      </c>
      <c r="H123" s="181" t="s">
        <v>131</v>
      </c>
      <c r="I123" s="182" t="s">
        <v>132</v>
      </c>
      <c r="J123" s="181" t="s">
        <v>115</v>
      </c>
      <c r="K123" s="183" t="s">
        <v>133</v>
      </c>
      <c r="L123" s="184"/>
      <c r="M123" s="75" t="s">
        <v>1</v>
      </c>
      <c r="N123" s="76" t="s">
        <v>45</v>
      </c>
      <c r="O123" s="76" t="s">
        <v>134</v>
      </c>
      <c r="P123" s="76" t="s">
        <v>135</v>
      </c>
      <c r="Q123" s="76" t="s">
        <v>136</v>
      </c>
      <c r="R123" s="76" t="s">
        <v>137</v>
      </c>
      <c r="S123" s="76" t="s">
        <v>138</v>
      </c>
      <c r="T123" s="77" t="s">
        <v>139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pans="1:63" s="2" customFormat="1" ht="22.9" customHeight="1">
      <c r="A124" s="34"/>
      <c r="B124" s="35"/>
      <c r="C124" s="82" t="s">
        <v>140</v>
      </c>
      <c r="D124" s="36"/>
      <c r="E124" s="36"/>
      <c r="F124" s="36"/>
      <c r="G124" s="36"/>
      <c r="H124" s="36"/>
      <c r="I124" s="115"/>
      <c r="J124" s="185">
        <f>BK124</f>
        <v>0</v>
      </c>
      <c r="K124" s="36"/>
      <c r="L124" s="39"/>
      <c r="M124" s="78"/>
      <c r="N124" s="186"/>
      <c r="O124" s="79"/>
      <c r="P124" s="187">
        <f>P125+P168</f>
        <v>0</v>
      </c>
      <c r="Q124" s="79"/>
      <c r="R124" s="187">
        <f>R125+R168</f>
        <v>0</v>
      </c>
      <c r="S124" s="79"/>
      <c r="T124" s="188">
        <f>T125+T168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80</v>
      </c>
      <c r="AU124" s="17" t="s">
        <v>117</v>
      </c>
      <c r="BK124" s="189">
        <f>BK125+BK168</f>
        <v>0</v>
      </c>
    </row>
    <row r="125" spans="2:63" s="12" customFormat="1" ht="25.9" customHeight="1">
      <c r="B125" s="190"/>
      <c r="C125" s="191"/>
      <c r="D125" s="192" t="s">
        <v>80</v>
      </c>
      <c r="E125" s="193" t="s">
        <v>561</v>
      </c>
      <c r="F125" s="193" t="s">
        <v>562</v>
      </c>
      <c r="G125" s="191"/>
      <c r="H125" s="191"/>
      <c r="I125" s="194"/>
      <c r="J125" s="177">
        <f>BK125</f>
        <v>0</v>
      </c>
      <c r="K125" s="191"/>
      <c r="L125" s="195"/>
      <c r="M125" s="196"/>
      <c r="N125" s="197"/>
      <c r="O125" s="197"/>
      <c r="P125" s="198">
        <f>P126+P129+P132+P134+P147+P165</f>
        <v>0</v>
      </c>
      <c r="Q125" s="197"/>
      <c r="R125" s="198">
        <f>R126+R129+R132+R134+R147+R165</f>
        <v>0</v>
      </c>
      <c r="S125" s="197"/>
      <c r="T125" s="199">
        <f>T126+T129+T132+T134+T147+T165</f>
        <v>0</v>
      </c>
      <c r="AR125" s="200" t="s">
        <v>151</v>
      </c>
      <c r="AT125" s="201" t="s">
        <v>80</v>
      </c>
      <c r="AU125" s="201" t="s">
        <v>81</v>
      </c>
      <c r="AY125" s="200" t="s">
        <v>143</v>
      </c>
      <c r="BK125" s="202">
        <f>BK126+BK129+BK132+BK134+BK147+BK165</f>
        <v>0</v>
      </c>
    </row>
    <row r="126" spans="2:63" s="12" customFormat="1" ht="22.9" customHeight="1">
      <c r="B126" s="190"/>
      <c r="C126" s="191"/>
      <c r="D126" s="192" t="s">
        <v>80</v>
      </c>
      <c r="E126" s="203" t="s">
        <v>563</v>
      </c>
      <c r="F126" s="203" t="s">
        <v>564</v>
      </c>
      <c r="G126" s="191"/>
      <c r="H126" s="191"/>
      <c r="I126" s="194"/>
      <c r="J126" s="204">
        <f>BK126</f>
        <v>0</v>
      </c>
      <c r="K126" s="191"/>
      <c r="L126" s="195"/>
      <c r="M126" s="196"/>
      <c r="N126" s="197"/>
      <c r="O126" s="197"/>
      <c r="P126" s="198">
        <f>SUM(P127:P128)</f>
        <v>0</v>
      </c>
      <c r="Q126" s="197"/>
      <c r="R126" s="198">
        <f>SUM(R127:R128)</f>
        <v>0</v>
      </c>
      <c r="S126" s="197"/>
      <c r="T126" s="199">
        <f>SUM(T127:T128)</f>
        <v>0</v>
      </c>
      <c r="AR126" s="200" t="s">
        <v>151</v>
      </c>
      <c r="AT126" s="201" t="s">
        <v>80</v>
      </c>
      <c r="AU126" s="201" t="s">
        <v>89</v>
      </c>
      <c r="AY126" s="200" t="s">
        <v>143</v>
      </c>
      <c r="BK126" s="202">
        <f>SUM(BK127:BK128)</f>
        <v>0</v>
      </c>
    </row>
    <row r="127" spans="1:65" s="2" customFormat="1" ht="16.5" customHeight="1">
      <c r="A127" s="34"/>
      <c r="B127" s="35"/>
      <c r="C127" s="205" t="s">
        <v>89</v>
      </c>
      <c r="D127" s="205" t="s">
        <v>146</v>
      </c>
      <c r="E127" s="206" t="s">
        <v>565</v>
      </c>
      <c r="F127" s="207" t="s">
        <v>566</v>
      </c>
      <c r="G127" s="208" t="s">
        <v>159</v>
      </c>
      <c r="H127" s="209">
        <v>5</v>
      </c>
      <c r="I127" s="210"/>
      <c r="J127" s="211">
        <f>ROUND(I127*H127,2)</f>
        <v>0</v>
      </c>
      <c r="K127" s="207" t="s">
        <v>1</v>
      </c>
      <c r="L127" s="39"/>
      <c r="M127" s="212" t="s">
        <v>1</v>
      </c>
      <c r="N127" s="213" t="s">
        <v>46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567</v>
      </c>
      <c r="AT127" s="216" t="s">
        <v>146</v>
      </c>
      <c r="AU127" s="216" t="s">
        <v>91</v>
      </c>
      <c r="AY127" s="17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89</v>
      </c>
      <c r="BK127" s="217">
        <f>ROUND(I127*H127,2)</f>
        <v>0</v>
      </c>
      <c r="BL127" s="17" t="s">
        <v>567</v>
      </c>
      <c r="BM127" s="216" t="s">
        <v>568</v>
      </c>
    </row>
    <row r="128" spans="1:65" s="2" customFormat="1" ht="16.5" customHeight="1">
      <c r="A128" s="34"/>
      <c r="B128" s="35"/>
      <c r="C128" s="205" t="s">
        <v>91</v>
      </c>
      <c r="D128" s="205" t="s">
        <v>146</v>
      </c>
      <c r="E128" s="206" t="s">
        <v>569</v>
      </c>
      <c r="F128" s="207" t="s">
        <v>570</v>
      </c>
      <c r="G128" s="208" t="s">
        <v>159</v>
      </c>
      <c r="H128" s="209">
        <v>5</v>
      </c>
      <c r="I128" s="210"/>
      <c r="J128" s="211">
        <f>ROUND(I128*H128,2)</f>
        <v>0</v>
      </c>
      <c r="K128" s="207" t="s">
        <v>1</v>
      </c>
      <c r="L128" s="39"/>
      <c r="M128" s="212" t="s">
        <v>1</v>
      </c>
      <c r="N128" s="213" t="s">
        <v>46</v>
      </c>
      <c r="O128" s="71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567</v>
      </c>
      <c r="AT128" s="216" t="s">
        <v>146</v>
      </c>
      <c r="AU128" s="216" t="s">
        <v>91</v>
      </c>
      <c r="AY128" s="17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89</v>
      </c>
      <c r="BK128" s="217">
        <f>ROUND(I128*H128,2)</f>
        <v>0</v>
      </c>
      <c r="BL128" s="17" t="s">
        <v>567</v>
      </c>
      <c r="BM128" s="216" t="s">
        <v>571</v>
      </c>
    </row>
    <row r="129" spans="2:63" s="12" customFormat="1" ht="22.9" customHeight="1">
      <c r="B129" s="190"/>
      <c r="C129" s="191"/>
      <c r="D129" s="192" t="s">
        <v>80</v>
      </c>
      <c r="E129" s="203" t="s">
        <v>572</v>
      </c>
      <c r="F129" s="203" t="s">
        <v>573</v>
      </c>
      <c r="G129" s="191"/>
      <c r="H129" s="191"/>
      <c r="I129" s="194"/>
      <c r="J129" s="204">
        <f>BK129</f>
        <v>0</v>
      </c>
      <c r="K129" s="191"/>
      <c r="L129" s="195"/>
      <c r="M129" s="196"/>
      <c r="N129" s="197"/>
      <c r="O129" s="197"/>
      <c r="P129" s="198">
        <f>SUM(P130:P131)</f>
        <v>0</v>
      </c>
      <c r="Q129" s="197"/>
      <c r="R129" s="198">
        <f>SUM(R130:R131)</f>
        <v>0</v>
      </c>
      <c r="S129" s="197"/>
      <c r="T129" s="199">
        <f>SUM(T130:T131)</f>
        <v>0</v>
      </c>
      <c r="AR129" s="200" t="s">
        <v>151</v>
      </c>
      <c r="AT129" s="201" t="s">
        <v>80</v>
      </c>
      <c r="AU129" s="201" t="s">
        <v>89</v>
      </c>
      <c r="AY129" s="200" t="s">
        <v>143</v>
      </c>
      <c r="BK129" s="202">
        <f>SUM(BK130:BK131)</f>
        <v>0</v>
      </c>
    </row>
    <row r="130" spans="1:65" s="2" customFormat="1" ht="16.5" customHeight="1">
      <c r="A130" s="34"/>
      <c r="B130" s="35"/>
      <c r="C130" s="205" t="s">
        <v>163</v>
      </c>
      <c r="D130" s="205" t="s">
        <v>146</v>
      </c>
      <c r="E130" s="206" t="s">
        <v>574</v>
      </c>
      <c r="F130" s="207" t="s">
        <v>575</v>
      </c>
      <c r="G130" s="208" t="s">
        <v>381</v>
      </c>
      <c r="H130" s="209">
        <v>25</v>
      </c>
      <c r="I130" s="210"/>
      <c r="J130" s="211">
        <f>ROUND(I130*H130,2)</f>
        <v>0</v>
      </c>
      <c r="K130" s="207" t="s">
        <v>1</v>
      </c>
      <c r="L130" s="39"/>
      <c r="M130" s="212" t="s">
        <v>1</v>
      </c>
      <c r="N130" s="213" t="s">
        <v>46</v>
      </c>
      <c r="O130" s="71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567</v>
      </c>
      <c r="AT130" s="216" t="s">
        <v>146</v>
      </c>
      <c r="AU130" s="216" t="s">
        <v>91</v>
      </c>
      <c r="AY130" s="17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89</v>
      </c>
      <c r="BK130" s="217">
        <f>ROUND(I130*H130,2)</f>
        <v>0</v>
      </c>
      <c r="BL130" s="17" t="s">
        <v>567</v>
      </c>
      <c r="BM130" s="216" t="s">
        <v>576</v>
      </c>
    </row>
    <row r="131" spans="1:65" s="2" customFormat="1" ht="16.5" customHeight="1">
      <c r="A131" s="34"/>
      <c r="B131" s="35"/>
      <c r="C131" s="205" t="s">
        <v>151</v>
      </c>
      <c r="D131" s="205" t="s">
        <v>146</v>
      </c>
      <c r="E131" s="206" t="s">
        <v>577</v>
      </c>
      <c r="F131" s="207" t="s">
        <v>578</v>
      </c>
      <c r="G131" s="208" t="s">
        <v>381</v>
      </c>
      <c r="H131" s="209">
        <v>20</v>
      </c>
      <c r="I131" s="210"/>
      <c r="J131" s="211">
        <f>ROUND(I131*H131,2)</f>
        <v>0</v>
      </c>
      <c r="K131" s="207" t="s">
        <v>1</v>
      </c>
      <c r="L131" s="39"/>
      <c r="M131" s="212" t="s">
        <v>1</v>
      </c>
      <c r="N131" s="213" t="s">
        <v>46</v>
      </c>
      <c r="O131" s="71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567</v>
      </c>
      <c r="AT131" s="216" t="s">
        <v>146</v>
      </c>
      <c r="AU131" s="216" t="s">
        <v>91</v>
      </c>
      <c r="AY131" s="17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89</v>
      </c>
      <c r="BK131" s="217">
        <f>ROUND(I131*H131,2)</f>
        <v>0</v>
      </c>
      <c r="BL131" s="17" t="s">
        <v>567</v>
      </c>
      <c r="BM131" s="216" t="s">
        <v>579</v>
      </c>
    </row>
    <row r="132" spans="2:63" s="12" customFormat="1" ht="22.9" customHeight="1">
      <c r="B132" s="190"/>
      <c r="C132" s="191"/>
      <c r="D132" s="192" t="s">
        <v>80</v>
      </c>
      <c r="E132" s="203" t="s">
        <v>580</v>
      </c>
      <c r="F132" s="203" t="s">
        <v>581</v>
      </c>
      <c r="G132" s="191"/>
      <c r="H132" s="191"/>
      <c r="I132" s="194"/>
      <c r="J132" s="204">
        <f>BK132</f>
        <v>0</v>
      </c>
      <c r="K132" s="191"/>
      <c r="L132" s="195"/>
      <c r="M132" s="196"/>
      <c r="N132" s="197"/>
      <c r="O132" s="197"/>
      <c r="P132" s="198">
        <f>P133</f>
        <v>0</v>
      </c>
      <c r="Q132" s="197"/>
      <c r="R132" s="198">
        <f>R133</f>
        <v>0</v>
      </c>
      <c r="S132" s="197"/>
      <c r="T132" s="199">
        <f>T133</f>
        <v>0</v>
      </c>
      <c r="AR132" s="200" t="s">
        <v>151</v>
      </c>
      <c r="AT132" s="201" t="s">
        <v>80</v>
      </c>
      <c r="AU132" s="201" t="s">
        <v>89</v>
      </c>
      <c r="AY132" s="200" t="s">
        <v>143</v>
      </c>
      <c r="BK132" s="202">
        <f>BK133</f>
        <v>0</v>
      </c>
    </row>
    <row r="133" spans="1:65" s="2" customFormat="1" ht="16.5" customHeight="1">
      <c r="A133" s="34"/>
      <c r="B133" s="35"/>
      <c r="C133" s="205" t="s">
        <v>177</v>
      </c>
      <c r="D133" s="205" t="s">
        <v>146</v>
      </c>
      <c r="E133" s="206" t="s">
        <v>582</v>
      </c>
      <c r="F133" s="207" t="s">
        <v>583</v>
      </c>
      <c r="G133" s="208" t="s">
        <v>180</v>
      </c>
      <c r="H133" s="209">
        <v>0.783</v>
      </c>
      <c r="I133" s="210"/>
      <c r="J133" s="211">
        <f>ROUND(I133*H133,2)</f>
        <v>0</v>
      </c>
      <c r="K133" s="207" t="s">
        <v>1</v>
      </c>
      <c r="L133" s="39"/>
      <c r="M133" s="212" t="s">
        <v>1</v>
      </c>
      <c r="N133" s="213" t="s">
        <v>46</v>
      </c>
      <c r="O133" s="71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567</v>
      </c>
      <c r="AT133" s="216" t="s">
        <v>146</v>
      </c>
      <c r="AU133" s="216" t="s">
        <v>91</v>
      </c>
      <c r="AY133" s="17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89</v>
      </c>
      <c r="BK133" s="217">
        <f>ROUND(I133*H133,2)</f>
        <v>0</v>
      </c>
      <c r="BL133" s="17" t="s">
        <v>567</v>
      </c>
      <c r="BM133" s="216" t="s">
        <v>584</v>
      </c>
    </row>
    <row r="134" spans="2:63" s="12" customFormat="1" ht="22.9" customHeight="1">
      <c r="B134" s="190"/>
      <c r="C134" s="191"/>
      <c r="D134" s="192" t="s">
        <v>80</v>
      </c>
      <c r="E134" s="203" t="s">
        <v>204</v>
      </c>
      <c r="F134" s="203" t="s">
        <v>585</v>
      </c>
      <c r="G134" s="191"/>
      <c r="H134" s="191"/>
      <c r="I134" s="194"/>
      <c r="J134" s="204">
        <f>BK134</f>
        <v>0</v>
      </c>
      <c r="K134" s="191"/>
      <c r="L134" s="195"/>
      <c r="M134" s="196"/>
      <c r="N134" s="197"/>
      <c r="O134" s="197"/>
      <c r="P134" s="198">
        <f>SUM(P135:P146)</f>
        <v>0</v>
      </c>
      <c r="Q134" s="197"/>
      <c r="R134" s="198">
        <f>SUM(R135:R146)</f>
        <v>0</v>
      </c>
      <c r="S134" s="197"/>
      <c r="T134" s="199">
        <f>SUM(T135:T146)</f>
        <v>0</v>
      </c>
      <c r="AR134" s="200" t="s">
        <v>151</v>
      </c>
      <c r="AT134" s="201" t="s">
        <v>80</v>
      </c>
      <c r="AU134" s="201" t="s">
        <v>89</v>
      </c>
      <c r="AY134" s="200" t="s">
        <v>143</v>
      </c>
      <c r="BK134" s="202">
        <f>SUM(BK135:BK146)</f>
        <v>0</v>
      </c>
    </row>
    <row r="135" spans="1:65" s="2" customFormat="1" ht="16.5" customHeight="1">
      <c r="A135" s="34"/>
      <c r="B135" s="35"/>
      <c r="C135" s="205" t="s">
        <v>182</v>
      </c>
      <c r="D135" s="205" t="s">
        <v>146</v>
      </c>
      <c r="E135" s="206" t="s">
        <v>586</v>
      </c>
      <c r="F135" s="207" t="s">
        <v>587</v>
      </c>
      <c r="G135" s="208" t="s">
        <v>381</v>
      </c>
      <c r="H135" s="209">
        <v>4</v>
      </c>
      <c r="I135" s="210"/>
      <c r="J135" s="211">
        <f aca="true" t="shared" si="0" ref="J135:J146">ROUND(I135*H135,2)</f>
        <v>0</v>
      </c>
      <c r="K135" s="207" t="s">
        <v>1</v>
      </c>
      <c r="L135" s="39"/>
      <c r="M135" s="212" t="s">
        <v>1</v>
      </c>
      <c r="N135" s="213" t="s">
        <v>46</v>
      </c>
      <c r="O135" s="71"/>
      <c r="P135" s="214">
        <f aca="true" t="shared" si="1" ref="P135:P146">O135*H135</f>
        <v>0</v>
      </c>
      <c r="Q135" s="214">
        <v>0</v>
      </c>
      <c r="R135" s="214">
        <f aca="true" t="shared" si="2" ref="R135:R146">Q135*H135</f>
        <v>0</v>
      </c>
      <c r="S135" s="214">
        <v>0</v>
      </c>
      <c r="T135" s="215">
        <f aca="true" t="shared" si="3" ref="T135:T146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567</v>
      </c>
      <c r="AT135" s="216" t="s">
        <v>146</v>
      </c>
      <c r="AU135" s="216" t="s">
        <v>91</v>
      </c>
      <c r="AY135" s="17" t="s">
        <v>143</v>
      </c>
      <c r="BE135" s="217">
        <f aca="true" t="shared" si="4" ref="BE135:BE146">IF(N135="základní",J135,0)</f>
        <v>0</v>
      </c>
      <c r="BF135" s="217">
        <f aca="true" t="shared" si="5" ref="BF135:BF146">IF(N135="snížená",J135,0)</f>
        <v>0</v>
      </c>
      <c r="BG135" s="217">
        <f aca="true" t="shared" si="6" ref="BG135:BG146">IF(N135="zákl. přenesená",J135,0)</f>
        <v>0</v>
      </c>
      <c r="BH135" s="217">
        <f aca="true" t="shared" si="7" ref="BH135:BH146">IF(N135="sníž. přenesená",J135,0)</f>
        <v>0</v>
      </c>
      <c r="BI135" s="217">
        <f aca="true" t="shared" si="8" ref="BI135:BI146">IF(N135="nulová",J135,0)</f>
        <v>0</v>
      </c>
      <c r="BJ135" s="17" t="s">
        <v>89</v>
      </c>
      <c r="BK135" s="217">
        <f aca="true" t="shared" si="9" ref="BK135:BK146">ROUND(I135*H135,2)</f>
        <v>0</v>
      </c>
      <c r="BL135" s="17" t="s">
        <v>567</v>
      </c>
      <c r="BM135" s="216" t="s">
        <v>588</v>
      </c>
    </row>
    <row r="136" spans="1:65" s="2" customFormat="1" ht="16.5" customHeight="1">
      <c r="A136" s="34"/>
      <c r="B136" s="35"/>
      <c r="C136" s="205" t="s">
        <v>186</v>
      </c>
      <c r="D136" s="205" t="s">
        <v>146</v>
      </c>
      <c r="E136" s="206" t="s">
        <v>589</v>
      </c>
      <c r="F136" s="207" t="s">
        <v>590</v>
      </c>
      <c r="G136" s="208" t="s">
        <v>381</v>
      </c>
      <c r="H136" s="209">
        <v>12</v>
      </c>
      <c r="I136" s="210"/>
      <c r="J136" s="211">
        <f t="shared" si="0"/>
        <v>0</v>
      </c>
      <c r="K136" s="207" t="s">
        <v>1</v>
      </c>
      <c r="L136" s="39"/>
      <c r="M136" s="212" t="s">
        <v>1</v>
      </c>
      <c r="N136" s="213" t="s">
        <v>46</v>
      </c>
      <c r="O136" s="71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567</v>
      </c>
      <c r="AT136" s="216" t="s">
        <v>146</v>
      </c>
      <c r="AU136" s="216" t="s">
        <v>91</v>
      </c>
      <c r="AY136" s="17" t="s">
        <v>143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7" t="s">
        <v>89</v>
      </c>
      <c r="BK136" s="217">
        <f t="shared" si="9"/>
        <v>0</v>
      </c>
      <c r="BL136" s="17" t="s">
        <v>567</v>
      </c>
      <c r="BM136" s="216" t="s">
        <v>591</v>
      </c>
    </row>
    <row r="137" spans="1:65" s="2" customFormat="1" ht="16.5" customHeight="1">
      <c r="A137" s="34"/>
      <c r="B137" s="35"/>
      <c r="C137" s="205" t="s">
        <v>190</v>
      </c>
      <c r="D137" s="205" t="s">
        <v>146</v>
      </c>
      <c r="E137" s="206" t="s">
        <v>592</v>
      </c>
      <c r="F137" s="207" t="s">
        <v>593</v>
      </c>
      <c r="G137" s="208" t="s">
        <v>381</v>
      </c>
      <c r="H137" s="209">
        <v>8</v>
      </c>
      <c r="I137" s="210"/>
      <c r="J137" s="211">
        <f t="shared" si="0"/>
        <v>0</v>
      </c>
      <c r="K137" s="207" t="s">
        <v>1</v>
      </c>
      <c r="L137" s="39"/>
      <c r="M137" s="212" t="s">
        <v>1</v>
      </c>
      <c r="N137" s="213" t="s">
        <v>46</v>
      </c>
      <c r="O137" s="71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567</v>
      </c>
      <c r="AT137" s="216" t="s">
        <v>146</v>
      </c>
      <c r="AU137" s="216" t="s">
        <v>91</v>
      </c>
      <c r="AY137" s="17" t="s">
        <v>143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7" t="s">
        <v>89</v>
      </c>
      <c r="BK137" s="217">
        <f t="shared" si="9"/>
        <v>0</v>
      </c>
      <c r="BL137" s="17" t="s">
        <v>567</v>
      </c>
      <c r="BM137" s="216" t="s">
        <v>594</v>
      </c>
    </row>
    <row r="138" spans="1:65" s="2" customFormat="1" ht="16.5" customHeight="1">
      <c r="A138" s="34"/>
      <c r="B138" s="35"/>
      <c r="C138" s="205" t="s">
        <v>144</v>
      </c>
      <c r="D138" s="205" t="s">
        <v>146</v>
      </c>
      <c r="E138" s="206" t="s">
        <v>595</v>
      </c>
      <c r="F138" s="207" t="s">
        <v>596</v>
      </c>
      <c r="G138" s="208" t="s">
        <v>381</v>
      </c>
      <c r="H138" s="209">
        <v>16</v>
      </c>
      <c r="I138" s="210"/>
      <c r="J138" s="211">
        <f t="shared" si="0"/>
        <v>0</v>
      </c>
      <c r="K138" s="207" t="s">
        <v>1</v>
      </c>
      <c r="L138" s="39"/>
      <c r="M138" s="212" t="s">
        <v>1</v>
      </c>
      <c r="N138" s="213" t="s">
        <v>46</v>
      </c>
      <c r="O138" s="71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567</v>
      </c>
      <c r="AT138" s="216" t="s">
        <v>146</v>
      </c>
      <c r="AU138" s="216" t="s">
        <v>91</v>
      </c>
      <c r="AY138" s="17" t="s">
        <v>143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7" t="s">
        <v>89</v>
      </c>
      <c r="BK138" s="217">
        <f t="shared" si="9"/>
        <v>0</v>
      </c>
      <c r="BL138" s="17" t="s">
        <v>567</v>
      </c>
      <c r="BM138" s="216" t="s">
        <v>597</v>
      </c>
    </row>
    <row r="139" spans="1:65" s="2" customFormat="1" ht="16.5" customHeight="1">
      <c r="A139" s="34"/>
      <c r="B139" s="35"/>
      <c r="C139" s="205" t="s">
        <v>198</v>
      </c>
      <c r="D139" s="205" t="s">
        <v>146</v>
      </c>
      <c r="E139" s="206" t="s">
        <v>598</v>
      </c>
      <c r="F139" s="207" t="s">
        <v>599</v>
      </c>
      <c r="G139" s="208" t="s">
        <v>381</v>
      </c>
      <c r="H139" s="209">
        <v>4</v>
      </c>
      <c r="I139" s="210"/>
      <c r="J139" s="211">
        <f t="shared" si="0"/>
        <v>0</v>
      </c>
      <c r="K139" s="207" t="s">
        <v>1</v>
      </c>
      <c r="L139" s="39"/>
      <c r="M139" s="212" t="s">
        <v>1</v>
      </c>
      <c r="N139" s="213" t="s">
        <v>46</v>
      </c>
      <c r="O139" s="71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567</v>
      </c>
      <c r="AT139" s="216" t="s">
        <v>146</v>
      </c>
      <c r="AU139" s="216" t="s">
        <v>91</v>
      </c>
      <c r="AY139" s="17" t="s">
        <v>143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7" t="s">
        <v>89</v>
      </c>
      <c r="BK139" s="217">
        <f t="shared" si="9"/>
        <v>0</v>
      </c>
      <c r="BL139" s="17" t="s">
        <v>567</v>
      </c>
      <c r="BM139" s="216" t="s">
        <v>600</v>
      </c>
    </row>
    <row r="140" spans="1:65" s="2" customFormat="1" ht="16.5" customHeight="1">
      <c r="A140" s="34"/>
      <c r="B140" s="35"/>
      <c r="C140" s="205" t="s">
        <v>206</v>
      </c>
      <c r="D140" s="205" t="s">
        <v>146</v>
      </c>
      <c r="E140" s="206" t="s">
        <v>601</v>
      </c>
      <c r="F140" s="207" t="s">
        <v>602</v>
      </c>
      <c r="G140" s="208" t="s">
        <v>238</v>
      </c>
      <c r="H140" s="209">
        <v>6</v>
      </c>
      <c r="I140" s="210"/>
      <c r="J140" s="211">
        <f t="shared" si="0"/>
        <v>0</v>
      </c>
      <c r="K140" s="207" t="s">
        <v>1</v>
      </c>
      <c r="L140" s="39"/>
      <c r="M140" s="212" t="s">
        <v>1</v>
      </c>
      <c r="N140" s="213" t="s">
        <v>46</v>
      </c>
      <c r="O140" s="71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567</v>
      </c>
      <c r="AT140" s="216" t="s">
        <v>146</v>
      </c>
      <c r="AU140" s="216" t="s">
        <v>91</v>
      </c>
      <c r="AY140" s="17" t="s">
        <v>143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7" t="s">
        <v>89</v>
      </c>
      <c r="BK140" s="217">
        <f t="shared" si="9"/>
        <v>0</v>
      </c>
      <c r="BL140" s="17" t="s">
        <v>567</v>
      </c>
      <c r="BM140" s="216" t="s">
        <v>603</v>
      </c>
    </row>
    <row r="141" spans="1:65" s="2" customFormat="1" ht="16.5" customHeight="1">
      <c r="A141" s="34"/>
      <c r="B141" s="35"/>
      <c r="C141" s="205" t="s">
        <v>214</v>
      </c>
      <c r="D141" s="205" t="s">
        <v>146</v>
      </c>
      <c r="E141" s="206" t="s">
        <v>604</v>
      </c>
      <c r="F141" s="207" t="s">
        <v>605</v>
      </c>
      <c r="G141" s="208" t="s">
        <v>238</v>
      </c>
      <c r="H141" s="209">
        <v>4</v>
      </c>
      <c r="I141" s="210"/>
      <c r="J141" s="211">
        <f t="shared" si="0"/>
        <v>0</v>
      </c>
      <c r="K141" s="207" t="s">
        <v>1</v>
      </c>
      <c r="L141" s="39"/>
      <c r="M141" s="212" t="s">
        <v>1</v>
      </c>
      <c r="N141" s="213" t="s">
        <v>46</v>
      </c>
      <c r="O141" s="71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567</v>
      </c>
      <c r="AT141" s="216" t="s">
        <v>146</v>
      </c>
      <c r="AU141" s="216" t="s">
        <v>91</v>
      </c>
      <c r="AY141" s="17" t="s">
        <v>143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7" t="s">
        <v>89</v>
      </c>
      <c r="BK141" s="217">
        <f t="shared" si="9"/>
        <v>0</v>
      </c>
      <c r="BL141" s="17" t="s">
        <v>567</v>
      </c>
      <c r="BM141" s="216" t="s">
        <v>606</v>
      </c>
    </row>
    <row r="142" spans="1:65" s="2" customFormat="1" ht="16.5" customHeight="1">
      <c r="A142" s="34"/>
      <c r="B142" s="35"/>
      <c r="C142" s="205" t="s">
        <v>220</v>
      </c>
      <c r="D142" s="205" t="s">
        <v>146</v>
      </c>
      <c r="E142" s="206" t="s">
        <v>607</v>
      </c>
      <c r="F142" s="207" t="s">
        <v>608</v>
      </c>
      <c r="G142" s="208" t="s">
        <v>238</v>
      </c>
      <c r="H142" s="209">
        <v>4</v>
      </c>
      <c r="I142" s="210"/>
      <c r="J142" s="211">
        <f t="shared" si="0"/>
        <v>0</v>
      </c>
      <c r="K142" s="207" t="s">
        <v>1</v>
      </c>
      <c r="L142" s="39"/>
      <c r="M142" s="212" t="s">
        <v>1</v>
      </c>
      <c r="N142" s="213" t="s">
        <v>46</v>
      </c>
      <c r="O142" s="71"/>
      <c r="P142" s="214">
        <f t="shared" si="1"/>
        <v>0</v>
      </c>
      <c r="Q142" s="214">
        <v>0</v>
      </c>
      <c r="R142" s="214">
        <f t="shared" si="2"/>
        <v>0</v>
      </c>
      <c r="S142" s="214">
        <v>0</v>
      </c>
      <c r="T142" s="215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567</v>
      </c>
      <c r="AT142" s="216" t="s">
        <v>146</v>
      </c>
      <c r="AU142" s="216" t="s">
        <v>91</v>
      </c>
      <c r="AY142" s="17" t="s">
        <v>143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7" t="s">
        <v>89</v>
      </c>
      <c r="BK142" s="217">
        <f t="shared" si="9"/>
        <v>0</v>
      </c>
      <c r="BL142" s="17" t="s">
        <v>567</v>
      </c>
      <c r="BM142" s="216" t="s">
        <v>609</v>
      </c>
    </row>
    <row r="143" spans="1:65" s="2" customFormat="1" ht="16.5" customHeight="1">
      <c r="A143" s="34"/>
      <c r="B143" s="35"/>
      <c r="C143" s="205" t="s">
        <v>225</v>
      </c>
      <c r="D143" s="205" t="s">
        <v>146</v>
      </c>
      <c r="E143" s="206" t="s">
        <v>610</v>
      </c>
      <c r="F143" s="207" t="s">
        <v>611</v>
      </c>
      <c r="G143" s="208" t="s">
        <v>381</v>
      </c>
      <c r="H143" s="209">
        <v>44</v>
      </c>
      <c r="I143" s="210"/>
      <c r="J143" s="211">
        <f t="shared" si="0"/>
        <v>0</v>
      </c>
      <c r="K143" s="207" t="s">
        <v>1</v>
      </c>
      <c r="L143" s="39"/>
      <c r="M143" s="212" t="s">
        <v>1</v>
      </c>
      <c r="N143" s="213" t="s">
        <v>46</v>
      </c>
      <c r="O143" s="71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567</v>
      </c>
      <c r="AT143" s="216" t="s">
        <v>146</v>
      </c>
      <c r="AU143" s="216" t="s">
        <v>91</v>
      </c>
      <c r="AY143" s="17" t="s">
        <v>143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7" t="s">
        <v>89</v>
      </c>
      <c r="BK143" s="217">
        <f t="shared" si="9"/>
        <v>0</v>
      </c>
      <c r="BL143" s="17" t="s">
        <v>567</v>
      </c>
      <c r="BM143" s="216" t="s">
        <v>612</v>
      </c>
    </row>
    <row r="144" spans="1:65" s="2" customFormat="1" ht="16.5" customHeight="1">
      <c r="A144" s="34"/>
      <c r="B144" s="35"/>
      <c r="C144" s="205" t="s">
        <v>8</v>
      </c>
      <c r="D144" s="205" t="s">
        <v>146</v>
      </c>
      <c r="E144" s="206" t="s">
        <v>613</v>
      </c>
      <c r="F144" s="207" t="s">
        <v>614</v>
      </c>
      <c r="G144" s="208" t="s">
        <v>180</v>
      </c>
      <c r="H144" s="209">
        <v>0.042</v>
      </c>
      <c r="I144" s="210"/>
      <c r="J144" s="211">
        <f t="shared" si="0"/>
        <v>0</v>
      </c>
      <c r="K144" s="207" t="s">
        <v>1</v>
      </c>
      <c r="L144" s="39"/>
      <c r="M144" s="212" t="s">
        <v>1</v>
      </c>
      <c r="N144" s="213" t="s">
        <v>46</v>
      </c>
      <c r="O144" s="71"/>
      <c r="P144" s="214">
        <f t="shared" si="1"/>
        <v>0</v>
      </c>
      <c r="Q144" s="214">
        <v>0</v>
      </c>
      <c r="R144" s="214">
        <f t="shared" si="2"/>
        <v>0</v>
      </c>
      <c r="S144" s="214">
        <v>0</v>
      </c>
      <c r="T144" s="215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567</v>
      </c>
      <c r="AT144" s="216" t="s">
        <v>146</v>
      </c>
      <c r="AU144" s="216" t="s">
        <v>91</v>
      </c>
      <c r="AY144" s="17" t="s">
        <v>143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7" t="s">
        <v>89</v>
      </c>
      <c r="BK144" s="217">
        <f t="shared" si="9"/>
        <v>0</v>
      </c>
      <c r="BL144" s="17" t="s">
        <v>567</v>
      </c>
      <c r="BM144" s="216" t="s">
        <v>615</v>
      </c>
    </row>
    <row r="145" spans="1:65" s="2" customFormat="1" ht="16.5" customHeight="1">
      <c r="A145" s="34"/>
      <c r="B145" s="35"/>
      <c r="C145" s="205" t="s">
        <v>210</v>
      </c>
      <c r="D145" s="205" t="s">
        <v>146</v>
      </c>
      <c r="E145" s="206" t="s">
        <v>616</v>
      </c>
      <c r="F145" s="207" t="s">
        <v>617</v>
      </c>
      <c r="G145" s="208" t="s">
        <v>381</v>
      </c>
      <c r="H145" s="209">
        <v>16</v>
      </c>
      <c r="I145" s="210"/>
      <c r="J145" s="211">
        <f t="shared" si="0"/>
        <v>0</v>
      </c>
      <c r="K145" s="207" t="s">
        <v>1</v>
      </c>
      <c r="L145" s="39"/>
      <c r="M145" s="212" t="s">
        <v>1</v>
      </c>
      <c r="N145" s="213" t="s">
        <v>46</v>
      </c>
      <c r="O145" s="71"/>
      <c r="P145" s="214">
        <f t="shared" si="1"/>
        <v>0</v>
      </c>
      <c r="Q145" s="214">
        <v>0</v>
      </c>
      <c r="R145" s="214">
        <f t="shared" si="2"/>
        <v>0</v>
      </c>
      <c r="S145" s="214">
        <v>0</v>
      </c>
      <c r="T145" s="215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567</v>
      </c>
      <c r="AT145" s="216" t="s">
        <v>146</v>
      </c>
      <c r="AU145" s="216" t="s">
        <v>91</v>
      </c>
      <c r="AY145" s="17" t="s">
        <v>143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7" t="s">
        <v>89</v>
      </c>
      <c r="BK145" s="217">
        <f t="shared" si="9"/>
        <v>0</v>
      </c>
      <c r="BL145" s="17" t="s">
        <v>567</v>
      </c>
      <c r="BM145" s="216" t="s">
        <v>618</v>
      </c>
    </row>
    <row r="146" spans="1:65" s="2" customFormat="1" ht="16.5" customHeight="1">
      <c r="A146" s="34"/>
      <c r="B146" s="35"/>
      <c r="C146" s="205" t="s">
        <v>235</v>
      </c>
      <c r="D146" s="205" t="s">
        <v>146</v>
      </c>
      <c r="E146" s="206" t="s">
        <v>619</v>
      </c>
      <c r="F146" s="207" t="s">
        <v>620</v>
      </c>
      <c r="G146" s="208" t="s">
        <v>180</v>
      </c>
      <c r="H146" s="209">
        <v>0.239</v>
      </c>
      <c r="I146" s="210"/>
      <c r="J146" s="211">
        <f t="shared" si="0"/>
        <v>0</v>
      </c>
      <c r="K146" s="207" t="s">
        <v>1</v>
      </c>
      <c r="L146" s="39"/>
      <c r="M146" s="212" t="s">
        <v>1</v>
      </c>
      <c r="N146" s="213" t="s">
        <v>46</v>
      </c>
      <c r="O146" s="71"/>
      <c r="P146" s="214">
        <f t="shared" si="1"/>
        <v>0</v>
      </c>
      <c r="Q146" s="214">
        <v>0</v>
      </c>
      <c r="R146" s="214">
        <f t="shared" si="2"/>
        <v>0</v>
      </c>
      <c r="S146" s="214">
        <v>0</v>
      </c>
      <c r="T146" s="215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567</v>
      </c>
      <c r="AT146" s="216" t="s">
        <v>146</v>
      </c>
      <c r="AU146" s="216" t="s">
        <v>91</v>
      </c>
      <c r="AY146" s="17" t="s">
        <v>143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7" t="s">
        <v>89</v>
      </c>
      <c r="BK146" s="217">
        <f t="shared" si="9"/>
        <v>0</v>
      </c>
      <c r="BL146" s="17" t="s">
        <v>567</v>
      </c>
      <c r="BM146" s="216" t="s">
        <v>621</v>
      </c>
    </row>
    <row r="147" spans="2:63" s="12" customFormat="1" ht="22.9" customHeight="1">
      <c r="B147" s="190"/>
      <c r="C147" s="191"/>
      <c r="D147" s="192" t="s">
        <v>80</v>
      </c>
      <c r="E147" s="203" t="s">
        <v>212</v>
      </c>
      <c r="F147" s="203" t="s">
        <v>622</v>
      </c>
      <c r="G147" s="191"/>
      <c r="H147" s="191"/>
      <c r="I147" s="194"/>
      <c r="J147" s="204">
        <f>BK147</f>
        <v>0</v>
      </c>
      <c r="K147" s="191"/>
      <c r="L147" s="195"/>
      <c r="M147" s="196"/>
      <c r="N147" s="197"/>
      <c r="O147" s="197"/>
      <c r="P147" s="198">
        <f>SUM(P148:P164)</f>
        <v>0</v>
      </c>
      <c r="Q147" s="197"/>
      <c r="R147" s="198">
        <f>SUM(R148:R164)</f>
        <v>0</v>
      </c>
      <c r="S147" s="197"/>
      <c r="T147" s="199">
        <f>SUM(T148:T164)</f>
        <v>0</v>
      </c>
      <c r="AR147" s="200" t="s">
        <v>151</v>
      </c>
      <c r="AT147" s="201" t="s">
        <v>80</v>
      </c>
      <c r="AU147" s="201" t="s">
        <v>89</v>
      </c>
      <c r="AY147" s="200" t="s">
        <v>143</v>
      </c>
      <c r="BK147" s="202">
        <f>SUM(BK148:BK164)</f>
        <v>0</v>
      </c>
    </row>
    <row r="148" spans="1:65" s="2" customFormat="1" ht="21.75" customHeight="1">
      <c r="A148" s="34"/>
      <c r="B148" s="35"/>
      <c r="C148" s="205" t="s">
        <v>240</v>
      </c>
      <c r="D148" s="205" t="s">
        <v>146</v>
      </c>
      <c r="E148" s="206" t="s">
        <v>623</v>
      </c>
      <c r="F148" s="207" t="s">
        <v>624</v>
      </c>
      <c r="G148" s="208" t="s">
        <v>381</v>
      </c>
      <c r="H148" s="209">
        <v>21</v>
      </c>
      <c r="I148" s="210"/>
      <c r="J148" s="211">
        <f aca="true" t="shared" si="10" ref="J148:J164">ROUND(I148*H148,2)</f>
        <v>0</v>
      </c>
      <c r="K148" s="207" t="s">
        <v>1</v>
      </c>
      <c r="L148" s="39"/>
      <c r="M148" s="212" t="s">
        <v>1</v>
      </c>
      <c r="N148" s="213" t="s">
        <v>46</v>
      </c>
      <c r="O148" s="71"/>
      <c r="P148" s="214">
        <f aca="true" t="shared" si="11" ref="P148:P164">O148*H148</f>
        <v>0</v>
      </c>
      <c r="Q148" s="214">
        <v>0</v>
      </c>
      <c r="R148" s="214">
        <f aca="true" t="shared" si="12" ref="R148:R164">Q148*H148</f>
        <v>0</v>
      </c>
      <c r="S148" s="214">
        <v>0</v>
      </c>
      <c r="T148" s="215">
        <f aca="true" t="shared" si="13" ref="T148:T164"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567</v>
      </c>
      <c r="AT148" s="216" t="s">
        <v>146</v>
      </c>
      <c r="AU148" s="216" t="s">
        <v>91</v>
      </c>
      <c r="AY148" s="17" t="s">
        <v>143</v>
      </c>
      <c r="BE148" s="217">
        <f aca="true" t="shared" si="14" ref="BE148:BE164">IF(N148="základní",J148,0)</f>
        <v>0</v>
      </c>
      <c r="BF148" s="217">
        <f aca="true" t="shared" si="15" ref="BF148:BF164">IF(N148="snížená",J148,0)</f>
        <v>0</v>
      </c>
      <c r="BG148" s="217">
        <f aca="true" t="shared" si="16" ref="BG148:BG164">IF(N148="zákl. přenesená",J148,0)</f>
        <v>0</v>
      </c>
      <c r="BH148" s="217">
        <f aca="true" t="shared" si="17" ref="BH148:BH164">IF(N148="sníž. přenesená",J148,0)</f>
        <v>0</v>
      </c>
      <c r="BI148" s="217">
        <f aca="true" t="shared" si="18" ref="BI148:BI164">IF(N148="nulová",J148,0)</f>
        <v>0</v>
      </c>
      <c r="BJ148" s="17" t="s">
        <v>89</v>
      </c>
      <c r="BK148" s="217">
        <f aca="true" t="shared" si="19" ref="BK148:BK164">ROUND(I148*H148,2)</f>
        <v>0</v>
      </c>
      <c r="BL148" s="17" t="s">
        <v>567</v>
      </c>
      <c r="BM148" s="216" t="s">
        <v>625</v>
      </c>
    </row>
    <row r="149" spans="1:65" s="2" customFormat="1" ht="21.75" customHeight="1">
      <c r="A149" s="34"/>
      <c r="B149" s="35"/>
      <c r="C149" s="205" t="s">
        <v>246</v>
      </c>
      <c r="D149" s="205" t="s">
        <v>146</v>
      </c>
      <c r="E149" s="206" t="s">
        <v>626</v>
      </c>
      <c r="F149" s="207" t="s">
        <v>627</v>
      </c>
      <c r="G149" s="208" t="s">
        <v>381</v>
      </c>
      <c r="H149" s="209">
        <v>22</v>
      </c>
      <c r="I149" s="210"/>
      <c r="J149" s="211">
        <f t="shared" si="10"/>
        <v>0</v>
      </c>
      <c r="K149" s="207" t="s">
        <v>1</v>
      </c>
      <c r="L149" s="39"/>
      <c r="M149" s="212" t="s">
        <v>1</v>
      </c>
      <c r="N149" s="213" t="s">
        <v>46</v>
      </c>
      <c r="O149" s="71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567</v>
      </c>
      <c r="AT149" s="216" t="s">
        <v>146</v>
      </c>
      <c r="AU149" s="216" t="s">
        <v>91</v>
      </c>
      <c r="AY149" s="17" t="s">
        <v>143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7" t="s">
        <v>89</v>
      </c>
      <c r="BK149" s="217">
        <f t="shared" si="19"/>
        <v>0</v>
      </c>
      <c r="BL149" s="17" t="s">
        <v>567</v>
      </c>
      <c r="BM149" s="216" t="s">
        <v>628</v>
      </c>
    </row>
    <row r="150" spans="1:65" s="2" customFormat="1" ht="21.75" customHeight="1">
      <c r="A150" s="34"/>
      <c r="B150" s="35"/>
      <c r="C150" s="205" t="s">
        <v>254</v>
      </c>
      <c r="D150" s="205" t="s">
        <v>146</v>
      </c>
      <c r="E150" s="206" t="s">
        <v>629</v>
      </c>
      <c r="F150" s="207" t="s">
        <v>630</v>
      </c>
      <c r="G150" s="208" t="s">
        <v>381</v>
      </c>
      <c r="H150" s="209">
        <v>4</v>
      </c>
      <c r="I150" s="210"/>
      <c r="J150" s="211">
        <f t="shared" si="10"/>
        <v>0</v>
      </c>
      <c r="K150" s="207" t="s">
        <v>1</v>
      </c>
      <c r="L150" s="39"/>
      <c r="M150" s="212" t="s">
        <v>1</v>
      </c>
      <c r="N150" s="213" t="s">
        <v>46</v>
      </c>
      <c r="O150" s="71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567</v>
      </c>
      <c r="AT150" s="216" t="s">
        <v>146</v>
      </c>
      <c r="AU150" s="216" t="s">
        <v>91</v>
      </c>
      <c r="AY150" s="17" t="s">
        <v>143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7" t="s">
        <v>89</v>
      </c>
      <c r="BK150" s="217">
        <f t="shared" si="19"/>
        <v>0</v>
      </c>
      <c r="BL150" s="17" t="s">
        <v>567</v>
      </c>
      <c r="BM150" s="216" t="s">
        <v>631</v>
      </c>
    </row>
    <row r="151" spans="1:65" s="2" customFormat="1" ht="16.5" customHeight="1">
      <c r="A151" s="34"/>
      <c r="B151" s="35"/>
      <c r="C151" s="205" t="s">
        <v>7</v>
      </c>
      <c r="D151" s="205" t="s">
        <v>146</v>
      </c>
      <c r="E151" s="206" t="s">
        <v>632</v>
      </c>
      <c r="F151" s="207" t="s">
        <v>633</v>
      </c>
      <c r="G151" s="208" t="s">
        <v>223</v>
      </c>
      <c r="H151" s="209">
        <v>2</v>
      </c>
      <c r="I151" s="210"/>
      <c r="J151" s="211">
        <f t="shared" si="10"/>
        <v>0</v>
      </c>
      <c r="K151" s="207" t="s">
        <v>1</v>
      </c>
      <c r="L151" s="39"/>
      <c r="M151" s="212" t="s">
        <v>1</v>
      </c>
      <c r="N151" s="213" t="s">
        <v>46</v>
      </c>
      <c r="O151" s="71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567</v>
      </c>
      <c r="AT151" s="216" t="s">
        <v>146</v>
      </c>
      <c r="AU151" s="216" t="s">
        <v>91</v>
      </c>
      <c r="AY151" s="17" t="s">
        <v>143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7" t="s">
        <v>89</v>
      </c>
      <c r="BK151" s="217">
        <f t="shared" si="19"/>
        <v>0</v>
      </c>
      <c r="BL151" s="17" t="s">
        <v>567</v>
      </c>
      <c r="BM151" s="216" t="s">
        <v>634</v>
      </c>
    </row>
    <row r="152" spans="1:65" s="2" customFormat="1" ht="21.75" customHeight="1">
      <c r="A152" s="34"/>
      <c r="B152" s="35"/>
      <c r="C152" s="205" t="s">
        <v>358</v>
      </c>
      <c r="D152" s="205" t="s">
        <v>146</v>
      </c>
      <c r="E152" s="206" t="s">
        <v>635</v>
      </c>
      <c r="F152" s="207" t="s">
        <v>636</v>
      </c>
      <c r="G152" s="208" t="s">
        <v>381</v>
      </c>
      <c r="H152" s="209">
        <v>15</v>
      </c>
      <c r="I152" s="210"/>
      <c r="J152" s="211">
        <f t="shared" si="10"/>
        <v>0</v>
      </c>
      <c r="K152" s="207" t="s">
        <v>1</v>
      </c>
      <c r="L152" s="39"/>
      <c r="M152" s="212" t="s">
        <v>1</v>
      </c>
      <c r="N152" s="213" t="s">
        <v>46</v>
      </c>
      <c r="O152" s="71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567</v>
      </c>
      <c r="AT152" s="216" t="s">
        <v>146</v>
      </c>
      <c r="AU152" s="216" t="s">
        <v>91</v>
      </c>
      <c r="AY152" s="17" t="s">
        <v>143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7" t="s">
        <v>89</v>
      </c>
      <c r="BK152" s="217">
        <f t="shared" si="19"/>
        <v>0</v>
      </c>
      <c r="BL152" s="17" t="s">
        <v>567</v>
      </c>
      <c r="BM152" s="216" t="s">
        <v>637</v>
      </c>
    </row>
    <row r="153" spans="1:65" s="2" customFormat="1" ht="21.75" customHeight="1">
      <c r="A153" s="34"/>
      <c r="B153" s="35"/>
      <c r="C153" s="205" t="s">
        <v>363</v>
      </c>
      <c r="D153" s="205" t="s">
        <v>146</v>
      </c>
      <c r="E153" s="206" t="s">
        <v>638</v>
      </c>
      <c r="F153" s="207" t="s">
        <v>639</v>
      </c>
      <c r="G153" s="208" t="s">
        <v>381</v>
      </c>
      <c r="H153" s="209">
        <v>16</v>
      </c>
      <c r="I153" s="210"/>
      <c r="J153" s="211">
        <f t="shared" si="10"/>
        <v>0</v>
      </c>
      <c r="K153" s="207" t="s">
        <v>1</v>
      </c>
      <c r="L153" s="39"/>
      <c r="M153" s="212" t="s">
        <v>1</v>
      </c>
      <c r="N153" s="213" t="s">
        <v>46</v>
      </c>
      <c r="O153" s="71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567</v>
      </c>
      <c r="AT153" s="216" t="s">
        <v>146</v>
      </c>
      <c r="AU153" s="216" t="s">
        <v>91</v>
      </c>
      <c r="AY153" s="17" t="s">
        <v>143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7" t="s">
        <v>89</v>
      </c>
      <c r="BK153" s="217">
        <f t="shared" si="19"/>
        <v>0</v>
      </c>
      <c r="BL153" s="17" t="s">
        <v>567</v>
      </c>
      <c r="BM153" s="216" t="s">
        <v>640</v>
      </c>
    </row>
    <row r="154" spans="1:65" s="2" customFormat="1" ht="21.75" customHeight="1">
      <c r="A154" s="34"/>
      <c r="B154" s="35"/>
      <c r="C154" s="205" t="s">
        <v>368</v>
      </c>
      <c r="D154" s="205" t="s">
        <v>146</v>
      </c>
      <c r="E154" s="206" t="s">
        <v>641</v>
      </c>
      <c r="F154" s="207" t="s">
        <v>642</v>
      </c>
      <c r="G154" s="208" t="s">
        <v>381</v>
      </c>
      <c r="H154" s="209">
        <v>4</v>
      </c>
      <c r="I154" s="210"/>
      <c r="J154" s="211">
        <f t="shared" si="10"/>
        <v>0</v>
      </c>
      <c r="K154" s="207" t="s">
        <v>1</v>
      </c>
      <c r="L154" s="39"/>
      <c r="M154" s="212" t="s">
        <v>1</v>
      </c>
      <c r="N154" s="213" t="s">
        <v>46</v>
      </c>
      <c r="O154" s="71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567</v>
      </c>
      <c r="AT154" s="216" t="s">
        <v>146</v>
      </c>
      <c r="AU154" s="216" t="s">
        <v>91</v>
      </c>
      <c r="AY154" s="17" t="s">
        <v>143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7" t="s">
        <v>89</v>
      </c>
      <c r="BK154" s="217">
        <f t="shared" si="19"/>
        <v>0</v>
      </c>
      <c r="BL154" s="17" t="s">
        <v>567</v>
      </c>
      <c r="BM154" s="216" t="s">
        <v>643</v>
      </c>
    </row>
    <row r="155" spans="1:65" s="2" customFormat="1" ht="21.75" customHeight="1">
      <c r="A155" s="34"/>
      <c r="B155" s="35"/>
      <c r="C155" s="205" t="s">
        <v>373</v>
      </c>
      <c r="D155" s="205" t="s">
        <v>146</v>
      </c>
      <c r="E155" s="206" t="s">
        <v>644</v>
      </c>
      <c r="F155" s="207" t="s">
        <v>645</v>
      </c>
      <c r="G155" s="208" t="s">
        <v>381</v>
      </c>
      <c r="H155" s="209">
        <v>6</v>
      </c>
      <c r="I155" s="210"/>
      <c r="J155" s="211">
        <f t="shared" si="10"/>
        <v>0</v>
      </c>
      <c r="K155" s="207" t="s">
        <v>1</v>
      </c>
      <c r="L155" s="39"/>
      <c r="M155" s="212" t="s">
        <v>1</v>
      </c>
      <c r="N155" s="213" t="s">
        <v>46</v>
      </c>
      <c r="O155" s="71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567</v>
      </c>
      <c r="AT155" s="216" t="s">
        <v>146</v>
      </c>
      <c r="AU155" s="216" t="s">
        <v>91</v>
      </c>
      <c r="AY155" s="17" t="s">
        <v>143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7" t="s">
        <v>89</v>
      </c>
      <c r="BK155" s="217">
        <f t="shared" si="19"/>
        <v>0</v>
      </c>
      <c r="BL155" s="17" t="s">
        <v>567</v>
      </c>
      <c r="BM155" s="216" t="s">
        <v>646</v>
      </c>
    </row>
    <row r="156" spans="1:65" s="2" customFormat="1" ht="21.75" customHeight="1">
      <c r="A156" s="34"/>
      <c r="B156" s="35"/>
      <c r="C156" s="205" t="s">
        <v>378</v>
      </c>
      <c r="D156" s="205" t="s">
        <v>146</v>
      </c>
      <c r="E156" s="206" t="s">
        <v>647</v>
      </c>
      <c r="F156" s="207" t="s">
        <v>648</v>
      </c>
      <c r="G156" s="208" t="s">
        <v>381</v>
      </c>
      <c r="H156" s="209">
        <v>6</v>
      </c>
      <c r="I156" s="210"/>
      <c r="J156" s="211">
        <f t="shared" si="10"/>
        <v>0</v>
      </c>
      <c r="K156" s="207" t="s">
        <v>1</v>
      </c>
      <c r="L156" s="39"/>
      <c r="M156" s="212" t="s">
        <v>1</v>
      </c>
      <c r="N156" s="213" t="s">
        <v>46</v>
      </c>
      <c r="O156" s="71"/>
      <c r="P156" s="214">
        <f t="shared" si="11"/>
        <v>0</v>
      </c>
      <c r="Q156" s="214">
        <v>0</v>
      </c>
      <c r="R156" s="214">
        <f t="shared" si="12"/>
        <v>0</v>
      </c>
      <c r="S156" s="214">
        <v>0</v>
      </c>
      <c r="T156" s="215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567</v>
      </c>
      <c r="AT156" s="216" t="s">
        <v>146</v>
      </c>
      <c r="AU156" s="216" t="s">
        <v>91</v>
      </c>
      <c r="AY156" s="17" t="s">
        <v>143</v>
      </c>
      <c r="BE156" s="217">
        <f t="shared" si="14"/>
        <v>0</v>
      </c>
      <c r="BF156" s="217">
        <f t="shared" si="15"/>
        <v>0</v>
      </c>
      <c r="BG156" s="217">
        <f t="shared" si="16"/>
        <v>0</v>
      </c>
      <c r="BH156" s="217">
        <f t="shared" si="17"/>
        <v>0</v>
      </c>
      <c r="BI156" s="217">
        <f t="shared" si="18"/>
        <v>0</v>
      </c>
      <c r="BJ156" s="17" t="s">
        <v>89</v>
      </c>
      <c r="BK156" s="217">
        <f t="shared" si="19"/>
        <v>0</v>
      </c>
      <c r="BL156" s="17" t="s">
        <v>567</v>
      </c>
      <c r="BM156" s="216" t="s">
        <v>649</v>
      </c>
    </row>
    <row r="157" spans="1:65" s="2" customFormat="1" ht="16.5" customHeight="1">
      <c r="A157" s="34"/>
      <c r="B157" s="35"/>
      <c r="C157" s="205" t="s">
        <v>385</v>
      </c>
      <c r="D157" s="205" t="s">
        <v>146</v>
      </c>
      <c r="E157" s="206" t="s">
        <v>650</v>
      </c>
      <c r="F157" s="207" t="s">
        <v>651</v>
      </c>
      <c r="G157" s="208" t="s">
        <v>238</v>
      </c>
      <c r="H157" s="209">
        <v>7</v>
      </c>
      <c r="I157" s="210"/>
      <c r="J157" s="211">
        <f t="shared" si="10"/>
        <v>0</v>
      </c>
      <c r="K157" s="207" t="s">
        <v>1</v>
      </c>
      <c r="L157" s="39"/>
      <c r="M157" s="212" t="s">
        <v>1</v>
      </c>
      <c r="N157" s="213" t="s">
        <v>46</v>
      </c>
      <c r="O157" s="71"/>
      <c r="P157" s="214">
        <f t="shared" si="11"/>
        <v>0</v>
      </c>
      <c r="Q157" s="214">
        <v>0</v>
      </c>
      <c r="R157" s="214">
        <f t="shared" si="12"/>
        <v>0</v>
      </c>
      <c r="S157" s="214">
        <v>0</v>
      </c>
      <c r="T157" s="215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567</v>
      </c>
      <c r="AT157" s="216" t="s">
        <v>146</v>
      </c>
      <c r="AU157" s="216" t="s">
        <v>91</v>
      </c>
      <c r="AY157" s="17" t="s">
        <v>143</v>
      </c>
      <c r="BE157" s="217">
        <f t="shared" si="14"/>
        <v>0</v>
      </c>
      <c r="BF157" s="217">
        <f t="shared" si="15"/>
        <v>0</v>
      </c>
      <c r="BG157" s="217">
        <f t="shared" si="16"/>
        <v>0</v>
      </c>
      <c r="BH157" s="217">
        <f t="shared" si="17"/>
        <v>0</v>
      </c>
      <c r="BI157" s="217">
        <f t="shared" si="18"/>
        <v>0</v>
      </c>
      <c r="BJ157" s="17" t="s">
        <v>89</v>
      </c>
      <c r="BK157" s="217">
        <f t="shared" si="19"/>
        <v>0</v>
      </c>
      <c r="BL157" s="17" t="s">
        <v>567</v>
      </c>
      <c r="BM157" s="216" t="s">
        <v>652</v>
      </c>
    </row>
    <row r="158" spans="1:65" s="2" customFormat="1" ht="16.5" customHeight="1">
      <c r="A158" s="34"/>
      <c r="B158" s="35"/>
      <c r="C158" s="205" t="s">
        <v>390</v>
      </c>
      <c r="D158" s="205" t="s">
        <v>146</v>
      </c>
      <c r="E158" s="206" t="s">
        <v>653</v>
      </c>
      <c r="F158" s="207" t="s">
        <v>654</v>
      </c>
      <c r="G158" s="208" t="s">
        <v>655</v>
      </c>
      <c r="H158" s="209">
        <v>7</v>
      </c>
      <c r="I158" s="210"/>
      <c r="J158" s="211">
        <f t="shared" si="10"/>
        <v>0</v>
      </c>
      <c r="K158" s="207" t="s">
        <v>1</v>
      </c>
      <c r="L158" s="39"/>
      <c r="M158" s="212" t="s">
        <v>1</v>
      </c>
      <c r="N158" s="213" t="s">
        <v>46</v>
      </c>
      <c r="O158" s="71"/>
      <c r="P158" s="214">
        <f t="shared" si="11"/>
        <v>0</v>
      </c>
      <c r="Q158" s="214">
        <v>0</v>
      </c>
      <c r="R158" s="214">
        <f t="shared" si="12"/>
        <v>0</v>
      </c>
      <c r="S158" s="214">
        <v>0</v>
      </c>
      <c r="T158" s="215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567</v>
      </c>
      <c r="AT158" s="216" t="s">
        <v>146</v>
      </c>
      <c r="AU158" s="216" t="s">
        <v>91</v>
      </c>
      <c r="AY158" s="17" t="s">
        <v>143</v>
      </c>
      <c r="BE158" s="217">
        <f t="shared" si="14"/>
        <v>0</v>
      </c>
      <c r="BF158" s="217">
        <f t="shared" si="15"/>
        <v>0</v>
      </c>
      <c r="BG158" s="217">
        <f t="shared" si="16"/>
        <v>0</v>
      </c>
      <c r="BH158" s="217">
        <f t="shared" si="17"/>
        <v>0</v>
      </c>
      <c r="BI158" s="217">
        <f t="shared" si="18"/>
        <v>0</v>
      </c>
      <c r="BJ158" s="17" t="s">
        <v>89</v>
      </c>
      <c r="BK158" s="217">
        <f t="shared" si="19"/>
        <v>0</v>
      </c>
      <c r="BL158" s="17" t="s">
        <v>567</v>
      </c>
      <c r="BM158" s="216" t="s">
        <v>656</v>
      </c>
    </row>
    <row r="159" spans="1:65" s="2" customFormat="1" ht="16.5" customHeight="1">
      <c r="A159" s="34"/>
      <c r="B159" s="35"/>
      <c r="C159" s="205" t="s">
        <v>394</v>
      </c>
      <c r="D159" s="205" t="s">
        <v>146</v>
      </c>
      <c r="E159" s="206" t="s">
        <v>657</v>
      </c>
      <c r="F159" s="207" t="s">
        <v>658</v>
      </c>
      <c r="G159" s="208" t="s">
        <v>381</v>
      </c>
      <c r="H159" s="209">
        <v>47</v>
      </c>
      <c r="I159" s="210"/>
      <c r="J159" s="211">
        <f t="shared" si="10"/>
        <v>0</v>
      </c>
      <c r="K159" s="207" t="s">
        <v>1</v>
      </c>
      <c r="L159" s="39"/>
      <c r="M159" s="212" t="s">
        <v>1</v>
      </c>
      <c r="N159" s="213" t="s">
        <v>46</v>
      </c>
      <c r="O159" s="71"/>
      <c r="P159" s="214">
        <f t="shared" si="11"/>
        <v>0</v>
      </c>
      <c r="Q159" s="214">
        <v>0</v>
      </c>
      <c r="R159" s="214">
        <f t="shared" si="12"/>
        <v>0</v>
      </c>
      <c r="S159" s="214">
        <v>0</v>
      </c>
      <c r="T159" s="215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567</v>
      </c>
      <c r="AT159" s="216" t="s">
        <v>146</v>
      </c>
      <c r="AU159" s="216" t="s">
        <v>91</v>
      </c>
      <c r="AY159" s="17" t="s">
        <v>143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7" t="s">
        <v>89</v>
      </c>
      <c r="BK159" s="217">
        <f t="shared" si="19"/>
        <v>0</v>
      </c>
      <c r="BL159" s="17" t="s">
        <v>567</v>
      </c>
      <c r="BM159" s="216" t="s">
        <v>659</v>
      </c>
    </row>
    <row r="160" spans="1:65" s="2" customFormat="1" ht="16.5" customHeight="1">
      <c r="A160" s="34"/>
      <c r="B160" s="35"/>
      <c r="C160" s="205" t="s">
        <v>401</v>
      </c>
      <c r="D160" s="205" t="s">
        <v>146</v>
      </c>
      <c r="E160" s="206" t="s">
        <v>660</v>
      </c>
      <c r="F160" s="207" t="s">
        <v>661</v>
      </c>
      <c r="G160" s="208" t="s">
        <v>381</v>
      </c>
      <c r="H160" s="209">
        <v>47</v>
      </c>
      <c r="I160" s="210"/>
      <c r="J160" s="211">
        <f t="shared" si="10"/>
        <v>0</v>
      </c>
      <c r="K160" s="207" t="s">
        <v>1</v>
      </c>
      <c r="L160" s="39"/>
      <c r="M160" s="212" t="s">
        <v>1</v>
      </c>
      <c r="N160" s="213" t="s">
        <v>46</v>
      </c>
      <c r="O160" s="71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6" t="s">
        <v>567</v>
      </c>
      <c r="AT160" s="216" t="s">
        <v>146</v>
      </c>
      <c r="AU160" s="216" t="s">
        <v>91</v>
      </c>
      <c r="AY160" s="17" t="s">
        <v>143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7" t="s">
        <v>89</v>
      </c>
      <c r="BK160" s="217">
        <f t="shared" si="19"/>
        <v>0</v>
      </c>
      <c r="BL160" s="17" t="s">
        <v>567</v>
      </c>
      <c r="BM160" s="216" t="s">
        <v>662</v>
      </c>
    </row>
    <row r="161" spans="1:65" s="2" customFormat="1" ht="16.5" customHeight="1">
      <c r="A161" s="34"/>
      <c r="B161" s="35"/>
      <c r="C161" s="205" t="s">
        <v>410</v>
      </c>
      <c r="D161" s="205" t="s">
        <v>146</v>
      </c>
      <c r="E161" s="206" t="s">
        <v>663</v>
      </c>
      <c r="F161" s="207" t="s">
        <v>664</v>
      </c>
      <c r="G161" s="208" t="s">
        <v>180</v>
      </c>
      <c r="H161" s="209">
        <v>0.067</v>
      </c>
      <c r="I161" s="210"/>
      <c r="J161" s="211">
        <f t="shared" si="10"/>
        <v>0</v>
      </c>
      <c r="K161" s="207" t="s">
        <v>1</v>
      </c>
      <c r="L161" s="39"/>
      <c r="M161" s="212" t="s">
        <v>1</v>
      </c>
      <c r="N161" s="213" t="s">
        <v>46</v>
      </c>
      <c r="O161" s="71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6" t="s">
        <v>567</v>
      </c>
      <c r="AT161" s="216" t="s">
        <v>146</v>
      </c>
      <c r="AU161" s="216" t="s">
        <v>91</v>
      </c>
      <c r="AY161" s="17" t="s">
        <v>143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7" t="s">
        <v>89</v>
      </c>
      <c r="BK161" s="217">
        <f t="shared" si="19"/>
        <v>0</v>
      </c>
      <c r="BL161" s="17" t="s">
        <v>567</v>
      </c>
      <c r="BM161" s="216" t="s">
        <v>665</v>
      </c>
    </row>
    <row r="162" spans="1:65" s="2" customFormat="1" ht="16.5" customHeight="1">
      <c r="A162" s="34"/>
      <c r="B162" s="35"/>
      <c r="C162" s="205" t="s">
        <v>405</v>
      </c>
      <c r="D162" s="205" t="s">
        <v>146</v>
      </c>
      <c r="E162" s="206" t="s">
        <v>666</v>
      </c>
      <c r="F162" s="207" t="s">
        <v>667</v>
      </c>
      <c r="G162" s="208" t="s">
        <v>381</v>
      </c>
      <c r="H162" s="209">
        <v>40</v>
      </c>
      <c r="I162" s="210"/>
      <c r="J162" s="211">
        <f t="shared" si="10"/>
        <v>0</v>
      </c>
      <c r="K162" s="207" t="s">
        <v>1</v>
      </c>
      <c r="L162" s="39"/>
      <c r="M162" s="212" t="s">
        <v>1</v>
      </c>
      <c r="N162" s="213" t="s">
        <v>46</v>
      </c>
      <c r="O162" s="71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567</v>
      </c>
      <c r="AT162" s="216" t="s">
        <v>146</v>
      </c>
      <c r="AU162" s="216" t="s">
        <v>91</v>
      </c>
      <c r="AY162" s="17" t="s">
        <v>143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7" t="s">
        <v>89</v>
      </c>
      <c r="BK162" s="217">
        <f t="shared" si="19"/>
        <v>0</v>
      </c>
      <c r="BL162" s="17" t="s">
        <v>567</v>
      </c>
      <c r="BM162" s="216" t="s">
        <v>668</v>
      </c>
    </row>
    <row r="163" spans="1:65" s="2" customFormat="1" ht="16.5" customHeight="1">
      <c r="A163" s="34"/>
      <c r="B163" s="35"/>
      <c r="C163" s="205" t="s">
        <v>419</v>
      </c>
      <c r="D163" s="205" t="s">
        <v>146</v>
      </c>
      <c r="E163" s="206" t="s">
        <v>669</v>
      </c>
      <c r="F163" s="207" t="s">
        <v>670</v>
      </c>
      <c r="G163" s="208" t="s">
        <v>381</v>
      </c>
      <c r="H163" s="209">
        <v>40</v>
      </c>
      <c r="I163" s="210"/>
      <c r="J163" s="211">
        <f t="shared" si="10"/>
        <v>0</v>
      </c>
      <c r="K163" s="207" t="s">
        <v>1</v>
      </c>
      <c r="L163" s="39"/>
      <c r="M163" s="212" t="s">
        <v>1</v>
      </c>
      <c r="N163" s="213" t="s">
        <v>46</v>
      </c>
      <c r="O163" s="71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6" t="s">
        <v>567</v>
      </c>
      <c r="AT163" s="216" t="s">
        <v>146</v>
      </c>
      <c r="AU163" s="216" t="s">
        <v>91</v>
      </c>
      <c r="AY163" s="17" t="s">
        <v>143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7" t="s">
        <v>89</v>
      </c>
      <c r="BK163" s="217">
        <f t="shared" si="19"/>
        <v>0</v>
      </c>
      <c r="BL163" s="17" t="s">
        <v>567</v>
      </c>
      <c r="BM163" s="216" t="s">
        <v>671</v>
      </c>
    </row>
    <row r="164" spans="1:65" s="2" customFormat="1" ht="16.5" customHeight="1">
      <c r="A164" s="34"/>
      <c r="B164" s="35"/>
      <c r="C164" s="205" t="s">
        <v>423</v>
      </c>
      <c r="D164" s="205" t="s">
        <v>146</v>
      </c>
      <c r="E164" s="206" t="s">
        <v>672</v>
      </c>
      <c r="F164" s="207" t="s">
        <v>673</v>
      </c>
      <c r="G164" s="208" t="s">
        <v>180</v>
      </c>
      <c r="H164" s="209">
        <v>0.2</v>
      </c>
      <c r="I164" s="210"/>
      <c r="J164" s="211">
        <f t="shared" si="10"/>
        <v>0</v>
      </c>
      <c r="K164" s="207" t="s">
        <v>1</v>
      </c>
      <c r="L164" s="39"/>
      <c r="M164" s="212" t="s">
        <v>1</v>
      </c>
      <c r="N164" s="213" t="s">
        <v>46</v>
      </c>
      <c r="O164" s="71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567</v>
      </c>
      <c r="AT164" s="216" t="s">
        <v>146</v>
      </c>
      <c r="AU164" s="216" t="s">
        <v>91</v>
      </c>
      <c r="AY164" s="17" t="s">
        <v>143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7" t="s">
        <v>89</v>
      </c>
      <c r="BK164" s="217">
        <f t="shared" si="19"/>
        <v>0</v>
      </c>
      <c r="BL164" s="17" t="s">
        <v>567</v>
      </c>
      <c r="BM164" s="216" t="s">
        <v>674</v>
      </c>
    </row>
    <row r="165" spans="2:63" s="12" customFormat="1" ht="22.9" customHeight="1">
      <c r="B165" s="190"/>
      <c r="C165" s="191"/>
      <c r="D165" s="192" t="s">
        <v>80</v>
      </c>
      <c r="E165" s="203" t="s">
        <v>675</v>
      </c>
      <c r="F165" s="203" t="s">
        <v>676</v>
      </c>
      <c r="G165" s="191"/>
      <c r="H165" s="191"/>
      <c r="I165" s="194"/>
      <c r="J165" s="204">
        <f>BK165</f>
        <v>0</v>
      </c>
      <c r="K165" s="191"/>
      <c r="L165" s="195"/>
      <c r="M165" s="196"/>
      <c r="N165" s="197"/>
      <c r="O165" s="197"/>
      <c r="P165" s="198">
        <f>SUM(P166:P167)</f>
        <v>0</v>
      </c>
      <c r="Q165" s="197"/>
      <c r="R165" s="198">
        <f>SUM(R166:R167)</f>
        <v>0</v>
      </c>
      <c r="S165" s="197"/>
      <c r="T165" s="199">
        <f>SUM(T166:T167)</f>
        <v>0</v>
      </c>
      <c r="AR165" s="200" t="s">
        <v>151</v>
      </c>
      <c r="AT165" s="201" t="s">
        <v>80</v>
      </c>
      <c r="AU165" s="201" t="s">
        <v>89</v>
      </c>
      <c r="AY165" s="200" t="s">
        <v>143</v>
      </c>
      <c r="BK165" s="202">
        <f>SUM(BK166:BK167)</f>
        <v>0</v>
      </c>
    </row>
    <row r="166" spans="1:65" s="2" customFormat="1" ht="16.5" customHeight="1">
      <c r="A166" s="34"/>
      <c r="B166" s="35"/>
      <c r="C166" s="205" t="s">
        <v>428</v>
      </c>
      <c r="D166" s="205" t="s">
        <v>146</v>
      </c>
      <c r="E166" s="206" t="s">
        <v>677</v>
      </c>
      <c r="F166" s="207" t="s">
        <v>678</v>
      </c>
      <c r="G166" s="208" t="s">
        <v>223</v>
      </c>
      <c r="H166" s="209">
        <v>4</v>
      </c>
      <c r="I166" s="210"/>
      <c r="J166" s="211">
        <f>ROUND(I166*H166,2)</f>
        <v>0</v>
      </c>
      <c r="K166" s="207" t="s">
        <v>1</v>
      </c>
      <c r="L166" s="39"/>
      <c r="M166" s="212" t="s">
        <v>1</v>
      </c>
      <c r="N166" s="213" t="s">
        <v>46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567</v>
      </c>
      <c r="AT166" s="216" t="s">
        <v>146</v>
      </c>
      <c r="AU166" s="216" t="s">
        <v>91</v>
      </c>
      <c r="AY166" s="17" t="s">
        <v>143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89</v>
      </c>
      <c r="BK166" s="217">
        <f>ROUND(I166*H166,2)</f>
        <v>0</v>
      </c>
      <c r="BL166" s="17" t="s">
        <v>567</v>
      </c>
      <c r="BM166" s="216" t="s">
        <v>679</v>
      </c>
    </row>
    <row r="167" spans="1:65" s="2" customFormat="1" ht="16.5" customHeight="1">
      <c r="A167" s="34"/>
      <c r="B167" s="35"/>
      <c r="C167" s="205" t="s">
        <v>433</v>
      </c>
      <c r="D167" s="205" t="s">
        <v>146</v>
      </c>
      <c r="E167" s="206" t="s">
        <v>680</v>
      </c>
      <c r="F167" s="207" t="s">
        <v>681</v>
      </c>
      <c r="G167" s="208" t="s">
        <v>223</v>
      </c>
      <c r="H167" s="209">
        <v>4</v>
      </c>
      <c r="I167" s="210"/>
      <c r="J167" s="211">
        <f>ROUND(I167*H167,2)</f>
        <v>0</v>
      </c>
      <c r="K167" s="207" t="s">
        <v>1</v>
      </c>
      <c r="L167" s="39"/>
      <c r="M167" s="212" t="s">
        <v>1</v>
      </c>
      <c r="N167" s="213" t="s">
        <v>46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567</v>
      </c>
      <c r="AT167" s="216" t="s">
        <v>146</v>
      </c>
      <c r="AU167" s="216" t="s">
        <v>91</v>
      </c>
      <c r="AY167" s="17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89</v>
      </c>
      <c r="BK167" s="217">
        <f>ROUND(I167*H167,2)</f>
        <v>0</v>
      </c>
      <c r="BL167" s="17" t="s">
        <v>567</v>
      </c>
      <c r="BM167" s="216" t="s">
        <v>682</v>
      </c>
    </row>
    <row r="168" spans="1:63" s="2" customFormat="1" ht="49.9" customHeight="1">
      <c r="A168" s="34"/>
      <c r="B168" s="35"/>
      <c r="C168" s="36"/>
      <c r="D168" s="36"/>
      <c r="E168" s="193" t="s">
        <v>262</v>
      </c>
      <c r="F168" s="193" t="s">
        <v>263</v>
      </c>
      <c r="G168" s="36"/>
      <c r="H168" s="36"/>
      <c r="I168" s="115"/>
      <c r="J168" s="177">
        <f aca="true" t="shared" si="20" ref="J168:J173">BK168</f>
        <v>0</v>
      </c>
      <c r="K168" s="36"/>
      <c r="L168" s="39"/>
      <c r="M168" s="251"/>
      <c r="N168" s="252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80</v>
      </c>
      <c r="AU168" s="17" t="s">
        <v>81</v>
      </c>
      <c r="AY168" s="17" t="s">
        <v>264</v>
      </c>
      <c r="BK168" s="217">
        <f>SUM(BK169:BK173)</f>
        <v>0</v>
      </c>
    </row>
    <row r="169" spans="1:63" s="2" customFormat="1" ht="16.35" customHeight="1">
      <c r="A169" s="34"/>
      <c r="B169" s="35"/>
      <c r="C169" s="253" t="s">
        <v>1</v>
      </c>
      <c r="D169" s="253" t="s">
        <v>146</v>
      </c>
      <c r="E169" s="254" t="s">
        <v>1</v>
      </c>
      <c r="F169" s="255" t="s">
        <v>1</v>
      </c>
      <c r="G169" s="256" t="s">
        <v>1</v>
      </c>
      <c r="H169" s="257"/>
      <c r="I169" s="258"/>
      <c r="J169" s="259">
        <f t="shared" si="20"/>
        <v>0</v>
      </c>
      <c r="K169" s="260"/>
      <c r="L169" s="39"/>
      <c r="M169" s="261" t="s">
        <v>1</v>
      </c>
      <c r="N169" s="262" t="s">
        <v>46</v>
      </c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264</v>
      </c>
      <c r="AU169" s="17" t="s">
        <v>89</v>
      </c>
      <c r="AY169" s="17" t="s">
        <v>264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89</v>
      </c>
      <c r="BK169" s="217">
        <f>I169*H169</f>
        <v>0</v>
      </c>
    </row>
    <row r="170" spans="1:63" s="2" customFormat="1" ht="16.35" customHeight="1">
      <c r="A170" s="34"/>
      <c r="B170" s="35"/>
      <c r="C170" s="253" t="s">
        <v>1</v>
      </c>
      <c r="D170" s="253" t="s">
        <v>146</v>
      </c>
      <c r="E170" s="254" t="s">
        <v>1</v>
      </c>
      <c r="F170" s="255" t="s">
        <v>1</v>
      </c>
      <c r="G170" s="256" t="s">
        <v>1</v>
      </c>
      <c r="H170" s="257"/>
      <c r="I170" s="258"/>
      <c r="J170" s="259">
        <f t="shared" si="20"/>
        <v>0</v>
      </c>
      <c r="K170" s="260"/>
      <c r="L170" s="39"/>
      <c r="M170" s="261" t="s">
        <v>1</v>
      </c>
      <c r="N170" s="262" t="s">
        <v>46</v>
      </c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264</v>
      </c>
      <c r="AU170" s="17" t="s">
        <v>89</v>
      </c>
      <c r="AY170" s="17" t="s">
        <v>264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89</v>
      </c>
      <c r="BK170" s="217">
        <f>I170*H170</f>
        <v>0</v>
      </c>
    </row>
    <row r="171" spans="1:63" s="2" customFormat="1" ht="16.35" customHeight="1">
      <c r="A171" s="34"/>
      <c r="B171" s="35"/>
      <c r="C171" s="253" t="s">
        <v>1</v>
      </c>
      <c r="D171" s="253" t="s">
        <v>146</v>
      </c>
      <c r="E171" s="254" t="s">
        <v>1</v>
      </c>
      <c r="F171" s="255" t="s">
        <v>1</v>
      </c>
      <c r="G171" s="256" t="s">
        <v>1</v>
      </c>
      <c r="H171" s="257"/>
      <c r="I171" s="258"/>
      <c r="J171" s="259">
        <f t="shared" si="20"/>
        <v>0</v>
      </c>
      <c r="K171" s="260"/>
      <c r="L171" s="39"/>
      <c r="M171" s="261" t="s">
        <v>1</v>
      </c>
      <c r="N171" s="262" t="s">
        <v>46</v>
      </c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264</v>
      </c>
      <c r="AU171" s="17" t="s">
        <v>89</v>
      </c>
      <c r="AY171" s="17" t="s">
        <v>264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89</v>
      </c>
      <c r="BK171" s="217">
        <f>I171*H171</f>
        <v>0</v>
      </c>
    </row>
    <row r="172" spans="1:63" s="2" customFormat="1" ht="16.35" customHeight="1">
      <c r="A172" s="34"/>
      <c r="B172" s="35"/>
      <c r="C172" s="253" t="s">
        <v>1</v>
      </c>
      <c r="D172" s="253" t="s">
        <v>146</v>
      </c>
      <c r="E172" s="254" t="s">
        <v>1</v>
      </c>
      <c r="F172" s="255" t="s">
        <v>1</v>
      </c>
      <c r="G172" s="256" t="s">
        <v>1</v>
      </c>
      <c r="H172" s="257"/>
      <c r="I172" s="258"/>
      <c r="J172" s="259">
        <f t="shared" si="20"/>
        <v>0</v>
      </c>
      <c r="K172" s="260"/>
      <c r="L172" s="39"/>
      <c r="M172" s="261" t="s">
        <v>1</v>
      </c>
      <c r="N172" s="262" t="s">
        <v>46</v>
      </c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264</v>
      </c>
      <c r="AU172" s="17" t="s">
        <v>89</v>
      </c>
      <c r="AY172" s="17" t="s">
        <v>264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89</v>
      </c>
      <c r="BK172" s="217">
        <f>I172*H172</f>
        <v>0</v>
      </c>
    </row>
    <row r="173" spans="1:63" s="2" customFormat="1" ht="16.35" customHeight="1">
      <c r="A173" s="34"/>
      <c r="B173" s="35"/>
      <c r="C173" s="253" t="s">
        <v>1</v>
      </c>
      <c r="D173" s="253" t="s">
        <v>146</v>
      </c>
      <c r="E173" s="254" t="s">
        <v>1</v>
      </c>
      <c r="F173" s="255" t="s">
        <v>1</v>
      </c>
      <c r="G173" s="256" t="s">
        <v>1</v>
      </c>
      <c r="H173" s="257"/>
      <c r="I173" s="258"/>
      <c r="J173" s="259">
        <f t="shared" si="20"/>
        <v>0</v>
      </c>
      <c r="K173" s="260"/>
      <c r="L173" s="39"/>
      <c r="M173" s="261" t="s">
        <v>1</v>
      </c>
      <c r="N173" s="262" t="s">
        <v>46</v>
      </c>
      <c r="O173" s="263"/>
      <c r="P173" s="263"/>
      <c r="Q173" s="263"/>
      <c r="R173" s="263"/>
      <c r="S173" s="263"/>
      <c r="T173" s="26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264</v>
      </c>
      <c r="AU173" s="17" t="s">
        <v>89</v>
      </c>
      <c r="AY173" s="17" t="s">
        <v>264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89</v>
      </c>
      <c r="BK173" s="217">
        <f>I173*H173</f>
        <v>0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152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dg4w7JOBTQf6ZLz7qvPReuvhraTqgSTe7rxOg8sU0FXvyARxjwY4OgYkEOYT4zw2U1+KJJtpapQ5mD058l7+iQ==" saltValue="sM7FFow4lcleR1IgIp7FzKj4YK2/DCnDkjh58tKhSnqkOdgEtDpdJ3O8OYDm1RDNr1sTaZlnlUvWGKiahsaOHw==" spinCount="100000" sheet="1" objects="1" scenarios="1" formatColumns="0" formatRows="0" autoFilter="0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9:D174">
      <formula1>"K, M"</formula1>
    </dataValidation>
    <dataValidation type="list" allowBlank="1" showInputMessage="1" showErrorMessage="1" error="Povoleny jsou hodnoty základní, snížená, zákl. přenesená, sníž. přenesená, nulová." sqref="N169:N174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106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</row>
    <row r="4" spans="2:4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683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ROUND((ROUND((SUM(BE123:BE151)),2)+SUM(BE153:BE157)),2)</f>
        <v>0</v>
      </c>
      <c r="G33" s="34"/>
      <c r="H33" s="34"/>
      <c r="I33" s="131">
        <v>0.21</v>
      </c>
      <c r="J33" s="130">
        <f>ROUND((ROUND(((SUM(BE123:BE151))*I33),2)+(SUM(BE153:BE157)*I33)),2)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ROUND((ROUND((SUM(BF123:BF151)),2)+SUM(BF153:BF157)),2)</f>
        <v>0</v>
      </c>
      <c r="G34" s="34"/>
      <c r="H34" s="34"/>
      <c r="I34" s="131">
        <v>0.15</v>
      </c>
      <c r="J34" s="130">
        <f>ROUND((ROUND(((SUM(BF123:BF151))*I34),2)+(SUM(BF153:BF157)*I34)),2)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ROUND((ROUND((SUM(BG123:BG151)),2)+SUM(BG153:BG157)),2)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ROUND((ROUND((SUM(BH123:BH151)),2)+SUM(BH153:BH157)),2)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ROUND((ROUND((SUM(BI123:BI151)),2)+SUM(BI153:BI157)),2)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06 - Elektroinstalace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554</v>
      </c>
      <c r="E97" s="164"/>
      <c r="F97" s="164"/>
      <c r="G97" s="164"/>
      <c r="H97" s="164"/>
      <c r="I97" s="165"/>
      <c r="J97" s="166">
        <f>J124</f>
        <v>0</v>
      </c>
      <c r="K97" s="162"/>
      <c r="L97" s="167"/>
    </row>
    <row r="98" spans="2:12" s="10" customFormat="1" ht="19.9" customHeight="1">
      <c r="B98" s="168"/>
      <c r="C98" s="169"/>
      <c r="D98" s="170" t="s">
        <v>684</v>
      </c>
      <c r="E98" s="171"/>
      <c r="F98" s="171"/>
      <c r="G98" s="171"/>
      <c r="H98" s="171"/>
      <c r="I98" s="172"/>
      <c r="J98" s="173">
        <f>J125</f>
        <v>0</v>
      </c>
      <c r="K98" s="169"/>
      <c r="L98" s="174"/>
    </row>
    <row r="99" spans="2:12" s="10" customFormat="1" ht="19.9" customHeight="1">
      <c r="B99" s="168"/>
      <c r="C99" s="169"/>
      <c r="D99" s="170" t="s">
        <v>685</v>
      </c>
      <c r="E99" s="171"/>
      <c r="F99" s="171"/>
      <c r="G99" s="171"/>
      <c r="H99" s="171"/>
      <c r="I99" s="172"/>
      <c r="J99" s="173">
        <f>J135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686</v>
      </c>
      <c r="E100" s="171"/>
      <c r="F100" s="171"/>
      <c r="G100" s="171"/>
      <c r="H100" s="171"/>
      <c r="I100" s="172"/>
      <c r="J100" s="173">
        <f>J138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687</v>
      </c>
      <c r="E101" s="171"/>
      <c r="F101" s="171"/>
      <c r="G101" s="171"/>
      <c r="H101" s="171"/>
      <c r="I101" s="172"/>
      <c r="J101" s="173">
        <f>J143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688</v>
      </c>
      <c r="E102" s="171"/>
      <c r="F102" s="171"/>
      <c r="G102" s="171"/>
      <c r="H102" s="171"/>
      <c r="I102" s="172"/>
      <c r="J102" s="173">
        <f>J150</f>
        <v>0</v>
      </c>
      <c r="K102" s="169"/>
      <c r="L102" s="174"/>
    </row>
    <row r="103" spans="2:12" s="9" customFormat="1" ht="21.75" customHeight="1">
      <c r="B103" s="161"/>
      <c r="C103" s="162"/>
      <c r="D103" s="175" t="s">
        <v>127</v>
      </c>
      <c r="E103" s="162"/>
      <c r="F103" s="162"/>
      <c r="G103" s="162"/>
      <c r="H103" s="162"/>
      <c r="I103" s="176"/>
      <c r="J103" s="177">
        <f>J152</f>
        <v>0</v>
      </c>
      <c r="K103" s="162"/>
      <c r="L103" s="167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15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2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128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38" t="str">
        <f>E7</f>
        <v>Masarykův studentský domov - rekonstrukce sociálek</v>
      </c>
      <c r="F113" s="339"/>
      <c r="G113" s="339"/>
      <c r="H113" s="339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111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90" t="str">
        <f>E9</f>
        <v>06 - Elektroinstalace</v>
      </c>
      <c r="F115" s="340"/>
      <c r="G115" s="340"/>
      <c r="H115" s="340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Cihlářská 604/21, 602 00 Brno-střed-Veveří</v>
      </c>
      <c r="G117" s="36"/>
      <c r="H117" s="36"/>
      <c r="I117" s="117" t="s">
        <v>22</v>
      </c>
      <c r="J117" s="66" t="str">
        <f>IF(J12="","",J12)</f>
        <v>27. 5. 2020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Masarykův domov mládeže a Školní jídelna Brno p.o.</v>
      </c>
      <c r="G119" s="36"/>
      <c r="H119" s="36"/>
      <c r="I119" s="117" t="s">
        <v>31</v>
      </c>
      <c r="J119" s="32" t="str">
        <f>E21</f>
        <v>ADH architects s.r.o.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29</v>
      </c>
      <c r="D120" s="36"/>
      <c r="E120" s="36"/>
      <c r="F120" s="27" t="str">
        <f>IF(E18="","",E18)</f>
        <v>Vyplň údaj</v>
      </c>
      <c r="G120" s="36"/>
      <c r="H120" s="36"/>
      <c r="I120" s="117" t="s">
        <v>36</v>
      </c>
      <c r="J120" s="32" t="str">
        <f>E24</f>
        <v>STAGA stavební agentura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78"/>
      <c r="B122" s="179"/>
      <c r="C122" s="180" t="s">
        <v>129</v>
      </c>
      <c r="D122" s="181" t="s">
        <v>66</v>
      </c>
      <c r="E122" s="181" t="s">
        <v>62</v>
      </c>
      <c r="F122" s="181" t="s">
        <v>63</v>
      </c>
      <c r="G122" s="181" t="s">
        <v>130</v>
      </c>
      <c r="H122" s="181" t="s">
        <v>131</v>
      </c>
      <c r="I122" s="182" t="s">
        <v>132</v>
      </c>
      <c r="J122" s="181" t="s">
        <v>115</v>
      </c>
      <c r="K122" s="183" t="s">
        <v>133</v>
      </c>
      <c r="L122" s="184"/>
      <c r="M122" s="75" t="s">
        <v>1</v>
      </c>
      <c r="N122" s="76" t="s">
        <v>45</v>
      </c>
      <c r="O122" s="76" t="s">
        <v>134</v>
      </c>
      <c r="P122" s="76" t="s">
        <v>135</v>
      </c>
      <c r="Q122" s="76" t="s">
        <v>136</v>
      </c>
      <c r="R122" s="76" t="s">
        <v>137</v>
      </c>
      <c r="S122" s="76" t="s">
        <v>138</v>
      </c>
      <c r="T122" s="77" t="s">
        <v>139</v>
      </c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</row>
    <row r="123" spans="1:63" s="2" customFormat="1" ht="22.9" customHeight="1">
      <c r="A123" s="34"/>
      <c r="B123" s="35"/>
      <c r="C123" s="82" t="s">
        <v>140</v>
      </c>
      <c r="D123" s="36"/>
      <c r="E123" s="36"/>
      <c r="F123" s="36"/>
      <c r="G123" s="36"/>
      <c r="H123" s="36"/>
      <c r="I123" s="115"/>
      <c r="J123" s="185">
        <f>BK123</f>
        <v>0</v>
      </c>
      <c r="K123" s="36"/>
      <c r="L123" s="39"/>
      <c r="M123" s="78"/>
      <c r="N123" s="186"/>
      <c r="O123" s="79"/>
      <c r="P123" s="187">
        <f>P124+P152</f>
        <v>0</v>
      </c>
      <c r="Q123" s="79"/>
      <c r="R123" s="187">
        <f>R124+R152</f>
        <v>0</v>
      </c>
      <c r="S123" s="79"/>
      <c r="T123" s="188">
        <f>T124+T152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80</v>
      </c>
      <c r="AU123" s="17" t="s">
        <v>117</v>
      </c>
      <c r="BK123" s="189">
        <f>BK124+BK152</f>
        <v>0</v>
      </c>
    </row>
    <row r="124" spans="2:63" s="12" customFormat="1" ht="25.9" customHeight="1">
      <c r="B124" s="190"/>
      <c r="C124" s="191"/>
      <c r="D124" s="192" t="s">
        <v>80</v>
      </c>
      <c r="E124" s="193" t="s">
        <v>561</v>
      </c>
      <c r="F124" s="193" t="s">
        <v>562</v>
      </c>
      <c r="G124" s="191"/>
      <c r="H124" s="191"/>
      <c r="I124" s="194"/>
      <c r="J124" s="177">
        <f>BK124</f>
        <v>0</v>
      </c>
      <c r="K124" s="191"/>
      <c r="L124" s="195"/>
      <c r="M124" s="196"/>
      <c r="N124" s="197"/>
      <c r="O124" s="197"/>
      <c r="P124" s="198">
        <f>P125+P135+P138+P143+P150</f>
        <v>0</v>
      </c>
      <c r="Q124" s="197"/>
      <c r="R124" s="198">
        <f>R125+R135+R138+R143+R150</f>
        <v>0</v>
      </c>
      <c r="S124" s="197"/>
      <c r="T124" s="199">
        <f>T125+T135+T138+T143+T150</f>
        <v>0</v>
      </c>
      <c r="AR124" s="200" t="s">
        <v>151</v>
      </c>
      <c r="AT124" s="201" t="s">
        <v>80</v>
      </c>
      <c r="AU124" s="201" t="s">
        <v>81</v>
      </c>
      <c r="AY124" s="200" t="s">
        <v>143</v>
      </c>
      <c r="BK124" s="202">
        <f>BK125+BK135+BK138+BK143+BK150</f>
        <v>0</v>
      </c>
    </row>
    <row r="125" spans="2:63" s="12" customFormat="1" ht="22.9" customHeight="1">
      <c r="B125" s="190"/>
      <c r="C125" s="191"/>
      <c r="D125" s="192" t="s">
        <v>80</v>
      </c>
      <c r="E125" s="203" t="s">
        <v>689</v>
      </c>
      <c r="F125" s="203" t="s">
        <v>690</v>
      </c>
      <c r="G125" s="191"/>
      <c r="H125" s="191"/>
      <c r="I125" s="194"/>
      <c r="J125" s="204">
        <f>BK125</f>
        <v>0</v>
      </c>
      <c r="K125" s="191"/>
      <c r="L125" s="195"/>
      <c r="M125" s="196"/>
      <c r="N125" s="197"/>
      <c r="O125" s="197"/>
      <c r="P125" s="198">
        <f>SUM(P126:P134)</f>
        <v>0</v>
      </c>
      <c r="Q125" s="197"/>
      <c r="R125" s="198">
        <f>SUM(R126:R134)</f>
        <v>0</v>
      </c>
      <c r="S125" s="197"/>
      <c r="T125" s="199">
        <f>SUM(T126:T134)</f>
        <v>0</v>
      </c>
      <c r="AR125" s="200" t="s">
        <v>151</v>
      </c>
      <c r="AT125" s="201" t="s">
        <v>80</v>
      </c>
      <c r="AU125" s="201" t="s">
        <v>89</v>
      </c>
      <c r="AY125" s="200" t="s">
        <v>143</v>
      </c>
      <c r="BK125" s="202">
        <f>SUM(BK126:BK134)</f>
        <v>0</v>
      </c>
    </row>
    <row r="126" spans="1:65" s="2" customFormat="1" ht="16.5" customHeight="1">
      <c r="A126" s="34"/>
      <c r="B126" s="35"/>
      <c r="C126" s="205" t="s">
        <v>89</v>
      </c>
      <c r="D126" s="205" t="s">
        <v>146</v>
      </c>
      <c r="E126" s="206" t="s">
        <v>691</v>
      </c>
      <c r="F126" s="207" t="s">
        <v>692</v>
      </c>
      <c r="G126" s="208" t="s">
        <v>402</v>
      </c>
      <c r="H126" s="209">
        <v>10</v>
      </c>
      <c r="I126" s="210"/>
      <c r="J126" s="211">
        <f aca="true" t="shared" si="0" ref="J126:J134">ROUND(I126*H126,2)</f>
        <v>0</v>
      </c>
      <c r="K126" s="207" t="s">
        <v>1</v>
      </c>
      <c r="L126" s="39"/>
      <c r="M126" s="212" t="s">
        <v>1</v>
      </c>
      <c r="N126" s="213" t="s">
        <v>46</v>
      </c>
      <c r="O126" s="71"/>
      <c r="P126" s="214">
        <f aca="true" t="shared" si="1" ref="P126:P134">O126*H126</f>
        <v>0</v>
      </c>
      <c r="Q126" s="214">
        <v>0</v>
      </c>
      <c r="R126" s="214">
        <f aca="true" t="shared" si="2" ref="R126:R134">Q126*H126</f>
        <v>0</v>
      </c>
      <c r="S126" s="214">
        <v>0</v>
      </c>
      <c r="T126" s="215">
        <f aca="true" t="shared" si="3" ref="T126:T134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6" t="s">
        <v>567</v>
      </c>
      <c r="AT126" s="216" t="s">
        <v>146</v>
      </c>
      <c r="AU126" s="216" t="s">
        <v>91</v>
      </c>
      <c r="AY126" s="17" t="s">
        <v>143</v>
      </c>
      <c r="BE126" s="217">
        <f aca="true" t="shared" si="4" ref="BE126:BE134">IF(N126="základní",J126,0)</f>
        <v>0</v>
      </c>
      <c r="BF126" s="217">
        <f aca="true" t="shared" si="5" ref="BF126:BF134">IF(N126="snížená",J126,0)</f>
        <v>0</v>
      </c>
      <c r="BG126" s="217">
        <f aca="true" t="shared" si="6" ref="BG126:BG134">IF(N126="zákl. přenesená",J126,0)</f>
        <v>0</v>
      </c>
      <c r="BH126" s="217">
        <f aca="true" t="shared" si="7" ref="BH126:BH134">IF(N126="sníž. přenesená",J126,0)</f>
        <v>0</v>
      </c>
      <c r="BI126" s="217">
        <f aca="true" t="shared" si="8" ref="BI126:BI134">IF(N126="nulová",J126,0)</f>
        <v>0</v>
      </c>
      <c r="BJ126" s="17" t="s">
        <v>89</v>
      </c>
      <c r="BK126" s="217">
        <f aca="true" t="shared" si="9" ref="BK126:BK134">ROUND(I126*H126,2)</f>
        <v>0</v>
      </c>
      <c r="BL126" s="17" t="s">
        <v>567</v>
      </c>
      <c r="BM126" s="216" t="s">
        <v>693</v>
      </c>
    </row>
    <row r="127" spans="1:65" s="2" customFormat="1" ht="16.5" customHeight="1">
      <c r="A127" s="34"/>
      <c r="B127" s="35"/>
      <c r="C127" s="205" t="s">
        <v>91</v>
      </c>
      <c r="D127" s="205" t="s">
        <v>146</v>
      </c>
      <c r="E127" s="206" t="s">
        <v>694</v>
      </c>
      <c r="F127" s="207" t="s">
        <v>695</v>
      </c>
      <c r="G127" s="208" t="s">
        <v>696</v>
      </c>
      <c r="H127" s="209">
        <v>10</v>
      </c>
      <c r="I127" s="210"/>
      <c r="J127" s="211">
        <f t="shared" si="0"/>
        <v>0</v>
      </c>
      <c r="K127" s="207" t="s">
        <v>1</v>
      </c>
      <c r="L127" s="39"/>
      <c r="M127" s="212" t="s">
        <v>1</v>
      </c>
      <c r="N127" s="213" t="s">
        <v>46</v>
      </c>
      <c r="O127" s="71"/>
      <c r="P127" s="214">
        <f t="shared" si="1"/>
        <v>0</v>
      </c>
      <c r="Q127" s="214">
        <v>0</v>
      </c>
      <c r="R127" s="214">
        <f t="shared" si="2"/>
        <v>0</v>
      </c>
      <c r="S127" s="214">
        <v>0</v>
      </c>
      <c r="T127" s="215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567</v>
      </c>
      <c r="AT127" s="216" t="s">
        <v>146</v>
      </c>
      <c r="AU127" s="216" t="s">
        <v>91</v>
      </c>
      <c r="AY127" s="17" t="s">
        <v>143</v>
      </c>
      <c r="BE127" s="217">
        <f t="shared" si="4"/>
        <v>0</v>
      </c>
      <c r="BF127" s="217">
        <f t="shared" si="5"/>
        <v>0</v>
      </c>
      <c r="BG127" s="217">
        <f t="shared" si="6"/>
        <v>0</v>
      </c>
      <c r="BH127" s="217">
        <f t="shared" si="7"/>
        <v>0</v>
      </c>
      <c r="BI127" s="217">
        <f t="shared" si="8"/>
        <v>0</v>
      </c>
      <c r="BJ127" s="17" t="s">
        <v>89</v>
      </c>
      <c r="BK127" s="217">
        <f t="shared" si="9"/>
        <v>0</v>
      </c>
      <c r="BL127" s="17" t="s">
        <v>567</v>
      </c>
      <c r="BM127" s="216" t="s">
        <v>697</v>
      </c>
    </row>
    <row r="128" spans="1:65" s="2" customFormat="1" ht="16.5" customHeight="1">
      <c r="A128" s="34"/>
      <c r="B128" s="35"/>
      <c r="C128" s="205" t="s">
        <v>163</v>
      </c>
      <c r="D128" s="205" t="s">
        <v>146</v>
      </c>
      <c r="E128" s="206" t="s">
        <v>698</v>
      </c>
      <c r="F128" s="207" t="s">
        <v>699</v>
      </c>
      <c r="G128" s="208" t="s">
        <v>696</v>
      </c>
      <c r="H128" s="209">
        <v>13</v>
      </c>
      <c r="I128" s="210"/>
      <c r="J128" s="211">
        <f t="shared" si="0"/>
        <v>0</v>
      </c>
      <c r="K128" s="207" t="s">
        <v>1</v>
      </c>
      <c r="L128" s="39"/>
      <c r="M128" s="212" t="s">
        <v>1</v>
      </c>
      <c r="N128" s="213" t="s">
        <v>46</v>
      </c>
      <c r="O128" s="71"/>
      <c r="P128" s="214">
        <f t="shared" si="1"/>
        <v>0</v>
      </c>
      <c r="Q128" s="214">
        <v>0</v>
      </c>
      <c r="R128" s="214">
        <f t="shared" si="2"/>
        <v>0</v>
      </c>
      <c r="S128" s="214">
        <v>0</v>
      </c>
      <c r="T128" s="215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6" t="s">
        <v>567</v>
      </c>
      <c r="AT128" s="216" t="s">
        <v>146</v>
      </c>
      <c r="AU128" s="216" t="s">
        <v>91</v>
      </c>
      <c r="AY128" s="17" t="s">
        <v>143</v>
      </c>
      <c r="BE128" s="217">
        <f t="shared" si="4"/>
        <v>0</v>
      </c>
      <c r="BF128" s="217">
        <f t="shared" si="5"/>
        <v>0</v>
      </c>
      <c r="BG128" s="217">
        <f t="shared" si="6"/>
        <v>0</v>
      </c>
      <c r="BH128" s="217">
        <f t="shared" si="7"/>
        <v>0</v>
      </c>
      <c r="BI128" s="217">
        <f t="shared" si="8"/>
        <v>0</v>
      </c>
      <c r="BJ128" s="17" t="s">
        <v>89</v>
      </c>
      <c r="BK128" s="217">
        <f t="shared" si="9"/>
        <v>0</v>
      </c>
      <c r="BL128" s="17" t="s">
        <v>567</v>
      </c>
      <c r="BM128" s="216" t="s">
        <v>700</v>
      </c>
    </row>
    <row r="129" spans="1:65" s="2" customFormat="1" ht="16.5" customHeight="1">
      <c r="A129" s="34"/>
      <c r="B129" s="35"/>
      <c r="C129" s="205" t="s">
        <v>151</v>
      </c>
      <c r="D129" s="205" t="s">
        <v>146</v>
      </c>
      <c r="E129" s="206" t="s">
        <v>701</v>
      </c>
      <c r="F129" s="207" t="s">
        <v>702</v>
      </c>
      <c r="G129" s="208" t="s">
        <v>402</v>
      </c>
      <c r="H129" s="209">
        <v>50</v>
      </c>
      <c r="I129" s="210"/>
      <c r="J129" s="211">
        <f t="shared" si="0"/>
        <v>0</v>
      </c>
      <c r="K129" s="207" t="s">
        <v>1</v>
      </c>
      <c r="L129" s="39"/>
      <c r="M129" s="212" t="s">
        <v>1</v>
      </c>
      <c r="N129" s="213" t="s">
        <v>46</v>
      </c>
      <c r="O129" s="71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567</v>
      </c>
      <c r="AT129" s="216" t="s">
        <v>146</v>
      </c>
      <c r="AU129" s="216" t="s">
        <v>91</v>
      </c>
      <c r="AY129" s="17" t="s">
        <v>143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7" t="s">
        <v>89</v>
      </c>
      <c r="BK129" s="217">
        <f t="shared" si="9"/>
        <v>0</v>
      </c>
      <c r="BL129" s="17" t="s">
        <v>567</v>
      </c>
      <c r="BM129" s="216" t="s">
        <v>703</v>
      </c>
    </row>
    <row r="130" spans="1:65" s="2" customFormat="1" ht="16.5" customHeight="1">
      <c r="A130" s="34"/>
      <c r="B130" s="35"/>
      <c r="C130" s="205" t="s">
        <v>177</v>
      </c>
      <c r="D130" s="205" t="s">
        <v>146</v>
      </c>
      <c r="E130" s="206" t="s">
        <v>704</v>
      </c>
      <c r="F130" s="207" t="s">
        <v>705</v>
      </c>
      <c r="G130" s="208" t="s">
        <v>402</v>
      </c>
      <c r="H130" s="209">
        <v>150</v>
      </c>
      <c r="I130" s="210"/>
      <c r="J130" s="211">
        <f t="shared" si="0"/>
        <v>0</v>
      </c>
      <c r="K130" s="207" t="s">
        <v>1</v>
      </c>
      <c r="L130" s="39"/>
      <c r="M130" s="212" t="s">
        <v>1</v>
      </c>
      <c r="N130" s="213" t="s">
        <v>46</v>
      </c>
      <c r="O130" s="71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6" t="s">
        <v>567</v>
      </c>
      <c r="AT130" s="216" t="s">
        <v>146</v>
      </c>
      <c r="AU130" s="216" t="s">
        <v>91</v>
      </c>
      <c r="AY130" s="17" t="s">
        <v>143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7" t="s">
        <v>89</v>
      </c>
      <c r="BK130" s="217">
        <f t="shared" si="9"/>
        <v>0</v>
      </c>
      <c r="BL130" s="17" t="s">
        <v>567</v>
      </c>
      <c r="BM130" s="216" t="s">
        <v>706</v>
      </c>
    </row>
    <row r="131" spans="1:65" s="2" customFormat="1" ht="16.5" customHeight="1">
      <c r="A131" s="34"/>
      <c r="B131" s="35"/>
      <c r="C131" s="205" t="s">
        <v>182</v>
      </c>
      <c r="D131" s="205" t="s">
        <v>146</v>
      </c>
      <c r="E131" s="206" t="s">
        <v>707</v>
      </c>
      <c r="F131" s="207" t="s">
        <v>708</v>
      </c>
      <c r="G131" s="208" t="s">
        <v>402</v>
      </c>
      <c r="H131" s="209">
        <v>50</v>
      </c>
      <c r="I131" s="210"/>
      <c r="J131" s="211">
        <f t="shared" si="0"/>
        <v>0</v>
      </c>
      <c r="K131" s="207" t="s">
        <v>1</v>
      </c>
      <c r="L131" s="39"/>
      <c r="M131" s="212" t="s">
        <v>1</v>
      </c>
      <c r="N131" s="213" t="s">
        <v>46</v>
      </c>
      <c r="O131" s="71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567</v>
      </c>
      <c r="AT131" s="216" t="s">
        <v>146</v>
      </c>
      <c r="AU131" s="216" t="s">
        <v>91</v>
      </c>
      <c r="AY131" s="17" t="s">
        <v>143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7" t="s">
        <v>89</v>
      </c>
      <c r="BK131" s="217">
        <f t="shared" si="9"/>
        <v>0</v>
      </c>
      <c r="BL131" s="17" t="s">
        <v>567</v>
      </c>
      <c r="BM131" s="216" t="s">
        <v>709</v>
      </c>
    </row>
    <row r="132" spans="1:65" s="2" customFormat="1" ht="16.5" customHeight="1">
      <c r="A132" s="34"/>
      <c r="B132" s="35"/>
      <c r="C132" s="205" t="s">
        <v>186</v>
      </c>
      <c r="D132" s="205" t="s">
        <v>146</v>
      </c>
      <c r="E132" s="206" t="s">
        <v>710</v>
      </c>
      <c r="F132" s="207" t="s">
        <v>711</v>
      </c>
      <c r="G132" s="208" t="s">
        <v>696</v>
      </c>
      <c r="H132" s="209">
        <v>6</v>
      </c>
      <c r="I132" s="210"/>
      <c r="J132" s="211">
        <f t="shared" si="0"/>
        <v>0</v>
      </c>
      <c r="K132" s="207" t="s">
        <v>1</v>
      </c>
      <c r="L132" s="39"/>
      <c r="M132" s="212" t="s">
        <v>1</v>
      </c>
      <c r="N132" s="213" t="s">
        <v>46</v>
      </c>
      <c r="O132" s="71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567</v>
      </c>
      <c r="AT132" s="216" t="s">
        <v>146</v>
      </c>
      <c r="AU132" s="216" t="s">
        <v>91</v>
      </c>
      <c r="AY132" s="17" t="s">
        <v>143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7" t="s">
        <v>89</v>
      </c>
      <c r="BK132" s="217">
        <f t="shared" si="9"/>
        <v>0</v>
      </c>
      <c r="BL132" s="17" t="s">
        <v>567</v>
      </c>
      <c r="BM132" s="216" t="s">
        <v>712</v>
      </c>
    </row>
    <row r="133" spans="1:65" s="2" customFormat="1" ht="16.5" customHeight="1">
      <c r="A133" s="34"/>
      <c r="B133" s="35"/>
      <c r="C133" s="205" t="s">
        <v>190</v>
      </c>
      <c r="D133" s="205" t="s">
        <v>146</v>
      </c>
      <c r="E133" s="206" t="s">
        <v>713</v>
      </c>
      <c r="F133" s="207" t="s">
        <v>714</v>
      </c>
      <c r="G133" s="208" t="s">
        <v>696</v>
      </c>
      <c r="H133" s="209">
        <v>2</v>
      </c>
      <c r="I133" s="210"/>
      <c r="J133" s="211">
        <f t="shared" si="0"/>
        <v>0</v>
      </c>
      <c r="K133" s="207" t="s">
        <v>1</v>
      </c>
      <c r="L133" s="39"/>
      <c r="M133" s="212" t="s">
        <v>1</v>
      </c>
      <c r="N133" s="213" t="s">
        <v>46</v>
      </c>
      <c r="O133" s="71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567</v>
      </c>
      <c r="AT133" s="216" t="s">
        <v>146</v>
      </c>
      <c r="AU133" s="216" t="s">
        <v>91</v>
      </c>
      <c r="AY133" s="17" t="s">
        <v>143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7" t="s">
        <v>89</v>
      </c>
      <c r="BK133" s="217">
        <f t="shared" si="9"/>
        <v>0</v>
      </c>
      <c r="BL133" s="17" t="s">
        <v>567</v>
      </c>
      <c r="BM133" s="216" t="s">
        <v>715</v>
      </c>
    </row>
    <row r="134" spans="1:65" s="2" customFormat="1" ht="16.5" customHeight="1">
      <c r="A134" s="34"/>
      <c r="B134" s="35"/>
      <c r="C134" s="205" t="s">
        <v>144</v>
      </c>
      <c r="D134" s="205" t="s">
        <v>146</v>
      </c>
      <c r="E134" s="206" t="s">
        <v>716</v>
      </c>
      <c r="F134" s="207" t="s">
        <v>717</v>
      </c>
      <c r="G134" s="208" t="s">
        <v>718</v>
      </c>
      <c r="H134" s="209">
        <v>1</v>
      </c>
      <c r="I134" s="210"/>
      <c r="J134" s="211">
        <f t="shared" si="0"/>
        <v>0</v>
      </c>
      <c r="K134" s="207" t="s">
        <v>1</v>
      </c>
      <c r="L134" s="39"/>
      <c r="M134" s="212" t="s">
        <v>1</v>
      </c>
      <c r="N134" s="213" t="s">
        <v>46</v>
      </c>
      <c r="O134" s="71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567</v>
      </c>
      <c r="AT134" s="216" t="s">
        <v>146</v>
      </c>
      <c r="AU134" s="216" t="s">
        <v>91</v>
      </c>
      <c r="AY134" s="17" t="s">
        <v>143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7" t="s">
        <v>89</v>
      </c>
      <c r="BK134" s="217">
        <f t="shared" si="9"/>
        <v>0</v>
      </c>
      <c r="BL134" s="17" t="s">
        <v>567</v>
      </c>
      <c r="BM134" s="216" t="s">
        <v>719</v>
      </c>
    </row>
    <row r="135" spans="2:63" s="12" customFormat="1" ht="22.9" customHeight="1">
      <c r="B135" s="190"/>
      <c r="C135" s="191"/>
      <c r="D135" s="192" t="s">
        <v>80</v>
      </c>
      <c r="E135" s="203" t="s">
        <v>720</v>
      </c>
      <c r="F135" s="203" t="s">
        <v>721</v>
      </c>
      <c r="G135" s="191"/>
      <c r="H135" s="191"/>
      <c r="I135" s="194"/>
      <c r="J135" s="204">
        <f>BK135</f>
        <v>0</v>
      </c>
      <c r="K135" s="191"/>
      <c r="L135" s="195"/>
      <c r="M135" s="196"/>
      <c r="N135" s="197"/>
      <c r="O135" s="197"/>
      <c r="P135" s="198">
        <f>SUM(P136:P137)</f>
        <v>0</v>
      </c>
      <c r="Q135" s="197"/>
      <c r="R135" s="198">
        <f>SUM(R136:R137)</f>
        <v>0</v>
      </c>
      <c r="S135" s="197"/>
      <c r="T135" s="199">
        <f>SUM(T136:T137)</f>
        <v>0</v>
      </c>
      <c r="AR135" s="200" t="s">
        <v>151</v>
      </c>
      <c r="AT135" s="201" t="s">
        <v>80</v>
      </c>
      <c r="AU135" s="201" t="s">
        <v>89</v>
      </c>
      <c r="AY135" s="200" t="s">
        <v>143</v>
      </c>
      <c r="BK135" s="202">
        <f>SUM(BK136:BK137)</f>
        <v>0</v>
      </c>
    </row>
    <row r="136" spans="1:65" s="2" customFormat="1" ht="33" customHeight="1">
      <c r="A136" s="34"/>
      <c r="B136" s="35"/>
      <c r="C136" s="205" t="s">
        <v>198</v>
      </c>
      <c r="D136" s="205" t="s">
        <v>146</v>
      </c>
      <c r="E136" s="206" t="s">
        <v>722</v>
      </c>
      <c r="F136" s="207" t="s">
        <v>723</v>
      </c>
      <c r="G136" s="208" t="s">
        <v>696</v>
      </c>
      <c r="H136" s="209">
        <v>9</v>
      </c>
      <c r="I136" s="210"/>
      <c r="J136" s="211">
        <f>ROUND(I136*H136,2)</f>
        <v>0</v>
      </c>
      <c r="K136" s="207" t="s">
        <v>1</v>
      </c>
      <c r="L136" s="39"/>
      <c r="M136" s="212" t="s">
        <v>1</v>
      </c>
      <c r="N136" s="213" t="s">
        <v>46</v>
      </c>
      <c r="O136" s="71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6" t="s">
        <v>567</v>
      </c>
      <c r="AT136" s="216" t="s">
        <v>146</v>
      </c>
      <c r="AU136" s="216" t="s">
        <v>91</v>
      </c>
      <c r="AY136" s="17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89</v>
      </c>
      <c r="BK136" s="217">
        <f>ROUND(I136*H136,2)</f>
        <v>0</v>
      </c>
      <c r="BL136" s="17" t="s">
        <v>567</v>
      </c>
      <c r="BM136" s="216" t="s">
        <v>724</v>
      </c>
    </row>
    <row r="137" spans="1:65" s="2" customFormat="1" ht="16.5" customHeight="1">
      <c r="A137" s="34"/>
      <c r="B137" s="35"/>
      <c r="C137" s="205" t="s">
        <v>206</v>
      </c>
      <c r="D137" s="205" t="s">
        <v>146</v>
      </c>
      <c r="E137" s="206" t="s">
        <v>725</v>
      </c>
      <c r="F137" s="207" t="s">
        <v>726</v>
      </c>
      <c r="G137" s="208" t="s">
        <v>696</v>
      </c>
      <c r="H137" s="209">
        <v>9</v>
      </c>
      <c r="I137" s="210"/>
      <c r="J137" s="211">
        <f>ROUND(I137*H137,2)</f>
        <v>0</v>
      </c>
      <c r="K137" s="207" t="s">
        <v>1</v>
      </c>
      <c r="L137" s="39"/>
      <c r="M137" s="212" t="s">
        <v>1</v>
      </c>
      <c r="N137" s="213" t="s">
        <v>46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567</v>
      </c>
      <c r="AT137" s="216" t="s">
        <v>146</v>
      </c>
      <c r="AU137" s="216" t="s">
        <v>91</v>
      </c>
      <c r="AY137" s="17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89</v>
      </c>
      <c r="BK137" s="217">
        <f>ROUND(I137*H137,2)</f>
        <v>0</v>
      </c>
      <c r="BL137" s="17" t="s">
        <v>567</v>
      </c>
      <c r="BM137" s="216" t="s">
        <v>727</v>
      </c>
    </row>
    <row r="138" spans="2:63" s="12" customFormat="1" ht="22.9" customHeight="1">
      <c r="B138" s="190"/>
      <c r="C138" s="191"/>
      <c r="D138" s="192" t="s">
        <v>80</v>
      </c>
      <c r="E138" s="203" t="s">
        <v>728</v>
      </c>
      <c r="F138" s="203" t="s">
        <v>729</v>
      </c>
      <c r="G138" s="191"/>
      <c r="H138" s="191"/>
      <c r="I138" s="194"/>
      <c r="J138" s="204">
        <f>BK138</f>
        <v>0</v>
      </c>
      <c r="K138" s="191"/>
      <c r="L138" s="195"/>
      <c r="M138" s="196"/>
      <c r="N138" s="197"/>
      <c r="O138" s="197"/>
      <c r="P138" s="198">
        <f>SUM(P139:P142)</f>
        <v>0</v>
      </c>
      <c r="Q138" s="197"/>
      <c r="R138" s="198">
        <f>SUM(R139:R142)</f>
        <v>0</v>
      </c>
      <c r="S138" s="197"/>
      <c r="T138" s="199">
        <f>SUM(T139:T142)</f>
        <v>0</v>
      </c>
      <c r="AR138" s="200" t="s">
        <v>151</v>
      </c>
      <c r="AT138" s="201" t="s">
        <v>80</v>
      </c>
      <c r="AU138" s="201" t="s">
        <v>89</v>
      </c>
      <c r="AY138" s="200" t="s">
        <v>143</v>
      </c>
      <c r="BK138" s="202">
        <f>SUM(BK139:BK142)</f>
        <v>0</v>
      </c>
    </row>
    <row r="139" spans="1:65" s="2" customFormat="1" ht="21.75" customHeight="1">
      <c r="A139" s="34"/>
      <c r="B139" s="35"/>
      <c r="C139" s="205" t="s">
        <v>214</v>
      </c>
      <c r="D139" s="205" t="s">
        <v>146</v>
      </c>
      <c r="E139" s="206" t="s">
        <v>730</v>
      </c>
      <c r="F139" s="207" t="s">
        <v>731</v>
      </c>
      <c r="G139" s="208" t="s">
        <v>718</v>
      </c>
      <c r="H139" s="209">
        <v>1</v>
      </c>
      <c r="I139" s="210"/>
      <c r="J139" s="211">
        <f>ROUND(I139*H139,2)</f>
        <v>0</v>
      </c>
      <c r="K139" s="207" t="s">
        <v>1</v>
      </c>
      <c r="L139" s="39"/>
      <c r="M139" s="212" t="s">
        <v>1</v>
      </c>
      <c r="N139" s="213" t="s">
        <v>46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567</v>
      </c>
      <c r="AT139" s="216" t="s">
        <v>146</v>
      </c>
      <c r="AU139" s="216" t="s">
        <v>91</v>
      </c>
      <c r="AY139" s="17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89</v>
      </c>
      <c r="BK139" s="217">
        <f>ROUND(I139*H139,2)</f>
        <v>0</v>
      </c>
      <c r="BL139" s="17" t="s">
        <v>567</v>
      </c>
      <c r="BM139" s="216" t="s">
        <v>732</v>
      </c>
    </row>
    <row r="140" spans="1:65" s="2" customFormat="1" ht="16.5" customHeight="1">
      <c r="A140" s="34"/>
      <c r="B140" s="35"/>
      <c r="C140" s="205" t="s">
        <v>220</v>
      </c>
      <c r="D140" s="205" t="s">
        <v>146</v>
      </c>
      <c r="E140" s="206" t="s">
        <v>733</v>
      </c>
      <c r="F140" s="207" t="s">
        <v>734</v>
      </c>
      <c r="G140" s="208" t="s">
        <v>696</v>
      </c>
      <c r="H140" s="209">
        <v>9</v>
      </c>
      <c r="I140" s="210"/>
      <c r="J140" s="211">
        <f>ROUND(I140*H140,2)</f>
        <v>0</v>
      </c>
      <c r="K140" s="207" t="s">
        <v>1</v>
      </c>
      <c r="L140" s="39"/>
      <c r="M140" s="212" t="s">
        <v>1</v>
      </c>
      <c r="N140" s="213" t="s">
        <v>46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567</v>
      </c>
      <c r="AT140" s="216" t="s">
        <v>146</v>
      </c>
      <c r="AU140" s="216" t="s">
        <v>91</v>
      </c>
      <c r="AY140" s="17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89</v>
      </c>
      <c r="BK140" s="217">
        <f>ROUND(I140*H140,2)</f>
        <v>0</v>
      </c>
      <c r="BL140" s="17" t="s">
        <v>567</v>
      </c>
      <c r="BM140" s="216" t="s">
        <v>735</v>
      </c>
    </row>
    <row r="141" spans="1:65" s="2" customFormat="1" ht="16.5" customHeight="1">
      <c r="A141" s="34"/>
      <c r="B141" s="35"/>
      <c r="C141" s="205" t="s">
        <v>225</v>
      </c>
      <c r="D141" s="205" t="s">
        <v>146</v>
      </c>
      <c r="E141" s="206" t="s">
        <v>736</v>
      </c>
      <c r="F141" s="207" t="s">
        <v>737</v>
      </c>
      <c r="G141" s="208" t="s">
        <v>718</v>
      </c>
      <c r="H141" s="209">
        <v>1</v>
      </c>
      <c r="I141" s="210"/>
      <c r="J141" s="211">
        <f>ROUND(I141*H141,2)</f>
        <v>0</v>
      </c>
      <c r="K141" s="207" t="s">
        <v>1</v>
      </c>
      <c r="L141" s="39"/>
      <c r="M141" s="212" t="s">
        <v>1</v>
      </c>
      <c r="N141" s="213" t="s">
        <v>46</v>
      </c>
      <c r="O141" s="71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567</v>
      </c>
      <c r="AT141" s="216" t="s">
        <v>146</v>
      </c>
      <c r="AU141" s="216" t="s">
        <v>91</v>
      </c>
      <c r="AY141" s="17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89</v>
      </c>
      <c r="BK141" s="217">
        <f>ROUND(I141*H141,2)</f>
        <v>0</v>
      </c>
      <c r="BL141" s="17" t="s">
        <v>567</v>
      </c>
      <c r="BM141" s="216" t="s">
        <v>738</v>
      </c>
    </row>
    <row r="142" spans="1:65" s="2" customFormat="1" ht="21.75" customHeight="1">
      <c r="A142" s="34"/>
      <c r="B142" s="35"/>
      <c r="C142" s="205" t="s">
        <v>8</v>
      </c>
      <c r="D142" s="205" t="s">
        <v>146</v>
      </c>
      <c r="E142" s="206" t="s">
        <v>739</v>
      </c>
      <c r="F142" s="207" t="s">
        <v>740</v>
      </c>
      <c r="G142" s="208" t="s">
        <v>718</v>
      </c>
      <c r="H142" s="209">
        <v>1</v>
      </c>
      <c r="I142" s="210"/>
      <c r="J142" s="211">
        <f>ROUND(I142*H142,2)</f>
        <v>0</v>
      </c>
      <c r="K142" s="207" t="s">
        <v>1</v>
      </c>
      <c r="L142" s="39"/>
      <c r="M142" s="212" t="s">
        <v>1</v>
      </c>
      <c r="N142" s="213" t="s">
        <v>46</v>
      </c>
      <c r="O142" s="71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567</v>
      </c>
      <c r="AT142" s="216" t="s">
        <v>146</v>
      </c>
      <c r="AU142" s="216" t="s">
        <v>91</v>
      </c>
      <c r="AY142" s="17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89</v>
      </c>
      <c r="BK142" s="217">
        <f>ROUND(I142*H142,2)</f>
        <v>0</v>
      </c>
      <c r="BL142" s="17" t="s">
        <v>567</v>
      </c>
      <c r="BM142" s="216" t="s">
        <v>741</v>
      </c>
    </row>
    <row r="143" spans="2:63" s="12" customFormat="1" ht="22.9" customHeight="1">
      <c r="B143" s="190"/>
      <c r="C143" s="191"/>
      <c r="D143" s="192" t="s">
        <v>80</v>
      </c>
      <c r="E143" s="203" t="s">
        <v>742</v>
      </c>
      <c r="F143" s="203" t="s">
        <v>743</v>
      </c>
      <c r="G143" s="191"/>
      <c r="H143" s="191"/>
      <c r="I143" s="194"/>
      <c r="J143" s="204">
        <f>BK143</f>
        <v>0</v>
      </c>
      <c r="K143" s="191"/>
      <c r="L143" s="195"/>
      <c r="M143" s="196"/>
      <c r="N143" s="197"/>
      <c r="O143" s="197"/>
      <c r="P143" s="198">
        <f>SUM(P144:P149)</f>
        <v>0</v>
      </c>
      <c r="Q143" s="197"/>
      <c r="R143" s="198">
        <f>SUM(R144:R149)</f>
        <v>0</v>
      </c>
      <c r="S143" s="197"/>
      <c r="T143" s="199">
        <f>SUM(T144:T149)</f>
        <v>0</v>
      </c>
      <c r="AR143" s="200" t="s">
        <v>151</v>
      </c>
      <c r="AT143" s="201" t="s">
        <v>80</v>
      </c>
      <c r="AU143" s="201" t="s">
        <v>89</v>
      </c>
      <c r="AY143" s="200" t="s">
        <v>143</v>
      </c>
      <c r="BK143" s="202">
        <f>SUM(BK144:BK149)</f>
        <v>0</v>
      </c>
    </row>
    <row r="144" spans="1:65" s="2" customFormat="1" ht="16.5" customHeight="1">
      <c r="A144" s="34"/>
      <c r="B144" s="35"/>
      <c r="C144" s="205" t="s">
        <v>210</v>
      </c>
      <c r="D144" s="205" t="s">
        <v>146</v>
      </c>
      <c r="E144" s="206" t="s">
        <v>744</v>
      </c>
      <c r="F144" s="207" t="s">
        <v>745</v>
      </c>
      <c r="G144" s="208" t="s">
        <v>746</v>
      </c>
      <c r="H144" s="209">
        <v>5</v>
      </c>
      <c r="I144" s="210"/>
      <c r="J144" s="211">
        <f aca="true" t="shared" si="10" ref="J144:J149">ROUND(I144*H144,2)</f>
        <v>0</v>
      </c>
      <c r="K144" s="207" t="s">
        <v>1</v>
      </c>
      <c r="L144" s="39"/>
      <c r="M144" s="212" t="s">
        <v>1</v>
      </c>
      <c r="N144" s="213" t="s">
        <v>46</v>
      </c>
      <c r="O144" s="71"/>
      <c r="P144" s="214">
        <f aca="true" t="shared" si="11" ref="P144:P149">O144*H144</f>
        <v>0</v>
      </c>
      <c r="Q144" s="214">
        <v>0</v>
      </c>
      <c r="R144" s="214">
        <f aca="true" t="shared" si="12" ref="R144:R149">Q144*H144</f>
        <v>0</v>
      </c>
      <c r="S144" s="214">
        <v>0</v>
      </c>
      <c r="T144" s="215">
        <f aca="true" t="shared" si="13" ref="T144:T149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567</v>
      </c>
      <c r="AT144" s="216" t="s">
        <v>146</v>
      </c>
      <c r="AU144" s="216" t="s">
        <v>91</v>
      </c>
      <c r="AY144" s="17" t="s">
        <v>143</v>
      </c>
      <c r="BE144" s="217">
        <f aca="true" t="shared" si="14" ref="BE144:BE149">IF(N144="základní",J144,0)</f>
        <v>0</v>
      </c>
      <c r="BF144" s="217">
        <f aca="true" t="shared" si="15" ref="BF144:BF149">IF(N144="snížená",J144,0)</f>
        <v>0</v>
      </c>
      <c r="BG144" s="217">
        <f aca="true" t="shared" si="16" ref="BG144:BG149">IF(N144="zákl. přenesená",J144,0)</f>
        <v>0</v>
      </c>
      <c r="BH144" s="217">
        <f aca="true" t="shared" si="17" ref="BH144:BH149">IF(N144="sníž. přenesená",J144,0)</f>
        <v>0</v>
      </c>
      <c r="BI144" s="217">
        <f aca="true" t="shared" si="18" ref="BI144:BI149">IF(N144="nulová",J144,0)</f>
        <v>0</v>
      </c>
      <c r="BJ144" s="17" t="s">
        <v>89</v>
      </c>
      <c r="BK144" s="217">
        <f aca="true" t="shared" si="19" ref="BK144:BK149">ROUND(I144*H144,2)</f>
        <v>0</v>
      </c>
      <c r="BL144" s="17" t="s">
        <v>567</v>
      </c>
      <c r="BM144" s="216" t="s">
        <v>747</v>
      </c>
    </row>
    <row r="145" spans="1:65" s="2" customFormat="1" ht="16.5" customHeight="1">
      <c r="A145" s="34"/>
      <c r="B145" s="35"/>
      <c r="C145" s="205" t="s">
        <v>235</v>
      </c>
      <c r="D145" s="205" t="s">
        <v>146</v>
      </c>
      <c r="E145" s="206" t="s">
        <v>748</v>
      </c>
      <c r="F145" s="207" t="s">
        <v>749</v>
      </c>
      <c r="G145" s="208" t="s">
        <v>746</v>
      </c>
      <c r="H145" s="209">
        <v>3</v>
      </c>
      <c r="I145" s="210"/>
      <c r="J145" s="211">
        <f t="shared" si="10"/>
        <v>0</v>
      </c>
      <c r="K145" s="207" t="s">
        <v>1</v>
      </c>
      <c r="L145" s="39"/>
      <c r="M145" s="212" t="s">
        <v>1</v>
      </c>
      <c r="N145" s="213" t="s">
        <v>46</v>
      </c>
      <c r="O145" s="71"/>
      <c r="P145" s="214">
        <f t="shared" si="11"/>
        <v>0</v>
      </c>
      <c r="Q145" s="214">
        <v>0</v>
      </c>
      <c r="R145" s="214">
        <f t="shared" si="12"/>
        <v>0</v>
      </c>
      <c r="S145" s="214">
        <v>0</v>
      </c>
      <c r="T145" s="215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567</v>
      </c>
      <c r="AT145" s="216" t="s">
        <v>146</v>
      </c>
      <c r="AU145" s="216" t="s">
        <v>91</v>
      </c>
      <c r="AY145" s="17" t="s">
        <v>143</v>
      </c>
      <c r="BE145" s="217">
        <f t="shared" si="14"/>
        <v>0</v>
      </c>
      <c r="BF145" s="217">
        <f t="shared" si="15"/>
        <v>0</v>
      </c>
      <c r="BG145" s="217">
        <f t="shared" si="16"/>
        <v>0</v>
      </c>
      <c r="BH145" s="217">
        <f t="shared" si="17"/>
        <v>0</v>
      </c>
      <c r="BI145" s="217">
        <f t="shared" si="18"/>
        <v>0</v>
      </c>
      <c r="BJ145" s="17" t="s">
        <v>89</v>
      </c>
      <c r="BK145" s="217">
        <f t="shared" si="19"/>
        <v>0</v>
      </c>
      <c r="BL145" s="17" t="s">
        <v>567</v>
      </c>
      <c r="BM145" s="216" t="s">
        <v>750</v>
      </c>
    </row>
    <row r="146" spans="1:65" s="2" customFormat="1" ht="21.75" customHeight="1">
      <c r="A146" s="34"/>
      <c r="B146" s="35"/>
      <c r="C146" s="205" t="s">
        <v>240</v>
      </c>
      <c r="D146" s="205" t="s">
        <v>146</v>
      </c>
      <c r="E146" s="206" t="s">
        <v>751</v>
      </c>
      <c r="F146" s="207" t="s">
        <v>752</v>
      </c>
      <c r="G146" s="208" t="s">
        <v>746</v>
      </c>
      <c r="H146" s="209">
        <v>1</v>
      </c>
      <c r="I146" s="210"/>
      <c r="J146" s="211">
        <f t="shared" si="10"/>
        <v>0</v>
      </c>
      <c r="K146" s="207" t="s">
        <v>1</v>
      </c>
      <c r="L146" s="39"/>
      <c r="M146" s="212" t="s">
        <v>1</v>
      </c>
      <c r="N146" s="213" t="s">
        <v>46</v>
      </c>
      <c r="O146" s="71"/>
      <c r="P146" s="214">
        <f t="shared" si="11"/>
        <v>0</v>
      </c>
      <c r="Q146" s="214">
        <v>0</v>
      </c>
      <c r="R146" s="214">
        <f t="shared" si="12"/>
        <v>0</v>
      </c>
      <c r="S146" s="214">
        <v>0</v>
      </c>
      <c r="T146" s="215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567</v>
      </c>
      <c r="AT146" s="216" t="s">
        <v>146</v>
      </c>
      <c r="AU146" s="216" t="s">
        <v>91</v>
      </c>
      <c r="AY146" s="17" t="s">
        <v>143</v>
      </c>
      <c r="BE146" s="217">
        <f t="shared" si="14"/>
        <v>0</v>
      </c>
      <c r="BF146" s="217">
        <f t="shared" si="15"/>
        <v>0</v>
      </c>
      <c r="BG146" s="217">
        <f t="shared" si="16"/>
        <v>0</v>
      </c>
      <c r="BH146" s="217">
        <f t="shared" si="17"/>
        <v>0</v>
      </c>
      <c r="BI146" s="217">
        <f t="shared" si="18"/>
        <v>0</v>
      </c>
      <c r="BJ146" s="17" t="s">
        <v>89</v>
      </c>
      <c r="BK146" s="217">
        <f t="shared" si="19"/>
        <v>0</v>
      </c>
      <c r="BL146" s="17" t="s">
        <v>567</v>
      </c>
      <c r="BM146" s="216" t="s">
        <v>753</v>
      </c>
    </row>
    <row r="147" spans="1:65" s="2" customFormat="1" ht="21.75" customHeight="1">
      <c r="A147" s="34"/>
      <c r="B147" s="35"/>
      <c r="C147" s="205" t="s">
        <v>246</v>
      </c>
      <c r="D147" s="205" t="s">
        <v>146</v>
      </c>
      <c r="E147" s="206" t="s">
        <v>754</v>
      </c>
      <c r="F147" s="207" t="s">
        <v>755</v>
      </c>
      <c r="G147" s="208" t="s">
        <v>746</v>
      </c>
      <c r="H147" s="209">
        <v>2</v>
      </c>
      <c r="I147" s="210"/>
      <c r="J147" s="211">
        <f t="shared" si="10"/>
        <v>0</v>
      </c>
      <c r="K147" s="207" t="s">
        <v>1</v>
      </c>
      <c r="L147" s="39"/>
      <c r="M147" s="212" t="s">
        <v>1</v>
      </c>
      <c r="N147" s="213" t="s">
        <v>46</v>
      </c>
      <c r="O147" s="71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567</v>
      </c>
      <c r="AT147" s="216" t="s">
        <v>146</v>
      </c>
      <c r="AU147" s="216" t="s">
        <v>91</v>
      </c>
      <c r="AY147" s="17" t="s">
        <v>143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7" t="s">
        <v>89</v>
      </c>
      <c r="BK147" s="217">
        <f t="shared" si="19"/>
        <v>0</v>
      </c>
      <c r="BL147" s="17" t="s">
        <v>567</v>
      </c>
      <c r="BM147" s="216" t="s">
        <v>756</v>
      </c>
    </row>
    <row r="148" spans="1:65" s="2" customFormat="1" ht="16.5" customHeight="1">
      <c r="A148" s="34"/>
      <c r="B148" s="35"/>
      <c r="C148" s="205" t="s">
        <v>254</v>
      </c>
      <c r="D148" s="205" t="s">
        <v>146</v>
      </c>
      <c r="E148" s="206" t="s">
        <v>757</v>
      </c>
      <c r="F148" s="207" t="s">
        <v>758</v>
      </c>
      <c r="G148" s="208" t="s">
        <v>746</v>
      </c>
      <c r="H148" s="209">
        <v>15</v>
      </c>
      <c r="I148" s="210"/>
      <c r="J148" s="211">
        <f t="shared" si="10"/>
        <v>0</v>
      </c>
      <c r="K148" s="207" t="s">
        <v>1</v>
      </c>
      <c r="L148" s="39"/>
      <c r="M148" s="212" t="s">
        <v>1</v>
      </c>
      <c r="N148" s="213" t="s">
        <v>46</v>
      </c>
      <c r="O148" s="71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567</v>
      </c>
      <c r="AT148" s="216" t="s">
        <v>146</v>
      </c>
      <c r="AU148" s="216" t="s">
        <v>91</v>
      </c>
      <c r="AY148" s="17" t="s">
        <v>143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7" t="s">
        <v>89</v>
      </c>
      <c r="BK148" s="217">
        <f t="shared" si="19"/>
        <v>0</v>
      </c>
      <c r="BL148" s="17" t="s">
        <v>567</v>
      </c>
      <c r="BM148" s="216" t="s">
        <v>759</v>
      </c>
    </row>
    <row r="149" spans="1:65" s="2" customFormat="1" ht="16.5" customHeight="1">
      <c r="A149" s="34"/>
      <c r="B149" s="35"/>
      <c r="C149" s="205" t="s">
        <v>7</v>
      </c>
      <c r="D149" s="205" t="s">
        <v>146</v>
      </c>
      <c r="E149" s="206" t="s">
        <v>760</v>
      </c>
      <c r="F149" s="207" t="s">
        <v>761</v>
      </c>
      <c r="G149" s="208" t="s">
        <v>746</v>
      </c>
      <c r="H149" s="209">
        <v>1</v>
      </c>
      <c r="I149" s="210"/>
      <c r="J149" s="211">
        <f t="shared" si="10"/>
        <v>0</v>
      </c>
      <c r="K149" s="207" t="s">
        <v>1</v>
      </c>
      <c r="L149" s="39"/>
      <c r="M149" s="212" t="s">
        <v>1</v>
      </c>
      <c r="N149" s="213" t="s">
        <v>46</v>
      </c>
      <c r="O149" s="71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567</v>
      </c>
      <c r="AT149" s="216" t="s">
        <v>146</v>
      </c>
      <c r="AU149" s="216" t="s">
        <v>91</v>
      </c>
      <c r="AY149" s="17" t="s">
        <v>143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7" t="s">
        <v>89</v>
      </c>
      <c r="BK149" s="217">
        <f t="shared" si="19"/>
        <v>0</v>
      </c>
      <c r="BL149" s="17" t="s">
        <v>567</v>
      </c>
      <c r="BM149" s="216" t="s">
        <v>762</v>
      </c>
    </row>
    <row r="150" spans="2:63" s="12" customFormat="1" ht="22.9" customHeight="1">
      <c r="B150" s="190"/>
      <c r="C150" s="191"/>
      <c r="D150" s="192" t="s">
        <v>80</v>
      </c>
      <c r="E150" s="203" t="s">
        <v>763</v>
      </c>
      <c r="F150" s="203" t="s">
        <v>764</v>
      </c>
      <c r="G150" s="191"/>
      <c r="H150" s="191"/>
      <c r="I150" s="194"/>
      <c r="J150" s="204">
        <f>BK150</f>
        <v>0</v>
      </c>
      <c r="K150" s="191"/>
      <c r="L150" s="195"/>
      <c r="M150" s="196"/>
      <c r="N150" s="197"/>
      <c r="O150" s="197"/>
      <c r="P150" s="198">
        <f>P151</f>
        <v>0</v>
      </c>
      <c r="Q150" s="197"/>
      <c r="R150" s="198">
        <f>R151</f>
        <v>0</v>
      </c>
      <c r="S150" s="197"/>
      <c r="T150" s="199">
        <f>T151</f>
        <v>0</v>
      </c>
      <c r="AR150" s="200" t="s">
        <v>151</v>
      </c>
      <c r="AT150" s="201" t="s">
        <v>80</v>
      </c>
      <c r="AU150" s="201" t="s">
        <v>89</v>
      </c>
      <c r="AY150" s="200" t="s">
        <v>143</v>
      </c>
      <c r="BK150" s="202">
        <f>BK151</f>
        <v>0</v>
      </c>
    </row>
    <row r="151" spans="1:65" s="2" customFormat="1" ht="21.75" customHeight="1">
      <c r="A151" s="34"/>
      <c r="B151" s="35"/>
      <c r="C151" s="205" t="s">
        <v>358</v>
      </c>
      <c r="D151" s="205" t="s">
        <v>146</v>
      </c>
      <c r="E151" s="206" t="s">
        <v>765</v>
      </c>
      <c r="F151" s="207" t="s">
        <v>766</v>
      </c>
      <c r="G151" s="208" t="s">
        <v>746</v>
      </c>
      <c r="H151" s="209">
        <v>4</v>
      </c>
      <c r="I151" s="210"/>
      <c r="J151" s="211">
        <f>ROUND(I151*H151,2)</f>
        <v>0</v>
      </c>
      <c r="K151" s="207" t="s">
        <v>1</v>
      </c>
      <c r="L151" s="39"/>
      <c r="M151" s="212" t="s">
        <v>1</v>
      </c>
      <c r="N151" s="213" t="s">
        <v>46</v>
      </c>
      <c r="O151" s="71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6" t="s">
        <v>567</v>
      </c>
      <c r="AT151" s="216" t="s">
        <v>146</v>
      </c>
      <c r="AU151" s="216" t="s">
        <v>91</v>
      </c>
      <c r="AY151" s="17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89</v>
      </c>
      <c r="BK151" s="217">
        <f>ROUND(I151*H151,2)</f>
        <v>0</v>
      </c>
      <c r="BL151" s="17" t="s">
        <v>567</v>
      </c>
      <c r="BM151" s="216" t="s">
        <v>767</v>
      </c>
    </row>
    <row r="152" spans="1:63" s="2" customFormat="1" ht="49.9" customHeight="1">
      <c r="A152" s="34"/>
      <c r="B152" s="35"/>
      <c r="C152" s="36"/>
      <c r="D152" s="36"/>
      <c r="E152" s="193" t="s">
        <v>262</v>
      </c>
      <c r="F152" s="193" t="s">
        <v>263</v>
      </c>
      <c r="G152" s="36"/>
      <c r="H152" s="36"/>
      <c r="I152" s="115"/>
      <c r="J152" s="177">
        <f aca="true" t="shared" si="20" ref="J152:J157">BK152</f>
        <v>0</v>
      </c>
      <c r="K152" s="36"/>
      <c r="L152" s="39"/>
      <c r="M152" s="251"/>
      <c r="N152" s="252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80</v>
      </c>
      <c r="AU152" s="17" t="s">
        <v>81</v>
      </c>
      <c r="AY152" s="17" t="s">
        <v>264</v>
      </c>
      <c r="BK152" s="217">
        <f>SUM(BK153:BK157)</f>
        <v>0</v>
      </c>
    </row>
    <row r="153" spans="1:63" s="2" customFormat="1" ht="16.35" customHeight="1">
      <c r="A153" s="34"/>
      <c r="B153" s="35"/>
      <c r="C153" s="253" t="s">
        <v>1</v>
      </c>
      <c r="D153" s="253" t="s">
        <v>146</v>
      </c>
      <c r="E153" s="254" t="s">
        <v>1</v>
      </c>
      <c r="F153" s="255" t="s">
        <v>1</v>
      </c>
      <c r="G153" s="256" t="s">
        <v>1</v>
      </c>
      <c r="H153" s="257"/>
      <c r="I153" s="258"/>
      <c r="J153" s="259">
        <f t="shared" si="20"/>
        <v>0</v>
      </c>
      <c r="K153" s="260"/>
      <c r="L153" s="39"/>
      <c r="M153" s="261" t="s">
        <v>1</v>
      </c>
      <c r="N153" s="262" t="s">
        <v>46</v>
      </c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264</v>
      </c>
      <c r="AU153" s="17" t="s">
        <v>89</v>
      </c>
      <c r="AY153" s="17" t="s">
        <v>264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89</v>
      </c>
      <c r="BK153" s="217">
        <f>I153*H153</f>
        <v>0</v>
      </c>
    </row>
    <row r="154" spans="1:63" s="2" customFormat="1" ht="16.35" customHeight="1">
      <c r="A154" s="34"/>
      <c r="B154" s="35"/>
      <c r="C154" s="253" t="s">
        <v>1</v>
      </c>
      <c r="D154" s="253" t="s">
        <v>146</v>
      </c>
      <c r="E154" s="254" t="s">
        <v>1</v>
      </c>
      <c r="F154" s="255" t="s">
        <v>1</v>
      </c>
      <c r="G154" s="256" t="s">
        <v>1</v>
      </c>
      <c r="H154" s="257"/>
      <c r="I154" s="258"/>
      <c r="J154" s="259">
        <f t="shared" si="20"/>
        <v>0</v>
      </c>
      <c r="K154" s="260"/>
      <c r="L154" s="39"/>
      <c r="M154" s="261" t="s">
        <v>1</v>
      </c>
      <c r="N154" s="262" t="s">
        <v>46</v>
      </c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264</v>
      </c>
      <c r="AU154" s="17" t="s">
        <v>89</v>
      </c>
      <c r="AY154" s="17" t="s">
        <v>264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89</v>
      </c>
      <c r="BK154" s="217">
        <f>I154*H154</f>
        <v>0</v>
      </c>
    </row>
    <row r="155" spans="1:63" s="2" customFormat="1" ht="16.35" customHeight="1">
      <c r="A155" s="34"/>
      <c r="B155" s="35"/>
      <c r="C155" s="253" t="s">
        <v>1</v>
      </c>
      <c r="D155" s="253" t="s">
        <v>146</v>
      </c>
      <c r="E155" s="254" t="s">
        <v>1</v>
      </c>
      <c r="F155" s="255" t="s">
        <v>1</v>
      </c>
      <c r="G155" s="256" t="s">
        <v>1</v>
      </c>
      <c r="H155" s="257"/>
      <c r="I155" s="258"/>
      <c r="J155" s="259">
        <f t="shared" si="20"/>
        <v>0</v>
      </c>
      <c r="K155" s="260"/>
      <c r="L155" s="39"/>
      <c r="M155" s="261" t="s">
        <v>1</v>
      </c>
      <c r="N155" s="262" t="s">
        <v>46</v>
      </c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264</v>
      </c>
      <c r="AU155" s="17" t="s">
        <v>89</v>
      </c>
      <c r="AY155" s="17" t="s">
        <v>264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89</v>
      </c>
      <c r="BK155" s="217">
        <f>I155*H155</f>
        <v>0</v>
      </c>
    </row>
    <row r="156" spans="1:63" s="2" customFormat="1" ht="16.35" customHeight="1">
      <c r="A156" s="34"/>
      <c r="B156" s="35"/>
      <c r="C156" s="253" t="s">
        <v>1</v>
      </c>
      <c r="D156" s="253" t="s">
        <v>146</v>
      </c>
      <c r="E156" s="254" t="s">
        <v>1</v>
      </c>
      <c r="F156" s="255" t="s">
        <v>1</v>
      </c>
      <c r="G156" s="256" t="s">
        <v>1</v>
      </c>
      <c r="H156" s="257"/>
      <c r="I156" s="258"/>
      <c r="J156" s="259">
        <f t="shared" si="20"/>
        <v>0</v>
      </c>
      <c r="K156" s="260"/>
      <c r="L156" s="39"/>
      <c r="M156" s="261" t="s">
        <v>1</v>
      </c>
      <c r="N156" s="262" t="s">
        <v>46</v>
      </c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264</v>
      </c>
      <c r="AU156" s="17" t="s">
        <v>89</v>
      </c>
      <c r="AY156" s="17" t="s">
        <v>264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89</v>
      </c>
      <c r="BK156" s="217">
        <f>I156*H156</f>
        <v>0</v>
      </c>
    </row>
    <row r="157" spans="1:63" s="2" customFormat="1" ht="16.35" customHeight="1">
      <c r="A157" s="34"/>
      <c r="B157" s="35"/>
      <c r="C157" s="253" t="s">
        <v>1</v>
      </c>
      <c r="D157" s="253" t="s">
        <v>146</v>
      </c>
      <c r="E157" s="254" t="s">
        <v>1</v>
      </c>
      <c r="F157" s="255" t="s">
        <v>1</v>
      </c>
      <c r="G157" s="256" t="s">
        <v>1</v>
      </c>
      <c r="H157" s="257"/>
      <c r="I157" s="258"/>
      <c r="J157" s="259">
        <f t="shared" si="20"/>
        <v>0</v>
      </c>
      <c r="K157" s="260"/>
      <c r="L157" s="39"/>
      <c r="M157" s="261" t="s">
        <v>1</v>
      </c>
      <c r="N157" s="262" t="s">
        <v>46</v>
      </c>
      <c r="O157" s="263"/>
      <c r="P157" s="263"/>
      <c r="Q157" s="263"/>
      <c r="R157" s="263"/>
      <c r="S157" s="263"/>
      <c r="T157" s="26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264</v>
      </c>
      <c r="AU157" s="17" t="s">
        <v>89</v>
      </c>
      <c r="AY157" s="17" t="s">
        <v>264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89</v>
      </c>
      <c r="BK157" s="217">
        <f>I157*H157</f>
        <v>0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152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WlMCUlK3Rnr1JHn7aCjLOJ2PqIrtiilTY04+TvYuk6/DoO3CIc07sB6eNjrPB7T1CmGDL421UePvI9Y6tvZDog==" saltValue="hVRRkitYyBUdRPN/jZMZxzMeP+cvE+tPT+nbmvty+fUagcVE06eYUa7HGg0OaQ0MQJsvHaMtoWvqPHV6Bb/mQA==" spinCount="100000" sheet="1" objects="1" scenarios="1" formatColumns="0" formatRows="0" autoFilter="0"/>
  <autoFilter ref="C122:K15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53:D158">
      <formula1>"K, M"</formula1>
    </dataValidation>
    <dataValidation type="list" allowBlank="1" showInputMessage="1" showErrorMessage="1" error="Povoleny jsou hodnoty základní, snížená, zákl. přenesená, sníž. přenesená, nulová." sqref="N153:N15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7" t="s">
        <v>109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91</v>
      </c>
    </row>
    <row r="4" spans="2:46" s="1" customFormat="1" ht="24.95" customHeight="1" hidden="1">
      <c r="B4" s="20"/>
      <c r="D4" s="112" t="s">
        <v>110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31" t="str">
        <f>'Rekapitulace stavby'!K6</f>
        <v>Masarykův studentský domov - rekonstrukce sociálek</v>
      </c>
      <c r="F7" s="332"/>
      <c r="G7" s="332"/>
      <c r="H7" s="332"/>
      <c r="I7" s="108"/>
      <c r="L7" s="20"/>
    </row>
    <row r="8" spans="1:31" s="2" customFormat="1" ht="12" customHeight="1" hidden="1">
      <c r="A8" s="34"/>
      <c r="B8" s="39"/>
      <c r="C8" s="34"/>
      <c r="D8" s="114" t="s">
        <v>111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33" t="s">
        <v>768</v>
      </c>
      <c r="F9" s="334"/>
      <c r="G9" s="334"/>
      <c r="H9" s="33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27. 5. 2020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35" t="str">
        <f>'Rekapitulace stavby'!E14</f>
        <v>Vyplň údaj</v>
      </c>
      <c r="F18" s="336"/>
      <c r="G18" s="336"/>
      <c r="H18" s="33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25</v>
      </c>
      <c r="J20" s="116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">
        <v>33</v>
      </c>
      <c r="F21" s="34"/>
      <c r="G21" s="34"/>
      <c r="H21" s="34"/>
      <c r="I21" s="117" t="s">
        <v>28</v>
      </c>
      <c r="J21" s="116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36</v>
      </c>
      <c r="E23" s="34"/>
      <c r="F23" s="34"/>
      <c r="G23" s="34"/>
      <c r="H23" s="34"/>
      <c r="I23" s="117" t="s">
        <v>25</v>
      </c>
      <c r="J23" s="116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40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37" t="s">
        <v>1</v>
      </c>
      <c r="F27" s="337"/>
      <c r="G27" s="337"/>
      <c r="H27" s="33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41</v>
      </c>
      <c r="E30" s="34"/>
      <c r="F30" s="34"/>
      <c r="G30" s="34"/>
      <c r="H30" s="34"/>
      <c r="I30" s="115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43</v>
      </c>
      <c r="G32" s="34"/>
      <c r="H32" s="34"/>
      <c r="I32" s="128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45</v>
      </c>
      <c r="E33" s="114" t="s">
        <v>46</v>
      </c>
      <c r="F33" s="130">
        <f>ROUND((ROUND((SUM(BE118:BE123)),2)+SUM(BE125:BE129)),2)</f>
        <v>0</v>
      </c>
      <c r="G33" s="34"/>
      <c r="H33" s="34"/>
      <c r="I33" s="131">
        <v>0.21</v>
      </c>
      <c r="J33" s="130">
        <f>ROUND((ROUND(((SUM(BE118:BE123))*I33),2)+(SUM(BE125:BE129)*I33)),2)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47</v>
      </c>
      <c r="F34" s="130">
        <f>ROUND((ROUND((SUM(BF118:BF123)),2)+SUM(BF125:BF129)),2)</f>
        <v>0</v>
      </c>
      <c r="G34" s="34"/>
      <c r="H34" s="34"/>
      <c r="I34" s="131">
        <v>0.15</v>
      </c>
      <c r="J34" s="130">
        <f>ROUND((ROUND(((SUM(BF118:BF123))*I34),2)+(SUM(BF125:BF129)*I34)),2)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48</v>
      </c>
      <c r="F35" s="130">
        <f>ROUND((ROUND((SUM(BG118:BG123)),2)+SUM(BG125:BG129)),2)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49</v>
      </c>
      <c r="F36" s="130">
        <f>ROUND((ROUND((SUM(BH118:BH123)),2)+SUM(BH125:BH129)),2)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50</v>
      </c>
      <c r="F37" s="130">
        <f>ROUND((ROUND((SUM(BI118:BI123)),2)+SUM(BI125:BI129)),2)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51</v>
      </c>
      <c r="E39" s="134"/>
      <c r="F39" s="134"/>
      <c r="G39" s="135" t="s">
        <v>52</v>
      </c>
      <c r="H39" s="136" t="s">
        <v>53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54</v>
      </c>
      <c r="E50" s="141"/>
      <c r="F50" s="141"/>
      <c r="G50" s="140" t="s">
        <v>55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56</v>
      </c>
      <c r="E61" s="144"/>
      <c r="F61" s="145" t="s">
        <v>57</v>
      </c>
      <c r="G61" s="143" t="s">
        <v>56</v>
      </c>
      <c r="H61" s="144"/>
      <c r="I61" s="146"/>
      <c r="J61" s="147" t="s">
        <v>57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58</v>
      </c>
      <c r="E65" s="148"/>
      <c r="F65" s="148"/>
      <c r="G65" s="140" t="s">
        <v>59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56</v>
      </c>
      <c r="E76" s="144"/>
      <c r="F76" s="145" t="s">
        <v>57</v>
      </c>
      <c r="G76" s="143" t="s">
        <v>56</v>
      </c>
      <c r="H76" s="144"/>
      <c r="I76" s="146"/>
      <c r="J76" s="147" t="s">
        <v>57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113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8" t="str">
        <f>E7</f>
        <v>Masarykův studentský domov - rekonstrukce sociálek</v>
      </c>
      <c r="F85" s="339"/>
      <c r="G85" s="339"/>
      <c r="H85" s="33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111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0" t="str">
        <f>E9</f>
        <v>07 - VRN</v>
      </c>
      <c r="F87" s="340"/>
      <c r="G87" s="340"/>
      <c r="H87" s="34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Cihlářská 604/21, 602 00 Brno-střed-Veveří</v>
      </c>
      <c r="G89" s="36"/>
      <c r="H89" s="36"/>
      <c r="I89" s="117" t="s">
        <v>22</v>
      </c>
      <c r="J89" s="66" t="str">
        <f>IF(J12="","",J12)</f>
        <v>27. 5. 2020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Masarykův domov mládeže a Školní jídelna Brno p.o.</v>
      </c>
      <c r="G91" s="36"/>
      <c r="H91" s="36"/>
      <c r="I91" s="117" t="s">
        <v>31</v>
      </c>
      <c r="J91" s="32" t="str">
        <f>E21</f>
        <v>ADH architects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114</v>
      </c>
      <c r="D94" s="157"/>
      <c r="E94" s="157"/>
      <c r="F94" s="157"/>
      <c r="G94" s="157"/>
      <c r="H94" s="157"/>
      <c r="I94" s="158"/>
      <c r="J94" s="159" t="s">
        <v>115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116</v>
      </c>
      <c r="D96" s="36"/>
      <c r="E96" s="36"/>
      <c r="F96" s="36"/>
      <c r="G96" s="36"/>
      <c r="H96" s="36"/>
      <c r="I96" s="115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117</v>
      </c>
    </row>
    <row r="97" spans="2:12" s="9" customFormat="1" ht="24.95" customHeight="1">
      <c r="B97" s="161"/>
      <c r="C97" s="162"/>
      <c r="D97" s="163" t="s">
        <v>769</v>
      </c>
      <c r="E97" s="164"/>
      <c r="F97" s="164"/>
      <c r="G97" s="164"/>
      <c r="H97" s="164"/>
      <c r="I97" s="165"/>
      <c r="J97" s="166">
        <f>J119</f>
        <v>0</v>
      </c>
      <c r="K97" s="162"/>
      <c r="L97" s="167"/>
    </row>
    <row r="98" spans="2:12" s="9" customFormat="1" ht="21.75" customHeight="1">
      <c r="B98" s="161"/>
      <c r="C98" s="162"/>
      <c r="D98" s="175" t="s">
        <v>127</v>
      </c>
      <c r="E98" s="162"/>
      <c r="F98" s="162"/>
      <c r="G98" s="162"/>
      <c r="H98" s="162"/>
      <c r="I98" s="176"/>
      <c r="J98" s="177">
        <f>J124</f>
        <v>0</v>
      </c>
      <c r="K98" s="162"/>
      <c r="L98" s="167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15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2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55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128</v>
      </c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38" t="str">
        <f>E7</f>
        <v>Masarykův studentský domov - rekonstrukce sociálek</v>
      </c>
      <c r="F108" s="339"/>
      <c r="G108" s="339"/>
      <c r="H108" s="339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111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0" t="str">
        <f>E9</f>
        <v>07 - VRN</v>
      </c>
      <c r="F110" s="340"/>
      <c r="G110" s="340"/>
      <c r="H110" s="340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Cihlářská 604/21, 602 00 Brno-střed-Veveří</v>
      </c>
      <c r="G112" s="36"/>
      <c r="H112" s="36"/>
      <c r="I112" s="117" t="s">
        <v>22</v>
      </c>
      <c r="J112" s="66" t="str">
        <f>IF(J12="","",J12)</f>
        <v>27. 5. 2020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24</v>
      </c>
      <c r="D114" s="36"/>
      <c r="E114" s="36"/>
      <c r="F114" s="27" t="str">
        <f>E15</f>
        <v>Masarykův domov mládeže a Školní jídelna Brno p.o.</v>
      </c>
      <c r="G114" s="36"/>
      <c r="H114" s="36"/>
      <c r="I114" s="117" t="s">
        <v>31</v>
      </c>
      <c r="J114" s="32" t="str">
        <f>E21</f>
        <v>ADH architects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7" customHeight="1">
      <c r="A115" s="34"/>
      <c r="B115" s="35"/>
      <c r="C115" s="29" t="s">
        <v>29</v>
      </c>
      <c r="D115" s="36"/>
      <c r="E115" s="36"/>
      <c r="F115" s="27" t="str">
        <f>IF(E18="","",E18)</f>
        <v>Vyplň údaj</v>
      </c>
      <c r="G115" s="36"/>
      <c r="H115" s="36"/>
      <c r="I115" s="117" t="s">
        <v>36</v>
      </c>
      <c r="J115" s="32" t="str">
        <f>E24</f>
        <v>STAGA stavební agentura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78"/>
      <c r="B117" s="179"/>
      <c r="C117" s="180" t="s">
        <v>129</v>
      </c>
      <c r="D117" s="181" t="s">
        <v>66</v>
      </c>
      <c r="E117" s="181" t="s">
        <v>62</v>
      </c>
      <c r="F117" s="181" t="s">
        <v>63</v>
      </c>
      <c r="G117" s="181" t="s">
        <v>130</v>
      </c>
      <c r="H117" s="181" t="s">
        <v>131</v>
      </c>
      <c r="I117" s="182" t="s">
        <v>132</v>
      </c>
      <c r="J117" s="181" t="s">
        <v>115</v>
      </c>
      <c r="K117" s="183" t="s">
        <v>133</v>
      </c>
      <c r="L117" s="184"/>
      <c r="M117" s="75" t="s">
        <v>1</v>
      </c>
      <c r="N117" s="76" t="s">
        <v>45</v>
      </c>
      <c r="O117" s="76" t="s">
        <v>134</v>
      </c>
      <c r="P117" s="76" t="s">
        <v>135</v>
      </c>
      <c r="Q117" s="76" t="s">
        <v>136</v>
      </c>
      <c r="R117" s="76" t="s">
        <v>137</v>
      </c>
      <c r="S117" s="76" t="s">
        <v>138</v>
      </c>
      <c r="T117" s="77" t="s">
        <v>139</v>
      </c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</row>
    <row r="118" spans="1:63" s="2" customFormat="1" ht="22.9" customHeight="1">
      <c r="A118" s="34"/>
      <c r="B118" s="35"/>
      <c r="C118" s="82" t="s">
        <v>140</v>
      </c>
      <c r="D118" s="36"/>
      <c r="E118" s="36"/>
      <c r="F118" s="36"/>
      <c r="G118" s="36"/>
      <c r="H118" s="36"/>
      <c r="I118" s="115"/>
      <c r="J118" s="185">
        <f>BK118</f>
        <v>0</v>
      </c>
      <c r="K118" s="36"/>
      <c r="L118" s="39"/>
      <c r="M118" s="78"/>
      <c r="N118" s="186"/>
      <c r="O118" s="79"/>
      <c r="P118" s="187">
        <f>P119+P124</f>
        <v>0</v>
      </c>
      <c r="Q118" s="79"/>
      <c r="R118" s="187">
        <f>R119+R124</f>
        <v>0</v>
      </c>
      <c r="S118" s="79"/>
      <c r="T118" s="188">
        <f>T119+T124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80</v>
      </c>
      <c r="AU118" s="17" t="s">
        <v>117</v>
      </c>
      <c r="BK118" s="189">
        <f>BK119+BK124</f>
        <v>0</v>
      </c>
    </row>
    <row r="119" spans="2:63" s="12" customFormat="1" ht="25.9" customHeight="1">
      <c r="B119" s="190"/>
      <c r="C119" s="191"/>
      <c r="D119" s="192" t="s">
        <v>80</v>
      </c>
      <c r="E119" s="193" t="s">
        <v>108</v>
      </c>
      <c r="F119" s="193" t="s">
        <v>770</v>
      </c>
      <c r="G119" s="191"/>
      <c r="H119" s="191"/>
      <c r="I119" s="194"/>
      <c r="J119" s="177">
        <f>BK119</f>
        <v>0</v>
      </c>
      <c r="K119" s="191"/>
      <c r="L119" s="195"/>
      <c r="M119" s="196"/>
      <c r="N119" s="197"/>
      <c r="O119" s="197"/>
      <c r="P119" s="198">
        <f>SUM(P120:P123)</f>
        <v>0</v>
      </c>
      <c r="Q119" s="197"/>
      <c r="R119" s="198">
        <f>SUM(R120:R123)</f>
        <v>0</v>
      </c>
      <c r="S119" s="197"/>
      <c r="T119" s="199">
        <f>SUM(T120:T123)</f>
        <v>0</v>
      </c>
      <c r="AR119" s="200" t="s">
        <v>177</v>
      </c>
      <c r="AT119" s="201" t="s">
        <v>80</v>
      </c>
      <c r="AU119" s="201" t="s">
        <v>81</v>
      </c>
      <c r="AY119" s="200" t="s">
        <v>143</v>
      </c>
      <c r="BK119" s="202">
        <f>SUM(BK120:BK123)</f>
        <v>0</v>
      </c>
    </row>
    <row r="120" spans="1:65" s="2" customFormat="1" ht="16.5" customHeight="1">
      <c r="A120" s="34"/>
      <c r="B120" s="35"/>
      <c r="C120" s="205" t="s">
        <v>89</v>
      </c>
      <c r="D120" s="205" t="s">
        <v>146</v>
      </c>
      <c r="E120" s="206" t="s">
        <v>771</v>
      </c>
      <c r="F120" s="207" t="s">
        <v>772</v>
      </c>
      <c r="G120" s="208" t="s">
        <v>209</v>
      </c>
      <c r="H120" s="209">
        <v>1</v>
      </c>
      <c r="I120" s="210"/>
      <c r="J120" s="211">
        <f>ROUND(I120*H120,2)</f>
        <v>0</v>
      </c>
      <c r="K120" s="207" t="s">
        <v>1</v>
      </c>
      <c r="L120" s="39"/>
      <c r="M120" s="212" t="s">
        <v>1</v>
      </c>
      <c r="N120" s="213" t="s">
        <v>46</v>
      </c>
      <c r="O120" s="71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6" t="s">
        <v>151</v>
      </c>
      <c r="AT120" s="216" t="s">
        <v>146</v>
      </c>
      <c r="AU120" s="216" t="s">
        <v>89</v>
      </c>
      <c r="AY120" s="17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89</v>
      </c>
      <c r="BK120" s="217">
        <f>ROUND(I120*H120,2)</f>
        <v>0</v>
      </c>
      <c r="BL120" s="17" t="s">
        <v>151</v>
      </c>
      <c r="BM120" s="216" t="s">
        <v>773</v>
      </c>
    </row>
    <row r="121" spans="1:65" s="2" customFormat="1" ht="16.5" customHeight="1">
      <c r="A121" s="34"/>
      <c r="B121" s="35"/>
      <c r="C121" s="205" t="s">
        <v>91</v>
      </c>
      <c r="D121" s="205" t="s">
        <v>146</v>
      </c>
      <c r="E121" s="206" t="s">
        <v>774</v>
      </c>
      <c r="F121" s="207" t="s">
        <v>775</v>
      </c>
      <c r="G121" s="208" t="s">
        <v>209</v>
      </c>
      <c r="H121" s="209">
        <v>1</v>
      </c>
      <c r="I121" s="210"/>
      <c r="J121" s="211">
        <f>ROUND(I121*H121,2)</f>
        <v>0</v>
      </c>
      <c r="K121" s="207" t="s">
        <v>1</v>
      </c>
      <c r="L121" s="39"/>
      <c r="M121" s="212" t="s">
        <v>1</v>
      </c>
      <c r="N121" s="213" t="s">
        <v>46</v>
      </c>
      <c r="O121" s="71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6" t="s">
        <v>151</v>
      </c>
      <c r="AT121" s="216" t="s">
        <v>146</v>
      </c>
      <c r="AU121" s="216" t="s">
        <v>89</v>
      </c>
      <c r="AY121" s="17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89</v>
      </c>
      <c r="BK121" s="217">
        <f>ROUND(I121*H121,2)</f>
        <v>0</v>
      </c>
      <c r="BL121" s="17" t="s">
        <v>151</v>
      </c>
      <c r="BM121" s="216" t="s">
        <v>776</v>
      </c>
    </row>
    <row r="122" spans="1:65" s="2" customFormat="1" ht="16.5" customHeight="1">
      <c r="A122" s="34"/>
      <c r="B122" s="35"/>
      <c r="C122" s="205" t="s">
        <v>163</v>
      </c>
      <c r="D122" s="205" t="s">
        <v>146</v>
      </c>
      <c r="E122" s="206" t="s">
        <v>777</v>
      </c>
      <c r="F122" s="207" t="s">
        <v>778</v>
      </c>
      <c r="G122" s="208" t="s">
        <v>209</v>
      </c>
      <c r="H122" s="209">
        <v>1</v>
      </c>
      <c r="I122" s="210"/>
      <c r="J122" s="211">
        <f>ROUND(I122*H122,2)</f>
        <v>0</v>
      </c>
      <c r="K122" s="207" t="s">
        <v>1</v>
      </c>
      <c r="L122" s="39"/>
      <c r="M122" s="212" t="s">
        <v>1</v>
      </c>
      <c r="N122" s="213" t="s">
        <v>46</v>
      </c>
      <c r="O122" s="71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6" t="s">
        <v>151</v>
      </c>
      <c r="AT122" s="216" t="s">
        <v>146</v>
      </c>
      <c r="AU122" s="216" t="s">
        <v>89</v>
      </c>
      <c r="AY122" s="17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89</v>
      </c>
      <c r="BK122" s="217">
        <f>ROUND(I122*H122,2)</f>
        <v>0</v>
      </c>
      <c r="BL122" s="17" t="s">
        <v>151</v>
      </c>
      <c r="BM122" s="216" t="s">
        <v>779</v>
      </c>
    </row>
    <row r="123" spans="1:65" s="2" customFormat="1" ht="16.5" customHeight="1">
      <c r="A123" s="34"/>
      <c r="B123" s="35"/>
      <c r="C123" s="205" t="s">
        <v>151</v>
      </c>
      <c r="D123" s="205" t="s">
        <v>146</v>
      </c>
      <c r="E123" s="206" t="s">
        <v>780</v>
      </c>
      <c r="F123" s="207" t="s">
        <v>781</v>
      </c>
      <c r="G123" s="208" t="s">
        <v>209</v>
      </c>
      <c r="H123" s="209">
        <v>1</v>
      </c>
      <c r="I123" s="210"/>
      <c r="J123" s="211">
        <f>ROUND(I123*H123,2)</f>
        <v>0</v>
      </c>
      <c r="K123" s="207" t="s">
        <v>1</v>
      </c>
      <c r="L123" s="39"/>
      <c r="M123" s="212" t="s">
        <v>1</v>
      </c>
      <c r="N123" s="213" t="s">
        <v>46</v>
      </c>
      <c r="O123" s="71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6" t="s">
        <v>151</v>
      </c>
      <c r="AT123" s="216" t="s">
        <v>146</v>
      </c>
      <c r="AU123" s="216" t="s">
        <v>89</v>
      </c>
      <c r="AY123" s="17" t="s">
        <v>143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89</v>
      </c>
      <c r="BK123" s="217">
        <f>ROUND(I123*H123,2)</f>
        <v>0</v>
      </c>
      <c r="BL123" s="17" t="s">
        <v>151</v>
      </c>
      <c r="BM123" s="216" t="s">
        <v>782</v>
      </c>
    </row>
    <row r="124" spans="1:63" s="2" customFormat="1" ht="49.9" customHeight="1">
      <c r="A124" s="34"/>
      <c r="B124" s="35"/>
      <c r="C124" s="36"/>
      <c r="D124" s="36"/>
      <c r="E124" s="193" t="s">
        <v>262</v>
      </c>
      <c r="F124" s="193" t="s">
        <v>263</v>
      </c>
      <c r="G124" s="36"/>
      <c r="H124" s="36"/>
      <c r="I124" s="115"/>
      <c r="J124" s="177">
        <f aca="true" t="shared" si="0" ref="J124:J129">BK124</f>
        <v>0</v>
      </c>
      <c r="K124" s="36"/>
      <c r="L124" s="39"/>
      <c r="M124" s="251"/>
      <c r="N124" s="252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80</v>
      </c>
      <c r="AU124" s="17" t="s">
        <v>81</v>
      </c>
      <c r="AY124" s="17" t="s">
        <v>264</v>
      </c>
      <c r="BK124" s="217">
        <f>SUM(BK125:BK129)</f>
        <v>0</v>
      </c>
    </row>
    <row r="125" spans="1:63" s="2" customFormat="1" ht="16.35" customHeight="1">
      <c r="A125" s="34"/>
      <c r="B125" s="35"/>
      <c r="C125" s="253" t="s">
        <v>1</v>
      </c>
      <c r="D125" s="253" t="s">
        <v>146</v>
      </c>
      <c r="E125" s="254" t="s">
        <v>1</v>
      </c>
      <c r="F125" s="255" t="s">
        <v>1</v>
      </c>
      <c r="G125" s="256" t="s">
        <v>1</v>
      </c>
      <c r="H125" s="257"/>
      <c r="I125" s="258"/>
      <c r="J125" s="259">
        <f t="shared" si="0"/>
        <v>0</v>
      </c>
      <c r="K125" s="260"/>
      <c r="L125" s="39"/>
      <c r="M125" s="261" t="s">
        <v>1</v>
      </c>
      <c r="N125" s="262" t="s">
        <v>46</v>
      </c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264</v>
      </c>
      <c r="AU125" s="17" t="s">
        <v>89</v>
      </c>
      <c r="AY125" s="17" t="s">
        <v>264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89</v>
      </c>
      <c r="BK125" s="217">
        <f>I125*H125</f>
        <v>0</v>
      </c>
    </row>
    <row r="126" spans="1:63" s="2" customFormat="1" ht="16.35" customHeight="1">
      <c r="A126" s="34"/>
      <c r="B126" s="35"/>
      <c r="C126" s="253" t="s">
        <v>1</v>
      </c>
      <c r="D126" s="253" t="s">
        <v>146</v>
      </c>
      <c r="E126" s="254" t="s">
        <v>1</v>
      </c>
      <c r="F126" s="255" t="s">
        <v>1</v>
      </c>
      <c r="G126" s="256" t="s">
        <v>1</v>
      </c>
      <c r="H126" s="257"/>
      <c r="I126" s="258"/>
      <c r="J126" s="259">
        <f t="shared" si="0"/>
        <v>0</v>
      </c>
      <c r="K126" s="260"/>
      <c r="L126" s="39"/>
      <c r="M126" s="261" t="s">
        <v>1</v>
      </c>
      <c r="N126" s="262" t="s">
        <v>46</v>
      </c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264</v>
      </c>
      <c r="AU126" s="17" t="s">
        <v>89</v>
      </c>
      <c r="AY126" s="17" t="s">
        <v>264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89</v>
      </c>
      <c r="BK126" s="217">
        <f>I126*H126</f>
        <v>0</v>
      </c>
    </row>
    <row r="127" spans="1:63" s="2" customFormat="1" ht="16.35" customHeight="1">
      <c r="A127" s="34"/>
      <c r="B127" s="35"/>
      <c r="C127" s="253" t="s">
        <v>1</v>
      </c>
      <c r="D127" s="253" t="s">
        <v>146</v>
      </c>
      <c r="E127" s="254" t="s">
        <v>1</v>
      </c>
      <c r="F127" s="255" t="s">
        <v>1</v>
      </c>
      <c r="G127" s="256" t="s">
        <v>1</v>
      </c>
      <c r="H127" s="257"/>
      <c r="I127" s="258"/>
      <c r="J127" s="259">
        <f t="shared" si="0"/>
        <v>0</v>
      </c>
      <c r="K127" s="260"/>
      <c r="L127" s="39"/>
      <c r="M127" s="261" t="s">
        <v>1</v>
      </c>
      <c r="N127" s="262" t="s">
        <v>46</v>
      </c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264</v>
      </c>
      <c r="AU127" s="17" t="s">
        <v>89</v>
      </c>
      <c r="AY127" s="17" t="s">
        <v>264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89</v>
      </c>
      <c r="BK127" s="217">
        <f>I127*H127</f>
        <v>0</v>
      </c>
    </row>
    <row r="128" spans="1:63" s="2" customFormat="1" ht="16.35" customHeight="1">
      <c r="A128" s="34"/>
      <c r="B128" s="35"/>
      <c r="C128" s="253" t="s">
        <v>1</v>
      </c>
      <c r="D128" s="253" t="s">
        <v>146</v>
      </c>
      <c r="E128" s="254" t="s">
        <v>1</v>
      </c>
      <c r="F128" s="255" t="s">
        <v>1</v>
      </c>
      <c r="G128" s="256" t="s">
        <v>1</v>
      </c>
      <c r="H128" s="257"/>
      <c r="I128" s="258"/>
      <c r="J128" s="259">
        <f t="shared" si="0"/>
        <v>0</v>
      </c>
      <c r="K128" s="260"/>
      <c r="L128" s="39"/>
      <c r="M128" s="261" t="s">
        <v>1</v>
      </c>
      <c r="N128" s="262" t="s">
        <v>46</v>
      </c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264</v>
      </c>
      <c r="AU128" s="17" t="s">
        <v>89</v>
      </c>
      <c r="AY128" s="17" t="s">
        <v>264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89</v>
      </c>
      <c r="BK128" s="217">
        <f>I128*H128</f>
        <v>0</v>
      </c>
    </row>
    <row r="129" spans="1:63" s="2" customFormat="1" ht="16.35" customHeight="1">
      <c r="A129" s="34"/>
      <c r="B129" s="35"/>
      <c r="C129" s="253" t="s">
        <v>1</v>
      </c>
      <c r="D129" s="253" t="s">
        <v>146</v>
      </c>
      <c r="E129" s="254" t="s">
        <v>1</v>
      </c>
      <c r="F129" s="255" t="s">
        <v>1</v>
      </c>
      <c r="G129" s="256" t="s">
        <v>1</v>
      </c>
      <c r="H129" s="257"/>
      <c r="I129" s="258"/>
      <c r="J129" s="259">
        <f t="shared" si="0"/>
        <v>0</v>
      </c>
      <c r="K129" s="260"/>
      <c r="L129" s="39"/>
      <c r="M129" s="261" t="s">
        <v>1</v>
      </c>
      <c r="N129" s="262" t="s">
        <v>46</v>
      </c>
      <c r="O129" s="263"/>
      <c r="P129" s="263"/>
      <c r="Q129" s="263"/>
      <c r="R129" s="263"/>
      <c r="S129" s="263"/>
      <c r="T129" s="26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264</v>
      </c>
      <c r="AU129" s="17" t="s">
        <v>89</v>
      </c>
      <c r="AY129" s="17" t="s">
        <v>264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89</v>
      </c>
      <c r="BK129" s="217">
        <f>I129*H129</f>
        <v>0</v>
      </c>
    </row>
    <row r="130" spans="1:31" s="2" customFormat="1" ht="6.95" customHeight="1">
      <c r="A130" s="34"/>
      <c r="B130" s="54"/>
      <c r="C130" s="55"/>
      <c r="D130" s="55"/>
      <c r="E130" s="55"/>
      <c r="F130" s="55"/>
      <c r="G130" s="55"/>
      <c r="H130" s="55"/>
      <c r="I130" s="152"/>
      <c r="J130" s="55"/>
      <c r="K130" s="55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7zNVhqH4+vK/KD2oDHwA+uzwZ7qQHfM7TCxYWnclL71jIEZVe7Esy8Xw7S2KWg6v4rhsUc9EN2pskshrEs08ww==" saltValue="iBKm/mnxAY3CZ1lCm5BXcp5gq3xerw2Sq4u2EfKT0SiE3VuTi4JhPNagcoPZ2wTxxD5ybM9EHMoMJr5agqNm8w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25:D130">
      <formula1>"K, M"</formula1>
    </dataValidation>
    <dataValidation type="list" allowBlank="1" showInputMessage="1" showErrorMessage="1" error="Povoleny jsou hodnoty základní, snížená, zákl. přenesená, sníž. přenesená, nulová." sqref="N125:N13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2" t="s">
        <v>783</v>
      </c>
      <c r="H4" s="20"/>
    </row>
    <row r="5" spans="2:8" s="1" customFormat="1" ht="12" customHeight="1">
      <c r="B5" s="20"/>
      <c r="C5" s="276" t="s">
        <v>13</v>
      </c>
      <c r="D5" s="337" t="s">
        <v>14</v>
      </c>
      <c r="E5" s="330"/>
      <c r="F5" s="330"/>
      <c r="H5" s="20"/>
    </row>
    <row r="6" spans="2:8" s="1" customFormat="1" ht="36.95" customHeight="1">
      <c r="B6" s="20"/>
      <c r="C6" s="277" t="s">
        <v>16</v>
      </c>
      <c r="D6" s="341" t="s">
        <v>17</v>
      </c>
      <c r="E6" s="330"/>
      <c r="F6" s="330"/>
      <c r="H6" s="20"/>
    </row>
    <row r="7" spans="2:8" s="1" customFormat="1" ht="16.5" customHeight="1">
      <c r="B7" s="20"/>
      <c r="C7" s="114" t="s">
        <v>22</v>
      </c>
      <c r="D7" s="118" t="str">
        <f>'Rekapitulace stavby'!AN8</f>
        <v>27. 5. 2020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8"/>
      <c r="B9" s="278"/>
      <c r="C9" s="279" t="s">
        <v>62</v>
      </c>
      <c r="D9" s="280" t="s">
        <v>63</v>
      </c>
      <c r="E9" s="280" t="s">
        <v>130</v>
      </c>
      <c r="F9" s="281" t="s">
        <v>784</v>
      </c>
      <c r="G9" s="178"/>
      <c r="H9" s="278"/>
    </row>
    <row r="10" spans="1:8" s="2" customFormat="1" ht="26.45" customHeight="1">
      <c r="A10" s="34"/>
      <c r="B10" s="39"/>
      <c r="C10" s="282" t="s">
        <v>785</v>
      </c>
      <c r="D10" s="282" t="s">
        <v>87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83" t="s">
        <v>265</v>
      </c>
      <c r="D11" s="284" t="s">
        <v>265</v>
      </c>
      <c r="E11" s="285" t="s">
        <v>1</v>
      </c>
      <c r="F11" s="286">
        <v>15.59</v>
      </c>
      <c r="G11" s="34"/>
      <c r="H11" s="39"/>
    </row>
    <row r="12" spans="1:8" s="2" customFormat="1" ht="26.45" customHeight="1">
      <c r="A12" s="34"/>
      <c r="B12" s="39"/>
      <c r="C12" s="282" t="s">
        <v>786</v>
      </c>
      <c r="D12" s="282" t="s">
        <v>93</v>
      </c>
      <c r="E12" s="34"/>
      <c r="F12" s="34"/>
      <c r="G12" s="34"/>
      <c r="H12" s="39"/>
    </row>
    <row r="13" spans="1:8" s="2" customFormat="1" ht="16.9" customHeight="1">
      <c r="A13" s="34"/>
      <c r="B13" s="39"/>
      <c r="C13" s="283" t="s">
        <v>271</v>
      </c>
      <c r="D13" s="284" t="s">
        <v>1</v>
      </c>
      <c r="E13" s="285" t="s">
        <v>1</v>
      </c>
      <c r="F13" s="286">
        <v>20.596</v>
      </c>
      <c r="G13" s="34"/>
      <c r="H13" s="39"/>
    </row>
    <row r="14" spans="1:8" s="2" customFormat="1" ht="16.9" customHeight="1">
      <c r="A14" s="34"/>
      <c r="B14" s="39"/>
      <c r="C14" s="287" t="s">
        <v>1</v>
      </c>
      <c r="D14" s="287" t="s">
        <v>448</v>
      </c>
      <c r="E14" s="17" t="s">
        <v>1</v>
      </c>
      <c r="F14" s="288">
        <v>0</v>
      </c>
      <c r="G14" s="34"/>
      <c r="H14" s="39"/>
    </row>
    <row r="15" spans="1:8" s="2" customFormat="1" ht="16.9" customHeight="1">
      <c r="A15" s="34"/>
      <c r="B15" s="39"/>
      <c r="C15" s="287" t="s">
        <v>1</v>
      </c>
      <c r="D15" s="287" t="s">
        <v>172</v>
      </c>
      <c r="E15" s="17" t="s">
        <v>1</v>
      </c>
      <c r="F15" s="288">
        <v>0</v>
      </c>
      <c r="G15" s="34"/>
      <c r="H15" s="39"/>
    </row>
    <row r="16" spans="1:8" s="2" customFormat="1" ht="16.9" customHeight="1">
      <c r="A16" s="34"/>
      <c r="B16" s="39"/>
      <c r="C16" s="287" t="s">
        <v>1</v>
      </c>
      <c r="D16" s="287" t="s">
        <v>449</v>
      </c>
      <c r="E16" s="17" t="s">
        <v>1</v>
      </c>
      <c r="F16" s="288">
        <v>22.338</v>
      </c>
      <c r="G16" s="34"/>
      <c r="H16" s="39"/>
    </row>
    <row r="17" spans="1:8" s="2" customFormat="1" ht="16.9" customHeight="1">
      <c r="A17" s="34"/>
      <c r="B17" s="39"/>
      <c r="C17" s="287" t="s">
        <v>1</v>
      </c>
      <c r="D17" s="287" t="s">
        <v>261</v>
      </c>
      <c r="E17" s="17" t="s">
        <v>1</v>
      </c>
      <c r="F17" s="288">
        <v>-1.742</v>
      </c>
      <c r="G17" s="34"/>
      <c r="H17" s="39"/>
    </row>
    <row r="18" spans="1:8" s="2" customFormat="1" ht="16.9" customHeight="1">
      <c r="A18" s="34"/>
      <c r="B18" s="39"/>
      <c r="C18" s="287" t="s">
        <v>271</v>
      </c>
      <c r="D18" s="287" t="s">
        <v>156</v>
      </c>
      <c r="E18" s="17" t="s">
        <v>1</v>
      </c>
      <c r="F18" s="288">
        <v>20.596</v>
      </c>
      <c r="G18" s="34"/>
      <c r="H18" s="39"/>
    </row>
    <row r="19" spans="1:8" s="2" customFormat="1" ht="16.9" customHeight="1">
      <c r="A19" s="34"/>
      <c r="B19" s="39"/>
      <c r="C19" s="289" t="s">
        <v>787</v>
      </c>
      <c r="D19" s="34"/>
      <c r="E19" s="34"/>
      <c r="F19" s="34"/>
      <c r="G19" s="34"/>
      <c r="H19" s="39"/>
    </row>
    <row r="20" spans="1:8" s="2" customFormat="1" ht="16.9" customHeight="1">
      <c r="A20" s="34"/>
      <c r="B20" s="39"/>
      <c r="C20" s="287" t="s">
        <v>445</v>
      </c>
      <c r="D20" s="287" t="s">
        <v>788</v>
      </c>
      <c r="E20" s="17" t="s">
        <v>159</v>
      </c>
      <c r="F20" s="288">
        <v>20.596</v>
      </c>
      <c r="G20" s="34"/>
      <c r="H20" s="39"/>
    </row>
    <row r="21" spans="1:8" s="2" customFormat="1" ht="16.9" customHeight="1">
      <c r="A21" s="34"/>
      <c r="B21" s="39"/>
      <c r="C21" s="287" t="s">
        <v>291</v>
      </c>
      <c r="D21" s="287" t="s">
        <v>789</v>
      </c>
      <c r="E21" s="17" t="s">
        <v>159</v>
      </c>
      <c r="F21" s="288">
        <v>20.596</v>
      </c>
      <c r="G21" s="34"/>
      <c r="H21" s="39"/>
    </row>
    <row r="22" spans="1:8" s="2" customFormat="1" ht="16.9" customHeight="1">
      <c r="A22" s="34"/>
      <c r="B22" s="39"/>
      <c r="C22" s="287" t="s">
        <v>296</v>
      </c>
      <c r="D22" s="287" t="s">
        <v>790</v>
      </c>
      <c r="E22" s="17" t="s">
        <v>159</v>
      </c>
      <c r="F22" s="288">
        <v>45.81</v>
      </c>
      <c r="G22" s="34"/>
      <c r="H22" s="39"/>
    </row>
    <row r="23" spans="1:8" s="2" customFormat="1" ht="16.9" customHeight="1">
      <c r="A23" s="34"/>
      <c r="B23" s="39"/>
      <c r="C23" s="287" t="s">
        <v>424</v>
      </c>
      <c r="D23" s="287" t="s">
        <v>791</v>
      </c>
      <c r="E23" s="17" t="s">
        <v>159</v>
      </c>
      <c r="F23" s="288">
        <v>20.596</v>
      </c>
      <c r="G23" s="34"/>
      <c r="H23" s="39"/>
    </row>
    <row r="24" spans="1:8" s="2" customFormat="1" ht="16.9" customHeight="1">
      <c r="A24" s="34"/>
      <c r="B24" s="39"/>
      <c r="C24" s="287" t="s">
        <v>429</v>
      </c>
      <c r="D24" s="287" t="s">
        <v>792</v>
      </c>
      <c r="E24" s="17" t="s">
        <v>159</v>
      </c>
      <c r="F24" s="288">
        <v>20.596</v>
      </c>
      <c r="G24" s="34"/>
      <c r="H24" s="39"/>
    </row>
    <row r="25" spans="1:8" s="2" customFormat="1" ht="16.9" customHeight="1">
      <c r="A25" s="34"/>
      <c r="B25" s="39"/>
      <c r="C25" s="287" t="s">
        <v>434</v>
      </c>
      <c r="D25" s="287" t="s">
        <v>793</v>
      </c>
      <c r="E25" s="17" t="s">
        <v>159</v>
      </c>
      <c r="F25" s="288">
        <v>20.596</v>
      </c>
      <c r="G25" s="34"/>
      <c r="H25" s="39"/>
    </row>
    <row r="26" spans="1:8" s="2" customFormat="1" ht="16.9" customHeight="1">
      <c r="A26" s="34"/>
      <c r="B26" s="39"/>
      <c r="C26" s="287" t="s">
        <v>475</v>
      </c>
      <c r="D26" s="287" t="s">
        <v>794</v>
      </c>
      <c r="E26" s="17" t="s">
        <v>159</v>
      </c>
      <c r="F26" s="288">
        <v>63.81</v>
      </c>
      <c r="G26" s="34"/>
      <c r="H26" s="39"/>
    </row>
    <row r="27" spans="1:8" s="2" customFormat="1" ht="16.9" customHeight="1">
      <c r="A27" s="34"/>
      <c r="B27" s="39"/>
      <c r="C27" s="283" t="s">
        <v>795</v>
      </c>
      <c r="D27" s="284" t="s">
        <v>1</v>
      </c>
      <c r="E27" s="285" t="s">
        <v>1</v>
      </c>
      <c r="F27" s="286">
        <v>112.39</v>
      </c>
      <c r="G27" s="34"/>
      <c r="H27" s="39"/>
    </row>
    <row r="28" spans="1:8" s="2" customFormat="1" ht="16.9" customHeight="1">
      <c r="A28" s="34"/>
      <c r="B28" s="39"/>
      <c r="C28" s="283" t="s">
        <v>796</v>
      </c>
      <c r="D28" s="284" t="s">
        <v>1</v>
      </c>
      <c r="E28" s="285" t="s">
        <v>1</v>
      </c>
      <c r="F28" s="286">
        <v>12.97</v>
      </c>
      <c r="G28" s="34"/>
      <c r="H28" s="39"/>
    </row>
    <row r="29" spans="1:8" s="2" customFormat="1" ht="16.9" customHeight="1">
      <c r="A29" s="34"/>
      <c r="B29" s="39"/>
      <c r="C29" s="283" t="s">
        <v>797</v>
      </c>
      <c r="D29" s="284" t="s">
        <v>1</v>
      </c>
      <c r="E29" s="285" t="s">
        <v>1</v>
      </c>
      <c r="F29" s="286">
        <v>76.44</v>
      </c>
      <c r="G29" s="34"/>
      <c r="H29" s="39"/>
    </row>
    <row r="30" spans="1:8" s="2" customFormat="1" ht="16.9" customHeight="1">
      <c r="A30" s="34"/>
      <c r="B30" s="39"/>
      <c r="C30" s="283" t="s">
        <v>267</v>
      </c>
      <c r="D30" s="284" t="s">
        <v>1</v>
      </c>
      <c r="E30" s="285" t="s">
        <v>1</v>
      </c>
      <c r="F30" s="286">
        <v>31.28</v>
      </c>
      <c r="G30" s="34"/>
      <c r="H30" s="39"/>
    </row>
    <row r="31" spans="1:8" s="2" customFormat="1" ht="16.9" customHeight="1">
      <c r="A31" s="34"/>
      <c r="B31" s="39"/>
      <c r="C31" s="287" t="s">
        <v>1</v>
      </c>
      <c r="D31" s="287" t="s">
        <v>414</v>
      </c>
      <c r="E31" s="17" t="s">
        <v>1</v>
      </c>
      <c r="F31" s="288">
        <v>0</v>
      </c>
      <c r="G31" s="34"/>
      <c r="H31" s="39"/>
    </row>
    <row r="32" spans="1:8" s="2" customFormat="1" ht="16.9" customHeight="1">
      <c r="A32" s="34"/>
      <c r="B32" s="39"/>
      <c r="C32" s="287" t="s">
        <v>1</v>
      </c>
      <c r="D32" s="287" t="s">
        <v>172</v>
      </c>
      <c r="E32" s="17" t="s">
        <v>1</v>
      </c>
      <c r="F32" s="288">
        <v>0</v>
      </c>
      <c r="G32" s="34"/>
      <c r="H32" s="39"/>
    </row>
    <row r="33" spans="1:8" s="2" customFormat="1" ht="16.9" customHeight="1">
      <c r="A33" s="34"/>
      <c r="B33" s="39"/>
      <c r="C33" s="287" t="s">
        <v>1</v>
      </c>
      <c r="D33" s="287" t="s">
        <v>415</v>
      </c>
      <c r="E33" s="17" t="s">
        <v>1</v>
      </c>
      <c r="F33" s="288">
        <v>31.28</v>
      </c>
      <c r="G33" s="34"/>
      <c r="H33" s="39"/>
    </row>
    <row r="34" spans="1:8" s="2" customFormat="1" ht="16.9" customHeight="1">
      <c r="A34" s="34"/>
      <c r="B34" s="39"/>
      <c r="C34" s="287" t="s">
        <v>267</v>
      </c>
      <c r="D34" s="287" t="s">
        <v>156</v>
      </c>
      <c r="E34" s="17" t="s">
        <v>1</v>
      </c>
      <c r="F34" s="288">
        <v>31.28</v>
      </c>
      <c r="G34" s="34"/>
      <c r="H34" s="39"/>
    </row>
    <row r="35" spans="1:8" s="2" customFormat="1" ht="16.9" customHeight="1">
      <c r="A35" s="34"/>
      <c r="B35" s="39"/>
      <c r="C35" s="289" t="s">
        <v>787</v>
      </c>
      <c r="D35" s="34"/>
      <c r="E35" s="34"/>
      <c r="F35" s="34"/>
      <c r="G35" s="34"/>
      <c r="H35" s="39"/>
    </row>
    <row r="36" spans="1:8" s="2" customFormat="1" ht="16.9" customHeight="1">
      <c r="A36" s="34"/>
      <c r="B36" s="39"/>
      <c r="C36" s="287" t="s">
        <v>411</v>
      </c>
      <c r="D36" s="287" t="s">
        <v>798</v>
      </c>
      <c r="E36" s="17" t="s">
        <v>381</v>
      </c>
      <c r="F36" s="288">
        <v>31.28</v>
      </c>
      <c r="G36" s="34"/>
      <c r="H36" s="39"/>
    </row>
    <row r="37" spans="1:8" s="2" customFormat="1" ht="16.9" customHeight="1">
      <c r="A37" s="34"/>
      <c r="B37" s="39"/>
      <c r="C37" s="287" t="s">
        <v>379</v>
      </c>
      <c r="D37" s="287" t="s">
        <v>799</v>
      </c>
      <c r="E37" s="17" t="s">
        <v>381</v>
      </c>
      <c r="F37" s="288">
        <v>31.28</v>
      </c>
      <c r="G37" s="34"/>
      <c r="H37" s="39"/>
    </row>
    <row r="38" spans="1:8" s="2" customFormat="1" ht="16.9" customHeight="1">
      <c r="A38" s="34"/>
      <c r="B38" s="39"/>
      <c r="C38" s="283" t="s">
        <v>265</v>
      </c>
      <c r="D38" s="284" t="s">
        <v>1</v>
      </c>
      <c r="E38" s="285" t="s">
        <v>1</v>
      </c>
      <c r="F38" s="286">
        <v>15.59</v>
      </c>
      <c r="G38" s="34"/>
      <c r="H38" s="39"/>
    </row>
    <row r="39" spans="1:8" s="2" customFormat="1" ht="16.9" customHeight="1">
      <c r="A39" s="34"/>
      <c r="B39" s="39"/>
      <c r="C39" s="287" t="s">
        <v>1</v>
      </c>
      <c r="D39" s="287" t="s">
        <v>389</v>
      </c>
      <c r="E39" s="17" t="s">
        <v>1</v>
      </c>
      <c r="F39" s="288">
        <v>0</v>
      </c>
      <c r="G39" s="34"/>
      <c r="H39" s="39"/>
    </row>
    <row r="40" spans="1:8" s="2" customFormat="1" ht="16.9" customHeight="1">
      <c r="A40" s="34"/>
      <c r="B40" s="39"/>
      <c r="C40" s="287" t="s">
        <v>1</v>
      </c>
      <c r="D40" s="287" t="s">
        <v>172</v>
      </c>
      <c r="E40" s="17" t="s">
        <v>1</v>
      </c>
      <c r="F40" s="288">
        <v>0</v>
      </c>
      <c r="G40" s="34"/>
      <c r="H40" s="39"/>
    </row>
    <row r="41" spans="1:8" s="2" customFormat="1" ht="16.9" customHeight="1">
      <c r="A41" s="34"/>
      <c r="B41" s="39"/>
      <c r="C41" s="287" t="s">
        <v>1</v>
      </c>
      <c r="D41" s="287" t="s">
        <v>251</v>
      </c>
      <c r="E41" s="17" t="s">
        <v>1</v>
      </c>
      <c r="F41" s="288">
        <v>15.59</v>
      </c>
      <c r="G41" s="34"/>
      <c r="H41" s="39"/>
    </row>
    <row r="42" spans="1:8" s="2" customFormat="1" ht="16.9" customHeight="1">
      <c r="A42" s="34"/>
      <c r="B42" s="39"/>
      <c r="C42" s="287" t="s">
        <v>265</v>
      </c>
      <c r="D42" s="287" t="s">
        <v>156</v>
      </c>
      <c r="E42" s="17" t="s">
        <v>1</v>
      </c>
      <c r="F42" s="288">
        <v>15.59</v>
      </c>
      <c r="G42" s="34"/>
      <c r="H42" s="39"/>
    </row>
    <row r="43" spans="1:8" s="2" customFormat="1" ht="16.9" customHeight="1">
      <c r="A43" s="34"/>
      <c r="B43" s="39"/>
      <c r="C43" s="289" t="s">
        <v>787</v>
      </c>
      <c r="D43" s="34"/>
      <c r="E43" s="34"/>
      <c r="F43" s="34"/>
      <c r="G43" s="34"/>
      <c r="H43" s="39"/>
    </row>
    <row r="44" spans="1:8" s="2" customFormat="1" ht="16.9" customHeight="1">
      <c r="A44" s="34"/>
      <c r="B44" s="39"/>
      <c r="C44" s="287" t="s">
        <v>386</v>
      </c>
      <c r="D44" s="287" t="s">
        <v>800</v>
      </c>
      <c r="E44" s="17" t="s">
        <v>159</v>
      </c>
      <c r="F44" s="288">
        <v>15.59</v>
      </c>
      <c r="G44" s="34"/>
      <c r="H44" s="39"/>
    </row>
    <row r="45" spans="1:8" s="2" customFormat="1" ht="16.9" customHeight="1">
      <c r="A45" s="34"/>
      <c r="B45" s="39"/>
      <c r="C45" s="287" t="s">
        <v>301</v>
      </c>
      <c r="D45" s="287" t="s">
        <v>801</v>
      </c>
      <c r="E45" s="17" t="s">
        <v>159</v>
      </c>
      <c r="F45" s="288">
        <v>15.59</v>
      </c>
      <c r="G45" s="34"/>
      <c r="H45" s="39"/>
    </row>
    <row r="46" spans="1:8" s="2" customFormat="1" ht="16.9" customHeight="1">
      <c r="A46" s="34"/>
      <c r="B46" s="39"/>
      <c r="C46" s="287" t="s">
        <v>359</v>
      </c>
      <c r="D46" s="287" t="s">
        <v>802</v>
      </c>
      <c r="E46" s="17" t="s">
        <v>159</v>
      </c>
      <c r="F46" s="288">
        <v>15.59</v>
      </c>
      <c r="G46" s="34"/>
      <c r="H46" s="39"/>
    </row>
    <row r="47" spans="1:8" s="2" customFormat="1" ht="16.9" customHeight="1">
      <c r="A47" s="34"/>
      <c r="B47" s="39"/>
      <c r="C47" s="287" t="s">
        <v>369</v>
      </c>
      <c r="D47" s="287" t="s">
        <v>803</v>
      </c>
      <c r="E47" s="17" t="s">
        <v>159</v>
      </c>
      <c r="F47" s="288">
        <v>15.59</v>
      </c>
      <c r="G47" s="34"/>
      <c r="H47" s="39"/>
    </row>
    <row r="48" spans="1:8" s="2" customFormat="1" ht="16.9" customHeight="1">
      <c r="A48" s="34"/>
      <c r="B48" s="39"/>
      <c r="C48" s="287" t="s">
        <v>364</v>
      </c>
      <c r="D48" s="287" t="s">
        <v>804</v>
      </c>
      <c r="E48" s="17" t="s">
        <v>159</v>
      </c>
      <c r="F48" s="288">
        <v>15.59</v>
      </c>
      <c r="G48" s="34"/>
      <c r="H48" s="39"/>
    </row>
    <row r="49" spans="1:8" s="2" customFormat="1" ht="16.9" customHeight="1">
      <c r="A49" s="34"/>
      <c r="B49" s="39"/>
      <c r="C49" s="287" t="s">
        <v>374</v>
      </c>
      <c r="D49" s="287" t="s">
        <v>805</v>
      </c>
      <c r="E49" s="17" t="s">
        <v>159</v>
      </c>
      <c r="F49" s="288">
        <v>15.59</v>
      </c>
      <c r="G49" s="34"/>
      <c r="H49" s="39"/>
    </row>
    <row r="50" spans="1:8" s="2" customFormat="1" ht="16.9" customHeight="1">
      <c r="A50" s="34"/>
      <c r="B50" s="39"/>
      <c r="C50" s="287" t="s">
        <v>403</v>
      </c>
      <c r="D50" s="287" t="s">
        <v>404</v>
      </c>
      <c r="E50" s="17" t="s">
        <v>159</v>
      </c>
      <c r="F50" s="288">
        <v>18.267</v>
      </c>
      <c r="G50" s="34"/>
      <c r="H50" s="39"/>
    </row>
    <row r="51" spans="1:8" s="2" customFormat="1" ht="16.9" customHeight="1">
      <c r="A51" s="34"/>
      <c r="B51" s="39"/>
      <c r="C51" s="283" t="s">
        <v>269</v>
      </c>
      <c r="D51" s="284" t="s">
        <v>1</v>
      </c>
      <c r="E51" s="285" t="s">
        <v>1</v>
      </c>
      <c r="F51" s="286">
        <v>10.16</v>
      </c>
      <c r="G51" s="34"/>
      <c r="H51" s="39"/>
    </row>
    <row r="52" spans="1:8" s="2" customFormat="1" ht="16.9" customHeight="1">
      <c r="A52" s="34"/>
      <c r="B52" s="39"/>
      <c r="C52" s="287" t="s">
        <v>1</v>
      </c>
      <c r="D52" s="287" t="s">
        <v>398</v>
      </c>
      <c r="E52" s="17" t="s">
        <v>1</v>
      </c>
      <c r="F52" s="288">
        <v>0</v>
      </c>
      <c r="G52" s="34"/>
      <c r="H52" s="39"/>
    </row>
    <row r="53" spans="1:8" s="2" customFormat="1" ht="16.9" customHeight="1">
      <c r="A53" s="34"/>
      <c r="B53" s="39"/>
      <c r="C53" s="287" t="s">
        <v>1</v>
      </c>
      <c r="D53" s="287" t="s">
        <v>399</v>
      </c>
      <c r="E53" s="17" t="s">
        <v>1</v>
      </c>
      <c r="F53" s="288">
        <v>0</v>
      </c>
      <c r="G53" s="34"/>
      <c r="H53" s="39"/>
    </row>
    <row r="54" spans="1:8" s="2" customFormat="1" ht="16.9" customHeight="1">
      <c r="A54" s="34"/>
      <c r="B54" s="39"/>
      <c r="C54" s="287" t="s">
        <v>1</v>
      </c>
      <c r="D54" s="287" t="s">
        <v>400</v>
      </c>
      <c r="E54" s="17" t="s">
        <v>1</v>
      </c>
      <c r="F54" s="288">
        <v>10.16</v>
      </c>
      <c r="G54" s="34"/>
      <c r="H54" s="39"/>
    </row>
    <row r="55" spans="1:8" s="2" customFormat="1" ht="16.9" customHeight="1">
      <c r="A55" s="34"/>
      <c r="B55" s="39"/>
      <c r="C55" s="287" t="s">
        <v>269</v>
      </c>
      <c r="D55" s="287" t="s">
        <v>156</v>
      </c>
      <c r="E55" s="17" t="s">
        <v>1</v>
      </c>
      <c r="F55" s="288">
        <v>10.16</v>
      </c>
      <c r="G55" s="34"/>
      <c r="H55" s="39"/>
    </row>
    <row r="56" spans="1:8" s="2" customFormat="1" ht="16.9" customHeight="1">
      <c r="A56" s="34"/>
      <c r="B56" s="39"/>
      <c r="C56" s="289" t="s">
        <v>787</v>
      </c>
      <c r="D56" s="34"/>
      <c r="E56" s="34"/>
      <c r="F56" s="34"/>
      <c r="G56" s="34"/>
      <c r="H56" s="39"/>
    </row>
    <row r="57" spans="1:8" s="2" customFormat="1" ht="16.9" customHeight="1">
      <c r="A57" s="34"/>
      <c r="B57" s="39"/>
      <c r="C57" s="287" t="s">
        <v>395</v>
      </c>
      <c r="D57" s="287" t="s">
        <v>806</v>
      </c>
      <c r="E57" s="17" t="s">
        <v>381</v>
      </c>
      <c r="F57" s="288">
        <v>10.16</v>
      </c>
      <c r="G57" s="34"/>
      <c r="H57" s="39"/>
    </row>
    <row r="58" spans="1:8" s="2" customFormat="1" ht="16.9" customHeight="1">
      <c r="A58" s="34"/>
      <c r="B58" s="39"/>
      <c r="C58" s="287" t="s">
        <v>403</v>
      </c>
      <c r="D58" s="287" t="s">
        <v>404</v>
      </c>
      <c r="E58" s="17" t="s">
        <v>159</v>
      </c>
      <c r="F58" s="288">
        <v>18.267</v>
      </c>
      <c r="G58" s="34"/>
      <c r="H58" s="39"/>
    </row>
    <row r="59" spans="1:8" s="2" customFormat="1" ht="26.45" customHeight="1">
      <c r="A59" s="34"/>
      <c r="B59" s="39"/>
      <c r="C59" s="282" t="s">
        <v>807</v>
      </c>
      <c r="D59" s="282" t="s">
        <v>96</v>
      </c>
      <c r="E59" s="34"/>
      <c r="F59" s="34"/>
      <c r="G59" s="34"/>
      <c r="H59" s="39"/>
    </row>
    <row r="60" spans="1:8" s="2" customFormat="1" ht="16.9" customHeight="1">
      <c r="A60" s="34"/>
      <c r="B60" s="39"/>
      <c r="C60" s="283" t="s">
        <v>265</v>
      </c>
      <c r="D60" s="284" t="s">
        <v>265</v>
      </c>
      <c r="E60" s="285" t="s">
        <v>1</v>
      </c>
      <c r="F60" s="286">
        <v>15.59</v>
      </c>
      <c r="G60" s="34"/>
      <c r="H60" s="39"/>
    </row>
    <row r="61" spans="1:8" s="2" customFormat="1" ht="26.45" customHeight="1">
      <c r="A61" s="34"/>
      <c r="B61" s="39"/>
      <c r="C61" s="282" t="s">
        <v>808</v>
      </c>
      <c r="D61" s="282" t="s">
        <v>99</v>
      </c>
      <c r="E61" s="34"/>
      <c r="F61" s="34"/>
      <c r="G61" s="34"/>
      <c r="H61" s="39"/>
    </row>
    <row r="62" spans="1:8" s="2" customFormat="1" ht="16.9" customHeight="1">
      <c r="A62" s="34"/>
      <c r="B62" s="39"/>
      <c r="C62" s="283" t="s">
        <v>271</v>
      </c>
      <c r="D62" s="284" t="s">
        <v>1</v>
      </c>
      <c r="E62" s="285" t="s">
        <v>1</v>
      </c>
      <c r="F62" s="286">
        <v>12.536</v>
      </c>
      <c r="G62" s="34"/>
      <c r="H62" s="39"/>
    </row>
    <row r="63" spans="1:8" s="2" customFormat="1" ht="16.9" customHeight="1">
      <c r="A63" s="34"/>
      <c r="B63" s="39"/>
      <c r="C63" s="287" t="s">
        <v>1</v>
      </c>
      <c r="D63" s="287" t="s">
        <v>547</v>
      </c>
      <c r="E63" s="17" t="s">
        <v>1</v>
      </c>
      <c r="F63" s="288">
        <v>0</v>
      </c>
      <c r="G63" s="34"/>
      <c r="H63" s="39"/>
    </row>
    <row r="64" spans="1:8" s="2" customFormat="1" ht="16.9" customHeight="1">
      <c r="A64" s="34"/>
      <c r="B64" s="39"/>
      <c r="C64" s="287" t="s">
        <v>1</v>
      </c>
      <c r="D64" s="287" t="s">
        <v>489</v>
      </c>
      <c r="E64" s="17" t="s">
        <v>1</v>
      </c>
      <c r="F64" s="288">
        <v>0</v>
      </c>
      <c r="G64" s="34"/>
      <c r="H64" s="39"/>
    </row>
    <row r="65" spans="1:8" s="2" customFormat="1" ht="16.9" customHeight="1">
      <c r="A65" s="34"/>
      <c r="B65" s="39"/>
      <c r="C65" s="287" t="s">
        <v>1</v>
      </c>
      <c r="D65" s="287" t="s">
        <v>548</v>
      </c>
      <c r="E65" s="17" t="s">
        <v>1</v>
      </c>
      <c r="F65" s="288">
        <v>12.536</v>
      </c>
      <c r="G65" s="34"/>
      <c r="H65" s="39"/>
    </row>
    <row r="66" spans="1:8" s="2" customFormat="1" ht="16.9" customHeight="1">
      <c r="A66" s="34"/>
      <c r="B66" s="39"/>
      <c r="C66" s="287" t="s">
        <v>271</v>
      </c>
      <c r="D66" s="287" t="s">
        <v>156</v>
      </c>
      <c r="E66" s="17" t="s">
        <v>1</v>
      </c>
      <c r="F66" s="288">
        <v>12.536</v>
      </c>
      <c r="G66" s="34"/>
      <c r="H66" s="39"/>
    </row>
    <row r="67" spans="1:8" s="2" customFormat="1" ht="16.9" customHeight="1">
      <c r="A67" s="34"/>
      <c r="B67" s="39"/>
      <c r="C67" s="289" t="s">
        <v>787</v>
      </c>
      <c r="D67" s="34"/>
      <c r="E67" s="34"/>
      <c r="F67" s="34"/>
      <c r="G67" s="34"/>
      <c r="H67" s="39"/>
    </row>
    <row r="68" spans="1:8" s="2" customFormat="1" ht="16.9" customHeight="1">
      <c r="A68" s="34"/>
      <c r="B68" s="39"/>
      <c r="C68" s="287" t="s">
        <v>445</v>
      </c>
      <c r="D68" s="287" t="s">
        <v>788</v>
      </c>
      <c r="E68" s="17" t="s">
        <v>159</v>
      </c>
      <c r="F68" s="288">
        <v>12.536</v>
      </c>
      <c r="G68" s="34"/>
      <c r="H68" s="39"/>
    </row>
    <row r="69" spans="1:8" s="2" customFormat="1" ht="16.9" customHeight="1">
      <c r="A69" s="34"/>
      <c r="B69" s="39"/>
      <c r="C69" s="287" t="s">
        <v>291</v>
      </c>
      <c r="D69" s="287" t="s">
        <v>789</v>
      </c>
      <c r="E69" s="17" t="s">
        <v>159</v>
      </c>
      <c r="F69" s="288">
        <v>12.536</v>
      </c>
      <c r="G69" s="34"/>
      <c r="H69" s="39"/>
    </row>
    <row r="70" spans="1:8" s="2" customFormat="1" ht="16.9" customHeight="1">
      <c r="A70" s="34"/>
      <c r="B70" s="39"/>
      <c r="C70" s="287" t="s">
        <v>296</v>
      </c>
      <c r="D70" s="287" t="s">
        <v>790</v>
      </c>
      <c r="E70" s="17" t="s">
        <v>159</v>
      </c>
      <c r="F70" s="288">
        <v>38.636</v>
      </c>
      <c r="G70" s="34"/>
      <c r="H70" s="39"/>
    </row>
    <row r="71" spans="1:8" s="2" customFormat="1" ht="16.9" customHeight="1">
      <c r="A71" s="34"/>
      <c r="B71" s="39"/>
      <c r="C71" s="287" t="s">
        <v>424</v>
      </c>
      <c r="D71" s="287" t="s">
        <v>791</v>
      </c>
      <c r="E71" s="17" t="s">
        <v>159</v>
      </c>
      <c r="F71" s="288">
        <v>12.536</v>
      </c>
      <c r="G71" s="34"/>
      <c r="H71" s="39"/>
    </row>
    <row r="72" spans="1:8" s="2" customFormat="1" ht="16.9" customHeight="1">
      <c r="A72" s="34"/>
      <c r="B72" s="39"/>
      <c r="C72" s="287" t="s">
        <v>429</v>
      </c>
      <c r="D72" s="287" t="s">
        <v>792</v>
      </c>
      <c r="E72" s="17" t="s">
        <v>159</v>
      </c>
      <c r="F72" s="288">
        <v>12.536</v>
      </c>
      <c r="G72" s="34"/>
      <c r="H72" s="39"/>
    </row>
    <row r="73" spans="1:8" s="2" customFormat="1" ht="16.9" customHeight="1">
      <c r="A73" s="34"/>
      <c r="B73" s="39"/>
      <c r="C73" s="287" t="s">
        <v>434</v>
      </c>
      <c r="D73" s="287" t="s">
        <v>793</v>
      </c>
      <c r="E73" s="17" t="s">
        <v>159</v>
      </c>
      <c r="F73" s="288">
        <v>12.536</v>
      </c>
      <c r="G73" s="34"/>
      <c r="H73" s="39"/>
    </row>
    <row r="74" spans="1:8" s="2" customFormat="1" ht="16.9" customHeight="1">
      <c r="A74" s="34"/>
      <c r="B74" s="39"/>
      <c r="C74" s="287" t="s">
        <v>475</v>
      </c>
      <c r="D74" s="287" t="s">
        <v>794</v>
      </c>
      <c r="E74" s="17" t="s">
        <v>159</v>
      </c>
      <c r="F74" s="288">
        <v>53.724</v>
      </c>
      <c r="G74" s="34"/>
      <c r="H74" s="39"/>
    </row>
    <row r="75" spans="1:8" s="2" customFormat="1" ht="16.9" customHeight="1">
      <c r="A75" s="34"/>
      <c r="B75" s="39"/>
      <c r="C75" s="283" t="s">
        <v>795</v>
      </c>
      <c r="D75" s="284" t="s">
        <v>1</v>
      </c>
      <c r="E75" s="285" t="s">
        <v>1</v>
      </c>
      <c r="F75" s="286">
        <v>112.39</v>
      </c>
      <c r="G75" s="34"/>
      <c r="H75" s="39"/>
    </row>
    <row r="76" spans="1:8" s="2" customFormat="1" ht="16.9" customHeight="1">
      <c r="A76" s="34"/>
      <c r="B76" s="39"/>
      <c r="C76" s="283" t="s">
        <v>796</v>
      </c>
      <c r="D76" s="284" t="s">
        <v>1</v>
      </c>
      <c r="E76" s="285" t="s">
        <v>1</v>
      </c>
      <c r="F76" s="286">
        <v>12.97</v>
      </c>
      <c r="G76" s="34"/>
      <c r="H76" s="39"/>
    </row>
    <row r="77" spans="1:8" s="2" customFormat="1" ht="16.9" customHeight="1">
      <c r="A77" s="34"/>
      <c r="B77" s="39"/>
      <c r="C77" s="283" t="s">
        <v>797</v>
      </c>
      <c r="D77" s="284" t="s">
        <v>1</v>
      </c>
      <c r="E77" s="285" t="s">
        <v>1</v>
      </c>
      <c r="F77" s="286">
        <v>76.44</v>
      </c>
      <c r="G77" s="34"/>
      <c r="H77" s="39"/>
    </row>
    <row r="78" spans="1:8" s="2" customFormat="1" ht="16.9" customHeight="1">
      <c r="A78" s="34"/>
      <c r="B78" s="39"/>
      <c r="C78" s="283" t="s">
        <v>267</v>
      </c>
      <c r="D78" s="284" t="s">
        <v>1</v>
      </c>
      <c r="E78" s="285" t="s">
        <v>1</v>
      </c>
      <c r="F78" s="286">
        <v>23.75</v>
      </c>
      <c r="G78" s="34"/>
      <c r="H78" s="39"/>
    </row>
    <row r="79" spans="1:8" s="2" customFormat="1" ht="16.9" customHeight="1">
      <c r="A79" s="34"/>
      <c r="B79" s="39"/>
      <c r="C79" s="287" t="s">
        <v>1</v>
      </c>
      <c r="D79" s="287" t="s">
        <v>414</v>
      </c>
      <c r="E79" s="17" t="s">
        <v>1</v>
      </c>
      <c r="F79" s="288">
        <v>0</v>
      </c>
      <c r="G79" s="34"/>
      <c r="H79" s="39"/>
    </row>
    <row r="80" spans="1:8" s="2" customFormat="1" ht="16.9" customHeight="1">
      <c r="A80" s="34"/>
      <c r="B80" s="39"/>
      <c r="C80" s="287" t="s">
        <v>1</v>
      </c>
      <c r="D80" s="287" t="s">
        <v>489</v>
      </c>
      <c r="E80" s="17" t="s">
        <v>1</v>
      </c>
      <c r="F80" s="288">
        <v>0</v>
      </c>
      <c r="G80" s="34"/>
      <c r="H80" s="39"/>
    </row>
    <row r="81" spans="1:8" s="2" customFormat="1" ht="16.9" customHeight="1">
      <c r="A81" s="34"/>
      <c r="B81" s="39"/>
      <c r="C81" s="287" t="s">
        <v>1</v>
      </c>
      <c r="D81" s="287" t="s">
        <v>545</v>
      </c>
      <c r="E81" s="17" t="s">
        <v>1</v>
      </c>
      <c r="F81" s="288">
        <v>23.75</v>
      </c>
      <c r="G81" s="34"/>
      <c r="H81" s="39"/>
    </row>
    <row r="82" spans="1:8" s="2" customFormat="1" ht="16.9" customHeight="1">
      <c r="A82" s="34"/>
      <c r="B82" s="39"/>
      <c r="C82" s="287" t="s">
        <v>267</v>
      </c>
      <c r="D82" s="287" t="s">
        <v>156</v>
      </c>
      <c r="E82" s="17" t="s">
        <v>1</v>
      </c>
      <c r="F82" s="288">
        <v>23.75</v>
      </c>
      <c r="G82" s="34"/>
      <c r="H82" s="39"/>
    </row>
    <row r="83" spans="1:8" s="2" customFormat="1" ht="16.9" customHeight="1">
      <c r="A83" s="34"/>
      <c r="B83" s="39"/>
      <c r="C83" s="289" t="s">
        <v>787</v>
      </c>
      <c r="D83" s="34"/>
      <c r="E83" s="34"/>
      <c r="F83" s="34"/>
      <c r="G83" s="34"/>
      <c r="H83" s="39"/>
    </row>
    <row r="84" spans="1:8" s="2" customFormat="1" ht="16.9" customHeight="1">
      <c r="A84" s="34"/>
      <c r="B84" s="39"/>
      <c r="C84" s="287" t="s">
        <v>411</v>
      </c>
      <c r="D84" s="287" t="s">
        <v>798</v>
      </c>
      <c r="E84" s="17" t="s">
        <v>381</v>
      </c>
      <c r="F84" s="288">
        <v>23.75</v>
      </c>
      <c r="G84" s="34"/>
      <c r="H84" s="39"/>
    </row>
    <row r="85" spans="1:8" s="2" customFormat="1" ht="16.9" customHeight="1">
      <c r="A85" s="34"/>
      <c r="B85" s="39"/>
      <c r="C85" s="287" t="s">
        <v>379</v>
      </c>
      <c r="D85" s="287" t="s">
        <v>799</v>
      </c>
      <c r="E85" s="17" t="s">
        <v>381</v>
      </c>
      <c r="F85" s="288">
        <v>23.75</v>
      </c>
      <c r="G85" s="34"/>
      <c r="H85" s="39"/>
    </row>
    <row r="86" spans="1:8" s="2" customFormat="1" ht="16.9" customHeight="1">
      <c r="A86" s="34"/>
      <c r="B86" s="39"/>
      <c r="C86" s="283" t="s">
        <v>265</v>
      </c>
      <c r="D86" s="284" t="s">
        <v>1</v>
      </c>
      <c r="E86" s="285" t="s">
        <v>1</v>
      </c>
      <c r="F86" s="286">
        <v>14.01</v>
      </c>
      <c r="G86" s="34"/>
      <c r="H86" s="39"/>
    </row>
    <row r="87" spans="1:8" s="2" customFormat="1" ht="16.9" customHeight="1">
      <c r="A87" s="34"/>
      <c r="B87" s="39"/>
      <c r="C87" s="287" t="s">
        <v>1</v>
      </c>
      <c r="D87" s="287" t="s">
        <v>389</v>
      </c>
      <c r="E87" s="17" t="s">
        <v>1</v>
      </c>
      <c r="F87" s="288">
        <v>0</v>
      </c>
      <c r="G87" s="34"/>
      <c r="H87" s="39"/>
    </row>
    <row r="88" spans="1:8" s="2" customFormat="1" ht="16.9" customHeight="1">
      <c r="A88" s="34"/>
      <c r="B88" s="39"/>
      <c r="C88" s="287" t="s">
        <v>1</v>
      </c>
      <c r="D88" s="287" t="s">
        <v>489</v>
      </c>
      <c r="E88" s="17" t="s">
        <v>1</v>
      </c>
      <c r="F88" s="288">
        <v>0</v>
      </c>
      <c r="G88" s="34"/>
      <c r="H88" s="39"/>
    </row>
    <row r="89" spans="1:8" s="2" customFormat="1" ht="16.9" customHeight="1">
      <c r="A89" s="34"/>
      <c r="B89" s="39"/>
      <c r="C89" s="287" t="s">
        <v>1</v>
      </c>
      <c r="D89" s="287" t="s">
        <v>495</v>
      </c>
      <c r="E89" s="17" t="s">
        <v>1</v>
      </c>
      <c r="F89" s="288">
        <v>14.01</v>
      </c>
      <c r="G89" s="34"/>
      <c r="H89" s="39"/>
    </row>
    <row r="90" spans="1:8" s="2" customFormat="1" ht="16.9" customHeight="1">
      <c r="A90" s="34"/>
      <c r="B90" s="39"/>
      <c r="C90" s="287" t="s">
        <v>265</v>
      </c>
      <c r="D90" s="287" t="s">
        <v>156</v>
      </c>
      <c r="E90" s="17" t="s">
        <v>1</v>
      </c>
      <c r="F90" s="288">
        <v>14.01</v>
      </c>
      <c r="G90" s="34"/>
      <c r="H90" s="39"/>
    </row>
    <row r="91" spans="1:8" s="2" customFormat="1" ht="16.9" customHeight="1">
      <c r="A91" s="34"/>
      <c r="B91" s="39"/>
      <c r="C91" s="289" t="s">
        <v>787</v>
      </c>
      <c r="D91" s="34"/>
      <c r="E91" s="34"/>
      <c r="F91" s="34"/>
      <c r="G91" s="34"/>
      <c r="H91" s="39"/>
    </row>
    <row r="92" spans="1:8" s="2" customFormat="1" ht="16.9" customHeight="1">
      <c r="A92" s="34"/>
      <c r="B92" s="39"/>
      <c r="C92" s="287" t="s">
        <v>386</v>
      </c>
      <c r="D92" s="287" t="s">
        <v>800</v>
      </c>
      <c r="E92" s="17" t="s">
        <v>159</v>
      </c>
      <c r="F92" s="288">
        <v>14.01</v>
      </c>
      <c r="G92" s="34"/>
      <c r="H92" s="39"/>
    </row>
    <row r="93" spans="1:8" s="2" customFormat="1" ht="16.9" customHeight="1">
      <c r="A93" s="34"/>
      <c r="B93" s="39"/>
      <c r="C93" s="287" t="s">
        <v>301</v>
      </c>
      <c r="D93" s="287" t="s">
        <v>801</v>
      </c>
      <c r="E93" s="17" t="s">
        <v>159</v>
      </c>
      <c r="F93" s="288">
        <v>14.01</v>
      </c>
      <c r="G93" s="34"/>
      <c r="H93" s="39"/>
    </row>
    <row r="94" spans="1:8" s="2" customFormat="1" ht="16.9" customHeight="1">
      <c r="A94" s="34"/>
      <c r="B94" s="39"/>
      <c r="C94" s="287" t="s">
        <v>359</v>
      </c>
      <c r="D94" s="287" t="s">
        <v>802</v>
      </c>
      <c r="E94" s="17" t="s">
        <v>159</v>
      </c>
      <c r="F94" s="288">
        <v>14.01</v>
      </c>
      <c r="G94" s="34"/>
      <c r="H94" s="39"/>
    </row>
    <row r="95" spans="1:8" s="2" customFormat="1" ht="16.9" customHeight="1">
      <c r="A95" s="34"/>
      <c r="B95" s="39"/>
      <c r="C95" s="287" t="s">
        <v>369</v>
      </c>
      <c r="D95" s="287" t="s">
        <v>803</v>
      </c>
      <c r="E95" s="17" t="s">
        <v>159</v>
      </c>
      <c r="F95" s="288">
        <v>14.01</v>
      </c>
      <c r="G95" s="34"/>
      <c r="H95" s="39"/>
    </row>
    <row r="96" spans="1:8" s="2" customFormat="1" ht="16.9" customHeight="1">
      <c r="A96" s="34"/>
      <c r="B96" s="39"/>
      <c r="C96" s="287" t="s">
        <v>364</v>
      </c>
      <c r="D96" s="287" t="s">
        <v>804</v>
      </c>
      <c r="E96" s="17" t="s">
        <v>159</v>
      </c>
      <c r="F96" s="288">
        <v>14.01</v>
      </c>
      <c r="G96" s="34"/>
      <c r="H96" s="39"/>
    </row>
    <row r="97" spans="1:8" s="2" customFormat="1" ht="16.9" customHeight="1">
      <c r="A97" s="34"/>
      <c r="B97" s="39"/>
      <c r="C97" s="287" t="s">
        <v>374</v>
      </c>
      <c r="D97" s="287" t="s">
        <v>805</v>
      </c>
      <c r="E97" s="17" t="s">
        <v>159</v>
      </c>
      <c r="F97" s="288">
        <v>14.01</v>
      </c>
      <c r="G97" s="34"/>
      <c r="H97" s="39"/>
    </row>
    <row r="98" spans="1:8" s="2" customFormat="1" ht="16.9" customHeight="1">
      <c r="A98" s="34"/>
      <c r="B98" s="39"/>
      <c r="C98" s="287" t="s">
        <v>403</v>
      </c>
      <c r="D98" s="287" t="s">
        <v>404</v>
      </c>
      <c r="E98" s="17" t="s">
        <v>159</v>
      </c>
      <c r="F98" s="288">
        <v>16.554</v>
      </c>
      <c r="G98" s="34"/>
      <c r="H98" s="39"/>
    </row>
    <row r="99" spans="1:8" s="2" customFormat="1" ht="16.9" customHeight="1">
      <c r="A99" s="34"/>
      <c r="B99" s="39"/>
      <c r="C99" s="283" t="s">
        <v>269</v>
      </c>
      <c r="D99" s="284" t="s">
        <v>1</v>
      </c>
      <c r="E99" s="285" t="s">
        <v>1</v>
      </c>
      <c r="F99" s="286">
        <v>10.39</v>
      </c>
      <c r="G99" s="34"/>
      <c r="H99" s="39"/>
    </row>
    <row r="100" spans="1:8" s="2" customFormat="1" ht="16.9" customHeight="1">
      <c r="A100" s="34"/>
      <c r="B100" s="39"/>
      <c r="C100" s="287" t="s">
        <v>1</v>
      </c>
      <c r="D100" s="287" t="s">
        <v>398</v>
      </c>
      <c r="E100" s="17" t="s">
        <v>1</v>
      </c>
      <c r="F100" s="288">
        <v>0</v>
      </c>
      <c r="G100" s="34"/>
      <c r="H100" s="39"/>
    </row>
    <row r="101" spans="1:8" s="2" customFormat="1" ht="16.9" customHeight="1">
      <c r="A101" s="34"/>
      <c r="B101" s="39"/>
      <c r="C101" s="287" t="s">
        <v>1</v>
      </c>
      <c r="D101" s="287" t="s">
        <v>541</v>
      </c>
      <c r="E101" s="17" t="s">
        <v>1</v>
      </c>
      <c r="F101" s="288">
        <v>0</v>
      </c>
      <c r="G101" s="34"/>
      <c r="H101" s="39"/>
    </row>
    <row r="102" spans="1:8" s="2" customFormat="1" ht="16.9" customHeight="1">
      <c r="A102" s="34"/>
      <c r="B102" s="39"/>
      <c r="C102" s="287" t="s">
        <v>1</v>
      </c>
      <c r="D102" s="287" t="s">
        <v>542</v>
      </c>
      <c r="E102" s="17" t="s">
        <v>1</v>
      </c>
      <c r="F102" s="288">
        <v>10.39</v>
      </c>
      <c r="G102" s="34"/>
      <c r="H102" s="39"/>
    </row>
    <row r="103" spans="1:8" s="2" customFormat="1" ht="16.9" customHeight="1">
      <c r="A103" s="34"/>
      <c r="B103" s="39"/>
      <c r="C103" s="287" t="s">
        <v>269</v>
      </c>
      <c r="D103" s="287" t="s">
        <v>156</v>
      </c>
      <c r="E103" s="17" t="s">
        <v>1</v>
      </c>
      <c r="F103" s="288">
        <v>10.39</v>
      </c>
      <c r="G103" s="34"/>
      <c r="H103" s="39"/>
    </row>
    <row r="104" spans="1:8" s="2" customFormat="1" ht="16.9" customHeight="1">
      <c r="A104" s="34"/>
      <c r="B104" s="39"/>
      <c r="C104" s="289" t="s">
        <v>787</v>
      </c>
      <c r="D104" s="34"/>
      <c r="E104" s="34"/>
      <c r="F104" s="34"/>
      <c r="G104" s="34"/>
      <c r="H104" s="39"/>
    </row>
    <row r="105" spans="1:8" s="2" customFormat="1" ht="16.9" customHeight="1">
      <c r="A105" s="34"/>
      <c r="B105" s="39"/>
      <c r="C105" s="287" t="s">
        <v>395</v>
      </c>
      <c r="D105" s="287" t="s">
        <v>806</v>
      </c>
      <c r="E105" s="17" t="s">
        <v>381</v>
      </c>
      <c r="F105" s="288">
        <v>10.39</v>
      </c>
      <c r="G105" s="34"/>
      <c r="H105" s="39"/>
    </row>
    <row r="106" spans="1:8" s="2" customFormat="1" ht="16.9" customHeight="1">
      <c r="A106" s="34"/>
      <c r="B106" s="39"/>
      <c r="C106" s="287" t="s">
        <v>403</v>
      </c>
      <c r="D106" s="287" t="s">
        <v>404</v>
      </c>
      <c r="E106" s="17" t="s">
        <v>159</v>
      </c>
      <c r="F106" s="288">
        <v>16.554</v>
      </c>
      <c r="G106" s="34"/>
      <c r="H106" s="39"/>
    </row>
    <row r="107" spans="1:8" s="2" customFormat="1" ht="7.35" customHeight="1">
      <c r="A107" s="34"/>
      <c r="B107" s="150"/>
      <c r="C107" s="151"/>
      <c r="D107" s="151"/>
      <c r="E107" s="151"/>
      <c r="F107" s="151"/>
      <c r="G107" s="151"/>
      <c r="H107" s="39"/>
    </row>
    <row r="108" spans="1:8" s="2" customFormat="1" ht="11.25">
      <c r="A108" s="34"/>
      <c r="B108" s="34"/>
      <c r="C108" s="34"/>
      <c r="D108" s="34"/>
      <c r="E108" s="34"/>
      <c r="F108" s="34"/>
      <c r="G108" s="34"/>
      <c r="H108" s="34"/>
    </row>
  </sheetData>
  <sheetProtection algorithmName="SHA-512" hashValue="/Rs7I7bLZlS9z6Oq5tXX9lpuFG3YJFdWwvST/N/LkCEgdhgZXD8Y7MQmsegpQq5G/VdTUtTfqi+YgI50F5IMzg==" saltValue="Fh2mwJhX9/ord/oXazYEgFpChxIesX3H4hHfVcIGi0qbogNCkKnL8Jxgd0KTpG9RQdQ/CHDjJ14wHcYJsS6txQ==" spinCount="100000" sheet="1" objects="1" scenarios="1" formatColumns="0" formatRows="0"/>
  <mergeCells count="2">
    <mergeCell ref="D5:F5"/>
    <mergeCell ref="D6:F6"/>
  </mergeCells>
  <printOptions/>
  <pageMargins left="0.7" right="0.7" top="0.75" bottom="0.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Administrátor</cp:lastModifiedBy>
  <dcterms:created xsi:type="dcterms:W3CDTF">2020-06-15T09:06:41Z</dcterms:created>
  <dcterms:modified xsi:type="dcterms:W3CDTF">2020-06-22T13:08:37Z</dcterms:modified>
  <cp:category/>
  <cp:version/>
  <cp:contentType/>
  <cp:contentStatus/>
</cp:coreProperties>
</file>