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05" yWindow="65521" windowWidth="19110" windowHeight="156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'Položky'!$A$1:$G$71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<sst xmlns="http://schemas.openxmlformats.org/spreadsheetml/2006/main" count="267" uniqueCount="205">
  <si>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</si>
  <si>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</si>
  <si>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</si>
  <si>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</si>
  <si>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</si>
  <si>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</si>
  <si>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</si>
  <si>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</si>
  <si>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</si>
  <si>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</si>
  <si>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</si>
  <si>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</si>
  <si>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</si>
  <si>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</si>
  <si>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</si>
  <si>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</si>
  <si>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</si>
  <si>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</si>
  <si>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</si>
  <si>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</si>
  <si>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</si>
  <si>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</si>
  <si>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</si>
  <si>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</si>
  <si>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</si>
  <si>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</si>
  <si>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</si>
  <si>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</si>
  <si>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</si>
  <si>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</si>
  <si>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</si>
  <si>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</si>
  <si>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</si>
  <si>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</si>
  <si>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</si>
  <si>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</si>
  <si>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</si>
  <si>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</si>
  <si>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</si>
  <si>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</si>
  <si>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</si>
  <si>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</si>
  <si>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</si>
  <si>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</si>
  <si>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</si>
  <si>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</si>
  <si>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</si>
  <si>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</si>
  <si>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</si>
  <si>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</si>
  <si>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</si>
  <si>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</si>
  <si>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</si>
  <si>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</si>
  <si>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</si>
  <si>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</si>
  <si>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</si>
  <si>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</si>
  <si>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</si>
  <si>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</si>
  <si>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</si>
  <si>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</si>
  <si>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</si>
  <si>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</si>
  <si>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</si>
  <si>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</si>
  <si>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</si>
  <si>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</si>
  <si>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</si>
  <si>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</si>
  <si>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</si>
  <si>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</si>
  <si>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</si>
  <si>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</si>
  <si>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</si>
  <si>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Klasické a španělské gymnázium Brno-Bystrc</t>
  </si>
  <si>
    <t>01</t>
  </si>
  <si>
    <t>Učebnový pavilon - výměna oken</t>
  </si>
  <si>
    <t>6</t>
  </si>
  <si>
    <t>Úpravy povrchu, podlahy</t>
  </si>
  <si>
    <t>612409991RT2</t>
  </si>
  <si>
    <t>Začištění omítek kolem oken,dveří apod. s použitím suché maltové směsi</t>
  </si>
  <si>
    <t>m</t>
  </si>
  <si>
    <t>interiér:</t>
  </si>
  <si>
    <t>101:2*(0,9+2,4)*(3+4)</t>
  </si>
  <si>
    <t>102:2*(1,2+2,4)*5</t>
  </si>
  <si>
    <t>103:2*(1,35+2,4)*(1+2)</t>
  </si>
  <si>
    <t>104:2*(2,4+2,4)*(3+12)</t>
  </si>
  <si>
    <t>105:2*(3,6+2,4)*1</t>
  </si>
  <si>
    <t>106:2*(5,1+2,4)*3</t>
  </si>
  <si>
    <t>107:2*(5,4+2,4)*(2+1)</t>
  </si>
  <si>
    <t>108:2*(5,4+3,24)*1</t>
  </si>
  <si>
    <t>exteriér:388,86</t>
  </si>
  <si>
    <t>96</t>
  </si>
  <si>
    <t>Bourání konstrukcí</t>
  </si>
  <si>
    <t>968061112R00</t>
  </si>
  <si>
    <t xml:space="preserve">Vyvěšení dřevěných okenních křídel pl. do 1,5 m2 </t>
  </si>
  <si>
    <t>kus</t>
  </si>
  <si>
    <t>7+5+3+2*15+3+4*3+4*3+3+2</t>
  </si>
  <si>
    <t>968061113R00</t>
  </si>
  <si>
    <t xml:space="preserve">Vyvěšení dřevěných okenních křídel pl. nad 1,5 m2 </t>
  </si>
  <si>
    <t>968062355R00</t>
  </si>
  <si>
    <t xml:space="preserve">Vybourání dřevěných rámů oken dvojitých pl. 2 m2 </t>
  </si>
  <si>
    <t>m2</t>
  </si>
  <si>
    <t>0,9*2,4*7</t>
  </si>
  <si>
    <t>968062356R00</t>
  </si>
  <si>
    <t xml:space="preserve">Vybourání dřevěných rámů oken dvojitých pl. 4 m2 </t>
  </si>
  <si>
    <t>1,2*2,4*5+1,35*2,4*3+2,4*2,4*15+3,6*2,4+5,1*2,4*3+5,4*2,4*3+3,9*2,4</t>
  </si>
  <si>
    <t>968071125R00</t>
  </si>
  <si>
    <t xml:space="preserve">Vyvěšení, zavěšení kovových křídel dveří pl. 2 m2 </t>
  </si>
  <si>
    <t>968072456R00</t>
  </si>
  <si>
    <t xml:space="preserve">Vybourání kovových dveřních zárubní pl. nad 2 m2 </t>
  </si>
  <si>
    <t>1,5*3,24+1,2*3,24</t>
  </si>
  <si>
    <t>99</t>
  </si>
  <si>
    <t>Staveništní přesun hmot</t>
  </si>
  <si>
    <t>999281108R00</t>
  </si>
  <si>
    <t xml:space="preserve">Přesun hmot pro opravy a údržbu do výšky 12 m </t>
  </si>
  <si>
    <t>t</t>
  </si>
  <si>
    <t>764</t>
  </si>
  <si>
    <t>Konstrukce klempířské</t>
  </si>
  <si>
    <t>764396230R00</t>
  </si>
  <si>
    <t xml:space="preserve">Připojovací lišta z Pz plechu, rš do 120 mm </t>
  </si>
  <si>
    <t>0,9*7+1,2*5+1,35*3+2,4*15+3,6+5,1*3+5,4*3+3,9+2,7</t>
  </si>
  <si>
    <t>998764202R00</t>
  </si>
  <si>
    <t xml:space="preserve">Přesun hmot pro klempířské konstr., výšky do 12 m </t>
  </si>
  <si>
    <t>769</t>
  </si>
  <si>
    <t>Otvorové prvky z plastu</t>
  </si>
  <si>
    <t>769000101</t>
  </si>
  <si>
    <t>769000102</t>
  </si>
  <si>
    <t>769000103</t>
  </si>
  <si>
    <t>769000104</t>
  </si>
  <si>
    <t>769000105</t>
  </si>
  <si>
    <t>769000106</t>
  </si>
  <si>
    <t>769000107</t>
  </si>
  <si>
    <t>769000108</t>
  </si>
  <si>
    <t>784</t>
  </si>
  <si>
    <t>Malby</t>
  </si>
  <si>
    <t>784195212R00</t>
  </si>
  <si>
    <t xml:space="preserve">Malba tekutá Primalex Plus, bílá, 2 x </t>
  </si>
  <si>
    <t>0,15*(0,9+2,4*2)*7</t>
  </si>
  <si>
    <t>0,15*(1,2+2,4*2)*5</t>
  </si>
  <si>
    <t>0,15*(1,35+2,4*2)*3</t>
  </si>
  <si>
    <t>0,15*(2,4+2,4*2)*15</t>
  </si>
  <si>
    <t>0,15*(3,6+2,4*2)</t>
  </si>
  <si>
    <t>0,15*(5,4+2,4*2)*3</t>
  </si>
  <si>
    <t>0,15*(5,4+3,24*2)</t>
  </si>
  <si>
    <t>0,15*(1,2+3,24*2)</t>
  </si>
  <si>
    <t>D96</t>
  </si>
  <si>
    <t>Přesuny suti a vybouraných hmot</t>
  </si>
  <si>
    <t>979011111R00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</si>
  <si>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</si>
  <si>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</si>
  <si>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</si>
  <si>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</si>
  <si>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</si>
  <si>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</si>
  <si>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</si>
  <si>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</si>
  <si>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</si>
  <si>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</si>
  <si>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</si>
  <si>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</si>
  <si>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</si>
  <si>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</si>
  <si>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</si>
  <si>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</si>
  <si>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</si>
  <si>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</si>
  <si>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Provozní vlivy</t>
  </si>
  <si>
    <t>Klasické a španělské gymnázium</t>
  </si>
  <si>
    <t>Architekti Tihelka - Starycha s.r.o.</t>
  </si>
  <si>
    <t>101 D+M okno  plastové  900/2400mm, profil 5komor, izolační 2sklo, U=1,2W/m2xK - dle PD</t>
  </si>
  <si>
    <t>102 D+M okno  plastové  1200/2400mm, profil 5komor, izolační 2sklo, U=1,2W/m2xK - dle PD</t>
  </si>
  <si>
    <t>103 D+M okno  plastové  1350/2400mm, profil 5komor, izolační 2sklo, U=1,2W/m2xK - dle PD</t>
  </si>
  <si>
    <t>104 D+M okno  plastové  2400/2400mm, profil 5komor, izolační 2sklo, U=1,2W/m2xK - dle PD</t>
  </si>
  <si>
    <t>105 D+M okno  plastové  3600/2400mm, profil 5komor, izolační 2sklo, U=1,2W/m2xK - dle PD</t>
  </si>
  <si>
    <t>SLEPÝ POLOŽKOVÝ ROZPOČET</t>
  </si>
  <si>
    <t xml:space="preserve">Slepý položkový rozpočet </t>
  </si>
  <si>
    <t>101:2*(0,9+2,4)*1</t>
  </si>
  <si>
    <t>102:2*(1,2+2,4)*6</t>
  </si>
  <si>
    <t>103:2*(1,35+2,4)*3</t>
  </si>
  <si>
    <t>105:2*(3,6+2,4)*2</t>
  </si>
  <si>
    <t>106:2*(5,4+2,4)*(9+5)</t>
  </si>
  <si>
    <t>108:2*(1,5+3,24)*1</t>
  </si>
  <si>
    <t>107:2*(1,8+2,4)*3</t>
  </si>
  <si>
    <t>1,5*3,24</t>
  </si>
  <si>
    <t>106 D+M okno  plastové  5400/2400mm, profil 5komor, izolační 2sklo, U=1,2W/m2xK - dle PD</t>
  </si>
  <si>
    <t>107 D+M okno  plastové  1800/2400mm, profil 5komor, izolační 2sklo, U=1,2W/m2xK - dle PD</t>
  </si>
  <si>
    <t>108 D+M vstupní dveře plastové  1500/3240mm profil 5komor, izolační 2sklo, U=1,2W/m2xK - dle PD - požár. únik</t>
  </si>
  <si>
    <t>0,15*(0,9+2,4*2)*1</t>
  </si>
  <si>
    <t>0,15*(1,2+2,4*2)*6</t>
  </si>
  <si>
    <t>0,15*(3,6+2,4*2)*2</t>
  </si>
  <si>
    <t>0,15*(5,4+2,4*2)*14</t>
  </si>
  <si>
    <t>0,15*(1,8+2,4*2)*3</t>
  </si>
  <si>
    <t>0,15*(1,5+3,24*2)</t>
  </si>
  <si>
    <t>769000110</t>
  </si>
  <si>
    <t xml:space="preserve">110 Plastová krycí lišta samolepící - úhelník 20x20 mm </t>
  </si>
  <si>
    <t>Učebnový pavilon - výměna oken (Etapa II.)</t>
  </si>
  <si>
    <t xml:space="preserve">Svislá doprava suti a vybour. hmot </t>
  </si>
  <si>
    <t>0,9+1,2*6+1,35*3+2,4*13+3,6*2+5,4*14+1,8*3</t>
  </si>
  <si>
    <t>(0,9+1,2*6+1,35*3+2,4*13+3,6*2+5,4*14+1,8*3)*2+1,5</t>
  </si>
  <si>
    <t>104:2*(2,4+2,4)*(6+7)</t>
  </si>
  <si>
    <t>1+6+3+2*13+3*2+4*14+2*3</t>
  </si>
  <si>
    <t>1,2*2,4*6+1,35*2,4*3+2,4*2,4*13+3,6*2,4*2+5,4*2,4*14+1,8*2,4*3</t>
  </si>
  <si>
    <t>0,15*(2,4+2,4*2)*13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</si>
</sst>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3333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9" fontId="23" fillId="0" borderId="49" xfId="46" applyNumberFormat="1" applyFont="1" applyBorder="1">
      <alignment/>
      <protection/>
    </xf>
    <xf numFmtId="0" fontId="16" fillId="0" borderId="60" xfId="46" applyFont="1" applyFill="1" applyBorder="1" applyAlignment="1">
      <alignment horizontal="center" vertical="top"/>
      <protection/>
    </xf>
    <xf numFmtId="49" fontId="16" fillId="0" borderId="60" xfId="46" applyNumberFormat="1" applyFont="1" applyFill="1" applyBorder="1" applyAlignment="1">
      <alignment horizontal="left" vertical="top"/>
      <protection/>
    </xf>
    <xf numFmtId="0" fontId="16" fillId="0" borderId="60" xfId="46" applyFont="1" applyFill="1" applyBorder="1" applyAlignment="1">
      <alignment vertical="top" wrapText="1"/>
      <protection/>
    </xf>
    <xf numFmtId="49" fontId="16" fillId="0" borderId="60" xfId="46" applyNumberFormat="1" applyFont="1" applyFill="1" applyBorder="1" applyAlignment="1">
      <alignment horizontal="center" shrinkToFit="1"/>
      <protection/>
    </xf>
    <xf numFmtId="4" fontId="16" fillId="0" borderId="60" xfId="46" applyNumberFormat="1" applyFont="1" applyFill="1" applyBorder="1" applyAlignment="1">
      <alignment horizontal="right"/>
      <protection/>
    </xf>
    <xf numFmtId="0" fontId="16" fillId="0" borderId="63" xfId="46" applyFont="1" applyBorder="1" applyAlignment="1">
      <alignment vertical="top" wrapText="1"/>
      <protection/>
    </xf>
    <xf numFmtId="4" fontId="16" fillId="0" borderId="47" xfId="46" applyNumberFormat="1" applyFont="1" applyBorder="1" applyAlignment="1">
      <alignment horizontal="right"/>
      <protection/>
    </xf>
    <xf numFmtId="49" fontId="16" fillId="0" borderId="19" xfId="46" applyNumberFormat="1" applyFont="1" applyBorder="1" applyAlignment="1">
      <alignment horizontal="center" shrinkToFit="1"/>
      <protection/>
    </xf>
    <xf numFmtId="4" fontId="16" fillId="0" borderId="19" xfId="46" applyNumberFormat="1" applyFont="1" applyBorder="1" applyAlignment="1">
      <alignment horizontal="right"/>
      <protection/>
    </xf>
    <xf numFmtId="4" fontId="16" fillId="0" borderId="19" xfId="46" applyNumberFormat="1" applyFont="1" applyBorder="1">
      <alignment/>
      <protection/>
    </xf>
    <xf numFmtId="4" fontId="16" fillId="0" borderId="17" xfId="46" applyNumberFormat="1" applyFont="1" applyBorder="1" applyAlignment="1">
      <alignment horizontal="right"/>
      <protection/>
    </xf>
    <xf numFmtId="4" fontId="58" fillId="0" borderId="47" xfId="46" applyNumberFormat="1" applyFont="1" applyBorder="1" applyAlignment="1">
      <alignment horizontal="right"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4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center"/>
      <protection/>
    </xf>
    <xf numFmtId="0" fontId="3" fillId="0" borderId="69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70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1" xfId="46" applyNumberFormat="1" applyFont="1" applyFill="1" applyBorder="1" applyAlignment="1">
      <alignment horizontal="left" wrapText="1"/>
      <protection/>
    </xf>
    <xf numFmtId="49" fontId="19" fillId="0" borderId="72" xfId="0" applyNumberFormat="1" applyFont="1" applyBorder="1" applyAlignment="1">
      <alignment horizontal="left" wrapText="1"/>
    </xf>
    <xf numFmtId="49" fontId="18" fillId="0" borderId="71" xfId="46" applyNumberFormat="1" applyFont="1" applyFill="1" applyBorder="1" applyAlignment="1">
      <alignment horizontal="left" wrapText="1"/>
      <protection/>
    </xf>
    <xf numFmtId="49" fontId="19" fillId="0" borderId="72" xfId="0" applyNumberFormat="1" applyFont="1" applyFill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7" xfId="46" applyNumberFormat="1" applyFont="1" applyBorder="1" applyAlignment="1">
      <alignment horizontal="center"/>
      <protection/>
    </xf>
    <xf numFmtId="0" fontId="3" fillId="0" borderId="69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70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Učebnový pavilon - výměna oken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76</v>
      </c>
      <c r="B5" s="18"/>
      <c r="C5" s="19" t="s">
        <v>197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7" ht="12.75" customHeight="1">
      <c r="A7" s="24"/>
      <c r="B7" s="25"/>
      <c r="C7" s="26" t="s">
        <v>75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23" t="s">
        <v>170</v>
      </c>
      <c r="D8" s="223"/>
      <c r="E8" s="224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23" t="str">
        <f>Projektant</f>
        <v>Architekti Tihelka - Starycha s.r.o.</v>
      </c>
      <c r="D9" s="223"/>
      <c r="E9" s="224"/>
      <c r="F9" s="13"/>
      <c r="G9" s="34"/>
      <c r="H9" s="35"/>
    </row>
    <row r="10" spans="1:8" ht="12.75">
      <c r="A10" s="29" t="s">
        <v>14</v>
      </c>
      <c r="B10" s="13"/>
      <c r="C10" s="223" t="s">
        <v>169</v>
      </c>
      <c r="D10" s="223"/>
      <c r="E10" s="223"/>
      <c r="F10" s="36"/>
      <c r="G10" s="37"/>
      <c r="H10" s="38"/>
    </row>
    <row r="11" spans="1:57" ht="13.5" customHeight="1">
      <c r="A11" s="29" t="s">
        <v>15</v>
      </c>
      <c r="B11" s="13"/>
      <c r="C11" s="223"/>
      <c r="D11" s="223"/>
      <c r="E11" s="223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25"/>
      <c r="D12" s="225"/>
      <c r="E12" s="225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Rekapitulace!A19</f>
        <v>Ztížené výrobní podmínky</v>
      </c>
      <c r="E15" s="58"/>
      <c r="F15" s="59"/>
      <c r="G15" s="56">
        <f>Rekapitulace!I19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Rekapitulace!A20</f>
        <v>Oborová přirážka</v>
      </c>
      <c r="E16" s="60"/>
      <c r="F16" s="61"/>
      <c r="G16" s="56">
        <f>Rekapitulace!I20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Rekapitulace!A21</f>
        <v>Přesun stavebních kapacit</v>
      </c>
      <c r="E17" s="60"/>
      <c r="F17" s="61"/>
      <c r="G17" s="56">
        <f>Rekapitulace!I21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Rekapitulace!A22</f>
        <v>Mimostaveništní doprava</v>
      </c>
      <c r="E18" s="60"/>
      <c r="F18" s="61"/>
      <c r="G18" s="56">
        <f>Rekapitulace!I22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Rekapitulace!A23</f>
        <v>Zařízení staveniště</v>
      </c>
      <c r="E19" s="60"/>
      <c r="F19" s="61"/>
      <c r="G19" s="56">
        <f>Rekapitulace!I23</f>
        <v>0</v>
      </c>
    </row>
    <row r="20" spans="1:7" ht="15.75" customHeight="1">
      <c r="A20" s="64"/>
      <c r="B20" s="55"/>
      <c r="C20" s="56"/>
      <c r="D20" s="9" t="str">
        <f>Rekapitulace!A24</f>
        <v>Provoz investora</v>
      </c>
      <c r="E20" s="60"/>
      <c r="F20" s="61"/>
      <c r="G20" s="56">
        <f>Rekapitulace!I24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Rekapitulace!A25</f>
        <v>Kompletační činnost (IČD)</v>
      </c>
      <c r="E21" s="60"/>
      <c r="F21" s="61"/>
      <c r="G21" s="56">
        <f>Rekapitulace!I25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26" t="s">
        <v>33</v>
      </c>
      <c r="B23" s="227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8">
        <f>C23-F32</f>
        <v>0</v>
      </c>
      <c r="G30" s="219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8">
        <f>ROUND(PRODUCT(F30,C31/100),0)</f>
        <v>0</v>
      </c>
      <c r="G31" s="219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8">
        <v>0</v>
      </c>
      <c r="G32" s="219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8">
        <f>ROUND(PRODUCT(F32,C33/100),0)</f>
        <v>0</v>
      </c>
      <c r="G33" s="219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20">
        <f>ROUND(SUM(F30:F33),0)</f>
        <v>0</v>
      </c>
      <c r="G34" s="221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22"/>
      <c r="C37" s="222"/>
      <c r="D37" s="222"/>
      <c r="E37" s="222"/>
      <c r="F37" s="222"/>
      <c r="G37" s="222"/>
      <c r="H37" t="s">
        <v>5</v>
      </c>
    </row>
    <row r="38" spans="1:8" ht="12.75" customHeight="1">
      <c r="A38" s="96"/>
      <c r="B38" s="222"/>
      <c r="C38" s="222"/>
      <c r="D38" s="222"/>
      <c r="E38" s="222"/>
      <c r="F38" s="222"/>
      <c r="G38" s="222"/>
      <c r="H38" t="s">
        <v>5</v>
      </c>
    </row>
    <row r="39" spans="1:8" ht="12.75">
      <c r="A39" s="96"/>
      <c r="B39" s="222"/>
      <c r="C39" s="222"/>
      <c r="D39" s="222"/>
      <c r="E39" s="222"/>
      <c r="F39" s="222"/>
      <c r="G39" s="222"/>
      <c r="H39" t="s">
        <v>5</v>
      </c>
    </row>
    <row r="40" spans="1:8" ht="12.75">
      <c r="A40" s="96"/>
      <c r="B40" s="222"/>
      <c r="C40" s="222"/>
      <c r="D40" s="222"/>
      <c r="E40" s="222"/>
      <c r="F40" s="222"/>
      <c r="G40" s="222"/>
      <c r="H40" t="s">
        <v>5</v>
      </c>
    </row>
    <row r="41" spans="1:8" ht="12.75">
      <c r="A41" s="96"/>
      <c r="B41" s="222"/>
      <c r="C41" s="222"/>
      <c r="D41" s="222"/>
      <c r="E41" s="222"/>
      <c r="F41" s="222"/>
      <c r="G41" s="222"/>
      <c r="H41" t="s">
        <v>5</v>
      </c>
    </row>
    <row r="42" spans="1:8" ht="12.75">
      <c r="A42" s="96"/>
      <c r="B42" s="222"/>
      <c r="C42" s="222"/>
      <c r="D42" s="222"/>
      <c r="E42" s="222"/>
      <c r="F42" s="222"/>
      <c r="G42" s="222"/>
      <c r="H42" t="s">
        <v>5</v>
      </c>
    </row>
    <row r="43" spans="1:8" ht="12.75">
      <c r="A43" s="96"/>
      <c r="B43" s="222"/>
      <c r="C43" s="222"/>
      <c r="D43" s="222"/>
      <c r="E43" s="222"/>
      <c r="F43" s="222"/>
      <c r="G43" s="222"/>
      <c r="H43" t="s">
        <v>5</v>
      </c>
    </row>
    <row r="44" spans="1:8" ht="12.75">
      <c r="A44" s="96"/>
      <c r="B44" s="222"/>
      <c r="C44" s="222"/>
      <c r="D44" s="222"/>
      <c r="E44" s="222"/>
      <c r="F44" s="222"/>
      <c r="G44" s="222"/>
      <c r="H44" t="s">
        <v>5</v>
      </c>
    </row>
    <row r="45" spans="1:8" ht="0.75" customHeight="1">
      <c r="A45" s="96"/>
      <c r="B45" s="222"/>
      <c r="C45" s="222"/>
      <c r="D45" s="222"/>
      <c r="E45" s="222"/>
      <c r="F45" s="222"/>
      <c r="G45" s="222"/>
      <c r="H45" t="s">
        <v>5</v>
      </c>
    </row>
    <row r="46" spans="2:7" ht="12.75">
      <c r="B46" s="217"/>
      <c r="C46" s="217"/>
      <c r="D46" s="217"/>
      <c r="E46" s="217"/>
      <c r="F46" s="217"/>
      <c r="G46" s="217"/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217"/>
      <c r="C51" s="217"/>
      <c r="D51" s="217"/>
      <c r="E51" s="217"/>
      <c r="F51" s="217"/>
      <c r="G51" s="217"/>
    </row>
    <row r="52" spans="2:7" ht="12.75">
      <c r="B52" s="217"/>
      <c r="C52" s="217"/>
      <c r="D52" s="217"/>
      <c r="E52" s="217"/>
      <c r="F52" s="217"/>
      <c r="G52" s="217"/>
    </row>
    <row r="53" spans="2:7" ht="12.75">
      <c r="B53" s="217"/>
      <c r="C53" s="217"/>
      <c r="D53" s="217"/>
      <c r="E53" s="217"/>
      <c r="F53" s="217"/>
      <c r="G53" s="217"/>
    </row>
    <row r="54" spans="2:7" ht="12.75">
      <c r="B54" s="217"/>
      <c r="C54" s="217"/>
      <c r="D54" s="217"/>
      <c r="E54" s="217"/>
      <c r="F54" s="217"/>
      <c r="G54" s="217"/>
    </row>
    <row r="55" spans="2:7" ht="12.75">
      <c r="B55" s="217"/>
      <c r="C55" s="217"/>
      <c r="D55" s="217"/>
      <c r="E55" s="217"/>
      <c r="F55" s="217"/>
      <c r="G55" s="217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view="pageBreakPreview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8" t="s">
        <v>48</v>
      </c>
      <c r="B1" s="229"/>
      <c r="C1" s="97" t="str">
        <f>CONCATENATE(cislostavby," ",nazevstavby)</f>
        <v> Klasické a španělské gymnázium Brno-Bystrc</v>
      </c>
      <c r="D1" s="98"/>
      <c r="E1" s="99"/>
      <c r="F1" s="98"/>
      <c r="G1" s="100" t="s">
        <v>49</v>
      </c>
      <c r="H1" s="101" t="s">
        <v>76</v>
      </c>
      <c r="I1" s="102"/>
    </row>
    <row r="2" spans="1:9" ht="13.5" thickBot="1">
      <c r="A2" s="230" t="s">
        <v>50</v>
      </c>
      <c r="B2" s="231"/>
      <c r="C2" s="103" t="str">
        <f>CONCATENATE(cisloobjektu," ",nazevobjektu)</f>
        <v>01 Učebnový pavilon - výměna oken (Etapa II.)</v>
      </c>
      <c r="D2" s="104"/>
      <c r="E2" s="105"/>
      <c r="F2" s="104"/>
      <c r="G2" s="232" t="s">
        <v>77</v>
      </c>
      <c r="H2" s="233"/>
      <c r="I2" s="23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6</v>
      </c>
      <c r="B7" s="115" t="str">
        <f>Položky!C7</f>
        <v>Úpravy povrchu, podlahy</v>
      </c>
      <c r="C7" s="66"/>
      <c r="D7" s="116"/>
      <c r="E7" s="201">
        <f>Položky!BA19</f>
        <v>0</v>
      </c>
      <c r="F7" s="202">
        <f>Položky!BB19</f>
        <v>0</v>
      </c>
      <c r="G7" s="202">
        <f>Položky!BC19</f>
        <v>0</v>
      </c>
      <c r="H7" s="202">
        <f>Položky!BD19</f>
        <v>0</v>
      </c>
      <c r="I7" s="203">
        <f>Položky!BE19</f>
        <v>0</v>
      </c>
    </row>
    <row r="8" spans="1:9" s="35" customFormat="1" ht="12.75">
      <c r="A8" s="200" t="str">
        <f>Položky!B20</f>
        <v>96</v>
      </c>
      <c r="B8" s="115" t="str">
        <f>Položky!C20</f>
        <v>Bourání konstrukcí</v>
      </c>
      <c r="C8" s="66"/>
      <c r="D8" s="116"/>
      <c r="E8" s="201">
        <f>Položky!BA32</f>
        <v>0</v>
      </c>
      <c r="F8" s="202">
        <f>Položky!BB32</f>
        <v>0</v>
      </c>
      <c r="G8" s="202">
        <f>Položky!BC32</f>
        <v>0</v>
      </c>
      <c r="H8" s="202">
        <f>Položky!BD32</f>
        <v>0</v>
      </c>
      <c r="I8" s="203">
        <f>Položky!BE32</f>
        <v>0</v>
      </c>
    </row>
    <row r="9" spans="1:9" s="35" customFormat="1" ht="12.75">
      <c r="A9" s="200" t="str">
        <f>Položky!B33</f>
        <v>99</v>
      </c>
      <c r="B9" s="115" t="str">
        <f>Položky!C33</f>
        <v>Staveništní přesun hmot</v>
      </c>
      <c r="C9" s="66"/>
      <c r="D9" s="116"/>
      <c r="E9" s="201">
        <f>Položky!BA35</f>
        <v>0</v>
      </c>
      <c r="F9" s="202">
        <f>Položky!BB35</f>
        <v>0</v>
      </c>
      <c r="G9" s="202">
        <f>Položky!BC35</f>
        <v>0</v>
      </c>
      <c r="H9" s="202">
        <f>Položky!BD35</f>
        <v>0</v>
      </c>
      <c r="I9" s="203">
        <f>Položky!BE35</f>
        <v>0</v>
      </c>
    </row>
    <row r="10" spans="1:9" s="35" customFormat="1" ht="12.75">
      <c r="A10" s="200" t="str">
        <f>Položky!B36</f>
        <v>764</v>
      </c>
      <c r="B10" s="115" t="str">
        <f>Položky!C36</f>
        <v>Konstrukce klempířské</v>
      </c>
      <c r="C10" s="66"/>
      <c r="D10" s="116"/>
      <c r="E10" s="201">
        <f>Položky!BA40</f>
        <v>0</v>
      </c>
      <c r="F10" s="202">
        <f>Položky!BB40</f>
        <v>0</v>
      </c>
      <c r="G10" s="202">
        <f>Položky!BC40</f>
        <v>0</v>
      </c>
      <c r="H10" s="202">
        <f>Položky!BD40</f>
        <v>0</v>
      </c>
      <c r="I10" s="203">
        <f>Položky!BE40</f>
        <v>0</v>
      </c>
    </row>
    <row r="11" spans="1:9" s="35" customFormat="1" ht="12.75">
      <c r="A11" s="200" t="str">
        <f>Položky!B41</f>
        <v>769</v>
      </c>
      <c r="B11" s="115" t="str">
        <f>Položky!C41</f>
        <v>Otvorové prvky z plastu</v>
      </c>
      <c r="C11" s="66"/>
      <c r="D11" s="116"/>
      <c r="E11" s="201">
        <f>Položky!BA52</f>
        <v>0</v>
      </c>
      <c r="F11" s="202">
        <f>Položky!BB52</f>
        <v>0</v>
      </c>
      <c r="G11" s="202">
        <f>Položky!BC52</f>
        <v>0</v>
      </c>
      <c r="H11" s="202">
        <f>Položky!BD52</f>
        <v>0</v>
      </c>
      <c r="I11" s="203">
        <f>Položky!BE52</f>
        <v>0</v>
      </c>
    </row>
    <row r="12" spans="1:9" s="35" customFormat="1" ht="12.75">
      <c r="A12" s="200" t="str">
        <f>Položky!B53</f>
        <v>784</v>
      </c>
      <c r="B12" s="115" t="str">
        <f>Položky!C53</f>
        <v>Malby</v>
      </c>
      <c r="C12" s="66"/>
      <c r="D12" s="116"/>
      <c r="E12" s="201">
        <f>Položky!BA63</f>
        <v>0</v>
      </c>
      <c r="F12" s="202">
        <f>Položky!BB63</f>
        <v>0</v>
      </c>
      <c r="G12" s="202">
        <f>Položky!BC63</f>
        <v>0</v>
      </c>
      <c r="H12" s="202">
        <f>Položky!BD63</f>
        <v>0</v>
      </c>
      <c r="I12" s="203">
        <f>Položky!BE63</f>
        <v>0</v>
      </c>
    </row>
    <row r="13" spans="1:9" s="35" customFormat="1" ht="13.5" thickBot="1">
      <c r="A13" s="200" t="str">
        <f>Položky!B64</f>
        <v>D96</v>
      </c>
      <c r="B13" s="115" t="str">
        <f>Položky!C64</f>
        <v>Přesuny suti a vybouraných hmot</v>
      </c>
      <c r="C13" s="66"/>
      <c r="D13" s="116"/>
      <c r="E13" s="201">
        <f>Položky!BA71</f>
        <v>0</v>
      </c>
      <c r="F13" s="202">
        <f>Položky!BB71</f>
        <v>0</v>
      </c>
      <c r="G13" s="202">
        <f>Položky!BC71</f>
        <v>0</v>
      </c>
      <c r="H13" s="202">
        <f>Položky!BD71</f>
        <v>0</v>
      </c>
      <c r="I13" s="203">
        <f>Položky!BE71</f>
        <v>0</v>
      </c>
    </row>
    <row r="14" spans="1:9" s="123" customFormat="1" ht="13.5" thickBot="1">
      <c r="A14" s="117"/>
      <c r="B14" s="118" t="s">
        <v>57</v>
      </c>
      <c r="C14" s="118"/>
      <c r="D14" s="119"/>
      <c r="E14" s="120">
        <f>SUM(E7:E13)</f>
        <v>0</v>
      </c>
      <c r="F14" s="121">
        <f>SUM(F7:F13)</f>
        <v>0</v>
      </c>
      <c r="G14" s="121">
        <f>SUM(G7:G13)</f>
        <v>0</v>
      </c>
      <c r="H14" s="121">
        <f>SUM(H7:H13)</f>
        <v>0</v>
      </c>
      <c r="I14" s="122">
        <f>SUM(I7:I13)</f>
        <v>0</v>
      </c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58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9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1" t="s">
        <v>59</v>
      </c>
      <c r="B18" s="72"/>
      <c r="C18" s="72"/>
      <c r="D18" s="125"/>
      <c r="E18" s="126" t="s">
        <v>60</v>
      </c>
      <c r="F18" s="127" t="s">
        <v>61</v>
      </c>
      <c r="G18" s="128" t="s">
        <v>62</v>
      </c>
      <c r="H18" s="129"/>
      <c r="I18" s="130" t="s">
        <v>60</v>
      </c>
    </row>
    <row r="19" spans="1:53" ht="12.75">
      <c r="A19" s="64" t="s">
        <v>160</v>
      </c>
      <c r="B19" s="55"/>
      <c r="C19" s="55"/>
      <c r="D19" s="131"/>
      <c r="E19" s="132">
        <v>0</v>
      </c>
      <c r="F19" s="133">
        <v>0</v>
      </c>
      <c r="G19" s="134">
        <f aca="true" t="shared" si="0" ref="G19:G27">CHOOSE(BA19+1,HSV+PSV,HSV+PSV+Mont,HSV+PSV+Dodavka+Mont,HSV,PSV,Mont,Dodavka,Mont+Dodavka,0)</f>
        <v>0</v>
      </c>
      <c r="H19" s="135"/>
      <c r="I19" s="136">
        <f aca="true" t="shared" si="1" ref="I19:I27">E19+F19*G19/100</f>
        <v>0</v>
      </c>
      <c r="BA19">
        <v>0</v>
      </c>
    </row>
    <row r="20" spans="1:53" ht="12.75">
      <c r="A20" s="64" t="s">
        <v>161</v>
      </c>
      <c r="B20" s="55"/>
      <c r="C20" s="55"/>
      <c r="D20" s="131"/>
      <c r="E20" s="132">
        <v>0</v>
      </c>
      <c r="F20" s="133">
        <v>0</v>
      </c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162</v>
      </c>
      <c r="B21" s="55"/>
      <c r="C21" s="55"/>
      <c r="D21" s="131"/>
      <c r="E21" s="132">
        <v>0</v>
      </c>
      <c r="F21" s="133">
        <v>0</v>
      </c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163</v>
      </c>
      <c r="B22" s="55"/>
      <c r="C22" s="55"/>
      <c r="D22" s="131"/>
      <c r="E22" s="132">
        <v>0</v>
      </c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164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53" ht="12.75">
      <c r="A24" s="64" t="s">
        <v>165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166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167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3" ht="12.75">
      <c r="A27" s="64" t="s">
        <v>168</v>
      </c>
      <c r="B27" s="55"/>
      <c r="C27" s="55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9" ht="13.5" thickBot="1">
      <c r="A28" s="137"/>
      <c r="B28" s="138" t="s">
        <v>63</v>
      </c>
      <c r="C28" s="139"/>
      <c r="D28" s="140"/>
      <c r="E28" s="141"/>
      <c r="F28" s="142"/>
      <c r="G28" s="142"/>
      <c r="H28" s="235">
        <f>SUM(I19:I27)</f>
        <v>0</v>
      </c>
      <c r="I28" s="236"/>
    </row>
    <row r="30" spans="2:9" ht="12.75">
      <c r="B30" s="123"/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4"/>
  <sheetViews>
    <sheetView showGridLines="0" showZeros="0" tabSelected="1" view="pageBreakPreview" zoomScale="160" zoomScaleSheetLayoutView="160" workbookViewId="0" topLeftCell="A1">
      <selection activeCell="C62" sqref="C62:D6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41" t="s">
        <v>177</v>
      </c>
      <c r="B1" s="241"/>
      <c r="C1" s="241"/>
      <c r="D1" s="241"/>
      <c r="E1" s="241"/>
      <c r="F1" s="241"/>
      <c r="G1" s="241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8" t="s">
        <v>48</v>
      </c>
      <c r="B3" s="229"/>
      <c r="C3" s="204" t="str">
        <f>CONCATENATE(cislostavby," ",nazevstavby)</f>
        <v> Klasické a španělské gymnázium Brno-Bystrc</v>
      </c>
      <c r="D3" s="151"/>
      <c r="E3" s="152" t="s">
        <v>64</v>
      </c>
      <c r="F3" s="153" t="str">
        <f>Rekapitulace!H1</f>
        <v>01</v>
      </c>
      <c r="G3" s="154"/>
    </row>
    <row r="4" spans="1:7" ht="13.5" thickBot="1">
      <c r="A4" s="242" t="s">
        <v>50</v>
      </c>
      <c r="B4" s="231"/>
      <c r="C4" s="103" t="str">
        <f>CONCATENATE(cisloobjektu," ",nazevobjektu)</f>
        <v>01 Učebnový pavilon - výměna oken (Etapa II.)</v>
      </c>
      <c r="D4" s="155"/>
      <c r="E4" s="243" t="str">
        <f>Rekapitulace!G2</f>
        <v>Učebnový pavilon - výměna oken</v>
      </c>
      <c r="F4" s="244"/>
      <c r="G4" s="245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78</v>
      </c>
      <c r="C7" s="165" t="s">
        <v>79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80</v>
      </c>
      <c r="C8" s="173" t="s">
        <v>81</v>
      </c>
      <c r="D8" s="174" t="s">
        <v>82</v>
      </c>
      <c r="E8" s="175">
        <f>SUM(E9:E18)</f>
        <v>948.36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0.00238</v>
      </c>
    </row>
    <row r="9" spans="1:15" ht="12.75">
      <c r="A9" s="178"/>
      <c r="B9" s="180"/>
      <c r="C9" s="237" t="s">
        <v>83</v>
      </c>
      <c r="D9" s="238"/>
      <c r="E9" s="181">
        <v>0</v>
      </c>
      <c r="F9" s="182"/>
      <c r="G9" s="183"/>
      <c r="M9" s="179" t="s">
        <v>83</v>
      </c>
      <c r="O9" s="170"/>
    </row>
    <row r="10" spans="1:15" ht="12.75">
      <c r="A10" s="178"/>
      <c r="B10" s="180"/>
      <c r="C10" s="237" t="s">
        <v>178</v>
      </c>
      <c r="D10" s="238"/>
      <c r="E10" s="181">
        <f>2*(0.9+2.4)*1</f>
        <v>6.6</v>
      </c>
      <c r="F10" s="182"/>
      <c r="G10" s="183"/>
      <c r="M10" s="179" t="s">
        <v>84</v>
      </c>
      <c r="O10" s="170"/>
    </row>
    <row r="11" spans="1:15" ht="12.75">
      <c r="A11" s="178"/>
      <c r="B11" s="180"/>
      <c r="C11" s="237" t="s">
        <v>179</v>
      </c>
      <c r="D11" s="238"/>
      <c r="E11" s="181">
        <f>2*(1.2+2.4)*6</f>
        <v>43.199999999999996</v>
      </c>
      <c r="F11" s="182"/>
      <c r="G11" s="183"/>
      <c r="M11" s="179" t="s">
        <v>85</v>
      </c>
      <c r="O11" s="170"/>
    </row>
    <row r="12" spans="1:15" ht="12.75">
      <c r="A12" s="178"/>
      <c r="B12" s="180"/>
      <c r="C12" s="237" t="s">
        <v>180</v>
      </c>
      <c r="D12" s="238"/>
      <c r="E12" s="181">
        <f>2*(1.35+2.4)*3</f>
        <v>22.5</v>
      </c>
      <c r="F12" s="182"/>
      <c r="G12" s="183"/>
      <c r="M12" s="179" t="s">
        <v>86</v>
      </c>
      <c r="O12" s="170"/>
    </row>
    <row r="13" spans="1:15" ht="12.75">
      <c r="A13" s="178"/>
      <c r="B13" s="180"/>
      <c r="C13" s="237" t="s">
        <v>201</v>
      </c>
      <c r="D13" s="238"/>
      <c r="E13" s="181">
        <f>2*(2.4+2.4)*(6+7)</f>
        <v>124.8</v>
      </c>
      <c r="F13" s="182"/>
      <c r="G13" s="183"/>
      <c r="M13" s="179" t="s">
        <v>87</v>
      </c>
      <c r="O13" s="170"/>
    </row>
    <row r="14" spans="1:15" ht="12.75">
      <c r="A14" s="178"/>
      <c r="B14" s="180"/>
      <c r="C14" s="237" t="s">
        <v>181</v>
      </c>
      <c r="D14" s="238"/>
      <c r="E14" s="181">
        <f>2*(3.6+2.4)*2</f>
        <v>24</v>
      </c>
      <c r="F14" s="182"/>
      <c r="G14" s="183"/>
      <c r="M14" s="179" t="s">
        <v>88</v>
      </c>
      <c r="O14" s="170"/>
    </row>
    <row r="15" spans="1:15" ht="12.75">
      <c r="A15" s="178"/>
      <c r="B15" s="180"/>
      <c r="C15" s="237" t="s">
        <v>182</v>
      </c>
      <c r="D15" s="238"/>
      <c r="E15" s="181">
        <f>2*(5.4+2.4)*(9+5)</f>
        <v>218.40000000000003</v>
      </c>
      <c r="F15" s="182"/>
      <c r="G15" s="183"/>
      <c r="M15" s="179" t="s">
        <v>89</v>
      </c>
      <c r="O15" s="170"/>
    </row>
    <row r="16" spans="1:15" ht="12.75">
      <c r="A16" s="178"/>
      <c r="B16" s="180"/>
      <c r="C16" s="237" t="s">
        <v>184</v>
      </c>
      <c r="D16" s="238"/>
      <c r="E16" s="181">
        <f>2*(1.8+2.4)*3</f>
        <v>25.200000000000003</v>
      </c>
      <c r="F16" s="182"/>
      <c r="G16" s="183"/>
      <c r="M16" s="179" t="s">
        <v>90</v>
      </c>
      <c r="O16" s="170"/>
    </row>
    <row r="17" spans="1:15" ht="12.75">
      <c r="A17" s="178"/>
      <c r="B17" s="180"/>
      <c r="C17" s="237" t="s">
        <v>183</v>
      </c>
      <c r="D17" s="238"/>
      <c r="E17" s="181">
        <f>2*(1.5+3.24)*1</f>
        <v>9.48</v>
      </c>
      <c r="F17" s="182"/>
      <c r="G17" s="183"/>
      <c r="M17" s="179" t="s">
        <v>91</v>
      </c>
      <c r="O17" s="170"/>
    </row>
    <row r="18" spans="1:15" ht="12.75">
      <c r="A18" s="178"/>
      <c r="B18" s="180"/>
      <c r="C18" s="239" t="s">
        <v>92</v>
      </c>
      <c r="D18" s="240"/>
      <c r="E18" s="181">
        <f>SUM(E10:E17)</f>
        <v>474.18</v>
      </c>
      <c r="F18" s="182"/>
      <c r="G18" s="183"/>
      <c r="M18" s="179" t="s">
        <v>92</v>
      </c>
      <c r="O18" s="170"/>
    </row>
    <row r="19" spans="1:57" ht="12.75">
      <c r="A19" s="184"/>
      <c r="B19" s="185" t="s">
        <v>74</v>
      </c>
      <c r="C19" s="186" t="str">
        <f>CONCATENATE(B7," ",C7)</f>
        <v>6 Úpravy povrchu, podlahy</v>
      </c>
      <c r="D19" s="187"/>
      <c r="E19" s="188"/>
      <c r="F19" s="189"/>
      <c r="G19" s="190">
        <f>SUM(G7:G18)</f>
        <v>0</v>
      </c>
      <c r="O19" s="170">
        <v>4</v>
      </c>
      <c r="BA19" s="191">
        <f>SUM(BA7:BA18)</f>
        <v>0</v>
      </c>
      <c r="BB19" s="191">
        <f>SUM(BB7:BB18)</f>
        <v>0</v>
      </c>
      <c r="BC19" s="191">
        <f>SUM(BC7:BC18)</f>
        <v>0</v>
      </c>
      <c r="BD19" s="191">
        <f>SUM(BD7:BD18)</f>
        <v>0</v>
      </c>
      <c r="BE19" s="191">
        <f>SUM(BE7:BE18)</f>
        <v>0</v>
      </c>
    </row>
    <row r="20" spans="1:15" ht="12.75">
      <c r="A20" s="163" t="s">
        <v>72</v>
      </c>
      <c r="B20" s="164" t="s">
        <v>93</v>
      </c>
      <c r="C20" s="165" t="s">
        <v>94</v>
      </c>
      <c r="D20" s="166"/>
      <c r="E20" s="167"/>
      <c r="F20" s="167"/>
      <c r="G20" s="168"/>
      <c r="H20" s="169"/>
      <c r="I20" s="169"/>
      <c r="O20" s="170">
        <v>1</v>
      </c>
    </row>
    <row r="21" spans="1:104" ht="12.75">
      <c r="A21" s="171">
        <v>2</v>
      </c>
      <c r="B21" s="172" t="s">
        <v>95</v>
      </c>
      <c r="C21" s="173" t="s">
        <v>96</v>
      </c>
      <c r="D21" s="174" t="s">
        <v>97</v>
      </c>
      <c r="E21" s="175">
        <f>E22</f>
        <v>104</v>
      </c>
      <c r="F21" s="175"/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</v>
      </c>
    </row>
    <row r="22" spans="1:15" ht="12.75">
      <c r="A22" s="178"/>
      <c r="B22" s="180"/>
      <c r="C22" s="237" t="s">
        <v>202</v>
      </c>
      <c r="D22" s="238"/>
      <c r="E22" s="181">
        <f>1+6+3+2*13+3*2+4*14+2*3</f>
        <v>104</v>
      </c>
      <c r="F22" s="182"/>
      <c r="G22" s="183"/>
      <c r="M22" s="179" t="s">
        <v>98</v>
      </c>
      <c r="O22" s="170"/>
    </row>
    <row r="23" spans="1:104" ht="12.75">
      <c r="A23" s="171">
        <v>3</v>
      </c>
      <c r="B23" s="172" t="s">
        <v>99</v>
      </c>
      <c r="C23" s="173" t="s">
        <v>100</v>
      </c>
      <c r="D23" s="174" t="s">
        <v>97</v>
      </c>
      <c r="E23" s="175">
        <f>E24</f>
        <v>104</v>
      </c>
      <c r="F23" s="175"/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</v>
      </c>
    </row>
    <row r="24" spans="1:15" ht="12.75">
      <c r="A24" s="178"/>
      <c r="B24" s="180"/>
      <c r="C24" s="237" t="s">
        <v>202</v>
      </c>
      <c r="D24" s="238"/>
      <c r="E24" s="181">
        <f>1+6+3+2*13+3*2+4*14+2*3</f>
        <v>104</v>
      </c>
      <c r="F24" s="182"/>
      <c r="G24" s="183"/>
      <c r="M24" s="179" t="s">
        <v>98</v>
      </c>
      <c r="O24" s="170"/>
    </row>
    <row r="25" spans="1:104" ht="12.75">
      <c r="A25" s="171">
        <v>4</v>
      </c>
      <c r="B25" s="172" t="s">
        <v>101</v>
      </c>
      <c r="C25" s="173" t="s">
        <v>102</v>
      </c>
      <c r="D25" s="174" t="s">
        <v>103</v>
      </c>
      <c r="E25" s="175">
        <f>E26</f>
        <v>2.16</v>
      </c>
      <c r="F25" s="175"/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0.001</v>
      </c>
    </row>
    <row r="26" spans="1:15" ht="12.75">
      <c r="A26" s="178"/>
      <c r="B26" s="180"/>
      <c r="C26" s="237" t="s">
        <v>104</v>
      </c>
      <c r="D26" s="238"/>
      <c r="E26" s="181">
        <f>0.9*2.4*1</f>
        <v>2.16</v>
      </c>
      <c r="F26" s="182"/>
      <c r="G26" s="183"/>
      <c r="M26" s="179" t="s">
        <v>104</v>
      </c>
      <c r="O26" s="170"/>
    </row>
    <row r="27" spans="1:104" ht="12.75">
      <c r="A27" s="171">
        <v>5</v>
      </c>
      <c r="B27" s="172" t="s">
        <v>105</v>
      </c>
      <c r="C27" s="173" t="s">
        <v>106</v>
      </c>
      <c r="D27" s="174" t="s">
        <v>103</v>
      </c>
      <c r="E27" s="175">
        <f>E28</f>
        <v>313.56</v>
      </c>
      <c r="F27" s="175"/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0.00092</v>
      </c>
    </row>
    <row r="28" spans="1:15" ht="22.5">
      <c r="A28" s="178"/>
      <c r="B28" s="180"/>
      <c r="C28" s="237" t="s">
        <v>203</v>
      </c>
      <c r="D28" s="238"/>
      <c r="E28" s="181">
        <f>1.2*2.4*6+1.35*2.4*3+2.4*2.4*13+3.6*2.4*2+5.4*2.4*14+1.8*2.4*3</f>
        <v>313.56</v>
      </c>
      <c r="F28" s="182"/>
      <c r="G28" s="183"/>
      <c r="M28" s="179" t="s">
        <v>107</v>
      </c>
      <c r="O28" s="170"/>
    </row>
    <row r="29" spans="1:104" ht="12.75">
      <c r="A29" s="171">
        <v>6</v>
      </c>
      <c r="B29" s="172" t="s">
        <v>108</v>
      </c>
      <c r="C29" s="173" t="s">
        <v>109</v>
      </c>
      <c r="D29" s="174" t="s">
        <v>97</v>
      </c>
      <c r="E29" s="175">
        <v>2</v>
      </c>
      <c r="F29" s="175"/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</v>
      </c>
    </row>
    <row r="30" spans="1:104" ht="12.75">
      <c r="A30" s="171">
        <v>7</v>
      </c>
      <c r="B30" s="172" t="s">
        <v>110</v>
      </c>
      <c r="C30" s="173" t="s">
        <v>111</v>
      </c>
      <c r="D30" s="174" t="s">
        <v>103</v>
      </c>
      <c r="E30" s="175">
        <f>E31</f>
        <v>4.86</v>
      </c>
      <c r="F30" s="175"/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0.001</v>
      </c>
    </row>
    <row r="31" spans="1:15" ht="12.75">
      <c r="A31" s="178"/>
      <c r="B31" s="180"/>
      <c r="C31" s="237" t="s">
        <v>185</v>
      </c>
      <c r="D31" s="238"/>
      <c r="E31" s="181">
        <f>1.5*3.24</f>
        <v>4.86</v>
      </c>
      <c r="F31" s="182"/>
      <c r="G31" s="183"/>
      <c r="M31" s="179" t="s">
        <v>112</v>
      </c>
      <c r="O31" s="170"/>
    </row>
    <row r="32" spans="1:57" ht="12.75">
      <c r="A32" s="184"/>
      <c r="B32" s="185" t="s">
        <v>74</v>
      </c>
      <c r="C32" s="186" t="str">
        <f>CONCATENATE(B20," ",C20)</f>
        <v>96 Bourání konstrukcí</v>
      </c>
      <c r="D32" s="187"/>
      <c r="E32" s="188"/>
      <c r="F32" s="189"/>
      <c r="G32" s="190">
        <f>SUM(G20:G31)</f>
        <v>0</v>
      </c>
      <c r="O32" s="170">
        <v>4</v>
      </c>
      <c r="BA32" s="191">
        <f>SUM(BA20:BA31)</f>
        <v>0</v>
      </c>
      <c r="BB32" s="191">
        <f>SUM(BB20:BB31)</f>
        <v>0</v>
      </c>
      <c r="BC32" s="191">
        <f>SUM(BC20:BC31)</f>
        <v>0</v>
      </c>
      <c r="BD32" s="191">
        <f>SUM(BD20:BD31)</f>
        <v>0</v>
      </c>
      <c r="BE32" s="191">
        <f>SUM(BE20:BE31)</f>
        <v>0</v>
      </c>
    </row>
    <row r="33" spans="1:15" ht="12.75">
      <c r="A33" s="163" t="s">
        <v>72</v>
      </c>
      <c r="B33" s="164" t="s">
        <v>113</v>
      </c>
      <c r="C33" s="165" t="s">
        <v>114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205">
        <v>8</v>
      </c>
      <c r="B34" s="206" t="s">
        <v>115</v>
      </c>
      <c r="C34" s="207" t="s">
        <v>116</v>
      </c>
      <c r="D34" s="208" t="s">
        <v>117</v>
      </c>
      <c r="E34" s="209">
        <v>4.1</v>
      </c>
      <c r="F34" s="175"/>
      <c r="G34" s="176">
        <f>E34*F34</f>
        <v>0</v>
      </c>
      <c r="O34" s="170">
        <v>2</v>
      </c>
      <c r="AA34" s="146">
        <v>7</v>
      </c>
      <c r="AB34" s="146">
        <v>1</v>
      </c>
      <c r="AC34" s="146">
        <v>2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7</v>
      </c>
      <c r="CB34" s="177">
        <v>1</v>
      </c>
      <c r="CZ34" s="146">
        <v>0</v>
      </c>
    </row>
    <row r="35" spans="1:57" ht="12.75">
      <c r="A35" s="184"/>
      <c r="B35" s="185" t="s">
        <v>74</v>
      </c>
      <c r="C35" s="186" t="str">
        <f>CONCATENATE(B33," ",C33)</f>
        <v>99 Staveništní přesun hmot</v>
      </c>
      <c r="D35" s="187"/>
      <c r="E35" s="188"/>
      <c r="F35" s="189"/>
      <c r="G35" s="190">
        <f>SUM(G33:G34)</f>
        <v>0</v>
      </c>
      <c r="O35" s="170">
        <v>4</v>
      </c>
      <c r="BA35" s="191">
        <f>SUM(BA33:BA34)</f>
        <v>0</v>
      </c>
      <c r="BB35" s="191">
        <f>SUM(BB33:BB34)</f>
        <v>0</v>
      </c>
      <c r="BC35" s="191">
        <f>SUM(BC33:BC34)</f>
        <v>0</v>
      </c>
      <c r="BD35" s="191">
        <f>SUM(BD33:BD34)</f>
        <v>0</v>
      </c>
      <c r="BE35" s="191">
        <f>SUM(BE33:BE34)</f>
        <v>0</v>
      </c>
    </row>
    <row r="36" spans="1:15" ht="12.75">
      <c r="A36" s="163" t="s">
        <v>72</v>
      </c>
      <c r="B36" s="164" t="s">
        <v>118</v>
      </c>
      <c r="C36" s="165" t="s">
        <v>119</v>
      </c>
      <c r="D36" s="166"/>
      <c r="E36" s="167"/>
      <c r="F36" s="167"/>
      <c r="G36" s="168"/>
      <c r="H36" s="169"/>
      <c r="I36" s="169"/>
      <c r="O36" s="170">
        <v>1</v>
      </c>
    </row>
    <row r="37" spans="1:104" ht="12.75">
      <c r="A37" s="171">
        <v>9</v>
      </c>
      <c r="B37" s="172" t="s">
        <v>120</v>
      </c>
      <c r="C37" s="173" t="s">
        <v>121</v>
      </c>
      <c r="D37" s="174" t="s">
        <v>82</v>
      </c>
      <c r="E37" s="175">
        <f>E38</f>
        <v>131.55</v>
      </c>
      <c r="F37" s="175"/>
      <c r="G37" s="176">
        <f>E37*F37</f>
        <v>0</v>
      </c>
      <c r="O37" s="170">
        <v>2</v>
      </c>
      <c r="AA37" s="146">
        <v>1</v>
      </c>
      <c r="AB37" s="146">
        <v>7</v>
      </c>
      <c r="AC37" s="146">
        <v>7</v>
      </c>
      <c r="AZ37" s="146">
        <v>2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7</v>
      </c>
      <c r="CZ37" s="146">
        <v>0.00072</v>
      </c>
    </row>
    <row r="38" spans="1:15" ht="12.75">
      <c r="A38" s="178"/>
      <c r="B38" s="180"/>
      <c r="C38" s="237" t="s">
        <v>199</v>
      </c>
      <c r="D38" s="238"/>
      <c r="E38" s="181">
        <f>0.9+1.2*6+1.35*3+2.4*13+3.6*2+5.4*14+1.8*3</f>
        <v>131.55</v>
      </c>
      <c r="F38" s="182"/>
      <c r="G38" s="183"/>
      <c r="M38" s="179" t="s">
        <v>122</v>
      </c>
      <c r="O38" s="170"/>
    </row>
    <row r="39" spans="1:104" ht="12.75">
      <c r="A39" s="205">
        <v>10</v>
      </c>
      <c r="B39" s="206" t="s">
        <v>123</v>
      </c>
      <c r="C39" s="207" t="s">
        <v>124</v>
      </c>
      <c r="D39" s="208" t="s">
        <v>61</v>
      </c>
      <c r="E39" s="209">
        <f>G37/100</f>
        <v>0</v>
      </c>
      <c r="F39" s="175"/>
      <c r="G39" s="176">
        <f>E39*F39</f>
        <v>0</v>
      </c>
      <c r="O39" s="170">
        <v>2</v>
      </c>
      <c r="AA39" s="146">
        <v>7</v>
      </c>
      <c r="AB39" s="146">
        <v>1002</v>
      </c>
      <c r="AC39" s="146">
        <v>5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7</v>
      </c>
      <c r="CB39" s="177">
        <v>1002</v>
      </c>
      <c r="CZ39" s="146">
        <v>0</v>
      </c>
    </row>
    <row r="40" spans="1:57" ht="12.75">
      <c r="A40" s="184"/>
      <c r="B40" s="185" t="s">
        <v>74</v>
      </c>
      <c r="C40" s="186" t="str">
        <f>CONCATENATE(B36," ",C36)</f>
        <v>764 Konstrukce klempířské</v>
      </c>
      <c r="D40" s="187"/>
      <c r="E40" s="188"/>
      <c r="F40" s="189"/>
      <c r="G40" s="190">
        <f>SUM(G36:G39)</f>
        <v>0</v>
      </c>
      <c r="O40" s="170">
        <v>4</v>
      </c>
      <c r="BA40" s="191">
        <f>SUM(BA36:BA39)</f>
        <v>0</v>
      </c>
      <c r="BB40" s="191">
        <f>SUM(BB36:BB39)</f>
        <v>0</v>
      </c>
      <c r="BC40" s="191">
        <f>SUM(BC36:BC39)</f>
        <v>0</v>
      </c>
      <c r="BD40" s="191">
        <f>SUM(BD36:BD39)</f>
        <v>0</v>
      </c>
      <c r="BE40" s="191">
        <f>SUM(BE36:BE39)</f>
        <v>0</v>
      </c>
    </row>
    <row r="41" spans="1:15" ht="12.75">
      <c r="A41" s="163" t="s">
        <v>72</v>
      </c>
      <c r="B41" s="164" t="s">
        <v>125</v>
      </c>
      <c r="C41" s="165" t="s">
        <v>126</v>
      </c>
      <c r="D41" s="166"/>
      <c r="E41" s="167"/>
      <c r="F41" s="167"/>
      <c r="G41" s="168"/>
      <c r="H41" s="169"/>
      <c r="I41" s="169"/>
      <c r="O41" s="170">
        <v>1</v>
      </c>
    </row>
    <row r="42" spans="1:104" ht="22.5">
      <c r="A42" s="171">
        <v>11</v>
      </c>
      <c r="B42" s="172" t="s">
        <v>127</v>
      </c>
      <c r="C42" s="173" t="s">
        <v>171</v>
      </c>
      <c r="D42" s="174" t="s">
        <v>73</v>
      </c>
      <c r="E42" s="175">
        <v>1</v>
      </c>
      <c r="F42" s="175"/>
      <c r="G42" s="176">
        <f aca="true" t="shared" si="0" ref="G42:G49">E42*F42</f>
        <v>0</v>
      </c>
      <c r="O42" s="170">
        <v>2</v>
      </c>
      <c r="AA42" s="146">
        <v>12</v>
      </c>
      <c r="AB42" s="146">
        <v>0</v>
      </c>
      <c r="AC42" s="146">
        <v>2</v>
      </c>
      <c r="AZ42" s="146">
        <v>2</v>
      </c>
      <c r="BA42" s="146">
        <f aca="true" t="shared" si="1" ref="BA42:BA49">IF(AZ42=1,G42,0)</f>
        <v>0</v>
      </c>
      <c r="BB42" s="146">
        <f aca="true" t="shared" si="2" ref="BB42:BB49">IF(AZ42=2,G42,0)</f>
        <v>0</v>
      </c>
      <c r="BC42" s="146">
        <f aca="true" t="shared" si="3" ref="BC42:BC49">IF(AZ42=3,G42,0)</f>
        <v>0</v>
      </c>
      <c r="BD42" s="146">
        <f aca="true" t="shared" si="4" ref="BD42:BD49">IF(AZ42=4,G42,0)</f>
        <v>0</v>
      </c>
      <c r="BE42" s="146">
        <f aca="true" t="shared" si="5" ref="BE42:BE49">IF(AZ42=5,G42,0)</f>
        <v>0</v>
      </c>
      <c r="CA42" s="177">
        <v>12</v>
      </c>
      <c r="CB42" s="177">
        <v>0</v>
      </c>
      <c r="CZ42" s="146">
        <v>0</v>
      </c>
    </row>
    <row r="43" spans="1:104" ht="22.5">
      <c r="A43" s="171">
        <v>12</v>
      </c>
      <c r="B43" s="172" t="s">
        <v>128</v>
      </c>
      <c r="C43" s="173" t="s">
        <v>172</v>
      </c>
      <c r="D43" s="174" t="s">
        <v>73</v>
      </c>
      <c r="E43" s="175">
        <v>6</v>
      </c>
      <c r="F43" s="175"/>
      <c r="G43" s="176">
        <f t="shared" si="0"/>
        <v>0</v>
      </c>
      <c r="O43" s="170">
        <v>2</v>
      </c>
      <c r="AA43" s="146">
        <v>12</v>
      </c>
      <c r="AB43" s="146">
        <v>0</v>
      </c>
      <c r="AC43" s="146">
        <v>536</v>
      </c>
      <c r="AZ43" s="146">
        <v>2</v>
      </c>
      <c r="BA43" s="146">
        <f t="shared" si="1"/>
        <v>0</v>
      </c>
      <c r="BB43" s="146">
        <f t="shared" si="2"/>
        <v>0</v>
      </c>
      <c r="BC43" s="146">
        <f t="shared" si="3"/>
        <v>0</v>
      </c>
      <c r="BD43" s="146">
        <f t="shared" si="4"/>
        <v>0</v>
      </c>
      <c r="BE43" s="146">
        <f t="shared" si="5"/>
        <v>0</v>
      </c>
      <c r="CA43" s="177">
        <v>12</v>
      </c>
      <c r="CB43" s="177">
        <v>0</v>
      </c>
      <c r="CZ43" s="146">
        <v>0</v>
      </c>
    </row>
    <row r="44" spans="1:104" ht="22.5">
      <c r="A44" s="171">
        <v>13</v>
      </c>
      <c r="B44" s="172" t="s">
        <v>129</v>
      </c>
      <c r="C44" s="173" t="s">
        <v>173</v>
      </c>
      <c r="D44" s="174" t="s">
        <v>73</v>
      </c>
      <c r="E44" s="175">
        <v>3</v>
      </c>
      <c r="F44" s="175"/>
      <c r="G44" s="176">
        <f t="shared" si="0"/>
        <v>0</v>
      </c>
      <c r="O44" s="170">
        <v>2</v>
      </c>
      <c r="AA44" s="146">
        <v>12</v>
      </c>
      <c r="AB44" s="146">
        <v>0</v>
      </c>
      <c r="AC44" s="146">
        <v>537</v>
      </c>
      <c r="AZ44" s="146">
        <v>2</v>
      </c>
      <c r="BA44" s="146">
        <f t="shared" si="1"/>
        <v>0</v>
      </c>
      <c r="BB44" s="146">
        <f t="shared" si="2"/>
        <v>0</v>
      </c>
      <c r="BC44" s="146">
        <f t="shared" si="3"/>
        <v>0</v>
      </c>
      <c r="BD44" s="146">
        <f t="shared" si="4"/>
        <v>0</v>
      </c>
      <c r="BE44" s="146">
        <f t="shared" si="5"/>
        <v>0</v>
      </c>
      <c r="CA44" s="177">
        <v>12</v>
      </c>
      <c r="CB44" s="177">
        <v>0</v>
      </c>
      <c r="CZ44" s="146">
        <v>0</v>
      </c>
    </row>
    <row r="45" spans="1:104" ht="22.5">
      <c r="A45" s="171">
        <v>14</v>
      </c>
      <c r="B45" s="172" t="s">
        <v>130</v>
      </c>
      <c r="C45" s="173" t="s">
        <v>174</v>
      </c>
      <c r="D45" s="174" t="s">
        <v>73</v>
      </c>
      <c r="E45" s="175">
        <v>13</v>
      </c>
      <c r="F45" s="175"/>
      <c r="G45" s="176">
        <f t="shared" si="0"/>
        <v>0</v>
      </c>
      <c r="O45" s="170">
        <v>2</v>
      </c>
      <c r="AA45" s="146">
        <v>12</v>
      </c>
      <c r="AB45" s="146">
        <v>0</v>
      </c>
      <c r="AC45" s="146">
        <v>538</v>
      </c>
      <c r="AZ45" s="146">
        <v>2</v>
      </c>
      <c r="BA45" s="146">
        <f t="shared" si="1"/>
        <v>0</v>
      </c>
      <c r="BB45" s="146">
        <f t="shared" si="2"/>
        <v>0</v>
      </c>
      <c r="BC45" s="146">
        <f t="shared" si="3"/>
        <v>0</v>
      </c>
      <c r="BD45" s="146">
        <f t="shared" si="4"/>
        <v>0</v>
      </c>
      <c r="BE45" s="146">
        <f t="shared" si="5"/>
        <v>0</v>
      </c>
      <c r="CA45" s="177">
        <v>12</v>
      </c>
      <c r="CB45" s="177">
        <v>0</v>
      </c>
      <c r="CZ45" s="146">
        <v>0</v>
      </c>
    </row>
    <row r="46" spans="1:104" ht="22.5">
      <c r="A46" s="171">
        <v>15</v>
      </c>
      <c r="B46" s="172" t="s">
        <v>131</v>
      </c>
      <c r="C46" s="173" t="s">
        <v>175</v>
      </c>
      <c r="D46" s="174" t="s">
        <v>73</v>
      </c>
      <c r="E46" s="175">
        <v>2</v>
      </c>
      <c r="F46" s="175"/>
      <c r="G46" s="176">
        <f t="shared" si="0"/>
        <v>0</v>
      </c>
      <c r="O46" s="170">
        <v>2</v>
      </c>
      <c r="AA46" s="146">
        <v>12</v>
      </c>
      <c r="AB46" s="146">
        <v>0</v>
      </c>
      <c r="AC46" s="146">
        <v>539</v>
      </c>
      <c r="AZ46" s="146">
        <v>2</v>
      </c>
      <c r="BA46" s="146">
        <f t="shared" si="1"/>
        <v>0</v>
      </c>
      <c r="BB46" s="146">
        <f t="shared" si="2"/>
        <v>0</v>
      </c>
      <c r="BC46" s="146">
        <f t="shared" si="3"/>
        <v>0</v>
      </c>
      <c r="BD46" s="146">
        <f t="shared" si="4"/>
        <v>0</v>
      </c>
      <c r="BE46" s="146">
        <f t="shared" si="5"/>
        <v>0</v>
      </c>
      <c r="CA46" s="177">
        <v>12</v>
      </c>
      <c r="CB46" s="177">
        <v>0</v>
      </c>
      <c r="CZ46" s="146">
        <v>0</v>
      </c>
    </row>
    <row r="47" spans="1:104" ht="22.5">
      <c r="A47" s="171">
        <v>16</v>
      </c>
      <c r="B47" s="172" t="s">
        <v>132</v>
      </c>
      <c r="C47" s="173" t="s">
        <v>186</v>
      </c>
      <c r="D47" s="174" t="s">
        <v>73</v>
      </c>
      <c r="E47" s="175">
        <v>14</v>
      </c>
      <c r="F47" s="175"/>
      <c r="G47" s="176">
        <f t="shared" si="0"/>
        <v>0</v>
      </c>
      <c r="O47" s="170">
        <v>2</v>
      </c>
      <c r="AA47" s="146">
        <v>12</v>
      </c>
      <c r="AB47" s="146">
        <v>0</v>
      </c>
      <c r="AC47" s="146">
        <v>541</v>
      </c>
      <c r="AZ47" s="146">
        <v>2</v>
      </c>
      <c r="BA47" s="146">
        <f t="shared" si="1"/>
        <v>0</v>
      </c>
      <c r="BB47" s="146">
        <f t="shared" si="2"/>
        <v>0</v>
      </c>
      <c r="BC47" s="146">
        <f t="shared" si="3"/>
        <v>0</v>
      </c>
      <c r="BD47" s="146">
        <f t="shared" si="4"/>
        <v>0</v>
      </c>
      <c r="BE47" s="146">
        <f t="shared" si="5"/>
        <v>0</v>
      </c>
      <c r="CA47" s="177">
        <v>12</v>
      </c>
      <c r="CB47" s="177">
        <v>0</v>
      </c>
      <c r="CZ47" s="146">
        <v>0</v>
      </c>
    </row>
    <row r="48" spans="1:80" ht="22.5">
      <c r="A48" s="171">
        <v>17</v>
      </c>
      <c r="B48" s="172" t="s">
        <v>133</v>
      </c>
      <c r="C48" s="173" t="s">
        <v>187</v>
      </c>
      <c r="D48" s="174" t="s">
        <v>73</v>
      </c>
      <c r="E48" s="175">
        <v>3</v>
      </c>
      <c r="F48" s="175"/>
      <c r="G48" s="176">
        <f t="shared" si="0"/>
        <v>0</v>
      </c>
      <c r="O48" s="170"/>
      <c r="CA48" s="177"/>
      <c r="CB48" s="177"/>
    </row>
    <row r="49" spans="1:104" ht="33.75">
      <c r="A49" s="171">
        <v>18</v>
      </c>
      <c r="B49" s="172" t="s">
        <v>134</v>
      </c>
      <c r="C49" s="173" t="s">
        <v>188</v>
      </c>
      <c r="D49" s="174" t="s">
        <v>73</v>
      </c>
      <c r="E49" s="175">
        <v>1</v>
      </c>
      <c r="F49" s="175"/>
      <c r="G49" s="176">
        <f t="shared" si="0"/>
        <v>0</v>
      </c>
      <c r="O49" s="170">
        <v>2</v>
      </c>
      <c r="AA49" s="146">
        <v>12</v>
      </c>
      <c r="AB49" s="146">
        <v>0</v>
      </c>
      <c r="AC49" s="146">
        <v>542</v>
      </c>
      <c r="AZ49" s="146">
        <v>2</v>
      </c>
      <c r="BA49" s="146">
        <f t="shared" si="1"/>
        <v>0</v>
      </c>
      <c r="BB49" s="146">
        <f t="shared" si="2"/>
        <v>0</v>
      </c>
      <c r="BC49" s="146">
        <f t="shared" si="3"/>
        <v>0</v>
      </c>
      <c r="BD49" s="146">
        <f t="shared" si="4"/>
        <v>0</v>
      </c>
      <c r="BE49" s="146">
        <f t="shared" si="5"/>
        <v>0</v>
      </c>
      <c r="CA49" s="177">
        <v>12</v>
      </c>
      <c r="CB49" s="177">
        <v>0</v>
      </c>
      <c r="CZ49" s="146">
        <v>0</v>
      </c>
    </row>
    <row r="50" spans="1:80" ht="12.75">
      <c r="A50" s="171">
        <v>19</v>
      </c>
      <c r="B50" s="172" t="s">
        <v>195</v>
      </c>
      <c r="C50" s="210" t="s">
        <v>196</v>
      </c>
      <c r="D50" s="212" t="s">
        <v>82</v>
      </c>
      <c r="E50" s="211">
        <f>E51</f>
        <v>264.6</v>
      </c>
      <c r="F50" s="213"/>
      <c r="G50" s="214">
        <f>E50*F50</f>
        <v>0</v>
      </c>
      <c r="O50" s="170"/>
      <c r="CA50" s="177"/>
      <c r="CB50" s="177"/>
    </row>
    <row r="51" spans="1:80" ht="12.75">
      <c r="A51" s="171"/>
      <c r="B51" s="172"/>
      <c r="C51" s="237" t="s">
        <v>200</v>
      </c>
      <c r="D51" s="238"/>
      <c r="E51" s="216">
        <f>(0.9+1.2*6+1.35*3+2.4*13+3.6*2+5.4*14+1.8*3)*2+1.5</f>
        <v>264.6</v>
      </c>
      <c r="F51" s="215"/>
      <c r="G51" s="214"/>
      <c r="O51" s="170"/>
      <c r="CA51" s="177"/>
      <c r="CB51" s="177"/>
    </row>
    <row r="52" spans="1:57" ht="12.75">
      <c r="A52" s="184"/>
      <c r="B52" s="185" t="s">
        <v>74</v>
      </c>
      <c r="C52" s="186" t="str">
        <f>CONCATENATE(B41," ",C41)</f>
        <v>769 Otvorové prvky z plastu</v>
      </c>
      <c r="D52" s="187"/>
      <c r="E52" s="188"/>
      <c r="F52" s="189"/>
      <c r="G52" s="190">
        <f>SUM(G41:G49)</f>
        <v>0</v>
      </c>
      <c r="O52" s="170">
        <v>4</v>
      </c>
      <c r="BA52" s="191">
        <f>SUM(BA41:BA49)</f>
        <v>0</v>
      </c>
      <c r="BB52" s="191">
        <f>SUM(BB41:BB49)</f>
        <v>0</v>
      </c>
      <c r="BC52" s="191">
        <f>SUM(BC41:BC49)</f>
        <v>0</v>
      </c>
      <c r="BD52" s="191">
        <f>SUM(BD41:BD49)</f>
        <v>0</v>
      </c>
      <c r="BE52" s="191">
        <f>SUM(BE41:BE49)</f>
        <v>0</v>
      </c>
    </row>
    <row r="53" spans="1:15" ht="12.75">
      <c r="A53" s="163" t="s">
        <v>72</v>
      </c>
      <c r="B53" s="164" t="s">
        <v>135</v>
      </c>
      <c r="C53" s="165" t="s">
        <v>136</v>
      </c>
      <c r="D53" s="166"/>
      <c r="E53" s="167"/>
      <c r="F53" s="167"/>
      <c r="G53" s="168"/>
      <c r="H53" s="169"/>
      <c r="I53" s="169"/>
      <c r="O53" s="170">
        <v>1</v>
      </c>
    </row>
    <row r="54" spans="1:104" ht="12.75">
      <c r="A54" s="171">
        <v>20</v>
      </c>
      <c r="B54" s="172" t="s">
        <v>137</v>
      </c>
      <c r="C54" s="173" t="s">
        <v>138</v>
      </c>
      <c r="D54" s="174" t="s">
        <v>103</v>
      </c>
      <c r="E54" s="175">
        <f>SUM(E55:E62)</f>
        <v>51.1695</v>
      </c>
      <c r="F54" s="175"/>
      <c r="G54" s="176">
        <f>E54*F54</f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7</v>
      </c>
      <c r="CZ54" s="146">
        <v>0.00015</v>
      </c>
    </row>
    <row r="55" spans="1:15" ht="12.75">
      <c r="A55" s="178"/>
      <c r="B55" s="180"/>
      <c r="C55" s="237" t="s">
        <v>189</v>
      </c>
      <c r="D55" s="238"/>
      <c r="E55" s="181">
        <f>0.15*(0.9+2.4*2)*1</f>
        <v>0.855</v>
      </c>
      <c r="F55" s="182"/>
      <c r="G55" s="183"/>
      <c r="M55" s="179" t="s">
        <v>139</v>
      </c>
      <c r="O55" s="170"/>
    </row>
    <row r="56" spans="1:15" ht="12.75">
      <c r="A56" s="178"/>
      <c r="B56" s="180"/>
      <c r="C56" s="237" t="s">
        <v>190</v>
      </c>
      <c r="D56" s="238"/>
      <c r="E56" s="181">
        <f>0.15*(1.2+2.4*2)*6</f>
        <v>5.3999999999999995</v>
      </c>
      <c r="F56" s="182"/>
      <c r="G56" s="183"/>
      <c r="M56" s="179" t="s">
        <v>140</v>
      </c>
      <c r="O56" s="170"/>
    </row>
    <row r="57" spans="1:15" ht="12.75">
      <c r="A57" s="178"/>
      <c r="B57" s="180"/>
      <c r="C57" s="237" t="s">
        <v>141</v>
      </c>
      <c r="D57" s="238"/>
      <c r="E57" s="181">
        <f>0.15*(1.35+2.4*2)*3</f>
        <v>2.7675</v>
      </c>
      <c r="F57" s="182"/>
      <c r="G57" s="183"/>
      <c r="M57" s="179" t="s">
        <v>141</v>
      </c>
      <c r="O57" s="170"/>
    </row>
    <row r="58" spans="1:15" ht="12.75">
      <c r="A58" s="178"/>
      <c r="B58" s="180"/>
      <c r="C58" s="237" t="s">
        <v>204</v>
      </c>
      <c r="D58" s="238"/>
      <c r="E58" s="181">
        <f>0.15*(2.4+2.4*2)*13</f>
        <v>14.039999999999997</v>
      </c>
      <c r="F58" s="182"/>
      <c r="G58" s="183"/>
      <c r="M58" s="179" t="s">
        <v>142</v>
      </c>
      <c r="O58" s="170"/>
    </row>
    <row r="59" spans="1:15" ht="12.75">
      <c r="A59" s="178"/>
      <c r="B59" s="180"/>
      <c r="C59" s="237" t="s">
        <v>191</v>
      </c>
      <c r="D59" s="238"/>
      <c r="E59" s="181">
        <f>0.15*(3.6+2.4*2)*2</f>
        <v>2.52</v>
      </c>
      <c r="F59" s="182"/>
      <c r="G59" s="183"/>
      <c r="M59" s="179" t="s">
        <v>143</v>
      </c>
      <c r="O59" s="170"/>
    </row>
    <row r="60" spans="1:15" ht="12.75">
      <c r="A60" s="178"/>
      <c r="B60" s="180"/>
      <c r="C60" s="237" t="s">
        <v>192</v>
      </c>
      <c r="D60" s="238"/>
      <c r="E60" s="181">
        <f>0.15*(5.4+2.4*2)*14</f>
        <v>21.419999999999998</v>
      </c>
      <c r="F60" s="182"/>
      <c r="G60" s="183"/>
      <c r="M60" s="179" t="s">
        <v>144</v>
      </c>
      <c r="O60" s="170"/>
    </row>
    <row r="61" spans="1:15" ht="12.75">
      <c r="A61" s="178"/>
      <c r="B61" s="180"/>
      <c r="C61" s="237" t="s">
        <v>193</v>
      </c>
      <c r="D61" s="238"/>
      <c r="E61" s="181">
        <f>0.15*(1.8+2.4*2)*3</f>
        <v>2.9699999999999998</v>
      </c>
      <c r="F61" s="182"/>
      <c r="G61" s="183"/>
      <c r="M61" s="179" t="s">
        <v>145</v>
      </c>
      <c r="O61" s="170"/>
    </row>
    <row r="62" spans="1:15" ht="12.75">
      <c r="A62" s="178"/>
      <c r="B62" s="180"/>
      <c r="C62" s="237" t="s">
        <v>194</v>
      </c>
      <c r="D62" s="238"/>
      <c r="E62" s="181">
        <f>0.15*(1.5+3.24*2)</f>
        <v>1.197</v>
      </c>
      <c r="F62" s="182"/>
      <c r="G62" s="183"/>
      <c r="M62" s="179" t="s">
        <v>146</v>
      </c>
      <c r="O62" s="170"/>
    </row>
    <row r="63" spans="1:57" ht="12.75">
      <c r="A63" s="184"/>
      <c r="B63" s="185" t="s">
        <v>74</v>
      </c>
      <c r="C63" s="186" t="str">
        <f>CONCATENATE(B53," ",C53)</f>
        <v>784 Malby</v>
      </c>
      <c r="D63" s="187"/>
      <c r="E63" s="188"/>
      <c r="F63" s="189"/>
      <c r="G63" s="190">
        <f>SUM(G53:G62)</f>
        <v>0</v>
      </c>
      <c r="O63" s="170">
        <v>4</v>
      </c>
      <c r="BA63" s="191">
        <f>SUM(BA53:BA62)</f>
        <v>0</v>
      </c>
      <c r="BB63" s="191">
        <f>SUM(BB53:BB62)</f>
        <v>0</v>
      </c>
      <c r="BC63" s="191">
        <f>SUM(BC53:BC62)</f>
        <v>0</v>
      </c>
      <c r="BD63" s="191">
        <f>SUM(BD53:BD62)</f>
        <v>0</v>
      </c>
      <c r="BE63" s="191">
        <f>SUM(BE53:BE62)</f>
        <v>0</v>
      </c>
    </row>
    <row r="64" spans="1:15" ht="12.75">
      <c r="A64" s="163" t="s">
        <v>72</v>
      </c>
      <c r="B64" s="164" t="s">
        <v>147</v>
      </c>
      <c r="C64" s="165" t="s">
        <v>148</v>
      </c>
      <c r="D64" s="166"/>
      <c r="E64" s="167"/>
      <c r="F64" s="167"/>
      <c r="G64" s="168"/>
      <c r="H64" s="169"/>
      <c r="I64" s="169"/>
      <c r="O64" s="170">
        <v>1</v>
      </c>
    </row>
    <row r="65" spans="1:104" ht="12.75">
      <c r="A65" s="171">
        <v>21</v>
      </c>
      <c r="B65" s="172" t="s">
        <v>149</v>
      </c>
      <c r="C65" s="173" t="s">
        <v>198</v>
      </c>
      <c r="D65" s="174" t="s">
        <v>117</v>
      </c>
      <c r="E65" s="175">
        <v>19.35</v>
      </c>
      <c r="F65" s="175"/>
      <c r="G65" s="176">
        <f aca="true" t="shared" si="6" ref="G65:G70">E65*F65</f>
        <v>0</v>
      </c>
      <c r="O65" s="170">
        <v>2</v>
      </c>
      <c r="AA65" s="146">
        <v>8</v>
      </c>
      <c r="AB65" s="146">
        <v>0</v>
      </c>
      <c r="AC65" s="146">
        <v>3</v>
      </c>
      <c r="AZ65" s="146">
        <v>1</v>
      </c>
      <c r="BA65" s="146">
        <f aca="true" t="shared" si="7" ref="BA65:BA70">IF(AZ65=1,G65,0)</f>
        <v>0</v>
      </c>
      <c r="BB65" s="146">
        <f aca="true" t="shared" si="8" ref="BB65:BB70">IF(AZ65=2,G65,0)</f>
        <v>0</v>
      </c>
      <c r="BC65" s="146">
        <f aca="true" t="shared" si="9" ref="BC65:BC70">IF(AZ65=3,G65,0)</f>
        <v>0</v>
      </c>
      <c r="BD65" s="146">
        <f aca="true" t="shared" si="10" ref="BD65:BD70">IF(AZ65=4,G65,0)</f>
        <v>0</v>
      </c>
      <c r="BE65" s="146">
        <f aca="true" t="shared" si="11" ref="BE65:BE70">IF(AZ65=5,G65,0)</f>
        <v>0</v>
      </c>
      <c r="CA65" s="177">
        <v>8</v>
      </c>
      <c r="CB65" s="177">
        <v>0</v>
      </c>
      <c r="CZ65" s="146">
        <v>0</v>
      </c>
    </row>
    <row r="66" spans="1:104" ht="12.75">
      <c r="A66" s="171">
        <v>22</v>
      </c>
      <c r="B66" s="172" t="s">
        <v>150</v>
      </c>
      <c r="C66" s="173" t="s">
        <v>151</v>
      </c>
      <c r="D66" s="174" t="s">
        <v>117</v>
      </c>
      <c r="E66" s="175">
        <v>19.35</v>
      </c>
      <c r="F66" s="175"/>
      <c r="G66" s="176">
        <f t="shared" si="6"/>
        <v>0</v>
      </c>
      <c r="O66" s="170">
        <v>2</v>
      </c>
      <c r="AA66" s="146">
        <v>8</v>
      </c>
      <c r="AB66" s="146">
        <v>0</v>
      </c>
      <c r="AC66" s="146">
        <v>3</v>
      </c>
      <c r="AZ66" s="146">
        <v>1</v>
      </c>
      <c r="BA66" s="146">
        <f t="shared" si="7"/>
        <v>0</v>
      </c>
      <c r="BB66" s="146">
        <f t="shared" si="8"/>
        <v>0</v>
      </c>
      <c r="BC66" s="146">
        <f t="shared" si="9"/>
        <v>0</v>
      </c>
      <c r="BD66" s="146">
        <f t="shared" si="10"/>
        <v>0</v>
      </c>
      <c r="BE66" s="146">
        <f t="shared" si="11"/>
        <v>0</v>
      </c>
      <c r="CA66" s="177">
        <v>8</v>
      </c>
      <c r="CB66" s="177">
        <v>0</v>
      </c>
      <c r="CZ66" s="146">
        <v>0</v>
      </c>
    </row>
    <row r="67" spans="1:104" ht="12.75">
      <c r="A67" s="171">
        <v>23</v>
      </c>
      <c r="B67" s="172" t="s">
        <v>152</v>
      </c>
      <c r="C67" s="173" t="s">
        <v>153</v>
      </c>
      <c r="D67" s="174" t="s">
        <v>117</v>
      </c>
      <c r="E67" s="175">
        <v>270.84</v>
      </c>
      <c r="F67" s="175"/>
      <c r="G67" s="176">
        <f t="shared" si="6"/>
        <v>0</v>
      </c>
      <c r="O67" s="170">
        <v>2</v>
      </c>
      <c r="AA67" s="146">
        <v>8</v>
      </c>
      <c r="AB67" s="146">
        <v>0</v>
      </c>
      <c r="AC67" s="146">
        <v>3</v>
      </c>
      <c r="AZ67" s="146">
        <v>1</v>
      </c>
      <c r="BA67" s="146">
        <f t="shared" si="7"/>
        <v>0</v>
      </c>
      <c r="BB67" s="146">
        <f t="shared" si="8"/>
        <v>0</v>
      </c>
      <c r="BC67" s="146">
        <f t="shared" si="9"/>
        <v>0</v>
      </c>
      <c r="BD67" s="146">
        <f t="shared" si="10"/>
        <v>0</v>
      </c>
      <c r="BE67" s="146">
        <f t="shared" si="11"/>
        <v>0</v>
      </c>
      <c r="CA67" s="177">
        <v>8</v>
      </c>
      <c r="CB67" s="177">
        <v>0</v>
      </c>
      <c r="CZ67" s="146">
        <v>0</v>
      </c>
    </row>
    <row r="68" spans="1:104" ht="12.75">
      <c r="A68" s="171">
        <v>24</v>
      </c>
      <c r="B68" s="172" t="s">
        <v>154</v>
      </c>
      <c r="C68" s="173" t="s">
        <v>155</v>
      </c>
      <c r="D68" s="174" t="s">
        <v>117</v>
      </c>
      <c r="E68" s="175">
        <v>19.35</v>
      </c>
      <c r="F68" s="175"/>
      <c r="G68" s="176">
        <f t="shared" si="6"/>
        <v>0</v>
      </c>
      <c r="O68" s="170">
        <v>2</v>
      </c>
      <c r="AA68" s="146">
        <v>8</v>
      </c>
      <c r="AB68" s="146">
        <v>0</v>
      </c>
      <c r="AC68" s="146">
        <v>3</v>
      </c>
      <c r="AZ68" s="146">
        <v>1</v>
      </c>
      <c r="BA68" s="146">
        <f t="shared" si="7"/>
        <v>0</v>
      </c>
      <c r="BB68" s="146">
        <f t="shared" si="8"/>
        <v>0</v>
      </c>
      <c r="BC68" s="146">
        <f t="shared" si="9"/>
        <v>0</v>
      </c>
      <c r="BD68" s="146">
        <f t="shared" si="10"/>
        <v>0</v>
      </c>
      <c r="BE68" s="146">
        <f t="shared" si="11"/>
        <v>0</v>
      </c>
      <c r="CA68" s="177">
        <v>8</v>
      </c>
      <c r="CB68" s="177">
        <v>0</v>
      </c>
      <c r="CZ68" s="146">
        <v>0</v>
      </c>
    </row>
    <row r="69" spans="1:104" ht="12.75">
      <c r="A69" s="171">
        <v>25</v>
      </c>
      <c r="B69" s="172" t="s">
        <v>156</v>
      </c>
      <c r="C69" s="173" t="s">
        <v>157</v>
      </c>
      <c r="D69" s="174" t="s">
        <v>117</v>
      </c>
      <c r="E69" s="175">
        <v>77.38</v>
      </c>
      <c r="F69" s="175"/>
      <c r="G69" s="176">
        <f t="shared" si="6"/>
        <v>0</v>
      </c>
      <c r="O69" s="170">
        <v>2</v>
      </c>
      <c r="AA69" s="146">
        <v>8</v>
      </c>
      <c r="AB69" s="146">
        <v>0</v>
      </c>
      <c r="AC69" s="146">
        <v>3</v>
      </c>
      <c r="AZ69" s="146">
        <v>1</v>
      </c>
      <c r="BA69" s="146">
        <f t="shared" si="7"/>
        <v>0</v>
      </c>
      <c r="BB69" s="146">
        <f t="shared" si="8"/>
        <v>0</v>
      </c>
      <c r="BC69" s="146">
        <f t="shared" si="9"/>
        <v>0</v>
      </c>
      <c r="BD69" s="146">
        <f t="shared" si="10"/>
        <v>0</v>
      </c>
      <c r="BE69" s="146">
        <f t="shared" si="11"/>
        <v>0</v>
      </c>
      <c r="CA69" s="177">
        <v>8</v>
      </c>
      <c r="CB69" s="177">
        <v>0</v>
      </c>
      <c r="CZ69" s="146">
        <v>0</v>
      </c>
    </row>
    <row r="70" spans="1:104" ht="12.75">
      <c r="A70" s="171">
        <v>26</v>
      </c>
      <c r="B70" s="172" t="s">
        <v>158</v>
      </c>
      <c r="C70" s="173" t="s">
        <v>159</v>
      </c>
      <c r="D70" s="174" t="s">
        <v>117</v>
      </c>
      <c r="E70" s="175">
        <v>19.35</v>
      </c>
      <c r="F70" s="175"/>
      <c r="G70" s="176">
        <f t="shared" si="6"/>
        <v>0</v>
      </c>
      <c r="O70" s="170">
        <v>2</v>
      </c>
      <c r="AA70" s="146">
        <v>8</v>
      </c>
      <c r="AB70" s="146">
        <v>0</v>
      </c>
      <c r="AC70" s="146">
        <v>3</v>
      </c>
      <c r="AZ70" s="146">
        <v>1</v>
      </c>
      <c r="BA70" s="146">
        <f t="shared" si="7"/>
        <v>0</v>
      </c>
      <c r="BB70" s="146">
        <f t="shared" si="8"/>
        <v>0</v>
      </c>
      <c r="BC70" s="146">
        <f t="shared" si="9"/>
        <v>0</v>
      </c>
      <c r="BD70" s="146">
        <f t="shared" si="10"/>
        <v>0</v>
      </c>
      <c r="BE70" s="146">
        <f t="shared" si="11"/>
        <v>0</v>
      </c>
      <c r="CA70" s="177">
        <v>8</v>
      </c>
      <c r="CB70" s="177">
        <v>0</v>
      </c>
      <c r="CZ70" s="146">
        <v>0</v>
      </c>
    </row>
    <row r="71" spans="1:57" ht="12.75">
      <c r="A71" s="184"/>
      <c r="B71" s="185" t="s">
        <v>74</v>
      </c>
      <c r="C71" s="186" t="str">
        <f>CONCATENATE(B64," ",C64)</f>
        <v>D96 Přesuny suti a vybouraných hmot</v>
      </c>
      <c r="D71" s="187"/>
      <c r="E71" s="188"/>
      <c r="F71" s="189"/>
      <c r="G71" s="190">
        <f>SUM(G64:G70)</f>
        <v>0</v>
      </c>
      <c r="O71" s="170">
        <v>4</v>
      </c>
      <c r="BA71" s="191">
        <f>SUM(BA64:BA70)</f>
        <v>0</v>
      </c>
      <c r="BB71" s="191">
        <f>SUM(BB64:BB70)</f>
        <v>0</v>
      </c>
      <c r="BC71" s="191">
        <f>SUM(BC64:BC70)</f>
        <v>0</v>
      </c>
      <c r="BD71" s="191">
        <f>SUM(BD64:BD70)</f>
        <v>0</v>
      </c>
      <c r="BE71" s="191">
        <f>SUM(BE64:BE70)</f>
        <v>0</v>
      </c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spans="1:7" ht="12.75">
      <c r="A95" s="192"/>
      <c r="B95" s="192"/>
      <c r="C95" s="192"/>
      <c r="D95" s="192"/>
      <c r="E95" s="192"/>
      <c r="F95" s="192"/>
      <c r="G95" s="192"/>
    </row>
    <row r="96" spans="1:7" ht="12.75">
      <c r="A96" s="192"/>
      <c r="B96" s="192"/>
      <c r="C96" s="192"/>
      <c r="D96" s="192"/>
      <c r="E96" s="192"/>
      <c r="F96" s="192"/>
      <c r="G96" s="192"/>
    </row>
    <row r="97" spans="1:7" ht="12.75">
      <c r="A97" s="192"/>
      <c r="B97" s="192"/>
      <c r="C97" s="192"/>
      <c r="D97" s="192"/>
      <c r="E97" s="192"/>
      <c r="F97" s="192"/>
      <c r="G97" s="192"/>
    </row>
    <row r="98" spans="1:7" ht="12.75">
      <c r="A98" s="192"/>
      <c r="B98" s="192"/>
      <c r="C98" s="192"/>
      <c r="D98" s="192"/>
      <c r="E98" s="192"/>
      <c r="F98" s="192"/>
      <c r="G98" s="192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spans="1:2" ht="12.75">
      <c r="A130" s="193"/>
      <c r="B130" s="193"/>
    </row>
    <row r="131" spans="1:7" ht="12.75">
      <c r="A131" s="192"/>
      <c r="B131" s="192"/>
      <c r="C131" s="195"/>
      <c r="D131" s="195"/>
      <c r="E131" s="196"/>
      <c r="F131" s="195"/>
      <c r="G131" s="197"/>
    </row>
    <row r="132" spans="1:7" ht="12.75">
      <c r="A132" s="198"/>
      <c r="B132" s="198"/>
      <c r="C132" s="192"/>
      <c r="D132" s="192"/>
      <c r="E132" s="199"/>
      <c r="F132" s="192"/>
      <c r="G132" s="192"/>
    </row>
    <row r="133" spans="1:7" ht="12.75">
      <c r="A133" s="192"/>
      <c r="B133" s="192"/>
      <c r="C133" s="192"/>
      <c r="D133" s="192"/>
      <c r="E133" s="199"/>
      <c r="F133" s="192"/>
      <c r="G133" s="192"/>
    </row>
    <row r="134" spans="1:7" ht="12.75">
      <c r="A134" s="192"/>
      <c r="B134" s="192"/>
      <c r="C134" s="192"/>
      <c r="D134" s="192"/>
      <c r="E134" s="199"/>
      <c r="F134" s="192"/>
      <c r="G134" s="192"/>
    </row>
    <row r="135" spans="1:7" ht="12.75">
      <c r="A135" s="192"/>
      <c r="B135" s="192"/>
      <c r="C135" s="192"/>
      <c r="D135" s="192"/>
      <c r="E135" s="199"/>
      <c r="F135" s="192"/>
      <c r="G135" s="192"/>
    </row>
    <row r="136" spans="1:7" ht="12.75">
      <c r="A136" s="192"/>
      <c r="B136" s="192"/>
      <c r="C136" s="192"/>
      <c r="D136" s="192"/>
      <c r="E136" s="199"/>
      <c r="F136" s="192"/>
      <c r="G136" s="192"/>
    </row>
    <row r="137" spans="1:7" ht="12.75">
      <c r="A137" s="192"/>
      <c r="B137" s="192"/>
      <c r="C137" s="192"/>
      <c r="D137" s="192"/>
      <c r="E137" s="199"/>
      <c r="F137" s="192"/>
      <c r="G137" s="192"/>
    </row>
    <row r="138" spans="1:7" ht="12.75">
      <c r="A138" s="192"/>
      <c r="B138" s="192"/>
      <c r="C138" s="192"/>
      <c r="D138" s="192"/>
      <c r="E138" s="199"/>
      <c r="F138" s="192"/>
      <c r="G138" s="192"/>
    </row>
    <row r="139" spans="1:7" ht="12.75">
      <c r="A139" s="192"/>
      <c r="B139" s="192"/>
      <c r="C139" s="192"/>
      <c r="D139" s="192"/>
      <c r="E139" s="199"/>
      <c r="F139" s="192"/>
      <c r="G139" s="192"/>
    </row>
    <row r="140" spans="1:7" ht="12.75">
      <c r="A140" s="192"/>
      <c r="B140" s="192"/>
      <c r="C140" s="192"/>
      <c r="D140" s="192"/>
      <c r="E140" s="199"/>
      <c r="F140" s="192"/>
      <c r="G140" s="192"/>
    </row>
    <row r="141" spans="1:7" ht="12.75">
      <c r="A141" s="192"/>
      <c r="B141" s="192"/>
      <c r="C141" s="192"/>
      <c r="D141" s="192"/>
      <c r="E141" s="199"/>
      <c r="F141" s="192"/>
      <c r="G141" s="192"/>
    </row>
    <row r="142" spans="1:7" ht="12.75">
      <c r="A142" s="192"/>
      <c r="B142" s="192"/>
      <c r="C142" s="192"/>
      <c r="D142" s="192"/>
      <c r="E142" s="199"/>
      <c r="F142" s="192"/>
      <c r="G142" s="192"/>
    </row>
    <row r="143" spans="1:7" ht="12.75">
      <c r="A143" s="192"/>
      <c r="B143" s="192"/>
      <c r="C143" s="192"/>
      <c r="D143" s="192"/>
      <c r="E143" s="199"/>
      <c r="F143" s="192"/>
      <c r="G143" s="192"/>
    </row>
    <row r="144" spans="1:7" ht="12.75">
      <c r="A144" s="192"/>
      <c r="B144" s="192"/>
      <c r="C144" s="192"/>
      <c r="D144" s="192"/>
      <c r="E144" s="199"/>
      <c r="F144" s="192"/>
      <c r="G144" s="192"/>
    </row>
  </sheetData>
  <sheetProtection/>
  <mergeCells count="29">
    <mergeCell ref="A1:G1"/>
    <mergeCell ref="A3:B3"/>
    <mergeCell ref="A4:B4"/>
    <mergeCell ref="E4:G4"/>
    <mergeCell ref="C9:D9"/>
    <mergeCell ref="C10:D10"/>
    <mergeCell ref="C13:D13"/>
    <mergeCell ref="C14:D14"/>
    <mergeCell ref="C15:D15"/>
    <mergeCell ref="C16:D16"/>
    <mergeCell ref="C17:D17"/>
    <mergeCell ref="C11:D11"/>
    <mergeCell ref="C12:D12"/>
    <mergeCell ref="C31:D31"/>
    <mergeCell ref="C38:D38"/>
    <mergeCell ref="C18:D18"/>
    <mergeCell ref="C22:D22"/>
    <mergeCell ref="C24:D24"/>
    <mergeCell ref="C26:D26"/>
    <mergeCell ref="C28:D28"/>
    <mergeCell ref="C51:D51"/>
    <mergeCell ref="C60:D60"/>
    <mergeCell ref="C61:D61"/>
    <mergeCell ref="C62:D62"/>
    <mergeCell ref="C55:D55"/>
    <mergeCell ref="C56:D56"/>
    <mergeCell ref="C57:D57"/>
    <mergeCell ref="C58:D58"/>
    <mergeCell ref="C59:D5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Komfort,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Notebook</cp:lastModifiedBy>
  <dcterms:created xsi:type="dcterms:W3CDTF">2014-10-02T12:05:12Z</dcterms:created>
  <dcterms:modified xsi:type="dcterms:W3CDTF">2016-08-25T11:19:30Z</dcterms:modified>
  <cp:category/>
  <cp:version/>
  <cp:contentType/>
  <cp:contentStatus/>
</cp:coreProperties>
</file>