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40" yWindow="0" windowWidth="24060" windowHeight="208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list'!$G$2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_xlnm.Print_Area" localSheetId="0">'Krycí list'!$A$1:$G$45</definedName>
    <definedName name="_xlnm.Print_Area" localSheetId="2">'Položky'!$A$1:$G$24</definedName>
    <definedName name="_xlnm.Print_Area" localSheetId="1">'Rekapitulace'!$A$1:$I$24</definedName>
    <definedName name="_xlnm.Print_Titles" localSheetId="2">'Položky'!$1:$6</definedName>
    <definedName name="_xlnm.Print_Titles" localSheetId="1">'Rekapitulace'!$1:$6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<sst xmlns="http://schemas.openxmlformats.org/spreadsheetml/2006/main" count="156" uniqueCount="121">
  <si>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</si>
  <si>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</si>
  <si>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</si>
  <si>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</si>
  <si>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</si>
  <si>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</si>
  <si>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</si>
  <si>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</si>
  <si>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</si>
  <si>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</si>
  <si>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</si>
  <si>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</si>
  <si>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</si>
  <si>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</si>
  <si>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</si>
  <si>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</si>
  <si>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</si>
  <si>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</si>
  <si>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</si>
  <si>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</si>
  <si>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</si>
  <si>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</si>
  <si>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</si>
  <si>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</si>
  <si>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</si>
  <si>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</si>
  <si>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</si>
  <si>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</si>
  <si>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</si>
  <si>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</si>
  <si>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</si>
  <si>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</si>
  <si>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</si>
  <si>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</si>
  <si>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</si>
  <si>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</si>
  <si>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</si>
  <si>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</si>
  <si>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</si>
  <si>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</si>
  <si>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</si>
  <si>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</si>
  <si>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</si>
  <si>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</si>
  <si>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</si>
  <si>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</si>
  <si>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</si>
  <si>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</si>
  <si>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</si>
  <si>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</si>
  <si>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</si>
  <si>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</si>
  <si>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</si>
  <si>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</si>
  <si>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</si>
  <si>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</si>
  <si>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</si>
  <si>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</si>
  <si>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</si>
  <si>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</si>
  <si>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</si>
  <si>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</si>
  <si>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</si>
  <si>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</si>
  <si>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</si>
  <si>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</si>
  <si>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</si>
  <si>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</si>
  <si>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</si>
  <si>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</si>
  <si>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</si>
  <si>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</si>
  <si>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</si>
  <si>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</si>
  <si>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</si>
  <si>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</si>
  <si>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</si>
  <si>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Gymnázium Terezy Novákové, Brno</t>
  </si>
  <si>
    <t>01</t>
  </si>
  <si>
    <t>6</t>
  </si>
  <si>
    <t>Úpravy povrchu,podlahy</t>
  </si>
  <si>
    <t>216903111R00</t>
  </si>
  <si>
    <t xml:space="preserve">Otryskání ploch pískem FP, stěn a rubů kleneb </t>
  </si>
  <si>
    <t>m2</t>
  </si>
  <si>
    <t>614471715R00</t>
  </si>
  <si>
    <t xml:space="preserve">Vyspravení beton. konstrukcí - adhézní můstek </t>
  </si>
  <si>
    <t>60001</t>
  </si>
  <si>
    <t xml:space="preserve">Vyrovnání zídek betonovým podhozem </t>
  </si>
  <si>
    <t>60002</t>
  </si>
  <si>
    <t xml:space="preserve">Lokální oprava teracové zídky - teracová vrstva </t>
  </si>
  <si>
    <t>60003</t>
  </si>
  <si>
    <t xml:space="preserve">Impregnace povrchu </t>
  </si>
  <si>
    <t>60005</t>
  </si>
  <si>
    <t xml:space="preserve">Lokální oprava betonového povrchu - finál vrstva </t>
  </si>
  <si>
    <t>60006</t>
  </si>
  <si>
    <t xml:space="preserve">Nové provedení dilatačních spar </t>
  </si>
  <si>
    <t>9</t>
  </si>
  <si>
    <t>Ostatní konstrukce, bourání</t>
  </si>
  <si>
    <t>90001</t>
  </si>
  <si>
    <t xml:space="preserve">Oplocení z dílců - nové sloupky a dílce pozink </t>
  </si>
  <si>
    <t>m</t>
  </si>
  <si>
    <t>90002</t>
  </si>
  <si>
    <t>99</t>
  </si>
  <si>
    <t>Staveništní přesun hmot</t>
  </si>
  <si>
    <t>998151111R00</t>
  </si>
  <si>
    <t xml:space="preserve">Přesun hmot, oplocení a zvláštní obj. zděné do 10m 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</si>
  <si>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</si>
  <si>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</si>
  <si>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</si>
  <si>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</si>
  <si>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</si>
  <si>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</si>
  <si>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</si>
  <si>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</si>
  <si>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</si>
  <si>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Vstupní brána - opravy nátěru</t>
  </si>
  <si>
    <t>90003</t>
  </si>
  <si>
    <t>90004</t>
  </si>
  <si>
    <t>Vstupní brána na čip - opravy nátěru, elektro</t>
  </si>
  <si>
    <t>Vstupní brána - opravy nátěru, pohon elektro, ovládání SIM</t>
  </si>
  <si>
    <t>Oprava oplocení</t>
  </si>
</sst>
</file>

<file path=xl/styles.xml><?xml version="1.0" encoding="utf-8"?>
<styleSheet xmlns="http://schemas.openxmlformats.org/spreadsheetml/2006/main">
  <numFmts count="18">
    <numFmt numFmtId="5" formatCode="#,##0\ &quot;CZK&quot;;\-#,##0\ &quot;CZK&quot;"/>
    <numFmt numFmtId="6" formatCode="#,##0\ &quot;CZK&quot;;[Red]\-#,##0\ &quot;CZK&quot;"/>
    <numFmt numFmtId="7" formatCode="#,##0.00\ &quot;CZK&quot;;\-#,##0.00\ &quot;CZK&quot;"/>
    <numFmt numFmtId="8" formatCode="#,##0.00\ &quot;CZK&quot;;[Red]\-#,##0.00\ &quot;CZK&quot;"/>
    <numFmt numFmtId="42" formatCode="_-* #,##0\ &quot;CZK&quot;_-;\-* #,##0\ &quot;CZK&quot;_-;_-* &quot;-&quot;\ &quot;CZK&quot;_-;_-@_-"/>
    <numFmt numFmtId="41" formatCode="_-* #,##0\ _C_Z_K_-;\-* #,##0\ _C_Z_K_-;_-* &quot;-&quot;\ _C_Z_K_-;_-@_-"/>
    <numFmt numFmtId="44" formatCode="_-* #,##0.00\ &quot;CZK&quot;_-;\-* #,##0.00\ &quot;CZK&quot;_-;_-* &quot;-&quot;??\ &quot;CZK&quot;_-;_-@_-"/>
    <numFmt numFmtId="43" formatCode="_-* #,##0.00\ _C_Z_K_-;\-* #,##0.00\ _C_Z_K_-;_-* &quot;-&quot;??\ _C_Z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#,##0\ &quot;Kč&quot;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 CE"/>
      <family val="0"/>
    </font>
    <font>
      <i/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3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3" fillId="0" borderId="16" xfId="0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49" fontId="3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3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3" fillId="33" borderId="29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2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72" fontId="0" fillId="0" borderId="17" xfId="0" applyNumberFormat="1" applyBorder="1" applyAlignment="1">
      <alignment horizontal="right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55" applyFont="1" applyBorder="1">
      <alignment/>
      <protection/>
    </xf>
    <xf numFmtId="0" fontId="0" fillId="0" borderId="49" xfId="55" applyBorder="1">
      <alignment/>
      <protection/>
    </xf>
    <xf numFmtId="0" fontId="0" fillId="0" borderId="49" xfId="55" applyBorder="1" applyAlignment="1">
      <alignment horizontal="right"/>
      <protection/>
    </xf>
    <xf numFmtId="0" fontId="0" fillId="0" borderId="50" xfId="5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3" fillId="0" borderId="52" xfId="55" applyFont="1" applyBorder="1">
      <alignment/>
      <protection/>
    </xf>
    <xf numFmtId="0" fontId="0" fillId="0" borderId="52" xfId="55" applyBorder="1">
      <alignment/>
      <protection/>
    </xf>
    <xf numFmtId="0" fontId="0" fillId="0" borderId="52" xfId="55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3" borderId="29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53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0" fillId="33" borderId="41" xfId="0" applyFill="1" applyBorder="1" applyAlignment="1">
      <alignment/>
    </xf>
    <xf numFmtId="0" fontId="3" fillId="33" borderId="56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72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33" borderId="37" xfId="0" applyFill="1" applyBorder="1" applyAlignment="1">
      <alignment/>
    </xf>
    <xf numFmtId="0" fontId="3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4" fontId="0" fillId="33" borderId="57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55">
      <alignment/>
      <protection/>
    </xf>
    <xf numFmtId="0" fontId="9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10" fillId="0" borderId="0" xfId="55" applyFont="1" applyAlignment="1">
      <alignment horizontal="right"/>
      <protection/>
    </xf>
    <xf numFmtId="0" fontId="4" fillId="0" borderId="50" xfId="55" applyFont="1" applyBorder="1" applyAlignment="1">
      <alignment horizontal="right"/>
      <protection/>
    </xf>
    <xf numFmtId="0" fontId="0" fillId="0" borderId="49" xfId="55" applyBorder="1" applyAlignment="1">
      <alignment horizontal="left"/>
      <protection/>
    </xf>
    <xf numFmtId="0" fontId="0" fillId="0" borderId="51" xfId="55" applyBorder="1">
      <alignment/>
      <protection/>
    </xf>
    <xf numFmtId="0" fontId="4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 applyAlignment="1">
      <alignment horizontal="right"/>
      <protection/>
    </xf>
    <xf numFmtId="0" fontId="0" fillId="0" borderId="0" xfId="55" applyAlignment="1">
      <alignment/>
      <protection/>
    </xf>
    <xf numFmtId="49" fontId="4" fillId="33" borderId="19" xfId="55" applyNumberFormat="1" applyFont="1" applyFill="1" applyBorder="1">
      <alignment/>
      <protection/>
    </xf>
    <xf numFmtId="0" fontId="4" fillId="33" borderId="17" xfId="55" applyFont="1" applyFill="1" applyBorder="1" applyAlignment="1">
      <alignment horizontal="center"/>
      <protection/>
    </xf>
    <xf numFmtId="0" fontId="4" fillId="33" borderId="17" xfId="55" applyNumberFormat="1" applyFont="1" applyFill="1" applyBorder="1" applyAlignment="1">
      <alignment horizontal="center"/>
      <protection/>
    </xf>
    <xf numFmtId="0" fontId="4" fillId="33" borderId="19" xfId="55" applyFont="1" applyFill="1" applyBorder="1" applyAlignment="1">
      <alignment horizontal="center"/>
      <protection/>
    </xf>
    <xf numFmtId="0" fontId="3" fillId="0" borderId="58" xfId="55" applyFont="1" applyBorder="1" applyAlignment="1">
      <alignment horizontal="center"/>
      <protection/>
    </xf>
    <xf numFmtId="49" fontId="3" fillId="0" borderId="58" xfId="55" applyNumberFormat="1" applyFont="1" applyBorder="1" applyAlignment="1">
      <alignment horizontal="left"/>
      <protection/>
    </xf>
    <xf numFmtId="0" fontId="3" fillId="0" borderId="59" xfId="55" applyFont="1" applyBorder="1">
      <alignment/>
      <protection/>
    </xf>
    <xf numFmtId="0" fontId="0" fillId="0" borderId="18" xfId="55" applyBorder="1" applyAlignment="1">
      <alignment horizontal="center"/>
      <protection/>
    </xf>
    <xf numFmtId="0" fontId="0" fillId="0" borderId="18" xfId="55" applyNumberFormat="1" applyBorder="1" applyAlignment="1">
      <alignment horizontal="right"/>
      <protection/>
    </xf>
    <xf numFmtId="0" fontId="0" fillId="0" borderId="17" xfId="55" applyNumberFormat="1" applyBorder="1">
      <alignment/>
      <protection/>
    </xf>
    <xf numFmtId="0" fontId="0" fillId="0" borderId="0" xfId="55" applyNumberFormat="1">
      <alignment/>
      <protection/>
    </xf>
    <xf numFmtId="0" fontId="11" fillId="0" borderId="0" xfId="55" applyFont="1">
      <alignment/>
      <protection/>
    </xf>
    <xf numFmtId="0" fontId="7" fillId="0" borderId="60" xfId="55" applyFont="1" applyBorder="1" applyAlignment="1">
      <alignment horizontal="center" vertical="top"/>
      <protection/>
    </xf>
    <xf numFmtId="49" fontId="7" fillId="0" borderId="60" xfId="55" applyNumberFormat="1" applyFont="1" applyBorder="1" applyAlignment="1">
      <alignment horizontal="left" vertical="top"/>
      <protection/>
    </xf>
    <xf numFmtId="0" fontId="7" fillId="0" borderId="60" xfId="55" applyFont="1" applyBorder="1" applyAlignment="1">
      <alignment vertical="top" wrapText="1"/>
      <protection/>
    </xf>
    <xf numFmtId="49" fontId="7" fillId="0" borderId="60" xfId="55" applyNumberFormat="1" applyFont="1" applyBorder="1" applyAlignment="1">
      <alignment horizontal="center" shrinkToFit="1"/>
      <protection/>
    </xf>
    <xf numFmtId="4" fontId="7" fillId="0" borderId="60" xfId="55" applyNumberFormat="1" applyFont="1" applyBorder="1" applyAlignment="1">
      <alignment horizontal="right"/>
      <protection/>
    </xf>
    <xf numFmtId="4" fontId="7" fillId="0" borderId="60" xfId="55" applyNumberFormat="1" applyFont="1" applyBorder="1">
      <alignment/>
      <protection/>
    </xf>
    <xf numFmtId="0" fontId="11" fillId="0" borderId="0" xfId="55" applyFont="1">
      <alignment/>
      <protection/>
    </xf>
    <xf numFmtId="0" fontId="0" fillId="33" borderId="19" xfId="55" applyFill="1" applyBorder="1" applyAlignment="1">
      <alignment horizontal="center"/>
      <protection/>
    </xf>
    <xf numFmtId="49" fontId="12" fillId="33" borderId="19" xfId="55" applyNumberFormat="1" applyFont="1" applyFill="1" applyBorder="1" applyAlignment="1">
      <alignment horizontal="left"/>
      <protection/>
    </xf>
    <xf numFmtId="0" fontId="12" fillId="33" borderId="59" xfId="55" applyFont="1" applyFill="1" applyBorder="1">
      <alignment/>
      <protection/>
    </xf>
    <xf numFmtId="0" fontId="0" fillId="33" borderId="18" xfId="55" applyFill="1" applyBorder="1" applyAlignment="1">
      <alignment horizontal="center"/>
      <protection/>
    </xf>
    <xf numFmtId="4" fontId="0" fillId="33" borderId="18" xfId="55" applyNumberFormat="1" applyFill="1" applyBorder="1" applyAlignment="1">
      <alignment horizontal="right"/>
      <protection/>
    </xf>
    <xf numFmtId="4" fontId="0" fillId="33" borderId="17" xfId="55" applyNumberFormat="1" applyFill="1" applyBorder="1" applyAlignment="1">
      <alignment horizontal="right"/>
      <protection/>
    </xf>
    <xf numFmtId="4" fontId="3" fillId="33" borderId="19" xfId="55" applyNumberFormat="1" applyFont="1" applyFill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13" fillId="0" borderId="0" xfId="55" applyFont="1" applyAlignment="1">
      <alignment/>
      <protection/>
    </xf>
    <xf numFmtId="0" fontId="14" fillId="0" borderId="0" xfId="55" applyFont="1" applyBorder="1">
      <alignment/>
      <protection/>
    </xf>
    <xf numFmtId="3" fontId="14" fillId="0" borderId="0" xfId="55" applyNumberFormat="1" applyFont="1" applyBorder="1" applyAlignment="1">
      <alignment horizontal="right"/>
      <protection/>
    </xf>
    <xf numFmtId="4" fontId="14" fillId="0" borderId="0" xfId="55" applyNumberFormat="1" applyFont="1" applyBorder="1">
      <alignment/>
      <protection/>
    </xf>
    <xf numFmtId="0" fontId="13" fillId="0" borderId="0" xfId="55" applyFont="1" applyBorder="1" applyAlignment="1">
      <alignment/>
      <protection/>
    </xf>
    <xf numFmtId="0" fontId="0" fillId="0" borderId="0" xfId="55" applyBorder="1" applyAlignment="1">
      <alignment horizontal="right"/>
      <protection/>
    </xf>
    <xf numFmtId="49" fontId="4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73" fontId="0" fillId="0" borderId="59" xfId="0" applyNumberFormat="1" applyBorder="1" applyAlignment="1">
      <alignment horizontal="right" indent="2"/>
    </xf>
    <xf numFmtId="173" fontId="0" fillId="0" borderId="24" xfId="0" applyNumberFormat="1" applyBorder="1" applyAlignment="1">
      <alignment horizontal="right" indent="2"/>
    </xf>
    <xf numFmtId="173" fontId="6" fillId="33" borderId="62" xfId="0" applyNumberFormat="1" applyFont="1" applyFill="1" applyBorder="1" applyAlignment="1">
      <alignment horizontal="right" indent="2"/>
    </xf>
    <xf numFmtId="173" fontId="6" fillId="33" borderId="57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63" xfId="55" applyFont="1" applyBorder="1" applyAlignment="1">
      <alignment horizontal="center"/>
      <protection/>
    </xf>
    <xf numFmtId="0" fontId="0" fillId="0" borderId="64" xfId="55" applyFont="1" applyBorder="1" applyAlignment="1">
      <alignment horizontal="center"/>
      <protection/>
    </xf>
    <xf numFmtId="0" fontId="0" fillId="0" borderId="65" xfId="55" applyFont="1" applyBorder="1" applyAlignment="1">
      <alignment horizontal="center"/>
      <protection/>
    </xf>
    <xf numFmtId="0" fontId="0" fillId="0" borderId="66" xfId="55" applyFont="1" applyBorder="1" applyAlignment="1">
      <alignment horizontal="center"/>
      <protection/>
    </xf>
    <xf numFmtId="0" fontId="0" fillId="0" borderId="52" xfId="55" applyFont="1" applyBorder="1" applyAlignment="1">
      <alignment horizontal="left"/>
      <protection/>
    </xf>
    <xf numFmtId="0" fontId="0" fillId="0" borderId="67" xfId="55" applyFont="1" applyBorder="1" applyAlignment="1">
      <alignment horizontal="left"/>
      <protection/>
    </xf>
    <xf numFmtId="3" fontId="3" fillId="33" borderId="38" xfId="0" applyNumberFormat="1" applyFont="1" applyFill="1" applyBorder="1" applyAlignment="1">
      <alignment horizontal="right"/>
    </xf>
    <xf numFmtId="3" fontId="3" fillId="33" borderId="57" xfId="0" applyNumberFormat="1" applyFont="1" applyFill="1" applyBorder="1" applyAlignment="1">
      <alignment horizontal="right"/>
    </xf>
    <xf numFmtId="0" fontId="8" fillId="0" borderId="0" xfId="55" applyFont="1" applyAlignment="1">
      <alignment horizontal="center"/>
      <protection/>
    </xf>
    <xf numFmtId="49" fontId="0" fillId="0" borderId="65" xfId="55" applyNumberFormat="1" applyFont="1" applyBorder="1" applyAlignment="1">
      <alignment horizontal="center"/>
      <protection/>
    </xf>
    <xf numFmtId="0" fontId="0" fillId="0" borderId="68" xfId="55" applyBorder="1" applyAlignment="1">
      <alignment horizontal="center" shrinkToFit="1"/>
      <protection/>
    </xf>
    <xf numFmtId="0" fontId="0" fillId="0" borderId="52" xfId="55" applyBorder="1" applyAlignment="1">
      <alignment horizontal="center" shrinkToFit="1"/>
      <protection/>
    </xf>
    <xf numFmtId="0" fontId="0" fillId="0" borderId="67" xfId="55" applyBorder="1" applyAlignment="1">
      <alignment horizontal="center" shrinkToFit="1"/>
      <protection/>
    </xf>
    <xf numFmtId="0" fontId="31" fillId="33" borderId="19" xfId="55" applyFont="1" applyFill="1" applyBorder="1" applyAlignment="1">
      <alignment horizontal="center"/>
      <protection/>
    </xf>
    <xf numFmtId="0" fontId="31" fillId="33" borderId="18" xfId="55" applyFont="1" applyFill="1" applyBorder="1" applyAlignment="1">
      <alignment horizontal="center"/>
      <protection/>
    </xf>
    <xf numFmtId="4" fontId="31" fillId="33" borderId="18" xfId="55" applyNumberFormat="1" applyFont="1" applyFill="1" applyBorder="1" applyAlignment="1">
      <alignment horizontal="right"/>
      <protection/>
    </xf>
    <xf numFmtId="4" fontId="31" fillId="33" borderId="17" xfId="55" applyNumberFormat="1" applyFont="1" applyFill="1" applyBorder="1" applyAlignment="1">
      <alignment horizontal="right"/>
      <protection/>
    </xf>
    <xf numFmtId="4" fontId="12" fillId="33" borderId="19" xfId="55" applyNumberFormat="1" applyFont="1" applyFill="1" applyBorder="1">
      <alignment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3" fontId="31" fillId="0" borderId="0" xfId="55" applyNumberFormat="1" applyFont="1">
      <alignment/>
      <protection/>
    </xf>
    <xf numFmtId="0" fontId="0" fillId="0" borderId="68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í_POL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H14" sqref="H14"/>
    </sheetView>
  </sheetViews>
  <sheetFormatPr defaultColWidth="8.75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 t="str">
        <f>Rekapitulace!G2</f>
        <v>Oprava oplocení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78</v>
      </c>
      <c r="B5" s="16"/>
      <c r="C5" s="17" t="s">
        <v>77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/>
      <c r="B7" s="24"/>
      <c r="C7" s="25" t="s">
        <v>77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2"/>
      <c r="D8" s="202"/>
      <c r="E8" s="203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2">
        <f>Projektant</f>
        <v>0</v>
      </c>
      <c r="D9" s="202"/>
      <c r="E9" s="203"/>
      <c r="F9" s="11"/>
      <c r="G9" s="33"/>
      <c r="H9" s="34"/>
    </row>
    <row r="10" spans="1:8" ht="12.75">
      <c r="A10" s="28" t="s">
        <v>15</v>
      </c>
      <c r="B10" s="11"/>
      <c r="C10" s="202"/>
      <c r="D10" s="202"/>
      <c r="E10" s="202"/>
      <c r="F10" s="35"/>
      <c r="G10" s="36"/>
      <c r="H10" s="37"/>
    </row>
    <row r="11" spans="1:57" ht="13.5" customHeight="1">
      <c r="A11" s="28" t="s">
        <v>16</v>
      </c>
      <c r="B11" s="11"/>
      <c r="C11" s="202"/>
      <c r="D11" s="202"/>
      <c r="E11" s="202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4"/>
      <c r="D12" s="204"/>
      <c r="E12" s="204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Rekapitulace!A15</f>
        <v>Ztížené výrobní podmínky</v>
      </c>
      <c r="E15" s="57"/>
      <c r="F15" s="58"/>
      <c r="G15" s="55">
        <f>Rekapitulace!I15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59" t="str">
        <f>Rekapitulace!A16</f>
        <v>Oborová přirážka</v>
      </c>
      <c r="E16" s="60"/>
      <c r="F16" s="61"/>
      <c r="G16" s="55">
        <f>Rekapitulace!I16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59" t="str">
        <f>Rekapitulace!A17</f>
        <v>Přesun stavebních kapacit</v>
      </c>
      <c r="E17" s="60"/>
      <c r="F17" s="61"/>
      <c r="G17" s="55">
        <f>Rekapitulace!I17</f>
        <v>0</v>
      </c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 t="str">
        <f>Rekapitulace!A18</f>
        <v>Mimostaveništní doprava</v>
      </c>
      <c r="E18" s="60"/>
      <c r="F18" s="61"/>
      <c r="G18" s="55">
        <f>Rekapitulace!I18</f>
        <v>0</v>
      </c>
    </row>
    <row r="19" spans="1:7" ht="15.75" customHeight="1">
      <c r="A19" s="64" t="s">
        <v>30</v>
      </c>
      <c r="B19" s="54"/>
      <c r="C19" s="55">
        <f>SUM(C15:C18)</f>
        <v>0</v>
      </c>
      <c r="D19" s="65" t="str">
        <f>Rekapitulace!A19</f>
        <v>Zařízení staveniště</v>
      </c>
      <c r="E19" s="60"/>
      <c r="F19" s="61"/>
      <c r="G19" s="55">
        <f>Rekapitulace!I19</f>
        <v>0</v>
      </c>
    </row>
    <row r="20" spans="1:7" ht="15.75" customHeight="1">
      <c r="A20" s="64"/>
      <c r="B20" s="54"/>
      <c r="C20" s="55"/>
      <c r="D20" s="59" t="str">
        <f>Rekapitulace!A20</f>
        <v>Provoz investora</v>
      </c>
      <c r="E20" s="60"/>
      <c r="F20" s="61"/>
      <c r="G20" s="55">
        <f>Rekapitulace!I20</f>
        <v>0</v>
      </c>
    </row>
    <row r="21" spans="1:7" ht="15.75" customHeight="1">
      <c r="A21" s="64" t="s">
        <v>31</v>
      </c>
      <c r="B21" s="54"/>
      <c r="C21" s="55">
        <f>HZS</f>
        <v>0</v>
      </c>
      <c r="D21" s="59" t="str">
        <f>Rekapitulace!A21</f>
        <v>Kompletační činnost (IČD)</v>
      </c>
      <c r="E21" s="60"/>
      <c r="F21" s="61"/>
      <c r="G21" s="55">
        <f>Rekapitulace!I21</f>
        <v>0</v>
      </c>
    </row>
    <row r="22" spans="1:7" ht="15.75" customHeight="1">
      <c r="A22" s="66" t="s">
        <v>32</v>
      </c>
      <c r="B22" s="34"/>
      <c r="C22" s="55">
        <f>C19+C21</f>
        <v>0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205" t="s">
        <v>34</v>
      </c>
      <c r="B23" s="206"/>
      <c r="C23" s="67">
        <f>C22+G23</f>
        <v>0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197">
        <f>ROUND(C23-F32,0)</f>
        <v>0</v>
      </c>
      <c r="G30" s="198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197">
        <f>ROUND(PRODUCT(F30,C31/100),1)</f>
        <v>0</v>
      </c>
      <c r="G31" s="198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197">
        <v>0</v>
      </c>
      <c r="G32" s="198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197">
        <f>ROUND(PRODUCT(F32,C33/100),1)</f>
        <v>0</v>
      </c>
      <c r="G33" s="198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199">
        <f>CEILING(SUM(F30:F33),IF(SUM(F30:F33)&gt;=0,1,-1))</f>
        <v>0</v>
      </c>
      <c r="G34" s="200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1"/>
      <c r="C37" s="201"/>
      <c r="D37" s="201"/>
      <c r="E37" s="201"/>
      <c r="F37" s="201"/>
      <c r="G37" s="201"/>
      <c r="H37" t="s">
        <v>6</v>
      </c>
    </row>
    <row r="38" spans="1:8" ht="12.75" customHeight="1">
      <c r="A38" s="95"/>
      <c r="B38" s="201"/>
      <c r="C38" s="201"/>
      <c r="D38" s="201"/>
      <c r="E38" s="201"/>
      <c r="F38" s="201"/>
      <c r="G38" s="201"/>
      <c r="H38" t="s">
        <v>6</v>
      </c>
    </row>
    <row r="39" spans="1:8" ht="12.75">
      <c r="A39" s="95"/>
      <c r="B39" s="201"/>
      <c r="C39" s="201"/>
      <c r="D39" s="201"/>
      <c r="E39" s="201"/>
      <c r="F39" s="201"/>
      <c r="G39" s="201"/>
      <c r="H39" t="s">
        <v>6</v>
      </c>
    </row>
    <row r="40" spans="1:8" ht="12.75">
      <c r="A40" s="95"/>
      <c r="B40" s="201"/>
      <c r="C40" s="201"/>
      <c r="D40" s="201"/>
      <c r="E40" s="201"/>
      <c r="F40" s="201"/>
      <c r="G40" s="201"/>
      <c r="H40" t="s">
        <v>6</v>
      </c>
    </row>
    <row r="41" spans="1:8" ht="12.75">
      <c r="A41" s="95"/>
      <c r="B41" s="201"/>
      <c r="C41" s="201"/>
      <c r="D41" s="201"/>
      <c r="E41" s="201"/>
      <c r="F41" s="201"/>
      <c r="G41" s="201"/>
      <c r="H41" t="s">
        <v>6</v>
      </c>
    </row>
    <row r="42" spans="1:8" ht="12.75">
      <c r="A42" s="95"/>
      <c r="B42" s="201"/>
      <c r="C42" s="201"/>
      <c r="D42" s="201"/>
      <c r="E42" s="201"/>
      <c r="F42" s="201"/>
      <c r="G42" s="201"/>
      <c r="H42" t="s">
        <v>6</v>
      </c>
    </row>
    <row r="43" spans="1:8" ht="12.75">
      <c r="A43" s="95"/>
      <c r="B43" s="201"/>
      <c r="C43" s="201"/>
      <c r="D43" s="201"/>
      <c r="E43" s="201"/>
      <c r="F43" s="201"/>
      <c r="G43" s="201"/>
      <c r="H43" t="s">
        <v>6</v>
      </c>
    </row>
    <row r="44" spans="1:8" ht="12.75">
      <c r="A44" s="95"/>
      <c r="B44" s="201"/>
      <c r="C44" s="201"/>
      <c r="D44" s="201"/>
      <c r="E44" s="201"/>
      <c r="F44" s="201"/>
      <c r="G44" s="201"/>
      <c r="H44" t="s">
        <v>6</v>
      </c>
    </row>
    <row r="45" spans="1:8" ht="0.75" customHeight="1">
      <c r="A45" s="95"/>
      <c r="B45" s="201"/>
      <c r="C45" s="201"/>
      <c r="D45" s="201"/>
      <c r="E45" s="201"/>
      <c r="F45" s="201"/>
      <c r="G45" s="201"/>
      <c r="H45" t="s">
        <v>6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workbookViewId="0" topLeftCell="A1">
      <selection activeCell="D50" sqref="D50"/>
    </sheetView>
  </sheetViews>
  <sheetFormatPr defaultColWidth="8.75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7" t="s">
        <v>49</v>
      </c>
      <c r="B1" s="208"/>
      <c r="C1" s="96" t="str">
        <f>CONCATENATE(cislostavby," ",nazevstavby)</f>
        <v> Gymnázium Terezy Novákové, Brno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09" t="s">
        <v>51</v>
      </c>
      <c r="B2" s="210"/>
      <c r="C2" s="102" t="str">
        <f>CONCATENATE(cisloobjektu," ",nazevobjektu)</f>
        <v>01 Gymnázium Terezy Novákové, Brno</v>
      </c>
      <c r="D2" s="103"/>
      <c r="E2" s="104"/>
      <c r="F2" s="103"/>
      <c r="G2" s="228" t="s">
        <v>120</v>
      </c>
      <c r="H2" s="211"/>
      <c r="I2" s="212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2" t="str">
        <f>Položky!B7</f>
        <v>6</v>
      </c>
      <c r="B7" s="114" t="str">
        <f>Položky!C7</f>
        <v>Úpravy povrchu,podlahy</v>
      </c>
      <c r="D7" s="115"/>
      <c r="E7" s="193">
        <f>Položky!BA15</f>
        <v>0</v>
      </c>
      <c r="F7" s="194">
        <f>Položky!BB15</f>
        <v>0</v>
      </c>
      <c r="G7" s="194">
        <f>Položky!BC15</f>
        <v>0</v>
      </c>
      <c r="H7" s="194">
        <f>Položky!BD15</f>
        <v>0</v>
      </c>
      <c r="I7" s="195">
        <f>Položky!BE15</f>
        <v>0</v>
      </c>
    </row>
    <row r="8" spans="1:9" s="34" customFormat="1" ht="12.75">
      <c r="A8" s="192" t="str">
        <f>Položky!B16</f>
        <v>9</v>
      </c>
      <c r="B8" s="114" t="str">
        <f>Položky!C16</f>
        <v>Ostatní konstrukce, bourání</v>
      </c>
      <c r="D8" s="115"/>
      <c r="E8" s="193">
        <f>Položky!BA21</f>
        <v>0</v>
      </c>
      <c r="F8" s="194">
        <f>Položky!BB21</f>
        <v>0</v>
      </c>
      <c r="G8" s="194">
        <f>Položky!BC21</f>
        <v>0</v>
      </c>
      <c r="H8" s="194">
        <f>Položky!BD21</f>
        <v>0</v>
      </c>
      <c r="I8" s="195">
        <f>Položky!BE21</f>
        <v>0</v>
      </c>
    </row>
    <row r="9" spans="1:9" s="34" customFormat="1" ht="13.5" thickBot="1">
      <c r="A9" s="192" t="str">
        <f>Položky!B22</f>
        <v>99</v>
      </c>
      <c r="B9" s="114" t="str">
        <f>Položky!C22</f>
        <v>Staveništní přesun hmot</v>
      </c>
      <c r="D9" s="115"/>
      <c r="E9" s="193">
        <f>Položky!BA24</f>
        <v>0</v>
      </c>
      <c r="F9" s="194">
        <f>Položky!BB24</f>
        <v>0</v>
      </c>
      <c r="G9" s="194">
        <f>Položky!BC24</f>
        <v>0</v>
      </c>
      <c r="H9" s="194">
        <f>Položky!BD24</f>
        <v>0</v>
      </c>
      <c r="I9" s="195">
        <f>Položky!BE24</f>
        <v>0</v>
      </c>
    </row>
    <row r="10" spans="1:9" s="122" customFormat="1" ht="13.5" thickBot="1">
      <c r="A10" s="116"/>
      <c r="B10" s="117" t="s">
        <v>58</v>
      </c>
      <c r="C10" s="117"/>
      <c r="D10" s="118"/>
      <c r="E10" s="119">
        <f>SUM(E7:E9)</f>
        <v>0</v>
      </c>
      <c r="F10" s="120">
        <f>SUM(F7:F9)</f>
        <v>0</v>
      </c>
      <c r="G10" s="120">
        <f>SUM(G7:G9)</f>
        <v>0</v>
      </c>
      <c r="H10" s="120">
        <f>SUM(H7:H9)</f>
        <v>0</v>
      </c>
      <c r="I10" s="121">
        <f>SUM(I7:I9)</f>
        <v>0</v>
      </c>
    </row>
    <row r="11" spans="1:9" ht="12.75">
      <c r="A11" s="34"/>
      <c r="B11" s="34"/>
      <c r="C11" s="34"/>
      <c r="D11" s="34"/>
      <c r="E11" s="34"/>
      <c r="F11" s="34"/>
      <c r="G11" s="34"/>
      <c r="H11" s="34"/>
      <c r="I11" s="34"/>
    </row>
    <row r="12" spans="1:57" ht="19.5" customHeight="1">
      <c r="A12" s="106" t="s">
        <v>59</v>
      </c>
      <c r="B12" s="106"/>
      <c r="C12" s="106"/>
      <c r="D12" s="106"/>
      <c r="E12" s="106"/>
      <c r="F12" s="106"/>
      <c r="G12" s="123"/>
      <c r="H12" s="106"/>
      <c r="I12" s="106"/>
      <c r="BA12" s="40"/>
      <c r="BB12" s="40"/>
      <c r="BC12" s="40"/>
      <c r="BD12" s="40"/>
      <c r="BE12" s="40"/>
    </row>
    <row r="13" ht="13.5" thickBot="1"/>
    <row r="14" spans="1:9" ht="12.75">
      <c r="A14" s="71" t="s">
        <v>60</v>
      </c>
      <c r="B14" s="72"/>
      <c r="C14" s="72"/>
      <c r="D14" s="124"/>
      <c r="E14" s="125" t="s">
        <v>61</v>
      </c>
      <c r="F14" s="126" t="s">
        <v>62</v>
      </c>
      <c r="G14" s="127" t="s">
        <v>63</v>
      </c>
      <c r="H14" s="128"/>
      <c r="I14" s="129" t="s">
        <v>61</v>
      </c>
    </row>
    <row r="15" spans="1:53" ht="12.75">
      <c r="A15" s="130" t="s">
        <v>107</v>
      </c>
      <c r="B15" s="131"/>
      <c r="C15" s="131"/>
      <c r="D15" s="132"/>
      <c r="E15" s="133">
        <v>0</v>
      </c>
      <c r="F15" s="134">
        <v>0</v>
      </c>
      <c r="G15" s="135">
        <f aca="true" t="shared" si="0" ref="G15:G22">CHOOSE(BA15+1,HSV+PSV,HSV+PSV+Mont,HSV+PSV+Dodavka+Mont,HSV,PSV,Mont,Dodavka,Mont+Dodavka,0)</f>
        <v>0</v>
      </c>
      <c r="H15" s="136"/>
      <c r="I15" s="137">
        <f aca="true" t="shared" si="1" ref="I15:I22">E15+F15*G15/100</f>
        <v>0</v>
      </c>
      <c r="BA15">
        <v>0</v>
      </c>
    </row>
    <row r="16" spans="1:53" ht="12.75">
      <c r="A16" s="130" t="s">
        <v>108</v>
      </c>
      <c r="B16" s="131"/>
      <c r="C16" s="131"/>
      <c r="D16" s="132"/>
      <c r="E16" s="133">
        <v>0</v>
      </c>
      <c r="F16" s="134">
        <v>0</v>
      </c>
      <c r="G16" s="135">
        <f t="shared" si="0"/>
        <v>0</v>
      </c>
      <c r="H16" s="136"/>
      <c r="I16" s="137">
        <f t="shared" si="1"/>
        <v>0</v>
      </c>
      <c r="BA16">
        <v>0</v>
      </c>
    </row>
    <row r="17" spans="1:53" ht="12.75">
      <c r="A17" s="130" t="s">
        <v>109</v>
      </c>
      <c r="B17" s="131"/>
      <c r="C17" s="131"/>
      <c r="D17" s="132"/>
      <c r="E17" s="133">
        <v>0</v>
      </c>
      <c r="F17" s="134">
        <v>0</v>
      </c>
      <c r="G17" s="135">
        <f t="shared" si="0"/>
        <v>0</v>
      </c>
      <c r="H17" s="136"/>
      <c r="I17" s="137">
        <f t="shared" si="1"/>
        <v>0</v>
      </c>
      <c r="BA17">
        <v>0</v>
      </c>
    </row>
    <row r="18" spans="1:53" ht="12.75">
      <c r="A18" s="130" t="s">
        <v>110</v>
      </c>
      <c r="B18" s="131"/>
      <c r="C18" s="131"/>
      <c r="D18" s="132"/>
      <c r="E18" s="133">
        <v>0</v>
      </c>
      <c r="F18" s="134">
        <v>0</v>
      </c>
      <c r="G18" s="135">
        <f t="shared" si="0"/>
        <v>0</v>
      </c>
      <c r="H18" s="136"/>
      <c r="I18" s="137">
        <f t="shared" si="1"/>
        <v>0</v>
      </c>
      <c r="BA18">
        <v>0</v>
      </c>
    </row>
    <row r="19" spans="1:53" ht="12.75">
      <c r="A19" s="130" t="s">
        <v>111</v>
      </c>
      <c r="B19" s="131"/>
      <c r="C19" s="131"/>
      <c r="D19" s="132"/>
      <c r="E19" s="133">
        <v>0</v>
      </c>
      <c r="F19" s="134">
        <v>0</v>
      </c>
      <c r="G19" s="135">
        <f t="shared" si="0"/>
        <v>0</v>
      </c>
      <c r="H19" s="136"/>
      <c r="I19" s="137">
        <f t="shared" si="1"/>
        <v>0</v>
      </c>
      <c r="BA19">
        <v>1</v>
      </c>
    </row>
    <row r="20" spans="1:53" ht="12.75">
      <c r="A20" s="130" t="s">
        <v>112</v>
      </c>
      <c r="B20" s="131"/>
      <c r="C20" s="131"/>
      <c r="D20" s="132"/>
      <c r="E20" s="133">
        <v>0</v>
      </c>
      <c r="F20" s="134">
        <v>0</v>
      </c>
      <c r="G20" s="135">
        <f t="shared" si="0"/>
        <v>0</v>
      </c>
      <c r="H20" s="136"/>
      <c r="I20" s="137">
        <f t="shared" si="1"/>
        <v>0</v>
      </c>
      <c r="BA20">
        <v>1</v>
      </c>
    </row>
    <row r="21" spans="1:53" ht="12.75">
      <c r="A21" s="130" t="s">
        <v>113</v>
      </c>
      <c r="B21" s="131"/>
      <c r="C21" s="131"/>
      <c r="D21" s="132"/>
      <c r="E21" s="133">
        <v>0</v>
      </c>
      <c r="F21" s="134">
        <v>0</v>
      </c>
      <c r="G21" s="135">
        <f t="shared" si="0"/>
        <v>0</v>
      </c>
      <c r="H21" s="136"/>
      <c r="I21" s="137">
        <f t="shared" si="1"/>
        <v>0</v>
      </c>
      <c r="BA21">
        <v>2</v>
      </c>
    </row>
    <row r="22" spans="1:53" ht="12.75">
      <c r="A22" s="130" t="s">
        <v>114</v>
      </c>
      <c r="B22" s="131"/>
      <c r="C22" s="131"/>
      <c r="D22" s="132"/>
      <c r="E22" s="133">
        <v>0</v>
      </c>
      <c r="F22" s="134">
        <v>0</v>
      </c>
      <c r="G22" s="135">
        <f t="shared" si="0"/>
        <v>0</v>
      </c>
      <c r="H22" s="136"/>
      <c r="I22" s="137">
        <f t="shared" si="1"/>
        <v>0</v>
      </c>
      <c r="BA22">
        <v>2</v>
      </c>
    </row>
    <row r="23" spans="1:9" ht="13.5" thickBot="1">
      <c r="A23" s="138"/>
      <c r="B23" s="139" t="s">
        <v>64</v>
      </c>
      <c r="C23" s="140"/>
      <c r="D23" s="141"/>
      <c r="E23" s="142"/>
      <c r="F23" s="143"/>
      <c r="G23" s="143"/>
      <c r="H23" s="213">
        <f>SUM(I15:I22)</f>
        <v>0</v>
      </c>
      <c r="I23" s="214"/>
    </row>
    <row r="25" spans="2:9" ht="12.75">
      <c r="B25" s="122"/>
      <c r="F25" s="144"/>
      <c r="G25" s="145"/>
      <c r="H25" s="145"/>
      <c r="I25" s="146"/>
    </row>
    <row r="26" spans="6:9" ht="12.75">
      <c r="F26" s="144"/>
      <c r="G26" s="145"/>
      <c r="H26" s="145"/>
      <c r="I26" s="146"/>
    </row>
    <row r="27" spans="6:9" ht="12.75">
      <c r="F27" s="144"/>
      <c r="G27" s="145"/>
      <c r="H27" s="145"/>
      <c r="I27" s="146"/>
    </row>
    <row r="28" spans="6:9" ht="12.75">
      <c r="F28" s="144"/>
      <c r="G28" s="145"/>
      <c r="H28" s="145"/>
      <c r="I28" s="146"/>
    </row>
    <row r="29" spans="6:9" ht="12.75">
      <c r="F29" s="144"/>
      <c r="G29" s="145"/>
      <c r="H29" s="145"/>
      <c r="I29" s="146"/>
    </row>
    <row r="30" spans="6:9" ht="12.75"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97"/>
  <sheetViews>
    <sheetView showGridLines="0" showZeros="0" tabSelected="1" workbookViewId="0" topLeftCell="A1">
      <selection activeCell="E24" sqref="E24"/>
    </sheetView>
  </sheetViews>
  <sheetFormatPr defaultColWidth="9.1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7" t="s">
        <v>49</v>
      </c>
      <c r="B3" s="208"/>
      <c r="C3" s="96" t="str">
        <f>CONCATENATE(cislostavby," ",nazevstavby)</f>
        <v> Gymnázium Terezy Novákové, Brno</v>
      </c>
      <c r="D3" s="97"/>
      <c r="E3" s="151" t="s">
        <v>66</v>
      </c>
      <c r="F3" s="152">
        <f>Rekapitulace!H1</f>
        <v>0</v>
      </c>
      <c r="G3" s="153"/>
    </row>
    <row r="4" spans="1:7" ht="13.5" thickBot="1">
      <c r="A4" s="216" t="s">
        <v>51</v>
      </c>
      <c r="B4" s="210"/>
      <c r="C4" s="102" t="str">
        <f>CONCATENATE(cisloobjektu," ",nazevobjektu)</f>
        <v>01 Gymnázium Terezy Novákové, Brno</v>
      </c>
      <c r="D4" s="103"/>
      <c r="E4" s="217" t="str">
        <f>Rekapitulace!G2</f>
        <v>Oprava oplocení</v>
      </c>
      <c r="F4" s="218"/>
      <c r="G4" s="219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79</v>
      </c>
      <c r="C7" s="164" t="s">
        <v>80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81</v>
      </c>
      <c r="C8" s="172" t="s">
        <v>82</v>
      </c>
      <c r="D8" s="173" t="s">
        <v>83</v>
      </c>
      <c r="E8" s="174">
        <v>460</v>
      </c>
      <c r="F8" s="174"/>
      <c r="G8" s="175">
        <f aca="true" t="shared" si="0" ref="G8:G14"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 aca="true" t="shared" si="1" ref="BA8:BA14">IF(AZ8=1,G8,0)</f>
        <v>0</v>
      </c>
      <c r="BB8" s="147">
        <f aca="true" t="shared" si="2" ref="BB8:BB14">IF(AZ8=2,G8,0)</f>
        <v>0</v>
      </c>
      <c r="BC8" s="147">
        <f aca="true" t="shared" si="3" ref="BC8:BC14">IF(AZ8=3,G8,0)</f>
        <v>0</v>
      </c>
      <c r="BD8" s="147">
        <f aca="true" t="shared" si="4" ref="BD8:BD14">IF(AZ8=4,G8,0)</f>
        <v>0</v>
      </c>
      <c r="BE8" s="147">
        <f aca="true" t="shared" si="5" ref="BE8:BE14">IF(AZ8=5,G8,0)</f>
        <v>0</v>
      </c>
      <c r="CA8" s="176">
        <v>1</v>
      </c>
      <c r="CB8" s="176">
        <v>1</v>
      </c>
      <c r="CZ8" s="147">
        <v>0.0509500000000003</v>
      </c>
    </row>
    <row r="9" spans="1:104" ht="12.75">
      <c r="A9" s="170">
        <v>2</v>
      </c>
      <c r="B9" s="171" t="s">
        <v>84</v>
      </c>
      <c r="C9" s="172" t="s">
        <v>85</v>
      </c>
      <c r="D9" s="173" t="s">
        <v>83</v>
      </c>
      <c r="E9" s="174">
        <v>95</v>
      </c>
      <c r="F9" s="174"/>
      <c r="G9" s="175">
        <f t="shared" si="0"/>
        <v>0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 t="shared" si="1"/>
        <v>0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1</v>
      </c>
      <c r="CZ9" s="147">
        <v>0.00159999999999982</v>
      </c>
    </row>
    <row r="10" spans="1:104" ht="12.75">
      <c r="A10" s="170">
        <v>3</v>
      </c>
      <c r="B10" s="171" t="s">
        <v>86</v>
      </c>
      <c r="C10" s="172" t="s">
        <v>87</v>
      </c>
      <c r="D10" s="173" t="s">
        <v>83</v>
      </c>
      <c r="E10" s="174">
        <v>95</v>
      </c>
      <c r="F10" s="174"/>
      <c r="G10" s="175">
        <f t="shared" si="0"/>
        <v>0</v>
      </c>
      <c r="O10" s="169">
        <v>2</v>
      </c>
      <c r="AA10" s="147">
        <v>12</v>
      </c>
      <c r="AB10" s="147">
        <v>0</v>
      </c>
      <c r="AC10" s="147">
        <v>13</v>
      </c>
      <c r="AZ10" s="147">
        <v>1</v>
      </c>
      <c r="BA10" s="147">
        <f t="shared" si="1"/>
        <v>0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12</v>
      </c>
      <c r="CB10" s="176">
        <v>0</v>
      </c>
      <c r="CZ10" s="147">
        <v>0</v>
      </c>
    </row>
    <row r="11" spans="1:104" ht="12.75">
      <c r="A11" s="170">
        <v>4</v>
      </c>
      <c r="B11" s="171" t="s">
        <v>88</v>
      </c>
      <c r="C11" s="172" t="s">
        <v>89</v>
      </c>
      <c r="D11" s="173" t="s">
        <v>83</v>
      </c>
      <c r="E11" s="174">
        <v>56</v>
      </c>
      <c r="F11" s="174"/>
      <c r="G11" s="175">
        <f t="shared" si="0"/>
        <v>0</v>
      </c>
      <c r="O11" s="169">
        <v>2</v>
      </c>
      <c r="AA11" s="147">
        <v>12</v>
      </c>
      <c r="AB11" s="147">
        <v>0</v>
      </c>
      <c r="AC11" s="147">
        <v>2</v>
      </c>
      <c r="AZ11" s="147">
        <v>1</v>
      </c>
      <c r="BA11" s="147">
        <f t="shared" si="1"/>
        <v>0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12</v>
      </c>
      <c r="CB11" s="176">
        <v>0</v>
      </c>
      <c r="CZ11" s="147">
        <v>0</v>
      </c>
    </row>
    <row r="12" spans="1:104" ht="12.75">
      <c r="A12" s="170">
        <v>5</v>
      </c>
      <c r="B12" s="171" t="s">
        <v>90</v>
      </c>
      <c r="C12" s="172" t="s">
        <v>91</v>
      </c>
      <c r="D12" s="173" t="s">
        <v>83</v>
      </c>
      <c r="E12" s="174">
        <v>460</v>
      </c>
      <c r="F12" s="174"/>
      <c r="G12" s="175">
        <f t="shared" si="0"/>
        <v>0</v>
      </c>
      <c r="O12" s="169">
        <v>2</v>
      </c>
      <c r="AA12" s="147">
        <v>12</v>
      </c>
      <c r="AB12" s="147">
        <v>0</v>
      </c>
      <c r="AC12" s="147">
        <v>4</v>
      </c>
      <c r="AZ12" s="147">
        <v>1</v>
      </c>
      <c r="BA12" s="147">
        <f t="shared" si="1"/>
        <v>0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12</v>
      </c>
      <c r="CB12" s="176">
        <v>0</v>
      </c>
      <c r="CZ12" s="147">
        <v>0</v>
      </c>
    </row>
    <row r="13" spans="1:104" ht="12.75">
      <c r="A13" s="170">
        <v>6</v>
      </c>
      <c r="B13" s="171" t="s">
        <v>92</v>
      </c>
      <c r="C13" s="172" t="s">
        <v>93</v>
      </c>
      <c r="D13" s="173" t="s">
        <v>83</v>
      </c>
      <c r="E13" s="174">
        <v>36</v>
      </c>
      <c r="F13" s="174"/>
      <c r="G13" s="175">
        <f t="shared" si="0"/>
        <v>0</v>
      </c>
      <c r="O13" s="169">
        <v>2</v>
      </c>
      <c r="AA13" s="147">
        <v>12</v>
      </c>
      <c r="AB13" s="147">
        <v>0</v>
      </c>
      <c r="AC13" s="147">
        <v>7</v>
      </c>
      <c r="AZ13" s="147">
        <v>1</v>
      </c>
      <c r="BA13" s="147">
        <f t="shared" si="1"/>
        <v>0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12</v>
      </c>
      <c r="CB13" s="176">
        <v>0</v>
      </c>
      <c r="CZ13" s="147">
        <v>0</v>
      </c>
    </row>
    <row r="14" spans="1:104" ht="12.75">
      <c r="A14" s="170">
        <v>7</v>
      </c>
      <c r="B14" s="171" t="s">
        <v>94</v>
      </c>
      <c r="C14" s="172" t="s">
        <v>95</v>
      </c>
      <c r="D14" s="173" t="s">
        <v>75</v>
      </c>
      <c r="E14" s="174">
        <v>19</v>
      </c>
      <c r="F14" s="174"/>
      <c r="G14" s="175">
        <f t="shared" si="0"/>
        <v>0</v>
      </c>
      <c r="O14" s="169">
        <v>2</v>
      </c>
      <c r="AA14" s="147">
        <v>12</v>
      </c>
      <c r="AB14" s="147">
        <v>0</v>
      </c>
      <c r="AC14" s="147">
        <v>5</v>
      </c>
      <c r="AZ14" s="147">
        <v>1</v>
      </c>
      <c r="BA14" s="147">
        <f t="shared" si="1"/>
        <v>0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A14" s="176">
        <v>12</v>
      </c>
      <c r="CB14" s="176">
        <v>0</v>
      </c>
      <c r="CZ14" s="147">
        <v>0</v>
      </c>
    </row>
    <row r="15" spans="1:57" ht="12.75">
      <c r="A15" s="177"/>
      <c r="B15" s="178" t="s">
        <v>76</v>
      </c>
      <c r="C15" s="179" t="str">
        <f>CONCATENATE(B7," ",C7)</f>
        <v>6 Úpravy povrchu,podlahy</v>
      </c>
      <c r="D15" s="180"/>
      <c r="E15" s="181"/>
      <c r="F15" s="182"/>
      <c r="G15" s="183">
        <f>SUM(G7:G14)</f>
        <v>0</v>
      </c>
      <c r="O15" s="169">
        <v>4</v>
      </c>
      <c r="BA15" s="184">
        <f>SUM(BA7:BA14)</f>
        <v>0</v>
      </c>
      <c r="BB15" s="184">
        <f>SUM(BB7:BB14)</f>
        <v>0</v>
      </c>
      <c r="BC15" s="184">
        <f>SUM(BC7:BC14)</f>
        <v>0</v>
      </c>
      <c r="BD15" s="184">
        <f>SUM(BD7:BD14)</f>
        <v>0</v>
      </c>
      <c r="BE15" s="184">
        <f>SUM(BE7:BE14)</f>
        <v>0</v>
      </c>
    </row>
    <row r="16" spans="1:15" ht="12.75">
      <c r="A16" s="162" t="s">
        <v>74</v>
      </c>
      <c r="B16" s="163" t="s">
        <v>96</v>
      </c>
      <c r="C16" s="164" t="s">
        <v>97</v>
      </c>
      <c r="D16" s="165"/>
      <c r="E16" s="166"/>
      <c r="F16" s="166"/>
      <c r="G16" s="167"/>
      <c r="H16" s="168"/>
      <c r="I16" s="168"/>
      <c r="O16" s="169">
        <v>1</v>
      </c>
    </row>
    <row r="17" spans="1:104" ht="12.75">
      <c r="A17" s="170">
        <v>8</v>
      </c>
      <c r="B17" s="171" t="s">
        <v>98</v>
      </c>
      <c r="C17" s="172" t="s">
        <v>99</v>
      </c>
      <c r="D17" s="173" t="s">
        <v>100</v>
      </c>
      <c r="E17" s="174">
        <v>230</v>
      </c>
      <c r="F17" s="174"/>
      <c r="G17" s="175">
        <f>E17*F17</f>
        <v>0</v>
      </c>
      <c r="O17" s="169">
        <v>2</v>
      </c>
      <c r="AA17" s="147">
        <v>12</v>
      </c>
      <c r="AB17" s="147">
        <v>0</v>
      </c>
      <c r="AC17" s="147">
        <v>9</v>
      </c>
      <c r="AZ17" s="147">
        <v>1</v>
      </c>
      <c r="BA17" s="147">
        <f>IF(AZ17=1,G17,0)</f>
        <v>0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A17" s="176">
        <v>12</v>
      </c>
      <c r="CB17" s="176">
        <v>0</v>
      </c>
      <c r="CZ17" s="147">
        <v>0</v>
      </c>
    </row>
    <row r="18" spans="1:80" ht="12.75">
      <c r="A18" s="170">
        <v>9</v>
      </c>
      <c r="B18" s="171" t="s">
        <v>101</v>
      </c>
      <c r="C18" s="172" t="s">
        <v>118</v>
      </c>
      <c r="D18" s="173" t="s">
        <v>75</v>
      </c>
      <c r="E18" s="174">
        <v>1</v>
      </c>
      <c r="F18" s="174"/>
      <c r="G18" s="175">
        <f>E18*F18</f>
        <v>0</v>
      </c>
      <c r="O18" s="169"/>
      <c r="CA18" s="176"/>
      <c r="CB18" s="176"/>
    </row>
    <row r="19" spans="1:80" ht="12.75">
      <c r="A19" s="170">
        <v>10</v>
      </c>
      <c r="B19" s="171" t="s">
        <v>116</v>
      </c>
      <c r="C19" s="172" t="s">
        <v>115</v>
      </c>
      <c r="D19" s="173" t="s">
        <v>75</v>
      </c>
      <c r="E19" s="174">
        <v>1</v>
      </c>
      <c r="F19" s="174"/>
      <c r="G19" s="175">
        <f>E19*F19</f>
        <v>0</v>
      </c>
      <c r="O19" s="169"/>
      <c r="CA19" s="176"/>
      <c r="CB19" s="176"/>
    </row>
    <row r="20" spans="1:104" ht="12.75">
      <c r="A20" s="170">
        <v>9</v>
      </c>
      <c r="B20" s="171" t="s">
        <v>117</v>
      </c>
      <c r="C20" s="172" t="s">
        <v>119</v>
      </c>
      <c r="D20" s="173" t="s">
        <v>75</v>
      </c>
      <c r="E20" s="174">
        <v>1</v>
      </c>
      <c r="F20" s="174"/>
      <c r="G20" s="175">
        <f>E20*F20</f>
        <v>0</v>
      </c>
      <c r="O20" s="169">
        <v>2</v>
      </c>
      <c r="AA20" s="147">
        <v>12</v>
      </c>
      <c r="AB20" s="147">
        <v>0</v>
      </c>
      <c r="AC20" s="147">
        <v>12</v>
      </c>
      <c r="AZ20" s="147">
        <v>1</v>
      </c>
      <c r="BA20" s="147">
        <f>IF(AZ20=1,G20,0)</f>
        <v>0</v>
      </c>
      <c r="BB20" s="147">
        <f>IF(AZ20=2,G20,0)</f>
        <v>0</v>
      </c>
      <c r="BC20" s="147">
        <f>IF(AZ20=3,G20,0)</f>
        <v>0</v>
      </c>
      <c r="BD20" s="147">
        <f>IF(AZ20=4,G20,0)</f>
        <v>0</v>
      </c>
      <c r="BE20" s="147">
        <f>IF(AZ20=5,G20,0)</f>
        <v>0</v>
      </c>
      <c r="CA20" s="176">
        <v>12</v>
      </c>
      <c r="CB20" s="176">
        <v>0</v>
      </c>
      <c r="CZ20" s="147">
        <v>0</v>
      </c>
    </row>
    <row r="21" spans="1:57" ht="12.75">
      <c r="A21" s="177"/>
      <c r="B21" s="178" t="s">
        <v>76</v>
      </c>
      <c r="C21" s="179" t="str">
        <f>CONCATENATE(B16," ",C16)</f>
        <v>9 Ostatní konstrukce, bourání</v>
      </c>
      <c r="D21" s="180"/>
      <c r="E21" s="181"/>
      <c r="F21" s="182"/>
      <c r="G21" s="183">
        <f>SUM(G16:G20)</f>
        <v>0</v>
      </c>
      <c r="O21" s="169">
        <v>4</v>
      </c>
      <c r="BA21" s="184">
        <f>SUM(BA16:BA20)</f>
        <v>0</v>
      </c>
      <c r="BB21" s="184">
        <f>SUM(BB16:BB20)</f>
        <v>0</v>
      </c>
      <c r="BC21" s="184">
        <f>SUM(BC16:BC20)</f>
        <v>0</v>
      </c>
      <c r="BD21" s="184">
        <f>SUM(BD16:BD20)</f>
        <v>0</v>
      </c>
      <c r="BE21" s="184">
        <f>SUM(BE16:BE20)</f>
        <v>0</v>
      </c>
    </row>
    <row r="22" spans="1:15" ht="12.75">
      <c r="A22" s="162" t="s">
        <v>74</v>
      </c>
      <c r="B22" s="163" t="s">
        <v>102</v>
      </c>
      <c r="C22" s="164" t="s">
        <v>103</v>
      </c>
      <c r="D22" s="165"/>
      <c r="E22" s="166"/>
      <c r="F22" s="166"/>
      <c r="G22" s="167"/>
      <c r="H22" s="168"/>
      <c r="I22" s="168"/>
      <c r="O22" s="169">
        <v>1</v>
      </c>
    </row>
    <row r="23" spans="1:104" ht="12.75">
      <c r="A23" s="170">
        <v>10</v>
      </c>
      <c r="B23" s="171" t="s">
        <v>104</v>
      </c>
      <c r="C23" s="172" t="s">
        <v>105</v>
      </c>
      <c r="D23" s="173" t="s">
        <v>106</v>
      </c>
      <c r="E23" s="174">
        <v>25</v>
      </c>
      <c r="F23" s="174"/>
      <c r="G23" s="175">
        <f>E23*F23</f>
        <v>0</v>
      </c>
      <c r="O23" s="169">
        <v>2</v>
      </c>
      <c r="AA23" s="147">
        <v>7</v>
      </c>
      <c r="AB23" s="147">
        <v>1</v>
      </c>
      <c r="AC23" s="147">
        <v>2</v>
      </c>
      <c r="AZ23" s="147">
        <v>1</v>
      </c>
      <c r="BA23" s="147">
        <f>IF(AZ23=1,G23,0)</f>
        <v>0</v>
      </c>
      <c r="BB23" s="147">
        <f>IF(AZ23=2,G23,0)</f>
        <v>0</v>
      </c>
      <c r="BC23" s="147">
        <f>IF(AZ23=3,G23,0)</f>
        <v>0</v>
      </c>
      <c r="BD23" s="147">
        <f>IF(AZ23=4,G23,0)</f>
        <v>0</v>
      </c>
      <c r="BE23" s="147">
        <f>IF(AZ23=5,G23,0)</f>
        <v>0</v>
      </c>
      <c r="CA23" s="176">
        <v>7</v>
      </c>
      <c r="CB23" s="176">
        <v>1</v>
      </c>
      <c r="CZ23" s="147">
        <v>0</v>
      </c>
    </row>
    <row r="24" spans="1:57" s="225" customFormat="1" ht="12.75">
      <c r="A24" s="220"/>
      <c r="B24" s="178" t="s">
        <v>76</v>
      </c>
      <c r="C24" s="179" t="str">
        <f>CONCATENATE(B22," ",C22)</f>
        <v>99 Staveništní přesun hmot</v>
      </c>
      <c r="D24" s="221"/>
      <c r="E24" s="222"/>
      <c r="F24" s="223"/>
      <c r="G24" s="224">
        <f>SUM(G22:G23)</f>
        <v>0</v>
      </c>
      <c r="O24" s="226">
        <v>4</v>
      </c>
      <c r="BA24" s="227">
        <f>SUM(BA22:BA23)</f>
        <v>0</v>
      </c>
      <c r="BB24" s="227">
        <f>SUM(BB22:BB23)</f>
        <v>0</v>
      </c>
      <c r="BC24" s="227">
        <f>SUM(BC22:BC23)</f>
        <v>0</v>
      </c>
      <c r="BD24" s="227">
        <f>SUM(BD22:BD23)</f>
        <v>0</v>
      </c>
      <c r="BE24" s="227">
        <f>SUM(BE22:BE23)</f>
        <v>0</v>
      </c>
    </row>
    <row r="25" s="225" customFormat="1" ht="12.75"/>
    <row r="26" s="225" customFormat="1" ht="12.75"/>
    <row r="27" ht="12.75">
      <c r="E27" s="147"/>
    </row>
    <row r="28" ht="12.75">
      <c r="E28" s="147"/>
    </row>
    <row r="29" ht="12.75">
      <c r="E29" s="147"/>
    </row>
    <row r="30" ht="12.75">
      <c r="E30" s="147"/>
    </row>
    <row r="31" ht="12.75">
      <c r="E31" s="147"/>
    </row>
    <row r="32" ht="12.75">
      <c r="E32" s="147"/>
    </row>
    <row r="33" ht="12.75">
      <c r="E33" s="147"/>
    </row>
    <row r="34" ht="12.75">
      <c r="E34" s="147"/>
    </row>
    <row r="35" ht="12.75">
      <c r="E35" s="147"/>
    </row>
    <row r="36" ht="12.75">
      <c r="E36" s="147"/>
    </row>
    <row r="37" ht="12.75">
      <c r="E37" s="147"/>
    </row>
    <row r="38" ht="12.75">
      <c r="E38" s="147"/>
    </row>
    <row r="39" ht="12.75">
      <c r="E39" s="147"/>
    </row>
    <row r="40" ht="12.75">
      <c r="E40" s="147"/>
    </row>
    <row r="41" ht="12.75">
      <c r="E41" s="147"/>
    </row>
    <row r="42" ht="12.75">
      <c r="E42" s="147"/>
    </row>
    <row r="43" ht="12.75">
      <c r="E43" s="147"/>
    </row>
    <row r="44" ht="12.75">
      <c r="E44" s="147"/>
    </row>
    <row r="45" ht="12.75">
      <c r="E45" s="147"/>
    </row>
    <row r="46" ht="12.75">
      <c r="E46" s="147"/>
    </row>
    <row r="47" ht="12.75">
      <c r="E47" s="147"/>
    </row>
    <row r="48" spans="1:7" ht="12.75">
      <c r="A48" s="185"/>
      <c r="B48" s="185"/>
      <c r="C48" s="185"/>
      <c r="D48" s="185"/>
      <c r="E48" s="185"/>
      <c r="F48" s="185"/>
      <c r="G48" s="185"/>
    </row>
    <row r="49" spans="1:7" ht="12.75">
      <c r="A49" s="185"/>
      <c r="B49" s="185"/>
      <c r="C49" s="185"/>
      <c r="D49" s="185"/>
      <c r="E49" s="185"/>
      <c r="F49" s="185"/>
      <c r="G49" s="185"/>
    </row>
    <row r="50" spans="1:7" ht="12.75">
      <c r="A50" s="185"/>
      <c r="B50" s="185"/>
      <c r="C50" s="185"/>
      <c r="D50" s="185"/>
      <c r="E50" s="185"/>
      <c r="F50" s="185"/>
      <c r="G50" s="185"/>
    </row>
    <row r="51" spans="1:7" ht="12.75">
      <c r="A51" s="185"/>
      <c r="B51" s="185"/>
      <c r="C51" s="185"/>
      <c r="D51" s="185"/>
      <c r="E51" s="185"/>
      <c r="F51" s="185"/>
      <c r="G51" s="185"/>
    </row>
    <row r="52" ht="12.75">
      <c r="E52" s="147"/>
    </row>
    <row r="53" ht="12.75">
      <c r="E53" s="147"/>
    </row>
    <row r="54" ht="12.75">
      <c r="E54" s="147"/>
    </row>
    <row r="55" ht="12.75">
      <c r="E55" s="147"/>
    </row>
    <row r="56" ht="12.75">
      <c r="E56" s="147"/>
    </row>
    <row r="57" ht="12.75">
      <c r="E57" s="147"/>
    </row>
    <row r="58" ht="12.75">
      <c r="E58" s="147"/>
    </row>
    <row r="59" ht="12.75">
      <c r="E59" s="147"/>
    </row>
    <row r="60" ht="12.75">
      <c r="E60" s="147"/>
    </row>
    <row r="61" ht="12.75">
      <c r="E61" s="147"/>
    </row>
    <row r="62" ht="12.75">
      <c r="E62" s="147"/>
    </row>
    <row r="63" ht="12.75">
      <c r="E63" s="147"/>
    </row>
    <row r="64" ht="12.75">
      <c r="E64" s="147"/>
    </row>
    <row r="65" ht="12.75">
      <c r="E65" s="147"/>
    </row>
    <row r="66" ht="12.75">
      <c r="E66" s="147"/>
    </row>
    <row r="67" ht="12.75">
      <c r="E67" s="147"/>
    </row>
    <row r="68" ht="12.75">
      <c r="E68" s="147"/>
    </row>
    <row r="69" ht="12.75">
      <c r="E69" s="147"/>
    </row>
    <row r="70" ht="12.75">
      <c r="E70" s="147"/>
    </row>
    <row r="71" ht="12.75">
      <c r="E71" s="147"/>
    </row>
    <row r="72" ht="12.75">
      <c r="E72" s="147"/>
    </row>
    <row r="73" ht="12.75">
      <c r="E73" s="147"/>
    </row>
    <row r="74" ht="12.75">
      <c r="E74" s="147"/>
    </row>
    <row r="75" ht="12.75">
      <c r="E75" s="147"/>
    </row>
    <row r="76" ht="12.75">
      <c r="E76" s="147"/>
    </row>
    <row r="77" ht="12.75">
      <c r="E77" s="147"/>
    </row>
    <row r="78" ht="12.75">
      <c r="E78" s="147"/>
    </row>
    <row r="79" ht="12.75">
      <c r="E79" s="147"/>
    </row>
    <row r="80" ht="12.75">
      <c r="E80" s="147"/>
    </row>
    <row r="81" ht="12.75">
      <c r="E81" s="147"/>
    </row>
    <row r="82" ht="12.75">
      <c r="E82" s="147"/>
    </row>
    <row r="83" spans="1:2" ht="12.75">
      <c r="A83" s="186"/>
      <c r="B83" s="186"/>
    </row>
    <row r="84" spans="1:7" ht="12.75">
      <c r="A84" s="185"/>
      <c r="B84" s="185"/>
      <c r="C84" s="187"/>
      <c r="D84" s="187"/>
      <c r="E84" s="188"/>
      <c r="F84" s="187"/>
      <c r="G84" s="189"/>
    </row>
    <row r="85" spans="1:7" ht="12.75">
      <c r="A85" s="190"/>
      <c r="B85" s="190"/>
      <c r="C85" s="185"/>
      <c r="D85" s="185"/>
      <c r="E85" s="191"/>
      <c r="F85" s="185"/>
      <c r="G85" s="185"/>
    </row>
    <row r="86" spans="1:7" ht="12.75">
      <c r="A86" s="185"/>
      <c r="B86" s="185"/>
      <c r="C86" s="185"/>
      <c r="D86" s="185"/>
      <c r="E86" s="191"/>
      <c r="F86" s="185"/>
      <c r="G86" s="185"/>
    </row>
    <row r="87" spans="1:7" ht="12.75">
      <c r="A87" s="185"/>
      <c r="B87" s="185"/>
      <c r="C87" s="185"/>
      <c r="D87" s="185"/>
      <c r="E87" s="191"/>
      <c r="F87" s="185"/>
      <c r="G87" s="185"/>
    </row>
    <row r="88" spans="1:7" ht="12.75">
      <c r="A88" s="185"/>
      <c r="B88" s="185"/>
      <c r="C88" s="185"/>
      <c r="D88" s="185"/>
      <c r="E88" s="191"/>
      <c r="F88" s="185"/>
      <c r="G88" s="185"/>
    </row>
    <row r="89" spans="1:7" ht="12.75">
      <c r="A89" s="185"/>
      <c r="B89" s="185"/>
      <c r="C89" s="185"/>
      <c r="D89" s="185"/>
      <c r="E89" s="191"/>
      <c r="F89" s="185"/>
      <c r="G89" s="185"/>
    </row>
    <row r="90" spans="1:7" ht="12.75">
      <c r="A90" s="185"/>
      <c r="B90" s="185"/>
      <c r="C90" s="185"/>
      <c r="D90" s="185"/>
      <c r="E90" s="191"/>
      <c r="F90" s="185"/>
      <c r="G90" s="185"/>
    </row>
    <row r="91" spans="1:7" ht="12.75">
      <c r="A91" s="185"/>
      <c r="B91" s="185"/>
      <c r="C91" s="185"/>
      <c r="D91" s="185"/>
      <c r="E91" s="191"/>
      <c r="F91" s="185"/>
      <c r="G91" s="185"/>
    </row>
    <row r="92" spans="1:7" ht="12.75">
      <c r="A92" s="185"/>
      <c r="B92" s="185"/>
      <c r="C92" s="185"/>
      <c r="D92" s="185"/>
      <c r="E92" s="191"/>
      <c r="F92" s="185"/>
      <c r="G92" s="185"/>
    </row>
    <row r="93" spans="1:7" ht="12.75">
      <c r="A93" s="185"/>
      <c r="B93" s="185"/>
      <c r="C93" s="185"/>
      <c r="D93" s="185"/>
      <c r="E93" s="191"/>
      <c r="F93" s="185"/>
      <c r="G93" s="185"/>
    </row>
    <row r="94" spans="1:7" ht="12.75">
      <c r="A94" s="185"/>
      <c r="B94" s="185"/>
      <c r="C94" s="185"/>
      <c r="D94" s="185"/>
      <c r="E94" s="191"/>
      <c r="F94" s="185"/>
      <c r="G94" s="185"/>
    </row>
    <row r="95" spans="1:7" ht="12.75">
      <c r="A95" s="185"/>
      <c r="B95" s="185"/>
      <c r="C95" s="185"/>
      <c r="D95" s="185"/>
      <c r="E95" s="191"/>
      <c r="F95" s="185"/>
      <c r="G95" s="185"/>
    </row>
    <row r="96" spans="1:7" ht="12.75">
      <c r="A96" s="185"/>
      <c r="B96" s="185"/>
      <c r="C96" s="185"/>
      <c r="D96" s="185"/>
      <c r="E96" s="191"/>
      <c r="F96" s="185"/>
      <c r="G96" s="185"/>
    </row>
    <row r="97" spans="1:7" ht="12.75">
      <c r="A97" s="185"/>
      <c r="B97" s="185"/>
      <c r="C97" s="185"/>
      <c r="D97" s="185"/>
      <c r="E97" s="191"/>
      <c r="F97" s="185"/>
      <c r="G97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Krupka</dc:creator>
  <cp:keywords/>
  <dc:description/>
  <cp:lastModifiedBy>tata</cp:lastModifiedBy>
  <dcterms:created xsi:type="dcterms:W3CDTF">2016-10-21T12:43:44Z</dcterms:created>
  <dcterms:modified xsi:type="dcterms:W3CDTF">2016-11-02T11:24:27Z</dcterms:modified>
  <cp:category/>
  <cp:version/>
  <cp:contentType/>
  <cp:contentStatus/>
</cp:coreProperties>
</file>