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'Rekapitulace'!$G$12</definedName>
    <definedName name="Dodavka0">'Položky'!#REF!</definedName>
    <definedName name="HSV">'Rekapitulace'!$E$12</definedName>
    <definedName name="HSV0">'Položky'!#REF!</definedName>
    <definedName name="HZS">'Rekapitulace'!$I$12</definedName>
    <definedName name="HZS0">'Položky'!#REF!</definedName>
    <definedName name="JKSO">'Krycí list'!$G$2</definedName>
    <definedName name="MJ">'Krycí list'!$G$5</definedName>
    <definedName name="Mont">'Rekapitulace'!$H$12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'Položky'!$A$1:$G$42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<sst xmlns="http://schemas.openxmlformats.org/spreadsheetml/2006/main" count="209" uniqueCount="154">
  <si>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</si>
  <si>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</si>
  <si>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</si>
  <si>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</si>
  <si>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</si>
  <si>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</si>
  <si>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</si>
  <si>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</si>
  <si>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</si>
  <si>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</si>
  <si>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</si>
  <si>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</si>
  <si>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</si>
  <si>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</si>
  <si>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</si>
  <si>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</si>
  <si>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</si>
  <si>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</si>
  <si>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</si>
  <si>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</si>
  <si>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</si>
  <si>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</si>
  <si>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</si>
  <si>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</si>
  <si>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</si>
  <si>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</si>
  <si>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</si>
  <si>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</si>
  <si>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</si>
  <si>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</si>
  <si>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</si>
  <si>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</si>
  <si>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</si>
  <si>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</si>
  <si>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</si>
  <si>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</si>
  <si>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</si>
  <si>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</si>
  <si>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</si>
  <si>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</si>
  <si>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</si>
  <si>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</si>
  <si>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</si>
  <si>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</si>
  <si>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</si>
  <si>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</si>
  <si>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</si>
  <si>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</si>
  <si>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</si>
  <si>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</si>
  <si>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</si>
  <si>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</si>
  <si>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</si>
  <si>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</si>
  <si>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</si>
  <si>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</si>
  <si>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</si>
  <si>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</si>
  <si>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</si>
  <si>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</si>
  <si>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</si>
  <si>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</si>
  <si>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</si>
  <si>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</si>
  <si>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</si>
  <si>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</si>
  <si>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</si>
  <si>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</si>
  <si>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</si>
  <si>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</si>
  <si>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</si>
  <si>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</si>
  <si>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</si>
  <si>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</si>
  <si>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</si>
  <si>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</si>
  <si>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</si>
  <si>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</si>
  <si>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</si>
  <si>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P086b</t>
  </si>
  <si>
    <t>DL Křetín - oprava 28 polí cihelného oplocení</t>
  </si>
  <si>
    <t>086b</t>
  </si>
  <si>
    <t>01</t>
  </si>
  <si>
    <t>Oprava oplocení</t>
  </si>
  <si>
    <t>132201102R00</t>
  </si>
  <si>
    <t xml:space="preserve">Hloubení rýh šířky do 60 cm v hor.3 nad 100 m3 </t>
  </si>
  <si>
    <t>m3</t>
  </si>
  <si>
    <t>132201109R00</t>
  </si>
  <si>
    <t xml:space="preserve">Příplatek za lepivost - hloubení rýh 60 cm v hor.3 </t>
  </si>
  <si>
    <t>175101201R00</t>
  </si>
  <si>
    <t xml:space="preserve">Obsyp objektu bez prohození sypaniny </t>
  </si>
  <si>
    <t>175101209R00</t>
  </si>
  <si>
    <t xml:space="preserve">Příplatek za prohození sypaniny pro obsyp objektu </t>
  </si>
  <si>
    <t>181951101U00</t>
  </si>
  <si>
    <t xml:space="preserve">Úprava pláně třídy 1-4 - bez </t>
  </si>
  <si>
    <t>m2</t>
  </si>
  <si>
    <t>2</t>
  </si>
  <si>
    <t>Základy a zvláštní zakládání</t>
  </si>
  <si>
    <t>273361221R00</t>
  </si>
  <si>
    <t xml:space="preserve">Výztuž základových desek z betonář.oceli 10216 (E) </t>
  </si>
  <si>
    <t>t</t>
  </si>
  <si>
    <t>273361821R00</t>
  </si>
  <si>
    <t xml:space="preserve">Výztuž základových pasů z beton. oceli 10505 (R) </t>
  </si>
  <si>
    <t>274321211R00</t>
  </si>
  <si>
    <t xml:space="preserve">Železobeton základových pasů C 12/15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</si>
  <si>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</si>
  <si>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</si>
  <si>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</si>
  <si>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</si>
  <si>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3</t>
  </si>
  <si>
    <t>Svislé a kompletní konstrukce</t>
  </si>
  <si>
    <t>311232034U00</t>
  </si>
  <si>
    <t xml:space="preserve">Zeď nosná Klinker plná 24MVC+spár </t>
  </si>
  <si>
    <t>330321510U00</t>
  </si>
  <si>
    <t xml:space="preserve">Sloup/pilíř ŽB C20/25 </t>
  </si>
  <si>
    <t>331231334U00</t>
  </si>
  <si>
    <t xml:space="preserve">Zeď pilíř Klinker plná 24 MVC </t>
  </si>
  <si>
    <t>332361221R00</t>
  </si>
  <si>
    <t xml:space="preserve">Výztuž sloupů oblých z betonář. oceli 10 216(E) </t>
  </si>
  <si>
    <t>332361821R00</t>
  </si>
  <si>
    <t xml:space="preserve">Výztuž sloupů oblých z betonářské oceli 10 505(R) </t>
  </si>
  <si>
    <t>348272113U00</t>
  </si>
  <si>
    <t xml:space="preserve">Plot tl 190 hladká přírod tvarovka </t>
  </si>
  <si>
    <t>348272213U00</t>
  </si>
  <si>
    <t xml:space="preserve">Plot tl 195 2str štíp přír tvarovka </t>
  </si>
  <si>
    <t>311232036</t>
  </si>
  <si>
    <t>D+M stříška oplocení průběžná betonová</t>
  </si>
  <si>
    <t>D+M stříška sloupu oplocení betonová</t>
  </si>
  <si>
    <t>99</t>
  </si>
  <si>
    <t>Staveništní přesun hmot</t>
  </si>
  <si>
    <t>998232111U00</t>
  </si>
  <si>
    <t xml:space="preserve">Přesun oplocení zděné v -10m </t>
  </si>
  <si>
    <t>711</t>
  </si>
  <si>
    <t>Izolace proti vodě</t>
  </si>
  <si>
    <t>711111001R00</t>
  </si>
  <si>
    <t xml:space="preserve">Izolace proti vlhkosti vodor. nátěr ALP za studena </t>
  </si>
  <si>
    <t>711141559R00</t>
  </si>
  <si>
    <t xml:space="preserve">Izolace proti vlhk. vodorovná pásy přitavením </t>
  </si>
  <si>
    <t>711482020RZ1</t>
  </si>
  <si>
    <t>Izolační systém Technodren, svisle včetně dodávky fólie Technodren a doplňků</t>
  </si>
  <si>
    <t>11163110</t>
  </si>
  <si>
    <t>Lak asfaltový izolační ALP-PENETRAL  ŽC, AC</t>
  </si>
  <si>
    <t>62836110</t>
  </si>
  <si>
    <t>Pás asfaltovaný těžký Foalbit Al S 40 1x7,5 m</t>
  </si>
  <si>
    <t>998711201R00</t>
  </si>
  <si>
    <t xml:space="preserve">Přesun hmot pro izolace proti vodě,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</si>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</sst>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3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DL Křetín - oprava 28 polí cihelného oplocení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82</v>
      </c>
      <c r="B5" s="18"/>
      <c r="C5" s="19" t="s">
        <v>83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79</v>
      </c>
      <c r="B7" s="25"/>
      <c r="C7" s="26" t="s">
        <v>80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04"/>
      <c r="D8" s="204"/>
      <c r="E8" s="205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04">
        <f>Projektant</f>
        <v>0</v>
      </c>
      <c r="D9" s="204"/>
      <c r="E9" s="205"/>
      <c r="F9" s="13"/>
      <c r="G9" s="34"/>
      <c r="H9" s="35"/>
    </row>
    <row r="10" spans="1:8" ht="12.75">
      <c r="A10" s="29" t="s">
        <v>15</v>
      </c>
      <c r="B10" s="13"/>
      <c r="C10" s="204"/>
      <c r="D10" s="204"/>
      <c r="E10" s="204"/>
      <c r="F10" s="36"/>
      <c r="G10" s="37"/>
      <c r="H10" s="38"/>
    </row>
    <row r="11" spans="1:57" ht="13.5" customHeight="1">
      <c r="A11" s="29" t="s">
        <v>16</v>
      </c>
      <c r="B11" s="13"/>
      <c r="C11" s="204"/>
      <c r="D11" s="204"/>
      <c r="E11" s="204"/>
      <c r="F11" s="39" t="s">
        <v>17</v>
      </c>
      <c r="G11" s="40" t="s">
        <v>81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06"/>
      <c r="D12" s="206"/>
      <c r="E12" s="206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838780.097601677</v>
      </c>
      <c r="D15" s="57" t="str">
        <f>Rekapitulace!A17</f>
        <v>Ztížené výrobní podmínky</v>
      </c>
      <c r="E15" s="58"/>
      <c r="F15" s="59"/>
      <c r="G15" s="56">
        <f>Rekapitulace!I17</f>
        <v>0</v>
      </c>
    </row>
    <row r="16" spans="1:7" ht="15.95" customHeight="1">
      <c r="A16" s="54" t="s">
        <v>24</v>
      </c>
      <c r="B16" s="55" t="s">
        <v>25</v>
      </c>
      <c r="C16" s="56">
        <f>PSV</f>
        <v>42328.64260969999</v>
      </c>
      <c r="D16" s="9" t="str">
        <f>Rekapitulace!A18</f>
        <v>Oborová přirážka</v>
      </c>
      <c r="E16" s="60"/>
      <c r="F16" s="61"/>
      <c r="G16" s="56">
        <f>Rekapitulace!I18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Rekapitulace!A19</f>
        <v>Přesun stavebních kapacit</v>
      </c>
      <c r="E17" s="60"/>
      <c r="F17" s="61"/>
      <c r="G17" s="56">
        <f>Rekapitulace!I19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Rekapitulace!A20</f>
        <v>Mimostaveništní doprava</v>
      </c>
      <c r="E18" s="60"/>
      <c r="F18" s="61"/>
      <c r="G18" s="56">
        <f>Rekapitulace!I20</f>
        <v>0</v>
      </c>
    </row>
    <row r="19" spans="1:7" ht="15.95" customHeight="1">
      <c r="A19" s="64" t="s">
        <v>30</v>
      </c>
      <c r="B19" s="55"/>
      <c r="C19" s="56">
        <f>SUM(C15:C18)</f>
        <v>881108.7402113769</v>
      </c>
      <c r="D19" s="9" t="str">
        <f>Rekapitulace!A21</f>
        <v>Zařízení staveniště</v>
      </c>
      <c r="E19" s="60"/>
      <c r="F19" s="61"/>
      <c r="G19" s="56">
        <f>Rekapitulace!I21</f>
        <v>0</v>
      </c>
    </row>
    <row r="20" spans="1:7" ht="15.95" customHeight="1">
      <c r="A20" s="64"/>
      <c r="B20" s="55"/>
      <c r="C20" s="56"/>
      <c r="D20" s="9" t="str">
        <f>Rekapitulace!A22</f>
        <v>Provoz investora</v>
      </c>
      <c r="E20" s="60"/>
      <c r="F20" s="61"/>
      <c r="G20" s="56">
        <f>Rekapitulace!I22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Rekapitulace!A23</f>
        <v>Kompletační činnost (IČD)</v>
      </c>
      <c r="E21" s="60"/>
      <c r="F21" s="61"/>
      <c r="G21" s="56">
        <f>Rekapitulace!I23</f>
        <v>0</v>
      </c>
    </row>
    <row r="22" spans="1:7" ht="15.95" customHeight="1">
      <c r="A22" s="65" t="s">
        <v>32</v>
      </c>
      <c r="B22" s="66"/>
      <c r="C22" s="56">
        <f>C19+C21</f>
        <v>881108.7402113769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07" t="s">
        <v>34</v>
      </c>
      <c r="B23" s="208"/>
      <c r="C23" s="67">
        <f>C22+G23</f>
        <v>881108.7402113769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199">
        <f>C23-F32</f>
        <v>881108.7402113769</v>
      </c>
      <c r="G30" s="200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199">
        <f>ROUND(PRODUCT(F30,C31/100),0)</f>
        <v>185033</v>
      </c>
      <c r="G31" s="200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199">
        <v>0</v>
      </c>
      <c r="G32" s="200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199">
        <f>ROUND(PRODUCT(F32,C33/100),0)</f>
        <v>0</v>
      </c>
      <c r="G33" s="200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01">
        <f>ROUND(SUM(F30:F33),0)</f>
        <v>1066142</v>
      </c>
      <c r="G34" s="202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03"/>
      <c r="C37" s="203"/>
      <c r="D37" s="203"/>
      <c r="E37" s="203"/>
      <c r="F37" s="203"/>
      <c r="G37" s="203"/>
      <c r="H37" t="s">
        <v>6</v>
      </c>
    </row>
    <row r="38" spans="1:8" ht="12.75" customHeight="1">
      <c r="A38" s="96"/>
      <c r="B38" s="203"/>
      <c r="C38" s="203"/>
      <c r="D38" s="203"/>
      <c r="E38" s="203"/>
      <c r="F38" s="203"/>
      <c r="G38" s="203"/>
      <c r="H38" t="s">
        <v>6</v>
      </c>
    </row>
    <row r="39" spans="1:8" ht="12.75">
      <c r="A39" s="96"/>
      <c r="B39" s="203"/>
      <c r="C39" s="203"/>
      <c r="D39" s="203"/>
      <c r="E39" s="203"/>
      <c r="F39" s="203"/>
      <c r="G39" s="203"/>
      <c r="H39" t="s">
        <v>6</v>
      </c>
    </row>
    <row r="40" spans="1:8" ht="12.75">
      <c r="A40" s="96"/>
      <c r="B40" s="203"/>
      <c r="C40" s="203"/>
      <c r="D40" s="203"/>
      <c r="E40" s="203"/>
      <c r="F40" s="203"/>
      <c r="G40" s="203"/>
      <c r="H40" t="s">
        <v>6</v>
      </c>
    </row>
    <row r="41" spans="1:8" ht="12.75">
      <c r="A41" s="96"/>
      <c r="B41" s="203"/>
      <c r="C41" s="203"/>
      <c r="D41" s="203"/>
      <c r="E41" s="203"/>
      <c r="F41" s="203"/>
      <c r="G41" s="203"/>
      <c r="H41" t="s">
        <v>6</v>
      </c>
    </row>
    <row r="42" spans="1:8" ht="12.75">
      <c r="A42" s="96"/>
      <c r="B42" s="203"/>
      <c r="C42" s="203"/>
      <c r="D42" s="203"/>
      <c r="E42" s="203"/>
      <c r="F42" s="203"/>
      <c r="G42" s="203"/>
      <c r="H42" t="s">
        <v>6</v>
      </c>
    </row>
    <row r="43" spans="1:8" ht="12.75">
      <c r="A43" s="96"/>
      <c r="B43" s="203"/>
      <c r="C43" s="203"/>
      <c r="D43" s="203"/>
      <c r="E43" s="203"/>
      <c r="F43" s="203"/>
      <c r="G43" s="203"/>
      <c r="H43" t="s">
        <v>6</v>
      </c>
    </row>
    <row r="44" spans="1:8" ht="12.75">
      <c r="A44" s="96"/>
      <c r="B44" s="203"/>
      <c r="C44" s="203"/>
      <c r="D44" s="203"/>
      <c r="E44" s="203"/>
      <c r="F44" s="203"/>
      <c r="G44" s="203"/>
      <c r="H44" t="s">
        <v>6</v>
      </c>
    </row>
    <row r="45" spans="1:8" ht="0.75" customHeight="1">
      <c r="A45" s="96"/>
      <c r="B45" s="203"/>
      <c r="C45" s="203"/>
      <c r="D45" s="203"/>
      <c r="E45" s="203"/>
      <c r="F45" s="203"/>
      <c r="G45" s="203"/>
      <c r="H45" t="s">
        <v>6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7" t="str">
        <f>CONCATENATE(cislostavby," ",nazevstavby)</f>
        <v>P086b DL Křetín - oprava 28 polí cihelného oplocení</v>
      </c>
      <c r="D1" s="98"/>
      <c r="E1" s="99"/>
      <c r="F1" s="98"/>
      <c r="G1" s="100" t="s">
        <v>50</v>
      </c>
      <c r="H1" s="101" t="s">
        <v>82</v>
      </c>
      <c r="I1" s="102"/>
    </row>
    <row r="2" spans="1:9" ht="13.5" thickBot="1">
      <c r="A2" s="211" t="s">
        <v>51</v>
      </c>
      <c r="B2" s="212"/>
      <c r="C2" s="103" t="str">
        <f>CONCATENATE(cisloobjektu," ",nazevobjektu)</f>
        <v>01 Oprava oplocení</v>
      </c>
      <c r="D2" s="104"/>
      <c r="E2" s="105"/>
      <c r="F2" s="104"/>
      <c r="G2" s="213" t="s">
        <v>80</v>
      </c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Položky!BA13</f>
        <v>58910.9</v>
      </c>
      <c r="F7" s="196">
        <f>Položky!BB13</f>
        <v>0</v>
      </c>
      <c r="G7" s="196">
        <f>Položky!BC13</f>
        <v>0</v>
      </c>
      <c r="H7" s="196">
        <f>Položky!BD13</f>
        <v>0</v>
      </c>
      <c r="I7" s="197">
        <f>Položky!BE13</f>
        <v>0</v>
      </c>
    </row>
    <row r="8" spans="1:9" s="35" customFormat="1" ht="12.75">
      <c r="A8" s="194" t="str">
        <f>Položky!B14</f>
        <v>2</v>
      </c>
      <c r="B8" s="115" t="str">
        <f>Položky!C14</f>
        <v>Základy a zvláštní zakládání</v>
      </c>
      <c r="C8" s="66"/>
      <c r="D8" s="116"/>
      <c r="E8" s="195">
        <f>Položky!BA20</f>
        <v>130870.22700000001</v>
      </c>
      <c r="F8" s="196">
        <f>Položky!BB20</f>
        <v>0</v>
      </c>
      <c r="G8" s="196">
        <f>Položky!BC20</f>
        <v>0</v>
      </c>
      <c r="H8" s="196">
        <f>Položky!BD20</f>
        <v>0</v>
      </c>
      <c r="I8" s="197">
        <f>Položky!BE20</f>
        <v>0</v>
      </c>
    </row>
    <row r="9" spans="1:9" s="35" customFormat="1" ht="12.75">
      <c r="A9" s="194" t="str">
        <f>Položky!B21</f>
        <v>3</v>
      </c>
      <c r="B9" s="115" t="str">
        <f>Položky!C21</f>
        <v>Svislé a kompletní konstrukce</v>
      </c>
      <c r="C9" s="66"/>
      <c r="D9" s="116"/>
      <c r="E9" s="195">
        <f>Položky!BA31</f>
        <v>578627.377</v>
      </c>
      <c r="F9" s="196">
        <f>Položky!BB31</f>
        <v>0</v>
      </c>
      <c r="G9" s="196">
        <f>Položky!BC31</f>
        <v>0</v>
      </c>
      <c r="H9" s="196">
        <f>Položky!BD31</f>
        <v>0</v>
      </c>
      <c r="I9" s="197">
        <f>Položky!BE31</f>
        <v>0</v>
      </c>
    </row>
    <row r="10" spans="1:9" s="35" customFormat="1" ht="12.75">
      <c r="A10" s="194" t="str">
        <f>Položky!B32</f>
        <v>99</v>
      </c>
      <c r="B10" s="115" t="str">
        <f>Položky!C32</f>
        <v>Staveništní přesun hmot</v>
      </c>
      <c r="C10" s="66"/>
      <c r="D10" s="116"/>
      <c r="E10" s="195">
        <f>Položky!BA34</f>
        <v>70371.593601677</v>
      </c>
      <c r="F10" s="196">
        <f>Položky!BB34</f>
        <v>0</v>
      </c>
      <c r="G10" s="196">
        <f>Položky!BC34</f>
        <v>0</v>
      </c>
      <c r="H10" s="196">
        <f>Položky!BD34</f>
        <v>0</v>
      </c>
      <c r="I10" s="197">
        <f>Položky!BE34</f>
        <v>0</v>
      </c>
    </row>
    <row r="11" spans="1:9" s="35" customFormat="1" ht="13.5" thickBot="1">
      <c r="A11" s="194" t="str">
        <f>Položky!B35</f>
        <v>711</v>
      </c>
      <c r="B11" s="115" t="str">
        <f>Položky!C35</f>
        <v>Izolace proti vodě</v>
      </c>
      <c r="C11" s="66"/>
      <c r="D11" s="116"/>
      <c r="E11" s="195">
        <f>Položky!BA42</f>
        <v>0</v>
      </c>
      <c r="F11" s="196">
        <f>Položky!BB42</f>
        <v>42328.64260969999</v>
      </c>
      <c r="G11" s="196">
        <f>Položky!BC42</f>
        <v>0</v>
      </c>
      <c r="H11" s="196">
        <f>Položky!BD42</f>
        <v>0</v>
      </c>
      <c r="I11" s="197">
        <f>Položky!BE42</f>
        <v>0</v>
      </c>
    </row>
    <row r="12" spans="1:9" s="123" customFormat="1" ht="13.5" thickBot="1">
      <c r="A12" s="117"/>
      <c r="B12" s="118" t="s">
        <v>58</v>
      </c>
      <c r="C12" s="118"/>
      <c r="D12" s="119"/>
      <c r="E12" s="120">
        <f>SUM(E7:E11)</f>
        <v>838780.097601677</v>
      </c>
      <c r="F12" s="121">
        <f>SUM(F7:F11)</f>
        <v>42328.64260969999</v>
      </c>
      <c r="G12" s="121">
        <f>SUM(G7:G11)</f>
        <v>0</v>
      </c>
      <c r="H12" s="121">
        <f>SUM(H7:H11)</f>
        <v>0</v>
      </c>
      <c r="I12" s="122">
        <f>SUM(I7:I11)</f>
        <v>0</v>
      </c>
    </row>
    <row r="13" spans="1:9" ht="12.75">
      <c r="A13" s="66"/>
      <c r="B13" s="66"/>
      <c r="C13" s="66"/>
      <c r="D13" s="66"/>
      <c r="E13" s="66"/>
      <c r="F13" s="66"/>
      <c r="G13" s="66"/>
      <c r="H13" s="66"/>
      <c r="I13" s="66"/>
    </row>
    <row r="14" spans="1:57" ht="19.5" customHeight="1">
      <c r="A14" s="107" t="s">
        <v>59</v>
      </c>
      <c r="B14" s="107"/>
      <c r="C14" s="107"/>
      <c r="D14" s="107"/>
      <c r="E14" s="107"/>
      <c r="F14" s="107"/>
      <c r="G14" s="124"/>
      <c r="H14" s="107"/>
      <c r="I14" s="107"/>
      <c r="BA14" s="41"/>
      <c r="BB14" s="41"/>
      <c r="BC14" s="41"/>
      <c r="BD14" s="41"/>
      <c r="BE14" s="41"/>
    </row>
    <row r="15" spans="1:9" ht="13.5" thickBot="1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71" t="s">
        <v>60</v>
      </c>
      <c r="B16" s="72"/>
      <c r="C16" s="72"/>
      <c r="D16" s="125"/>
      <c r="E16" s="126" t="s">
        <v>61</v>
      </c>
      <c r="F16" s="127" t="s">
        <v>62</v>
      </c>
      <c r="G16" s="128" t="s">
        <v>63</v>
      </c>
      <c r="H16" s="129"/>
      <c r="I16" s="130" t="s">
        <v>61</v>
      </c>
    </row>
    <row r="17" spans="1:53" ht="12.75">
      <c r="A17" s="64" t="s">
        <v>146</v>
      </c>
      <c r="B17" s="55"/>
      <c r="C17" s="55"/>
      <c r="D17" s="131"/>
      <c r="E17" s="132">
        <v>0</v>
      </c>
      <c r="F17" s="133">
        <v>0</v>
      </c>
      <c r="G17" s="134">
        <f aca="true" t="shared" si="0" ref="G17:G24">CHOOSE(BA17+1,HSV+PSV,HSV+PSV+Mont,HSV+PSV+Dodavka+Mont,HSV,PSV,Mont,Dodavka,Mont+Dodavka,0)</f>
        <v>881108.7402113769</v>
      </c>
      <c r="H17" s="135"/>
      <c r="I17" s="136">
        <f aca="true" t="shared" si="1" ref="I17:I24">E17+F17*G17/100</f>
        <v>0</v>
      </c>
      <c r="BA17">
        <v>0</v>
      </c>
    </row>
    <row r="18" spans="1:53" ht="12.75">
      <c r="A18" s="64" t="s">
        <v>147</v>
      </c>
      <c r="B18" s="55"/>
      <c r="C18" s="55"/>
      <c r="D18" s="131"/>
      <c r="E18" s="132">
        <v>0</v>
      </c>
      <c r="F18" s="133">
        <v>0</v>
      </c>
      <c r="G18" s="134">
        <f t="shared" si="0"/>
        <v>881108.7402113769</v>
      </c>
      <c r="H18" s="135"/>
      <c r="I18" s="136">
        <f t="shared" si="1"/>
        <v>0</v>
      </c>
      <c r="BA18">
        <v>0</v>
      </c>
    </row>
    <row r="19" spans="1:53" ht="12.75">
      <c r="A19" s="64" t="s">
        <v>148</v>
      </c>
      <c r="B19" s="55"/>
      <c r="C19" s="55"/>
      <c r="D19" s="131"/>
      <c r="E19" s="132">
        <v>0</v>
      </c>
      <c r="F19" s="133">
        <v>0</v>
      </c>
      <c r="G19" s="134">
        <f t="shared" si="0"/>
        <v>881108.7402113769</v>
      </c>
      <c r="H19" s="135"/>
      <c r="I19" s="136">
        <f t="shared" si="1"/>
        <v>0</v>
      </c>
      <c r="BA19">
        <v>0</v>
      </c>
    </row>
    <row r="20" spans="1:53" ht="12.75">
      <c r="A20" s="64" t="s">
        <v>149</v>
      </c>
      <c r="B20" s="55"/>
      <c r="C20" s="55"/>
      <c r="D20" s="131"/>
      <c r="E20" s="132">
        <v>0</v>
      </c>
      <c r="F20" s="133">
        <v>0</v>
      </c>
      <c r="G20" s="134">
        <f t="shared" si="0"/>
        <v>881108.7402113769</v>
      </c>
      <c r="H20" s="135"/>
      <c r="I20" s="136">
        <f t="shared" si="1"/>
        <v>0</v>
      </c>
      <c r="BA20">
        <v>0</v>
      </c>
    </row>
    <row r="21" spans="1:53" ht="12.75">
      <c r="A21" s="64" t="s">
        <v>150</v>
      </c>
      <c r="B21" s="55"/>
      <c r="C21" s="55"/>
      <c r="D21" s="131"/>
      <c r="E21" s="132">
        <v>0</v>
      </c>
      <c r="F21" s="133">
        <v>0</v>
      </c>
      <c r="G21" s="134">
        <f t="shared" si="0"/>
        <v>881108.7402113769</v>
      </c>
      <c r="H21" s="135"/>
      <c r="I21" s="136">
        <f t="shared" si="1"/>
        <v>0</v>
      </c>
      <c r="BA21">
        <v>1</v>
      </c>
    </row>
    <row r="22" spans="1:53" ht="12.75">
      <c r="A22" s="64" t="s">
        <v>151</v>
      </c>
      <c r="B22" s="55"/>
      <c r="C22" s="55"/>
      <c r="D22" s="131"/>
      <c r="E22" s="132">
        <v>0</v>
      </c>
      <c r="F22" s="133">
        <v>0</v>
      </c>
      <c r="G22" s="134">
        <f t="shared" si="0"/>
        <v>881108.7402113769</v>
      </c>
      <c r="H22" s="135"/>
      <c r="I22" s="136">
        <f t="shared" si="1"/>
        <v>0</v>
      </c>
      <c r="BA22">
        <v>1</v>
      </c>
    </row>
    <row r="23" spans="1:53" ht="12.75">
      <c r="A23" s="64" t="s">
        <v>152</v>
      </c>
      <c r="B23" s="55"/>
      <c r="C23" s="55"/>
      <c r="D23" s="131"/>
      <c r="E23" s="132">
        <v>0</v>
      </c>
      <c r="F23" s="133">
        <v>0</v>
      </c>
      <c r="G23" s="134">
        <f t="shared" si="0"/>
        <v>881108.7402113769</v>
      </c>
      <c r="H23" s="135"/>
      <c r="I23" s="136">
        <f t="shared" si="1"/>
        <v>0</v>
      </c>
      <c r="BA23">
        <v>2</v>
      </c>
    </row>
    <row r="24" spans="1:53" ht="12.75">
      <c r="A24" s="64" t="s">
        <v>153</v>
      </c>
      <c r="B24" s="55"/>
      <c r="C24" s="55"/>
      <c r="D24" s="131"/>
      <c r="E24" s="132">
        <v>0</v>
      </c>
      <c r="F24" s="133">
        <v>0</v>
      </c>
      <c r="G24" s="134">
        <f t="shared" si="0"/>
        <v>881108.7402113769</v>
      </c>
      <c r="H24" s="135"/>
      <c r="I24" s="136">
        <f t="shared" si="1"/>
        <v>0</v>
      </c>
      <c r="BA24">
        <v>2</v>
      </c>
    </row>
    <row r="25" spans="1:9" ht="13.5" thickBot="1">
      <c r="A25" s="137"/>
      <c r="B25" s="138" t="s">
        <v>64</v>
      </c>
      <c r="C25" s="139"/>
      <c r="D25" s="140"/>
      <c r="E25" s="141"/>
      <c r="F25" s="142"/>
      <c r="G25" s="142"/>
      <c r="H25" s="216">
        <f>SUM(I17:I24)</f>
        <v>0</v>
      </c>
      <c r="I25" s="217"/>
    </row>
    <row r="27" spans="2:9" ht="12.75">
      <c r="B27" s="123"/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5"/>
  <sheetViews>
    <sheetView showGridLines="0" showZeros="0" workbookViewId="0" topLeftCell="A1">
      <selection activeCell="A42" sqref="A42:IV4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65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7" t="str">
        <f>CONCATENATE(cislostavby," ",nazevstavby)</f>
        <v>P086b DL Křetín - oprava 28 polí cihelného oplocení</v>
      </c>
      <c r="D3" s="151"/>
      <c r="E3" s="152" t="s">
        <v>66</v>
      </c>
      <c r="F3" s="153" t="str">
        <f>Rekapitulace!H1</f>
        <v>01</v>
      </c>
      <c r="G3" s="154"/>
    </row>
    <row r="4" spans="1:7" ht="13.5" thickBot="1">
      <c r="A4" s="219" t="s">
        <v>51</v>
      </c>
      <c r="B4" s="212"/>
      <c r="C4" s="103" t="str">
        <f>CONCATENATE(cisloobjektu," ",nazevobjektu)</f>
        <v>01 Oprava oplocení</v>
      </c>
      <c r="D4" s="155"/>
      <c r="E4" s="220" t="str">
        <f>Rekapitulace!G2</f>
        <v>DL Křetín - oprava 28 polí cihelného oplocení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</row>
    <row r="7" spans="1:15" ht="12.75">
      <c r="A7" s="163" t="s">
        <v>74</v>
      </c>
      <c r="B7" s="164" t="s">
        <v>75</v>
      </c>
      <c r="C7" s="165" t="s">
        <v>76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84</v>
      </c>
      <c r="C8" s="173" t="s">
        <v>85</v>
      </c>
      <c r="D8" s="174" t="s">
        <v>86</v>
      </c>
      <c r="E8" s="175">
        <v>44.38</v>
      </c>
      <c r="F8" s="175">
        <v>271</v>
      </c>
      <c r="G8" s="176">
        <f>E8*F8</f>
        <v>12026.980000000001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12026.980000000001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04" ht="12.75">
      <c r="A9" s="171">
        <v>2</v>
      </c>
      <c r="B9" s="172" t="s">
        <v>87</v>
      </c>
      <c r="C9" s="173" t="s">
        <v>88</v>
      </c>
      <c r="D9" s="174" t="s">
        <v>86</v>
      </c>
      <c r="E9" s="175">
        <v>44.38</v>
      </c>
      <c r="F9" s="175">
        <v>137</v>
      </c>
      <c r="G9" s="176">
        <f>E9*F9</f>
        <v>6080.06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>IF(AZ9=1,G9,0)</f>
        <v>6080.06</v>
      </c>
      <c r="BB9" s="146">
        <f>IF(AZ9=2,G9,0)</f>
        <v>0</v>
      </c>
      <c r="BC9" s="146">
        <f>IF(AZ9=3,G9,0)</f>
        <v>0</v>
      </c>
      <c r="BD9" s="146">
        <f>IF(AZ9=4,G9,0)</f>
        <v>0</v>
      </c>
      <c r="BE9" s="146">
        <f>IF(AZ9=5,G9,0)</f>
        <v>0</v>
      </c>
      <c r="CA9" s="177">
        <v>1</v>
      </c>
      <c r="CB9" s="177">
        <v>1</v>
      </c>
      <c r="CZ9" s="146">
        <v>0</v>
      </c>
    </row>
    <row r="10" spans="1:104" ht="12.75">
      <c r="A10" s="171">
        <v>3</v>
      </c>
      <c r="B10" s="172" t="s">
        <v>89</v>
      </c>
      <c r="C10" s="173" t="s">
        <v>90</v>
      </c>
      <c r="D10" s="174" t="s">
        <v>86</v>
      </c>
      <c r="E10" s="175">
        <v>44.38</v>
      </c>
      <c r="F10" s="175">
        <v>617</v>
      </c>
      <c r="G10" s="176">
        <f>E10*F10</f>
        <v>27382.460000000003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27382.460000000003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</v>
      </c>
    </row>
    <row r="11" spans="1:104" ht="12.75">
      <c r="A11" s="171">
        <v>4</v>
      </c>
      <c r="B11" s="172" t="s">
        <v>91</v>
      </c>
      <c r="C11" s="173" t="s">
        <v>92</v>
      </c>
      <c r="D11" s="174" t="s">
        <v>86</v>
      </c>
      <c r="E11" s="175">
        <v>44.38</v>
      </c>
      <c r="F11" s="175">
        <v>258</v>
      </c>
      <c r="G11" s="176">
        <f>E11*F11</f>
        <v>11450.04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11450.04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</v>
      </c>
    </row>
    <row r="12" spans="1:104" ht="12.75">
      <c r="A12" s="171">
        <v>5</v>
      </c>
      <c r="B12" s="172" t="s">
        <v>93</v>
      </c>
      <c r="C12" s="173" t="s">
        <v>94</v>
      </c>
      <c r="D12" s="174" t="s">
        <v>95</v>
      </c>
      <c r="E12" s="175">
        <v>444</v>
      </c>
      <c r="F12" s="175">
        <v>4.44</v>
      </c>
      <c r="G12" s="176">
        <f>E12*F12</f>
        <v>1971.3600000000001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1971.3600000000001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</v>
      </c>
    </row>
    <row r="13" spans="1:57" ht="12.75">
      <c r="A13" s="178"/>
      <c r="B13" s="179" t="s">
        <v>78</v>
      </c>
      <c r="C13" s="180" t="str">
        <f>CONCATENATE(B7," ",C7)</f>
        <v>1 Zemní práce</v>
      </c>
      <c r="D13" s="181"/>
      <c r="E13" s="182"/>
      <c r="F13" s="183"/>
      <c r="G13" s="184">
        <f>SUM(G7:G12)</f>
        <v>58910.9</v>
      </c>
      <c r="O13" s="170">
        <v>4</v>
      </c>
      <c r="BA13" s="185">
        <f>SUM(BA7:BA12)</f>
        <v>58910.9</v>
      </c>
      <c r="BB13" s="185">
        <f>SUM(BB7:BB12)</f>
        <v>0</v>
      </c>
      <c r="BC13" s="185">
        <f>SUM(BC7:BC12)</f>
        <v>0</v>
      </c>
      <c r="BD13" s="185">
        <f>SUM(BD7:BD12)</f>
        <v>0</v>
      </c>
      <c r="BE13" s="185">
        <f>SUM(BE7:BE12)</f>
        <v>0</v>
      </c>
    </row>
    <row r="14" spans="1:15" ht="12.75">
      <c r="A14" s="163" t="s">
        <v>74</v>
      </c>
      <c r="B14" s="164" t="s">
        <v>96</v>
      </c>
      <c r="C14" s="165" t="s">
        <v>97</v>
      </c>
      <c r="D14" s="166"/>
      <c r="E14" s="167"/>
      <c r="F14" s="167"/>
      <c r="G14" s="168"/>
      <c r="H14" s="169"/>
      <c r="I14" s="169"/>
      <c r="O14" s="170">
        <v>1</v>
      </c>
    </row>
    <row r="15" spans="1:104" ht="12.75">
      <c r="A15" s="171">
        <v>6</v>
      </c>
      <c r="B15" s="172" t="s">
        <v>98</v>
      </c>
      <c r="C15" s="173" t="s">
        <v>99</v>
      </c>
      <c r="D15" s="174" t="s">
        <v>100</v>
      </c>
      <c r="E15" s="175">
        <v>0.1057</v>
      </c>
      <c r="F15" s="175">
        <v>36210</v>
      </c>
      <c r="G15" s="176">
        <f>E15*F15</f>
        <v>3827.397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3827.397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1.02174</v>
      </c>
    </row>
    <row r="16" spans="1:104" ht="12.75">
      <c r="A16" s="171">
        <v>7</v>
      </c>
      <c r="B16" s="172" t="s">
        <v>101</v>
      </c>
      <c r="C16" s="173" t="s">
        <v>102</v>
      </c>
      <c r="D16" s="174" t="s">
        <v>100</v>
      </c>
      <c r="E16" s="175">
        <v>0.4202</v>
      </c>
      <c r="F16" s="175">
        <v>37230</v>
      </c>
      <c r="G16" s="176">
        <f>E16*F16</f>
        <v>15644.046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15644.046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1.02174</v>
      </c>
    </row>
    <row r="17" spans="1:104" ht="12.75">
      <c r="A17" s="171">
        <v>8</v>
      </c>
      <c r="B17" s="172" t="s">
        <v>103</v>
      </c>
      <c r="C17" s="173" t="s">
        <v>104</v>
      </c>
      <c r="D17" s="174" t="s">
        <v>86</v>
      </c>
      <c r="E17" s="175">
        <v>38.136</v>
      </c>
      <c r="F17" s="175">
        <v>2200</v>
      </c>
      <c r="G17" s="176">
        <f>E17*F17</f>
        <v>83899.20000000001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>IF(AZ17=1,G17,0)</f>
        <v>83899.20000000001</v>
      </c>
      <c r="BB17" s="146">
        <f>IF(AZ17=2,G17,0)</f>
        <v>0</v>
      </c>
      <c r="BC17" s="146">
        <f>IF(AZ17=3,G17,0)</f>
        <v>0</v>
      </c>
      <c r="BD17" s="146">
        <f>IF(AZ17=4,G17,0)</f>
        <v>0</v>
      </c>
      <c r="BE17" s="146">
        <f>IF(AZ17=5,G17,0)</f>
        <v>0</v>
      </c>
      <c r="CA17" s="177">
        <v>1</v>
      </c>
      <c r="CB17" s="177">
        <v>1</v>
      </c>
      <c r="CZ17" s="146">
        <v>2.525</v>
      </c>
    </row>
    <row r="18" spans="1:104" ht="12.75">
      <c r="A18" s="171">
        <v>9</v>
      </c>
      <c r="B18" s="172" t="s">
        <v>105</v>
      </c>
      <c r="C18" s="173" t="s">
        <v>106</v>
      </c>
      <c r="D18" s="174" t="s">
        <v>95</v>
      </c>
      <c r="E18" s="175">
        <v>49.728</v>
      </c>
      <c r="F18" s="175">
        <v>460.5</v>
      </c>
      <c r="G18" s="176">
        <f>E18*F18</f>
        <v>22899.744000000002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22899.744000000002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0.03916</v>
      </c>
    </row>
    <row r="19" spans="1:104" ht="12.75">
      <c r="A19" s="171">
        <v>10</v>
      </c>
      <c r="B19" s="172" t="s">
        <v>107</v>
      </c>
      <c r="C19" s="173" t="s">
        <v>108</v>
      </c>
      <c r="D19" s="174" t="s">
        <v>95</v>
      </c>
      <c r="E19" s="175">
        <v>49.728</v>
      </c>
      <c r="F19" s="175">
        <v>92.5</v>
      </c>
      <c r="G19" s="176">
        <f>E19*F19</f>
        <v>4599.84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>IF(AZ19=1,G19,0)</f>
        <v>4599.84</v>
      </c>
      <c r="BB19" s="146">
        <f>IF(AZ19=2,G19,0)</f>
        <v>0</v>
      </c>
      <c r="BC19" s="146">
        <f>IF(AZ19=3,G19,0)</f>
        <v>0</v>
      </c>
      <c r="BD19" s="146">
        <f>IF(AZ19=4,G19,0)</f>
        <v>0</v>
      </c>
      <c r="BE19" s="146">
        <f>IF(AZ19=5,G19,0)</f>
        <v>0</v>
      </c>
      <c r="CA19" s="177">
        <v>1</v>
      </c>
      <c r="CB19" s="177">
        <v>1</v>
      </c>
      <c r="CZ19" s="146">
        <v>0</v>
      </c>
    </row>
    <row r="20" spans="1:57" ht="12.75">
      <c r="A20" s="178"/>
      <c r="B20" s="179" t="s">
        <v>78</v>
      </c>
      <c r="C20" s="180" t="str">
        <f>CONCATENATE(B14," ",C14)</f>
        <v>2 Základy a zvláštní zakládání</v>
      </c>
      <c r="D20" s="181"/>
      <c r="E20" s="182"/>
      <c r="F20" s="183"/>
      <c r="G20" s="184">
        <f>SUM(G14:G19)</f>
        <v>130870.22700000001</v>
      </c>
      <c r="O20" s="170">
        <v>4</v>
      </c>
      <c r="BA20" s="185">
        <f>SUM(BA14:BA19)</f>
        <v>130870.22700000001</v>
      </c>
      <c r="BB20" s="185">
        <f>SUM(BB14:BB19)</f>
        <v>0</v>
      </c>
      <c r="BC20" s="185">
        <f>SUM(BC14:BC19)</f>
        <v>0</v>
      </c>
      <c r="BD20" s="185">
        <f>SUM(BD14:BD19)</f>
        <v>0</v>
      </c>
      <c r="BE20" s="185">
        <f>SUM(BE14:BE19)</f>
        <v>0</v>
      </c>
    </row>
    <row r="21" spans="1:15" ht="12.75">
      <c r="A21" s="163" t="s">
        <v>74</v>
      </c>
      <c r="B21" s="164" t="s">
        <v>109</v>
      </c>
      <c r="C21" s="165" t="s">
        <v>110</v>
      </c>
      <c r="D21" s="166"/>
      <c r="E21" s="167"/>
      <c r="F21" s="167"/>
      <c r="G21" s="168"/>
      <c r="H21" s="169"/>
      <c r="I21" s="169"/>
      <c r="O21" s="170">
        <v>1</v>
      </c>
    </row>
    <row r="22" spans="1:104" ht="12.75">
      <c r="A22" s="171">
        <v>11</v>
      </c>
      <c r="B22" s="172" t="s">
        <v>111</v>
      </c>
      <c r="C22" s="173" t="s">
        <v>112</v>
      </c>
      <c r="D22" s="174" t="s">
        <v>86</v>
      </c>
      <c r="E22" s="175">
        <v>19.7132</v>
      </c>
      <c r="F22" s="175">
        <v>16400</v>
      </c>
      <c r="G22" s="176">
        <f aca="true" t="shared" si="0" ref="G22:G30">E22*F22</f>
        <v>323296.48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 aca="true" t="shared" si="1" ref="BA22:BA30">IF(AZ22=1,G22,0)</f>
        <v>323296.48</v>
      </c>
      <c r="BB22" s="146">
        <f aca="true" t="shared" si="2" ref="BB22:BB30">IF(AZ22=2,G22,0)</f>
        <v>0</v>
      </c>
      <c r="BC22" s="146">
        <f aca="true" t="shared" si="3" ref="BC22:BC30">IF(AZ22=3,G22,0)</f>
        <v>0</v>
      </c>
      <c r="BD22" s="146">
        <f aca="true" t="shared" si="4" ref="BD22:BD30">IF(AZ22=4,G22,0)</f>
        <v>0</v>
      </c>
      <c r="BE22" s="146">
        <f aca="true" t="shared" si="5" ref="BE22:BE30">IF(AZ22=5,G22,0)</f>
        <v>0</v>
      </c>
      <c r="CA22" s="177">
        <v>1</v>
      </c>
      <c r="CB22" s="177">
        <v>1</v>
      </c>
      <c r="CZ22" s="146">
        <v>2.1501</v>
      </c>
    </row>
    <row r="23" spans="1:104" ht="12.75">
      <c r="A23" s="171">
        <v>12</v>
      </c>
      <c r="B23" s="172" t="s">
        <v>113</v>
      </c>
      <c r="C23" s="173" t="s">
        <v>114</v>
      </c>
      <c r="D23" s="174" t="s">
        <v>86</v>
      </c>
      <c r="E23" s="175">
        <v>0.9379</v>
      </c>
      <c r="F23" s="175">
        <v>3010</v>
      </c>
      <c r="G23" s="176">
        <f t="shared" si="0"/>
        <v>2823.0789999999997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 t="shared" si="1"/>
        <v>2823.0789999999997</v>
      </c>
      <c r="BB23" s="146">
        <f t="shared" si="2"/>
        <v>0</v>
      </c>
      <c r="BC23" s="146">
        <f t="shared" si="3"/>
        <v>0</v>
      </c>
      <c r="BD23" s="146">
        <f t="shared" si="4"/>
        <v>0</v>
      </c>
      <c r="BE23" s="146">
        <f t="shared" si="5"/>
        <v>0</v>
      </c>
      <c r="CA23" s="177">
        <v>1</v>
      </c>
      <c r="CB23" s="177">
        <v>1</v>
      </c>
      <c r="CZ23" s="146">
        <v>2.45329</v>
      </c>
    </row>
    <row r="24" spans="1:104" ht="12.75">
      <c r="A24" s="171">
        <v>13</v>
      </c>
      <c r="B24" s="172" t="s">
        <v>115</v>
      </c>
      <c r="C24" s="173" t="s">
        <v>116</v>
      </c>
      <c r="D24" s="174" t="s">
        <v>86</v>
      </c>
      <c r="E24" s="175">
        <v>5.7</v>
      </c>
      <c r="F24" s="175">
        <v>17900</v>
      </c>
      <c r="G24" s="176">
        <f t="shared" si="0"/>
        <v>102030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 t="shared" si="1"/>
        <v>102030</v>
      </c>
      <c r="BB24" s="146">
        <f t="shared" si="2"/>
        <v>0</v>
      </c>
      <c r="BC24" s="146">
        <f t="shared" si="3"/>
        <v>0</v>
      </c>
      <c r="BD24" s="146">
        <f t="shared" si="4"/>
        <v>0</v>
      </c>
      <c r="BE24" s="146">
        <f t="shared" si="5"/>
        <v>0</v>
      </c>
      <c r="CA24" s="177">
        <v>1</v>
      </c>
      <c r="CB24" s="177">
        <v>1</v>
      </c>
      <c r="CZ24" s="146">
        <v>2.335</v>
      </c>
    </row>
    <row r="25" spans="1:104" ht="12.75">
      <c r="A25" s="171">
        <v>14</v>
      </c>
      <c r="B25" s="172" t="s">
        <v>117</v>
      </c>
      <c r="C25" s="173" t="s">
        <v>118</v>
      </c>
      <c r="D25" s="174" t="s">
        <v>100</v>
      </c>
      <c r="E25" s="175">
        <v>0.058</v>
      </c>
      <c r="F25" s="175">
        <v>32540</v>
      </c>
      <c r="G25" s="176">
        <f t="shared" si="0"/>
        <v>1887.3200000000002</v>
      </c>
      <c r="O25" s="170">
        <v>2</v>
      </c>
      <c r="AA25" s="146">
        <v>1</v>
      </c>
      <c r="AB25" s="146">
        <v>1</v>
      </c>
      <c r="AC25" s="146">
        <v>1</v>
      </c>
      <c r="AZ25" s="146">
        <v>1</v>
      </c>
      <c r="BA25" s="146">
        <f t="shared" si="1"/>
        <v>1887.3200000000002</v>
      </c>
      <c r="BB25" s="146">
        <f t="shared" si="2"/>
        <v>0</v>
      </c>
      <c r="BC25" s="146">
        <f t="shared" si="3"/>
        <v>0</v>
      </c>
      <c r="BD25" s="146">
        <f t="shared" si="4"/>
        <v>0</v>
      </c>
      <c r="BE25" s="146">
        <f t="shared" si="5"/>
        <v>0</v>
      </c>
      <c r="CA25" s="177">
        <v>1</v>
      </c>
      <c r="CB25" s="177">
        <v>1</v>
      </c>
      <c r="CZ25" s="146">
        <v>1.02396</v>
      </c>
    </row>
    <row r="26" spans="1:104" ht="12.75">
      <c r="A26" s="171">
        <v>15</v>
      </c>
      <c r="B26" s="172" t="s">
        <v>119</v>
      </c>
      <c r="C26" s="173" t="s">
        <v>120</v>
      </c>
      <c r="D26" s="174" t="s">
        <v>100</v>
      </c>
      <c r="E26" s="175">
        <v>0.1911</v>
      </c>
      <c r="F26" s="175">
        <v>34380</v>
      </c>
      <c r="G26" s="176">
        <f t="shared" si="0"/>
        <v>6570.018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 t="shared" si="1"/>
        <v>6570.018</v>
      </c>
      <c r="BB26" s="146">
        <f t="shared" si="2"/>
        <v>0</v>
      </c>
      <c r="BC26" s="146">
        <f t="shared" si="3"/>
        <v>0</v>
      </c>
      <c r="BD26" s="146">
        <f t="shared" si="4"/>
        <v>0</v>
      </c>
      <c r="BE26" s="146">
        <f t="shared" si="5"/>
        <v>0</v>
      </c>
      <c r="CA26" s="177">
        <v>1</v>
      </c>
      <c r="CB26" s="177">
        <v>1</v>
      </c>
      <c r="CZ26" s="146">
        <v>1.02396</v>
      </c>
    </row>
    <row r="27" spans="1:104" ht="12.75">
      <c r="A27" s="171">
        <v>16</v>
      </c>
      <c r="B27" s="172" t="s">
        <v>121</v>
      </c>
      <c r="C27" s="173" t="s">
        <v>122</v>
      </c>
      <c r="D27" s="174" t="s">
        <v>95</v>
      </c>
      <c r="E27" s="175">
        <v>8.352</v>
      </c>
      <c r="F27" s="175">
        <v>965</v>
      </c>
      <c r="G27" s="176">
        <f t="shared" si="0"/>
        <v>8059.68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 t="shared" si="1"/>
        <v>8059.68</v>
      </c>
      <c r="BB27" s="146">
        <f t="shared" si="2"/>
        <v>0</v>
      </c>
      <c r="BC27" s="146">
        <f t="shared" si="3"/>
        <v>0</v>
      </c>
      <c r="BD27" s="146">
        <f t="shared" si="4"/>
        <v>0</v>
      </c>
      <c r="BE27" s="146">
        <f t="shared" si="5"/>
        <v>0</v>
      </c>
      <c r="CA27" s="177">
        <v>1</v>
      </c>
      <c r="CB27" s="177">
        <v>1</v>
      </c>
      <c r="CZ27" s="146">
        <v>0.24855</v>
      </c>
    </row>
    <row r="28" spans="1:104" ht="12.75">
      <c r="A28" s="171">
        <v>17</v>
      </c>
      <c r="B28" s="172" t="s">
        <v>123</v>
      </c>
      <c r="C28" s="173" t="s">
        <v>124</v>
      </c>
      <c r="D28" s="174" t="s">
        <v>95</v>
      </c>
      <c r="E28" s="175">
        <v>73.92</v>
      </c>
      <c r="F28" s="175">
        <v>1240</v>
      </c>
      <c r="G28" s="176">
        <f t="shared" si="0"/>
        <v>91660.8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 t="shared" si="1"/>
        <v>91660.8</v>
      </c>
      <c r="BB28" s="146">
        <f t="shared" si="2"/>
        <v>0</v>
      </c>
      <c r="BC28" s="146">
        <f t="shared" si="3"/>
        <v>0</v>
      </c>
      <c r="BD28" s="146">
        <f t="shared" si="4"/>
        <v>0</v>
      </c>
      <c r="BE28" s="146">
        <f t="shared" si="5"/>
        <v>0</v>
      </c>
      <c r="CA28" s="177">
        <v>1</v>
      </c>
      <c r="CB28" s="177">
        <v>1</v>
      </c>
      <c r="CZ28" s="146">
        <v>0.2949</v>
      </c>
    </row>
    <row r="29" spans="1:104" ht="12.75">
      <c r="A29" s="171">
        <v>18</v>
      </c>
      <c r="B29" s="172" t="s">
        <v>125</v>
      </c>
      <c r="C29" s="173" t="s">
        <v>126</v>
      </c>
      <c r="D29" s="174" t="s">
        <v>77</v>
      </c>
      <c r="E29" s="175">
        <v>224</v>
      </c>
      <c r="F29" s="175">
        <v>150</v>
      </c>
      <c r="G29" s="176">
        <f t="shared" si="0"/>
        <v>33600</v>
      </c>
      <c r="O29" s="170">
        <v>2</v>
      </c>
      <c r="AA29" s="146">
        <v>12</v>
      </c>
      <c r="AB29" s="146">
        <v>0</v>
      </c>
      <c r="AC29" s="146">
        <v>2</v>
      </c>
      <c r="AZ29" s="146">
        <v>1</v>
      </c>
      <c r="BA29" s="146">
        <f t="shared" si="1"/>
        <v>33600</v>
      </c>
      <c r="BB29" s="146">
        <f t="shared" si="2"/>
        <v>0</v>
      </c>
      <c r="BC29" s="146">
        <f t="shared" si="3"/>
        <v>0</v>
      </c>
      <c r="BD29" s="146">
        <f t="shared" si="4"/>
        <v>0</v>
      </c>
      <c r="BE29" s="146">
        <f t="shared" si="5"/>
        <v>0</v>
      </c>
      <c r="CA29" s="177">
        <v>12</v>
      </c>
      <c r="CB29" s="177">
        <v>0</v>
      </c>
      <c r="CZ29" s="146">
        <v>0</v>
      </c>
    </row>
    <row r="30" spans="1:104" ht="12.75">
      <c r="A30" s="171">
        <v>19</v>
      </c>
      <c r="B30" s="172" t="s">
        <v>125</v>
      </c>
      <c r="C30" s="173" t="s">
        <v>127</v>
      </c>
      <c r="D30" s="174" t="s">
        <v>77</v>
      </c>
      <c r="E30" s="175">
        <v>29</v>
      </c>
      <c r="F30" s="175">
        <v>300</v>
      </c>
      <c r="G30" s="176">
        <f t="shared" si="0"/>
        <v>8700</v>
      </c>
      <c r="O30" s="170">
        <v>2</v>
      </c>
      <c r="AA30" s="146">
        <v>12</v>
      </c>
      <c r="AB30" s="146">
        <v>0</v>
      </c>
      <c r="AC30" s="146">
        <v>1</v>
      </c>
      <c r="AZ30" s="146">
        <v>1</v>
      </c>
      <c r="BA30" s="146">
        <f t="shared" si="1"/>
        <v>8700</v>
      </c>
      <c r="BB30" s="146">
        <f t="shared" si="2"/>
        <v>0</v>
      </c>
      <c r="BC30" s="146">
        <f t="shared" si="3"/>
        <v>0</v>
      </c>
      <c r="BD30" s="146">
        <f t="shared" si="4"/>
        <v>0</v>
      </c>
      <c r="BE30" s="146">
        <f t="shared" si="5"/>
        <v>0</v>
      </c>
      <c r="CA30" s="177">
        <v>12</v>
      </c>
      <c r="CB30" s="177">
        <v>0</v>
      </c>
      <c r="CZ30" s="146">
        <v>0</v>
      </c>
    </row>
    <row r="31" spans="1:57" ht="12.75">
      <c r="A31" s="178"/>
      <c r="B31" s="179" t="s">
        <v>78</v>
      </c>
      <c r="C31" s="180" t="str">
        <f>CONCATENATE(B21," ",C21)</f>
        <v>3 Svislé a kompletní konstrukce</v>
      </c>
      <c r="D31" s="181"/>
      <c r="E31" s="182"/>
      <c r="F31" s="183"/>
      <c r="G31" s="184">
        <f>SUM(G21:G30)</f>
        <v>578627.377</v>
      </c>
      <c r="O31" s="170">
        <v>4</v>
      </c>
      <c r="BA31" s="185">
        <f>SUM(BA21:BA30)</f>
        <v>578627.377</v>
      </c>
      <c r="BB31" s="185">
        <f>SUM(BB21:BB30)</f>
        <v>0</v>
      </c>
      <c r="BC31" s="185">
        <f>SUM(BC21:BC30)</f>
        <v>0</v>
      </c>
      <c r="BD31" s="185">
        <f>SUM(BD21:BD30)</f>
        <v>0</v>
      </c>
      <c r="BE31" s="185">
        <f>SUM(BE21:BE30)</f>
        <v>0</v>
      </c>
    </row>
    <row r="32" spans="1:15" ht="12.75">
      <c r="A32" s="163" t="s">
        <v>74</v>
      </c>
      <c r="B32" s="164" t="s">
        <v>128</v>
      </c>
      <c r="C32" s="165" t="s">
        <v>129</v>
      </c>
      <c r="D32" s="166"/>
      <c r="E32" s="167"/>
      <c r="F32" s="167"/>
      <c r="G32" s="168"/>
      <c r="H32" s="169"/>
      <c r="I32" s="169"/>
      <c r="O32" s="170">
        <v>1</v>
      </c>
    </row>
    <row r="33" spans="1:104" ht="12.75">
      <c r="A33" s="171">
        <v>20</v>
      </c>
      <c r="B33" s="172" t="s">
        <v>130</v>
      </c>
      <c r="C33" s="173" t="s">
        <v>131</v>
      </c>
      <c r="D33" s="174" t="s">
        <v>100</v>
      </c>
      <c r="E33" s="175">
        <v>180.903839593</v>
      </c>
      <c r="F33" s="175">
        <v>389</v>
      </c>
      <c r="G33" s="176">
        <f>E33*F33</f>
        <v>70371.593601677</v>
      </c>
      <c r="O33" s="170">
        <v>2</v>
      </c>
      <c r="AA33" s="146">
        <v>7</v>
      </c>
      <c r="AB33" s="146">
        <v>1</v>
      </c>
      <c r="AC33" s="146">
        <v>2</v>
      </c>
      <c r="AZ33" s="146">
        <v>1</v>
      </c>
      <c r="BA33" s="146">
        <f>IF(AZ33=1,G33,0)</f>
        <v>70371.593601677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7</v>
      </c>
      <c r="CB33" s="177">
        <v>1</v>
      </c>
      <c r="CZ33" s="146">
        <v>0</v>
      </c>
    </row>
    <row r="34" spans="1:57" ht="12.75">
      <c r="A34" s="178"/>
      <c r="B34" s="179" t="s">
        <v>78</v>
      </c>
      <c r="C34" s="180" t="str">
        <f>CONCATENATE(B32," ",C32)</f>
        <v>99 Staveništní přesun hmot</v>
      </c>
      <c r="D34" s="181"/>
      <c r="E34" s="182"/>
      <c r="F34" s="183"/>
      <c r="G34" s="184">
        <f>SUM(G32:G33)</f>
        <v>70371.593601677</v>
      </c>
      <c r="O34" s="170">
        <v>4</v>
      </c>
      <c r="BA34" s="185">
        <f>SUM(BA32:BA33)</f>
        <v>70371.593601677</v>
      </c>
      <c r="BB34" s="185">
        <f>SUM(BB32:BB33)</f>
        <v>0</v>
      </c>
      <c r="BC34" s="185">
        <f>SUM(BC32:BC33)</f>
        <v>0</v>
      </c>
      <c r="BD34" s="185">
        <f>SUM(BD32:BD33)</f>
        <v>0</v>
      </c>
      <c r="BE34" s="185">
        <f>SUM(BE32:BE33)</f>
        <v>0</v>
      </c>
    </row>
    <row r="35" spans="1:15" ht="12.75">
      <c r="A35" s="163" t="s">
        <v>74</v>
      </c>
      <c r="B35" s="164" t="s">
        <v>132</v>
      </c>
      <c r="C35" s="165" t="s">
        <v>133</v>
      </c>
      <c r="D35" s="166"/>
      <c r="E35" s="167"/>
      <c r="F35" s="167"/>
      <c r="G35" s="168"/>
      <c r="H35" s="169"/>
      <c r="I35" s="169"/>
      <c r="O35" s="170">
        <v>1</v>
      </c>
    </row>
    <row r="36" spans="1:104" ht="12.75">
      <c r="A36" s="171">
        <v>21</v>
      </c>
      <c r="B36" s="172" t="s">
        <v>134</v>
      </c>
      <c r="C36" s="173" t="s">
        <v>135</v>
      </c>
      <c r="D36" s="174" t="s">
        <v>95</v>
      </c>
      <c r="E36" s="175">
        <v>51.208</v>
      </c>
      <c r="F36" s="175">
        <v>9.3</v>
      </c>
      <c r="G36" s="176">
        <f aca="true" t="shared" si="6" ref="G36:G41">E36*F36</f>
        <v>476.2344</v>
      </c>
      <c r="O36" s="170">
        <v>2</v>
      </c>
      <c r="AA36" s="146">
        <v>1</v>
      </c>
      <c r="AB36" s="146">
        <v>7</v>
      </c>
      <c r="AC36" s="146">
        <v>7</v>
      </c>
      <c r="AZ36" s="146">
        <v>2</v>
      </c>
      <c r="BA36" s="146">
        <f aca="true" t="shared" si="7" ref="BA36:BA41">IF(AZ36=1,G36,0)</f>
        <v>0</v>
      </c>
      <c r="BB36" s="146">
        <f aca="true" t="shared" si="8" ref="BB36:BB41">IF(AZ36=2,G36,0)</f>
        <v>476.2344</v>
      </c>
      <c r="BC36" s="146">
        <f aca="true" t="shared" si="9" ref="BC36:BC41">IF(AZ36=3,G36,0)</f>
        <v>0</v>
      </c>
      <c r="BD36" s="146">
        <f aca="true" t="shared" si="10" ref="BD36:BD41">IF(AZ36=4,G36,0)</f>
        <v>0</v>
      </c>
      <c r="BE36" s="146">
        <f aca="true" t="shared" si="11" ref="BE36:BE41">IF(AZ36=5,G36,0)</f>
        <v>0</v>
      </c>
      <c r="CA36" s="177">
        <v>1</v>
      </c>
      <c r="CB36" s="177">
        <v>7</v>
      </c>
      <c r="CZ36" s="146">
        <v>0</v>
      </c>
    </row>
    <row r="37" spans="1:104" ht="12.75">
      <c r="A37" s="171">
        <v>22</v>
      </c>
      <c r="B37" s="172" t="s">
        <v>136</v>
      </c>
      <c r="C37" s="173" t="s">
        <v>137</v>
      </c>
      <c r="D37" s="174" t="s">
        <v>95</v>
      </c>
      <c r="E37" s="175">
        <v>51.208</v>
      </c>
      <c r="F37" s="175">
        <v>85.4</v>
      </c>
      <c r="G37" s="176">
        <f t="shared" si="6"/>
        <v>4373.1632</v>
      </c>
      <c r="O37" s="170">
        <v>2</v>
      </c>
      <c r="AA37" s="146">
        <v>1</v>
      </c>
      <c r="AB37" s="146">
        <v>7</v>
      </c>
      <c r="AC37" s="146">
        <v>7</v>
      </c>
      <c r="AZ37" s="146">
        <v>2</v>
      </c>
      <c r="BA37" s="146">
        <f t="shared" si="7"/>
        <v>0</v>
      </c>
      <c r="BB37" s="146">
        <f t="shared" si="8"/>
        <v>4373.1632</v>
      </c>
      <c r="BC37" s="146">
        <f t="shared" si="9"/>
        <v>0</v>
      </c>
      <c r="BD37" s="146">
        <f t="shared" si="10"/>
        <v>0</v>
      </c>
      <c r="BE37" s="146">
        <f t="shared" si="11"/>
        <v>0</v>
      </c>
      <c r="CA37" s="177">
        <v>1</v>
      </c>
      <c r="CB37" s="177">
        <v>7</v>
      </c>
      <c r="CZ37" s="146">
        <v>0.00041</v>
      </c>
    </row>
    <row r="38" spans="1:104" ht="22.5">
      <c r="A38" s="171">
        <v>23</v>
      </c>
      <c r="B38" s="172" t="s">
        <v>138</v>
      </c>
      <c r="C38" s="173" t="s">
        <v>139</v>
      </c>
      <c r="D38" s="174" t="s">
        <v>95</v>
      </c>
      <c r="E38" s="175">
        <v>111</v>
      </c>
      <c r="F38" s="175">
        <v>254.5</v>
      </c>
      <c r="G38" s="176">
        <f t="shared" si="6"/>
        <v>28249.5</v>
      </c>
      <c r="O38" s="170">
        <v>2</v>
      </c>
      <c r="AA38" s="146">
        <v>1</v>
      </c>
      <c r="AB38" s="146">
        <v>7</v>
      </c>
      <c r="AC38" s="146">
        <v>7</v>
      </c>
      <c r="AZ38" s="146">
        <v>2</v>
      </c>
      <c r="BA38" s="146">
        <f t="shared" si="7"/>
        <v>0</v>
      </c>
      <c r="BB38" s="146">
        <f t="shared" si="8"/>
        <v>28249.5</v>
      </c>
      <c r="BC38" s="146">
        <f t="shared" si="9"/>
        <v>0</v>
      </c>
      <c r="BD38" s="146">
        <f t="shared" si="10"/>
        <v>0</v>
      </c>
      <c r="BE38" s="146">
        <f t="shared" si="11"/>
        <v>0</v>
      </c>
      <c r="CA38" s="177">
        <v>1</v>
      </c>
      <c r="CB38" s="177">
        <v>7</v>
      </c>
      <c r="CZ38" s="146">
        <v>0</v>
      </c>
    </row>
    <row r="39" spans="1:104" ht="12.75">
      <c r="A39" s="171">
        <v>24</v>
      </c>
      <c r="B39" s="172" t="s">
        <v>140</v>
      </c>
      <c r="C39" s="173" t="s">
        <v>141</v>
      </c>
      <c r="D39" s="174" t="s">
        <v>100</v>
      </c>
      <c r="E39" s="175">
        <v>0.0154</v>
      </c>
      <c r="F39" s="175">
        <v>27114</v>
      </c>
      <c r="G39" s="176">
        <f t="shared" si="6"/>
        <v>417.5556</v>
      </c>
      <c r="O39" s="170">
        <v>2</v>
      </c>
      <c r="AA39" s="146">
        <v>3</v>
      </c>
      <c r="AB39" s="146">
        <v>7</v>
      </c>
      <c r="AC39" s="146">
        <v>11163110</v>
      </c>
      <c r="AZ39" s="146">
        <v>2</v>
      </c>
      <c r="BA39" s="146">
        <f t="shared" si="7"/>
        <v>0</v>
      </c>
      <c r="BB39" s="146">
        <f t="shared" si="8"/>
        <v>417.5556</v>
      </c>
      <c r="BC39" s="146">
        <f t="shared" si="9"/>
        <v>0</v>
      </c>
      <c r="BD39" s="146">
        <f t="shared" si="10"/>
        <v>0</v>
      </c>
      <c r="BE39" s="146">
        <f t="shared" si="11"/>
        <v>0</v>
      </c>
      <c r="CA39" s="177">
        <v>3</v>
      </c>
      <c r="CB39" s="177">
        <v>7</v>
      </c>
      <c r="CZ39" s="146">
        <v>1</v>
      </c>
    </row>
    <row r="40" spans="1:104" ht="12.75">
      <c r="A40" s="171">
        <v>25</v>
      </c>
      <c r="B40" s="172" t="s">
        <v>142</v>
      </c>
      <c r="C40" s="173" t="s">
        <v>143</v>
      </c>
      <c r="D40" s="174" t="s">
        <v>95</v>
      </c>
      <c r="E40" s="175">
        <v>58.8892</v>
      </c>
      <c r="F40" s="175">
        <v>123.66</v>
      </c>
      <c r="G40" s="176">
        <f t="shared" si="6"/>
        <v>7282.238472</v>
      </c>
      <c r="O40" s="170">
        <v>2</v>
      </c>
      <c r="AA40" s="146">
        <v>3</v>
      </c>
      <c r="AB40" s="146">
        <v>7</v>
      </c>
      <c r="AC40" s="146">
        <v>62836110</v>
      </c>
      <c r="AZ40" s="146">
        <v>2</v>
      </c>
      <c r="BA40" s="146">
        <f t="shared" si="7"/>
        <v>0</v>
      </c>
      <c r="BB40" s="146">
        <f t="shared" si="8"/>
        <v>7282.238472</v>
      </c>
      <c r="BC40" s="146">
        <f t="shared" si="9"/>
        <v>0</v>
      </c>
      <c r="BD40" s="146">
        <f t="shared" si="10"/>
        <v>0</v>
      </c>
      <c r="BE40" s="146">
        <f t="shared" si="11"/>
        <v>0</v>
      </c>
      <c r="CA40" s="177">
        <v>3</v>
      </c>
      <c r="CB40" s="177">
        <v>7</v>
      </c>
      <c r="CZ40" s="146">
        <v>0.0049</v>
      </c>
    </row>
    <row r="41" spans="1:104" ht="12.75">
      <c r="A41" s="171">
        <v>26</v>
      </c>
      <c r="B41" s="172" t="s">
        <v>144</v>
      </c>
      <c r="C41" s="173" t="s">
        <v>145</v>
      </c>
      <c r="D41" s="174" t="s">
        <v>62</v>
      </c>
      <c r="E41" s="175">
        <v>407.98691672</v>
      </c>
      <c r="F41" s="175">
        <v>3.75</v>
      </c>
      <c r="G41" s="176">
        <f t="shared" si="6"/>
        <v>1529.9509377</v>
      </c>
      <c r="O41" s="170">
        <v>2</v>
      </c>
      <c r="AA41" s="146">
        <v>7</v>
      </c>
      <c r="AB41" s="146">
        <v>1002</v>
      </c>
      <c r="AC41" s="146">
        <v>5</v>
      </c>
      <c r="AZ41" s="146">
        <v>2</v>
      </c>
      <c r="BA41" s="146">
        <f t="shared" si="7"/>
        <v>0</v>
      </c>
      <c r="BB41" s="146">
        <f t="shared" si="8"/>
        <v>1529.9509377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7</v>
      </c>
      <c r="CB41" s="177">
        <v>1002</v>
      </c>
      <c r="CZ41" s="146">
        <v>0</v>
      </c>
    </row>
    <row r="42" spans="1:57" ht="12.75">
      <c r="A42" s="178"/>
      <c r="B42" s="179" t="s">
        <v>78</v>
      </c>
      <c r="C42" s="180" t="str">
        <f>CONCATENATE(B35," ",C35)</f>
        <v>711 Izolace proti vodě</v>
      </c>
      <c r="D42" s="181"/>
      <c r="E42" s="182"/>
      <c r="F42" s="183"/>
      <c r="G42" s="184">
        <f>SUM(G35:G41)</f>
        <v>42328.64260969999</v>
      </c>
      <c r="O42" s="170">
        <v>4</v>
      </c>
      <c r="BA42" s="185">
        <f>SUM(BA35:BA41)</f>
        <v>0</v>
      </c>
      <c r="BB42" s="185">
        <f>SUM(BB35:BB41)</f>
        <v>42328.64260969999</v>
      </c>
      <c r="BC42" s="185">
        <f>SUM(BC35:BC41)</f>
        <v>0</v>
      </c>
      <c r="BD42" s="185">
        <f>SUM(BD35:BD41)</f>
        <v>0</v>
      </c>
      <c r="BE42" s="185">
        <f>SUM(BE35:BE41)</f>
        <v>0</v>
      </c>
    </row>
    <row r="43" ht="12.75">
      <c r="E43" s="146"/>
    </row>
    <row r="44" ht="12.75">
      <c r="E44" s="146"/>
    </row>
    <row r="45" ht="12.75">
      <c r="E45" s="146"/>
    </row>
    <row r="46" ht="12.75">
      <c r="E46" s="146"/>
    </row>
    <row r="47" ht="12.75">
      <c r="E47" s="146"/>
    </row>
    <row r="48" ht="12.75">
      <c r="E48" s="146"/>
    </row>
    <row r="49" ht="12.75">
      <c r="E49" s="146"/>
    </row>
    <row r="50" ht="12.75">
      <c r="E50" s="146"/>
    </row>
    <row r="51" ht="12.75">
      <c r="E51" s="146"/>
    </row>
    <row r="52" ht="12.75">
      <c r="E52" s="146"/>
    </row>
    <row r="53" ht="12.75">
      <c r="E53" s="146"/>
    </row>
    <row r="54" ht="12.75">
      <c r="E54" s="146"/>
    </row>
    <row r="55" ht="12.75">
      <c r="E55" s="146"/>
    </row>
    <row r="56" ht="12.75">
      <c r="E56" s="146"/>
    </row>
    <row r="57" ht="12.75">
      <c r="E57" s="146"/>
    </row>
    <row r="58" ht="12.75">
      <c r="E58" s="146"/>
    </row>
    <row r="59" ht="12.75">
      <c r="E59" s="146"/>
    </row>
    <row r="60" ht="12.75">
      <c r="E60" s="146"/>
    </row>
    <row r="61" ht="12.75">
      <c r="E61" s="146"/>
    </row>
    <row r="62" ht="12.75">
      <c r="E62" s="146"/>
    </row>
    <row r="63" ht="12.75">
      <c r="E63" s="146"/>
    </row>
    <row r="64" ht="12.75">
      <c r="E64" s="146"/>
    </row>
    <row r="65" ht="12.75">
      <c r="E65" s="146"/>
    </row>
    <row r="66" spans="1:7" ht="12.75">
      <c r="A66" s="186"/>
      <c r="B66" s="186"/>
      <c r="C66" s="186"/>
      <c r="D66" s="186"/>
      <c r="E66" s="186"/>
      <c r="F66" s="186"/>
      <c r="G66" s="186"/>
    </row>
    <row r="67" spans="1:7" ht="12.75">
      <c r="A67" s="186"/>
      <c r="B67" s="186"/>
      <c r="C67" s="186"/>
      <c r="D67" s="186"/>
      <c r="E67" s="186"/>
      <c r="F67" s="186"/>
      <c r="G67" s="186"/>
    </row>
    <row r="68" spans="1:7" ht="12.75">
      <c r="A68" s="186"/>
      <c r="B68" s="186"/>
      <c r="C68" s="186"/>
      <c r="D68" s="186"/>
      <c r="E68" s="186"/>
      <c r="F68" s="186"/>
      <c r="G68" s="186"/>
    </row>
    <row r="69" spans="1:7" ht="12.75">
      <c r="A69" s="186"/>
      <c r="B69" s="186"/>
      <c r="C69" s="186"/>
      <c r="D69" s="186"/>
      <c r="E69" s="186"/>
      <c r="F69" s="186"/>
      <c r="G69" s="186"/>
    </row>
    <row r="70" ht="12.75">
      <c r="E70" s="146"/>
    </row>
    <row r="71" ht="12.75">
      <c r="E71" s="146"/>
    </row>
    <row r="72" ht="12.75">
      <c r="E72" s="146"/>
    </row>
    <row r="73" ht="12.75">
      <c r="E73" s="146"/>
    </row>
    <row r="74" ht="12.75">
      <c r="E74" s="146"/>
    </row>
    <row r="75" ht="12.75">
      <c r="E75" s="146"/>
    </row>
    <row r="76" ht="12.75">
      <c r="E76" s="146"/>
    </row>
    <row r="77" ht="12.75">
      <c r="E77" s="146"/>
    </row>
    <row r="78" ht="12.75">
      <c r="E78" s="146"/>
    </row>
    <row r="79" ht="12.75">
      <c r="E79" s="146"/>
    </row>
    <row r="80" ht="12.75">
      <c r="E80" s="146"/>
    </row>
    <row r="81" ht="12.75">
      <c r="E81" s="146"/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spans="1:2" ht="12.75">
      <c r="A101" s="187"/>
      <c r="B101" s="187"/>
    </row>
    <row r="102" spans="1:7" ht="12.75">
      <c r="A102" s="186"/>
      <c r="B102" s="186"/>
      <c r="C102" s="189"/>
      <c r="D102" s="189"/>
      <c r="E102" s="190"/>
      <c r="F102" s="189"/>
      <c r="G102" s="191"/>
    </row>
    <row r="103" spans="1:7" ht="12.75">
      <c r="A103" s="192"/>
      <c r="B103" s="192"/>
      <c r="C103" s="186"/>
      <c r="D103" s="186"/>
      <c r="E103" s="193"/>
      <c r="F103" s="186"/>
      <c r="G103" s="186"/>
    </row>
    <row r="104" spans="1:7" ht="12.75">
      <c r="A104" s="186"/>
      <c r="B104" s="186"/>
      <c r="C104" s="186"/>
      <c r="D104" s="186"/>
      <c r="E104" s="193"/>
      <c r="F104" s="186"/>
      <c r="G104" s="186"/>
    </row>
    <row r="105" spans="1:7" ht="12.75">
      <c r="A105" s="186"/>
      <c r="B105" s="186"/>
      <c r="C105" s="186"/>
      <c r="D105" s="186"/>
      <c r="E105" s="193"/>
      <c r="F105" s="186"/>
      <c r="G105" s="186"/>
    </row>
    <row r="106" spans="1:7" ht="12.75">
      <c r="A106" s="186"/>
      <c r="B106" s="186"/>
      <c r="C106" s="186"/>
      <c r="D106" s="186"/>
      <c r="E106" s="193"/>
      <c r="F106" s="186"/>
      <c r="G106" s="186"/>
    </row>
    <row r="107" spans="1:7" ht="12.75">
      <c r="A107" s="186"/>
      <c r="B107" s="186"/>
      <c r="C107" s="186"/>
      <c r="D107" s="186"/>
      <c r="E107" s="193"/>
      <c r="F107" s="186"/>
      <c r="G107" s="186"/>
    </row>
    <row r="108" spans="1:7" ht="12.75">
      <c r="A108" s="186"/>
      <c r="B108" s="186"/>
      <c r="C108" s="186"/>
      <c r="D108" s="186"/>
      <c r="E108" s="193"/>
      <c r="F108" s="186"/>
      <c r="G108" s="186"/>
    </row>
    <row r="109" spans="1:7" ht="12.75">
      <c r="A109" s="186"/>
      <c r="B109" s="186"/>
      <c r="C109" s="186"/>
      <c r="D109" s="186"/>
      <c r="E109" s="193"/>
      <c r="F109" s="186"/>
      <c r="G109" s="186"/>
    </row>
    <row r="110" spans="1:7" ht="12.75">
      <c r="A110" s="186"/>
      <c r="B110" s="186"/>
      <c r="C110" s="186"/>
      <c r="D110" s="186"/>
      <c r="E110" s="193"/>
      <c r="F110" s="186"/>
      <c r="G110" s="186"/>
    </row>
    <row r="111" spans="1:7" ht="12.75">
      <c r="A111" s="186"/>
      <c r="B111" s="186"/>
      <c r="C111" s="186"/>
      <c r="D111" s="186"/>
      <c r="E111" s="193"/>
      <c r="F111" s="186"/>
      <c r="G111" s="186"/>
    </row>
    <row r="112" spans="1:7" ht="12.75">
      <c r="A112" s="186"/>
      <c r="B112" s="186"/>
      <c r="C112" s="186"/>
      <c r="D112" s="186"/>
      <c r="E112" s="193"/>
      <c r="F112" s="186"/>
      <c r="G112" s="186"/>
    </row>
    <row r="113" spans="1:7" ht="12.75">
      <c r="A113" s="186"/>
      <c r="B113" s="186"/>
      <c r="C113" s="186"/>
      <c r="D113" s="186"/>
      <c r="E113" s="193"/>
      <c r="F113" s="186"/>
      <c r="G113" s="186"/>
    </row>
    <row r="114" spans="1:7" ht="12.75">
      <c r="A114" s="186"/>
      <c r="B114" s="186"/>
      <c r="C114" s="186"/>
      <c r="D114" s="186"/>
      <c r="E114" s="193"/>
      <c r="F114" s="186"/>
      <c r="G114" s="186"/>
    </row>
    <row r="115" spans="1:7" ht="12.75">
      <c r="A115" s="186"/>
      <c r="B115" s="186"/>
      <c r="C115" s="186"/>
      <c r="D115" s="186"/>
      <c r="E115" s="193"/>
      <c r="F115" s="186"/>
      <c r="G115" s="186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IK</cp:lastModifiedBy>
  <dcterms:created xsi:type="dcterms:W3CDTF">2016-10-21T09:25:36Z</dcterms:created>
  <dcterms:modified xsi:type="dcterms:W3CDTF">2016-10-24T06:14:42Z</dcterms:modified>
  <cp:category/>
  <cp:version/>
  <cp:contentType/>
  <cp:contentStatus/>
</cp:coreProperties>
</file>