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2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 Pol'!$A$1:$W$89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/>
  <c r="I59"/>
  <c r="I58"/>
  <c r="I57"/>
  <c r="I56"/>
  <c r="I55"/>
  <c r="I54"/>
  <c r="I53"/>
  <c r="I52"/>
  <c r="I51"/>
  <c r="I50"/>
  <c r="I49"/>
  <c r="G41"/>
  <c r="F41"/>
  <c r="G40"/>
  <c r="H40" s="1"/>
  <c r="I40" s="1"/>
  <c r="F40"/>
  <c r="G39"/>
  <c r="F39"/>
  <c r="G79" i="12"/>
  <c r="G8"/>
  <c r="O8"/>
  <c r="G9"/>
  <c r="M9" s="1"/>
  <c r="M8" s="1"/>
  <c r="I9"/>
  <c r="I8" s="1"/>
  <c r="K9"/>
  <c r="K8" s="1"/>
  <c r="O9"/>
  <c r="Q9"/>
  <c r="Q8" s="1"/>
  <c r="V9"/>
  <c r="V8" s="1"/>
  <c r="G11"/>
  <c r="I11"/>
  <c r="I10" s="1"/>
  <c r="K11"/>
  <c r="M11"/>
  <c r="O11"/>
  <c r="Q11"/>
  <c r="Q10" s="1"/>
  <c r="V11"/>
  <c r="G12"/>
  <c r="G10" s="1"/>
  <c r="I12"/>
  <c r="K12"/>
  <c r="K10" s="1"/>
  <c r="O12"/>
  <c r="O10" s="1"/>
  <c r="Q12"/>
  <c r="V12"/>
  <c r="V10" s="1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K18"/>
  <c r="O18"/>
  <c r="V18"/>
  <c r="G19"/>
  <c r="I19"/>
  <c r="I18" s="1"/>
  <c r="K19"/>
  <c r="M19"/>
  <c r="M18" s="1"/>
  <c r="O19"/>
  <c r="Q19"/>
  <c r="Q18" s="1"/>
  <c r="V19"/>
  <c r="G20"/>
  <c r="K20"/>
  <c r="O20"/>
  <c r="V20"/>
  <c r="G21"/>
  <c r="I21"/>
  <c r="I20" s="1"/>
  <c r="K21"/>
  <c r="M21"/>
  <c r="M20" s="1"/>
  <c r="O21"/>
  <c r="Q21"/>
  <c r="Q20" s="1"/>
  <c r="V21"/>
  <c r="G23"/>
  <c r="I23"/>
  <c r="I22" s="1"/>
  <c r="K23"/>
  <c r="M23"/>
  <c r="O23"/>
  <c r="Q23"/>
  <c r="Q22" s="1"/>
  <c r="V23"/>
  <c r="G24"/>
  <c r="G22" s="1"/>
  <c r="I24"/>
  <c r="K24"/>
  <c r="K22" s="1"/>
  <c r="O24"/>
  <c r="O22" s="1"/>
  <c r="Q24"/>
  <c r="V24"/>
  <c r="V22" s="1"/>
  <c r="G25"/>
  <c r="I25"/>
  <c r="K25"/>
  <c r="M25"/>
  <c r="O25"/>
  <c r="Q25"/>
  <c r="V25"/>
  <c r="G26"/>
  <c r="M26" s="1"/>
  <c r="I26"/>
  <c r="K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1"/>
  <c r="I31"/>
  <c r="I30" s="1"/>
  <c r="K31"/>
  <c r="M31"/>
  <c r="O31"/>
  <c r="Q31"/>
  <c r="Q30" s="1"/>
  <c r="V31"/>
  <c r="G32"/>
  <c r="M32" s="1"/>
  <c r="I32"/>
  <c r="K32"/>
  <c r="K30" s="1"/>
  <c r="O32"/>
  <c r="Q32"/>
  <c r="V32"/>
  <c r="V30" s="1"/>
  <c r="G33"/>
  <c r="I33"/>
  <c r="K33"/>
  <c r="M33"/>
  <c r="O33"/>
  <c r="Q33"/>
  <c r="V33"/>
  <c r="G34"/>
  <c r="M34" s="1"/>
  <c r="I34"/>
  <c r="K34"/>
  <c r="O34"/>
  <c r="O30" s="1"/>
  <c r="Q34"/>
  <c r="V34"/>
  <c r="G35"/>
  <c r="I35"/>
  <c r="K35"/>
  <c r="M35"/>
  <c r="O35"/>
  <c r="Q35"/>
  <c r="V35"/>
  <c r="G36"/>
  <c r="M36" s="1"/>
  <c r="I36"/>
  <c r="K36"/>
  <c r="O36"/>
  <c r="Q36"/>
  <c r="V36"/>
  <c r="G37"/>
  <c r="I37"/>
  <c r="K37"/>
  <c r="M37"/>
  <c r="O37"/>
  <c r="Q37"/>
  <c r="V37"/>
  <c r="G39"/>
  <c r="I39"/>
  <c r="I38" s="1"/>
  <c r="K39"/>
  <c r="M39"/>
  <c r="O39"/>
  <c r="Q39"/>
  <c r="Q38" s="1"/>
  <c r="V39"/>
  <c r="G40"/>
  <c r="M40" s="1"/>
  <c r="I40"/>
  <c r="K40"/>
  <c r="K38" s="1"/>
  <c r="O40"/>
  <c r="Q40"/>
  <c r="V40"/>
  <c r="V38" s="1"/>
  <c r="G41"/>
  <c r="I41"/>
  <c r="K41"/>
  <c r="M41"/>
  <c r="O41"/>
  <c r="Q41"/>
  <c r="V41"/>
  <c r="G42"/>
  <c r="M42" s="1"/>
  <c r="I42"/>
  <c r="K42"/>
  <c r="O42"/>
  <c r="O38" s="1"/>
  <c r="Q42"/>
  <c r="V42"/>
  <c r="G43"/>
  <c r="I43"/>
  <c r="K43"/>
  <c r="M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K60"/>
  <c r="O60"/>
  <c r="V60"/>
  <c r="G61"/>
  <c r="I61"/>
  <c r="I60" s="1"/>
  <c r="K61"/>
  <c r="M61"/>
  <c r="M60" s="1"/>
  <c r="O61"/>
  <c r="Q61"/>
  <c r="Q60" s="1"/>
  <c r="V61"/>
  <c r="G63"/>
  <c r="I63"/>
  <c r="I62" s="1"/>
  <c r="K63"/>
  <c r="M63"/>
  <c r="O63"/>
  <c r="Q63"/>
  <c r="Q62" s="1"/>
  <c r="V63"/>
  <c r="G64"/>
  <c r="G62" s="1"/>
  <c r="I64"/>
  <c r="K64"/>
  <c r="K62" s="1"/>
  <c r="O64"/>
  <c r="O62" s="1"/>
  <c r="Q64"/>
  <c r="V64"/>
  <c r="V62" s="1"/>
  <c r="G66"/>
  <c r="M66" s="1"/>
  <c r="M65" s="1"/>
  <c r="I66"/>
  <c r="K66"/>
  <c r="K65" s="1"/>
  <c r="O66"/>
  <c r="O65" s="1"/>
  <c r="Q66"/>
  <c r="V66"/>
  <c r="V65" s="1"/>
  <c r="G67"/>
  <c r="I67"/>
  <c r="I65" s="1"/>
  <c r="K67"/>
  <c r="M67"/>
  <c r="O67"/>
  <c r="Q67"/>
  <c r="Q65" s="1"/>
  <c r="V67"/>
  <c r="G69"/>
  <c r="I69"/>
  <c r="I68" s="1"/>
  <c r="K69"/>
  <c r="M69"/>
  <c r="O69"/>
  <c r="Q69"/>
  <c r="Q68" s="1"/>
  <c r="V69"/>
  <c r="G70"/>
  <c r="M70" s="1"/>
  <c r="I70"/>
  <c r="K70"/>
  <c r="K68" s="1"/>
  <c r="O70"/>
  <c r="Q70"/>
  <c r="V70"/>
  <c r="V68" s="1"/>
  <c r="G71"/>
  <c r="I71"/>
  <c r="K71"/>
  <c r="M71"/>
  <c r="O71"/>
  <c r="Q71"/>
  <c r="V71"/>
  <c r="G72"/>
  <c r="G68" s="1"/>
  <c r="I72"/>
  <c r="K72"/>
  <c r="O72"/>
  <c r="O68" s="1"/>
  <c r="Q72"/>
  <c r="V72"/>
  <c r="G73"/>
  <c r="I73"/>
  <c r="K73"/>
  <c r="M73"/>
  <c r="O73"/>
  <c r="Q73"/>
  <c r="V73"/>
  <c r="G74"/>
  <c r="M74" s="1"/>
  <c r="I74"/>
  <c r="K74"/>
  <c r="O74"/>
  <c r="Q74"/>
  <c r="V74"/>
  <c r="G75"/>
  <c r="I75"/>
  <c r="K75"/>
  <c r="M75"/>
  <c r="O75"/>
  <c r="Q75"/>
  <c r="V75"/>
  <c r="G76"/>
  <c r="K76"/>
  <c r="O76"/>
  <c r="V76"/>
  <c r="G77"/>
  <c r="M77" s="1"/>
  <c r="M76" s="1"/>
  <c r="I77"/>
  <c r="I76" s="1"/>
  <c r="K77"/>
  <c r="O77"/>
  <c r="Q77"/>
  <c r="Q76" s="1"/>
  <c r="V77"/>
  <c r="AE79"/>
  <c r="AF79"/>
  <c r="I20" i="1"/>
  <c r="I19"/>
  <c r="I18"/>
  <c r="I17"/>
  <c r="I16"/>
  <c r="I61"/>
  <c r="J60" s="1"/>
  <c r="F42"/>
  <c r="G23" s="1"/>
  <c r="A23" s="1"/>
  <c r="A24" s="1"/>
  <c r="G24" s="1"/>
  <c r="G42"/>
  <c r="G25" s="1"/>
  <c r="A25" s="1"/>
  <c r="A26" s="1"/>
  <c r="G26" s="1"/>
  <c r="H42"/>
  <c r="H41"/>
  <c r="I41" s="1"/>
  <c r="H39"/>
  <c r="I39" s="1"/>
  <c r="I42" s="1"/>
  <c r="J49" l="1"/>
  <c r="J54"/>
  <c r="J52"/>
  <c r="J50"/>
  <c r="J51"/>
  <c r="J55"/>
  <c r="J53"/>
  <c r="J56"/>
  <c r="J59"/>
  <c r="J57"/>
  <c r="G28"/>
  <c r="A27"/>
  <c r="A29" s="1"/>
  <c r="G29" s="1"/>
  <c r="G27" s="1"/>
  <c r="M38" i="12"/>
  <c r="M10"/>
  <c r="M30"/>
  <c r="M72"/>
  <c r="M68" s="1"/>
  <c r="G65"/>
  <c r="M64"/>
  <c r="M62" s="1"/>
  <c r="M24"/>
  <c r="M22" s="1"/>
  <c r="M12"/>
  <c r="G38"/>
  <c r="G30"/>
  <c r="J58" i="1"/>
  <c r="J41"/>
  <c r="J39"/>
  <c r="J42" s="1"/>
  <c r="J40"/>
  <c r="I21"/>
  <c r="J28"/>
  <c r="J26"/>
  <c r="G38"/>
  <c r="F38"/>
  <c r="H32"/>
  <c r="J23"/>
  <c r="J24"/>
  <c r="J25"/>
  <c r="J27"/>
  <c r="E24"/>
  <c r="E26"/>
  <c r="J6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<sst xmlns="http://schemas.openxmlformats.org/spreadsheetml/2006/main" count="565" uniqueCount="253">
  <si>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</si>
  <si>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</si>
  <si>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</si>
  <si>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</si>
  <si>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</si>
  <si>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</si>
  <si>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</si>
  <si>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</si>
  <si>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</si>
  <si>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</si>
  <si>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</si>
  <si>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</si>
  <si>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</si>
  <si>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</si>
  <si>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</si>
  <si>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</si>
  <si>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</si>
  <si>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</si>
  <si>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</si>
  <si>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</si>
  <si>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</si>
  <si>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</si>
  <si>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</si>
  <si>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</si>
  <si>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</si>
  <si>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</si>
  <si>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</si>
  <si>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</si>
  <si>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</si>
  <si>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</si>
  <si>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</si>
  <si>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</si>
  <si>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</si>
  <si>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</si>
  <si>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</si>
  <si>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</si>
  <si>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</si>
  <si>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</si>
  <si>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</si>
  <si>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</si>
  <si>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</si>
  <si>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</si>
  <si>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</si>
  <si>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</si>
  <si>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Výměna střešní krytiny , zateplení střechy , SDK podhledy</t>
  </si>
  <si>
    <t>02</t>
  </si>
  <si>
    <t>Objekt:</t>
  </si>
  <si>
    <t>Rozpočet:</t>
  </si>
  <si>
    <t>141</t>
  </si>
  <si>
    <t>Rekonstrukce Gymnázia Dr.Karla Polesného Znojmo</t>
  </si>
  <si>
    <t>Stavba</t>
  </si>
  <si>
    <t>Celkem za stavbu</t>
  </si>
  <si>
    <t>CZK</t>
  </si>
  <si>
    <t>Rekapitulace dílů</t>
  </si>
  <si>
    <t>Typ dílu</t>
  </si>
  <si>
    <t>4</t>
  </si>
  <si>
    <t>Vodorovné konstrukce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</si>
  <si>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</si>
  <si>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</si>
  <si>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</si>
  <si>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</si>
  <si>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</si>
  <si>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</si>
  <si>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713</t>
  </si>
  <si>
    <t>Izolace tepelné</t>
  </si>
  <si>
    <t>762</t>
  </si>
  <si>
    <t>Konstrukce tesařské</t>
  </si>
  <si>
    <t>764</t>
  </si>
  <si>
    <t>Konstrukce klempířské</t>
  </si>
  <si>
    <t>767</t>
  </si>
  <si>
    <t>Konstrukce zámečnické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</si>
  <si>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</si>
  <si>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</si>
  <si>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</si>
  <si>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</si>
  <si>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</si>
  <si>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</si>
  <si>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</si>
  <si>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</si>
  <si>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</si>
  <si>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</si>
  <si>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</si>
  <si>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</si>
  <si>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</si>
  <si>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</si>
  <si>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</si>
  <si>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</si>
  <si>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</si>
  <si>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</si>
  <si>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</si>
  <si>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</si>
  <si>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</si>
  <si>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</si>
  <si>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</si>
  <si>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</si>
  <si>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</si>
  <si>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</si>
  <si>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</si>
  <si>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</si>
  <si>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</si>
  <si>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</si>
  <si>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</si>
  <si>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</si>
  <si>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</si>
  <si>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</si>
  <si>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</si>
  <si>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416021126</t>
  </si>
  <si>
    <t>Podhledy SDK, kovová.kce CD. 1x deska RF 15 mm</t>
  </si>
  <si>
    <t>m2</t>
  </si>
  <si>
    <t>RTS 17/ I</t>
  </si>
  <si>
    <t>Indiv</t>
  </si>
  <si>
    <t>POL1_</t>
  </si>
  <si>
    <t>941941032</t>
  </si>
  <si>
    <t>Montáž lešení leh.řad.s podlahami,š.do 1 m, H 30 m</t>
  </si>
  <si>
    <t>941941192</t>
  </si>
  <si>
    <t>Příplatek za každý měsíc použití lešení k pol.1032</t>
  </si>
  <si>
    <t>941941832</t>
  </si>
  <si>
    <t>Demontáž lešení leh.řad.s podlahami,š.1 m, H 30 m</t>
  </si>
  <si>
    <t>941955002</t>
  </si>
  <si>
    <t>Lešení lehké pomocné, výška podlahy do 1,9 m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</si>
  <si>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</si>
  <si>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</si>
  <si>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</si>
  <si>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</si>
  <si>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</si>
  <si>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</si>
  <si>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952901111</t>
  </si>
  <si>
    <t>Vyčištění budov o výšce podlaží do 4 m</t>
  </si>
  <si>
    <t>999281111</t>
  </si>
  <si>
    <t>Přesun hmot pro opravy a údržbu do výšky 25 m</t>
  </si>
  <si>
    <t>t</t>
  </si>
  <si>
    <t>POL7_</t>
  </si>
  <si>
    <t>713-01</t>
  </si>
  <si>
    <t>Dod. minerální vaty v deskách tl.8cm</t>
  </si>
  <si>
    <t>Vlastní</t>
  </si>
  <si>
    <t>713-02</t>
  </si>
  <si>
    <t>Dod. minerální vaty v deskách tl.16cm</t>
  </si>
  <si>
    <t>713-03</t>
  </si>
  <si>
    <t>Dod. minerální vaty v deskách tl.5cm</t>
  </si>
  <si>
    <t>713100832</t>
  </si>
  <si>
    <t>Odstr. tepelné izolace z min. desek tl. do 200 mm</t>
  </si>
  <si>
    <t>713111111</t>
  </si>
  <si>
    <t>Izolace tepelné stropů vrchem kladené volně, 1 vrstva - materiál ve specifikaci</t>
  </si>
  <si>
    <t>713111221</t>
  </si>
  <si>
    <t>Montáž parozábrany, zavěšené podhl., přelep. spojů</t>
  </si>
  <si>
    <t>998713203</t>
  </si>
  <si>
    <t>Přesun hmot pro izolace tepelné, výšky do 24 m</t>
  </si>
  <si>
    <t>76234121</t>
  </si>
  <si>
    <t>Montáž bednění střech , prkna hrubá na sraz, včetně dodávky řeziva, prkna tl. 24 mm</t>
  </si>
  <si>
    <t>76234181</t>
  </si>
  <si>
    <t>Demontáž bednění střech  z prken hrubých</t>
  </si>
  <si>
    <t>762395000</t>
  </si>
  <si>
    <t>Spojovací a ochranné prostředky pro střechy</t>
  </si>
  <si>
    <t>m3</t>
  </si>
  <si>
    <t>762521108</t>
  </si>
  <si>
    <t>Položení podlah nehoblovaných na sraz, hrubé fošny, včetně dodávky řeziva, fošny tl. 50 mm</t>
  </si>
  <si>
    <t>762521812</t>
  </si>
  <si>
    <t>Demontáž podlah bez polštářů z prken tl. do 5 cm</t>
  </si>
  <si>
    <t>76252611</t>
  </si>
  <si>
    <t>Položení polštářů pod podlahy rozteče do 65 cm, včetně dodávky řeziva, polštáře 160 x 50 mm</t>
  </si>
  <si>
    <t>998762103</t>
  </si>
  <si>
    <t>Přesun hmot pro tesařské konstrukce, výšky do 24 m</t>
  </si>
  <si>
    <t>764-01</t>
  </si>
  <si>
    <t>Lemování a utěsnění stávajících prostupů střešním pláštěm KL64</t>
  </si>
  <si>
    <t>kompl.</t>
  </si>
  <si>
    <t>764-02</t>
  </si>
  <si>
    <t>Dod.+mtz. separační vrstva - pojistná hydroizolační fólie</t>
  </si>
  <si>
    <t>7642242</t>
  </si>
  <si>
    <t>Oplechování okapů Pz lak na bázi polyesteru barva tmavě červená, rš 500 mm</t>
  </si>
  <si>
    <t>m</t>
  </si>
  <si>
    <t>7642522</t>
  </si>
  <si>
    <t>Žlaby podokapní půlkruhové Pz. lak na bázi polyesteru barva tmavě červená, rš 330 mm</t>
  </si>
  <si>
    <t>76425</t>
  </si>
  <si>
    <t>Žlaby nástřešní oblé Pz.lak na bázi polyesteru barva tmavě červená, rš 660 mm</t>
  </si>
  <si>
    <t>7643</t>
  </si>
  <si>
    <t>Lemování komínů z Pz lak na bázi polyesteru barva tmavě červená na hladké krytině, v ploše</t>
  </si>
  <si>
    <t>764312822</t>
  </si>
  <si>
    <t>Demont. krytiny, tab.2 x 0,67 m, nad 25 m2, do 30°</t>
  </si>
  <si>
    <t>764322840</t>
  </si>
  <si>
    <t>Demontáž oplechování okapů, TK, rš 500 mm, do 30°</t>
  </si>
  <si>
    <t>76432322</t>
  </si>
  <si>
    <t>Oplechování okapů Pz lak na bázi polyesteru barva tmavě červená, rš 180 mm</t>
  </si>
  <si>
    <t>764339830</t>
  </si>
  <si>
    <t>Demontáž lemování komínů v ploše, hl. kryt, do 30°</t>
  </si>
  <si>
    <t>764352810</t>
  </si>
  <si>
    <t>Demontáž žlabů půlkruh. rovných, rš 330 mm, do 30°</t>
  </si>
  <si>
    <t>764355802</t>
  </si>
  <si>
    <t>Demontáž žlabů nástřeš. oblých, rš 500 mm, nad 45°</t>
  </si>
  <si>
    <t>764391</t>
  </si>
  <si>
    <t>Závětrná lišta z Pz plechu lak na bázi polyesteru barva tmavě červená, rš 330 mm</t>
  </si>
  <si>
    <t>764391820</t>
  </si>
  <si>
    <t>Demontáž závětrné lišty, rš 250 a 330 mm, do 30°</t>
  </si>
  <si>
    <t>76439225</t>
  </si>
  <si>
    <t>Úžlabí z Pz plechu lak na bázi polyesteru barva tmavě červená</t>
  </si>
  <si>
    <t>764392850</t>
  </si>
  <si>
    <t>Demontáž úžlabí, rš 660 mm, sklon do 30°</t>
  </si>
  <si>
    <t>7647753</t>
  </si>
  <si>
    <t>lemování střeš.oken  78x118 cm</t>
  </si>
  <si>
    <t>kus</t>
  </si>
  <si>
    <t>7648923</t>
  </si>
  <si>
    <t>Hřebenáč rovný, tl. 0,55 mm pz. lak na bázi polyesteru barva tmavě červená</t>
  </si>
  <si>
    <t>76489231</t>
  </si>
  <si>
    <t>Falcované tab. lakované na bázi polyesteru barva tmavě červená, tl. 0,6 mm,  barva tmavě červená</t>
  </si>
  <si>
    <t>7649011</t>
  </si>
  <si>
    <t>Malo formátová  plechová krytina čtvercového formátu 345x345mm povrch lak na bázi polyesteru, barva,, , tmavě červená</t>
  </si>
  <si>
    <t>998764203</t>
  </si>
  <si>
    <t>Přesun hmot pro klempířské konstr., výšky do 24 m</t>
  </si>
  <si>
    <t>767581801</t>
  </si>
  <si>
    <t>Demontáž podhledů - kazet</t>
  </si>
  <si>
    <t>784191101</t>
  </si>
  <si>
    <t>Penetrace podkladu univerzální Primalex 1x</t>
  </si>
  <si>
    <t>784195112</t>
  </si>
  <si>
    <t>Malba tekutá Primalex Standard, bílá, 2 x</t>
  </si>
  <si>
    <t>M21-01</t>
  </si>
  <si>
    <t>Demontáž a opětovná montáž hromosvodu př. doplnění spojovací materiály</t>
  </si>
  <si>
    <t>M21-02</t>
  </si>
  <si>
    <t>Dmtz.+ opětovná montáž stávajících svítidel</t>
  </si>
  <si>
    <t>979017112</t>
  </si>
  <si>
    <t>Svislé přemístění vyb. hmot nošením na H do 3,5 m</t>
  </si>
  <si>
    <t>POL8_</t>
  </si>
  <si>
    <t>979017192</t>
  </si>
  <si>
    <t>Příplatek k přemístění vyb.hmot za dalších H 3,5 m</t>
  </si>
  <si>
    <t>979084216</t>
  </si>
  <si>
    <t>Vodorovná doprava vybour. hmot po suchu do 5 km</t>
  </si>
  <si>
    <t>979084219</t>
  </si>
  <si>
    <t>Příplatek k dopravě vybour.hmot za dalších 5 km</t>
  </si>
  <si>
    <t>979087312</t>
  </si>
  <si>
    <t>Vodorovné přemístění vyb. hmot nošením do 10 m</t>
  </si>
  <si>
    <t>979087392</t>
  </si>
  <si>
    <t>Příplatek za nošení vyb. hmot každých dalších 10 m</t>
  </si>
  <si>
    <t>979990162</t>
  </si>
  <si>
    <t>Poplatek za skládku suti</t>
  </si>
  <si>
    <t>005121 R</t>
  </si>
  <si>
    <t>Zařízení staveniště</t>
  </si>
  <si>
    <t>Soubor</t>
  </si>
  <si>
    <t>POL99_8</t>
  </si>
  <si>
    <t>SUM</t>
  </si>
  <si>
    <t>Poznámky uchazeče k zadání</t>
  </si>
  <si>
    <t>POPUZIV</t>
  </si>
  <si>
    <t>END</t>
  </si>
  <si>
    <t>Poznámka:</t>
  </si>
  <si>
    <t xml:space="preserve">Oproti projektové dokumentaci došlo ke změně ve specifikaci položek v dílu 764. </t>
  </si>
  <si>
    <t>p.č.</t>
  </si>
  <si>
    <t>projektová dokumentace</t>
  </si>
  <si>
    <t>soupis stavebních prací</t>
  </si>
  <si>
    <t>nepískovaná lepenka tl. 3mm</t>
  </si>
  <si>
    <t>pojistná hydroizolační fólie</t>
  </si>
  <si>
    <t>oplechování Cu</t>
  </si>
  <si>
    <t>oplechování okapů Pz lak</t>
  </si>
  <si>
    <t>žlaby podokapní půlkruhové Pz lak</t>
  </si>
  <si>
    <t>žlaby z plechu Cu půlkruhové</t>
  </si>
  <si>
    <t>žlaby z Cu plechu nástřešní oblé</t>
  </si>
  <si>
    <t>žlaby nástřešní oblé Pz lak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</si>
</sst>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39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39" xfId="0" applyBorder="1" applyAlignment="1">
      <alignment horizontal="left"/>
    </xf>
    <xf numFmtId="0" fontId="3" fillId="2" borderId="0" xfId="0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C17" sqref="C17"/>
    </sheetView>
  </sheetViews>
  <sheetFormatPr defaultRowHeight="12.75"/>
  <cols>
    <col min="4" max="4" width="11.7109375" customWidth="1"/>
    <col min="7" max="7" width="13.28515625" customWidth="1"/>
  </cols>
  <sheetData>
    <row r="1" spans="1:7">
      <c r="A1" s="37" t="s">
        <v>40</v>
      </c>
    </row>
    <row r="2" spans="1:7" ht="57.75" customHeight="1">
      <c r="A2" s="195" t="s">
        <v>41</v>
      </c>
      <c r="B2" s="195"/>
      <c r="C2" s="195"/>
      <c r="D2" s="195"/>
      <c r="E2" s="195"/>
      <c r="F2" s="195"/>
      <c r="G2" s="195"/>
    </row>
    <row r="4" spans="1:7">
      <c r="A4" s="37" t="s">
        <v>240</v>
      </c>
    </row>
    <row r="5" spans="1:7" ht="12.75" customHeight="1">
      <c r="A5" s="196" t="s">
        <v>241</v>
      </c>
      <c r="B5" s="196"/>
      <c r="C5" s="196"/>
      <c r="D5" s="196"/>
      <c r="E5" s="196"/>
      <c r="F5" s="196"/>
      <c r="G5" s="196"/>
    </row>
    <row r="6" spans="1:7">
      <c r="A6" s="196"/>
      <c r="B6" s="196"/>
      <c r="C6" s="196"/>
      <c r="D6" s="196"/>
      <c r="E6" s="196"/>
      <c r="F6" s="196"/>
      <c r="G6" s="196"/>
    </row>
    <row r="7" spans="1:7">
      <c r="A7" s="196"/>
      <c r="B7" s="196"/>
      <c r="C7" s="196"/>
      <c r="D7" s="196"/>
      <c r="E7" s="196"/>
      <c r="F7" s="196"/>
      <c r="G7" s="196"/>
    </row>
    <row r="8" spans="1:7">
      <c r="A8" s="191" t="s">
        <v>242</v>
      </c>
      <c r="B8" s="197" t="s">
        <v>243</v>
      </c>
      <c r="C8" s="197"/>
      <c r="D8" s="197"/>
      <c r="E8" s="197" t="s">
        <v>244</v>
      </c>
      <c r="F8" s="197"/>
      <c r="G8" s="197"/>
    </row>
    <row r="9" spans="1:7">
      <c r="A9" s="192">
        <v>26</v>
      </c>
      <c r="B9" s="198" t="s">
        <v>245</v>
      </c>
      <c r="C9" s="198"/>
      <c r="D9" s="198"/>
      <c r="E9" s="198" t="s">
        <v>246</v>
      </c>
      <c r="F9" s="198"/>
      <c r="G9" s="198"/>
    </row>
    <row r="10" spans="1:7">
      <c r="A10" s="192">
        <v>27</v>
      </c>
      <c r="B10" s="198" t="s">
        <v>247</v>
      </c>
      <c r="C10" s="198"/>
      <c r="D10" s="198"/>
      <c r="E10" s="198" t="s">
        <v>248</v>
      </c>
      <c r="F10" s="198"/>
      <c r="G10" s="198"/>
    </row>
    <row r="11" spans="1:7">
      <c r="A11" s="193">
        <v>28</v>
      </c>
      <c r="B11" s="194" t="s">
        <v>250</v>
      </c>
      <c r="C11" s="194"/>
      <c r="D11" s="194"/>
      <c r="E11" s="194" t="s">
        <v>249</v>
      </c>
      <c r="F11" s="194"/>
      <c r="G11" s="194"/>
    </row>
    <row r="12" spans="1:7">
      <c r="A12" s="193">
        <v>29</v>
      </c>
      <c r="B12" s="194" t="s">
        <v>251</v>
      </c>
      <c r="C12" s="194"/>
      <c r="D12" s="194"/>
      <c r="E12" s="194" t="s">
        <v>252</v>
      </c>
      <c r="F12" s="194"/>
      <c r="G12" s="194"/>
    </row>
  </sheetData>
  <mergeCells count="12">
    <mergeCell ref="B11:D11"/>
    <mergeCell ref="E11:G11"/>
    <mergeCell ref="B12:D12"/>
    <mergeCell ref="E12:G12"/>
    <mergeCell ref="A2:G2"/>
    <mergeCell ref="A5:G7"/>
    <mergeCell ref="B8:D8"/>
    <mergeCell ref="E8:G8"/>
    <mergeCell ref="B9:D9"/>
    <mergeCell ref="E9:G9"/>
    <mergeCell ref="B10:D10"/>
    <mergeCell ref="E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opLeftCell="B1" zoomScaleNormal="100" zoomScaleSheetLayoutView="75" workbookViewId="0">
      <selection activeCell="E3" sqref="E3:J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>
      <c r="A2" s="3"/>
      <c r="B2" s="80" t="s">
        <v>24</v>
      </c>
      <c r="C2" s="81"/>
      <c r="D2" s="82" t="s">
        <v>48</v>
      </c>
      <c r="E2" s="208" t="s">
        <v>49</v>
      </c>
      <c r="F2" s="209"/>
      <c r="G2" s="209"/>
      <c r="H2" s="209"/>
      <c r="I2" s="209"/>
      <c r="J2" s="210"/>
      <c r="O2" s="2"/>
    </row>
    <row r="3" spans="1:15" ht="27" customHeight="1">
      <c r="A3" s="3"/>
      <c r="B3" s="83" t="s">
        <v>46</v>
      </c>
      <c r="C3" s="81"/>
      <c r="D3" s="84" t="s">
        <v>45</v>
      </c>
      <c r="E3" s="211" t="s">
        <v>44</v>
      </c>
      <c r="F3" s="212"/>
      <c r="G3" s="212"/>
      <c r="H3" s="212"/>
      <c r="I3" s="212"/>
      <c r="J3" s="213"/>
    </row>
    <row r="4" spans="1:15" ht="23.25" customHeight="1">
      <c r="A4" s="79">
        <v>2986</v>
      </c>
      <c r="B4" s="85" t="s">
        <v>47</v>
      </c>
      <c r="C4" s="86"/>
      <c r="D4" s="87" t="s">
        <v>43</v>
      </c>
      <c r="E4" s="222" t="s">
        <v>44</v>
      </c>
      <c r="F4" s="223"/>
      <c r="G4" s="223"/>
      <c r="H4" s="223"/>
      <c r="I4" s="223"/>
      <c r="J4" s="224"/>
    </row>
    <row r="5" spans="1:15" ht="24" customHeight="1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20</v>
      </c>
      <c r="C11" s="4"/>
      <c r="D11" s="215"/>
      <c r="E11" s="215"/>
      <c r="F11" s="215"/>
      <c r="G11" s="215"/>
      <c r="H11" s="27" t="s">
        <v>42</v>
      </c>
      <c r="I11" s="89"/>
      <c r="J11" s="10"/>
    </row>
    <row r="12" spans="1:15" ht="15.75" customHeight="1">
      <c r="A12" s="3"/>
      <c r="B12" s="41"/>
      <c r="C12" s="25"/>
      <c r="D12" s="220"/>
      <c r="E12" s="220"/>
      <c r="F12" s="220"/>
      <c r="G12" s="220"/>
      <c r="H12" s="27" t="s">
        <v>36</v>
      </c>
      <c r="I12" s="89"/>
      <c r="J12" s="10"/>
    </row>
    <row r="13" spans="1:15" ht="15.75" customHeight="1">
      <c r="A13" s="3"/>
      <c r="B13" s="42"/>
      <c r="C13" s="88"/>
      <c r="D13" s="221"/>
      <c r="E13" s="221"/>
      <c r="F13" s="221"/>
      <c r="G13" s="221"/>
      <c r="H13" s="28"/>
      <c r="I13" s="34"/>
      <c r="J13" s="51"/>
    </row>
    <row r="14" spans="1:15" ht="24" hidden="1" customHeight="1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34</v>
      </c>
      <c r="C15" s="72"/>
      <c r="D15" s="53"/>
      <c r="E15" s="214"/>
      <c r="F15" s="214"/>
      <c r="G15" s="216"/>
      <c r="H15" s="216"/>
      <c r="I15" s="216" t="s">
        <v>31</v>
      </c>
      <c r="J15" s="217"/>
    </row>
    <row r="16" spans="1:15" ht="23.25" customHeight="1">
      <c r="A16" s="141" t="s">
        <v>26</v>
      </c>
      <c r="B16" s="57" t="s">
        <v>26</v>
      </c>
      <c r="C16" s="58"/>
      <c r="D16" s="59"/>
      <c r="E16" s="205"/>
      <c r="F16" s="206"/>
      <c r="G16" s="205"/>
      <c r="H16" s="206"/>
      <c r="I16" s="205">
        <f>SUMIF(F49:F60,A16,I49:I60)+SUMIF(F49:F60,"PSU",I49:I60)</f>
        <v>0</v>
      </c>
      <c r="J16" s="207"/>
    </row>
    <row r="17" spans="1:10" ht="23.25" customHeight="1">
      <c r="A17" s="141" t="s">
        <v>27</v>
      </c>
      <c r="B17" s="57" t="s">
        <v>27</v>
      </c>
      <c r="C17" s="58"/>
      <c r="D17" s="59"/>
      <c r="E17" s="205"/>
      <c r="F17" s="206"/>
      <c r="G17" s="205"/>
      <c r="H17" s="206"/>
      <c r="I17" s="205">
        <f>SUMIF(F49:F60,A17,I49:I60)</f>
        <v>0</v>
      </c>
      <c r="J17" s="207"/>
    </row>
    <row r="18" spans="1:10" ht="23.25" customHeight="1">
      <c r="A18" s="141" t="s">
        <v>28</v>
      </c>
      <c r="B18" s="57" t="s">
        <v>28</v>
      </c>
      <c r="C18" s="58"/>
      <c r="D18" s="59"/>
      <c r="E18" s="205"/>
      <c r="F18" s="206"/>
      <c r="G18" s="205"/>
      <c r="H18" s="206"/>
      <c r="I18" s="205">
        <f>SUMIF(F49:F60,A18,I49:I60)</f>
        <v>0</v>
      </c>
      <c r="J18" s="207"/>
    </row>
    <row r="19" spans="1:10" ht="23.25" customHeight="1">
      <c r="A19" s="141" t="s">
        <v>78</v>
      </c>
      <c r="B19" s="57" t="s">
        <v>29</v>
      </c>
      <c r="C19" s="58"/>
      <c r="D19" s="59"/>
      <c r="E19" s="205"/>
      <c r="F19" s="206"/>
      <c r="G19" s="205"/>
      <c r="H19" s="206"/>
      <c r="I19" s="205">
        <f>SUMIF(F49:F60,A19,I49:I60)</f>
        <v>0</v>
      </c>
      <c r="J19" s="207"/>
    </row>
    <row r="20" spans="1:10" ht="23.25" customHeight="1">
      <c r="A20" s="141" t="s">
        <v>79</v>
      </c>
      <c r="B20" s="57" t="s">
        <v>30</v>
      </c>
      <c r="C20" s="58"/>
      <c r="D20" s="59"/>
      <c r="E20" s="205"/>
      <c r="F20" s="206"/>
      <c r="G20" s="205"/>
      <c r="H20" s="206"/>
      <c r="I20" s="205">
        <f>SUMIF(F49:F60,A20,I49:I60)</f>
        <v>0</v>
      </c>
      <c r="J20" s="207"/>
    </row>
    <row r="21" spans="1:10" ht="23.25" customHeight="1">
      <c r="A21" s="3"/>
      <c r="B21" s="74" t="s">
        <v>31</v>
      </c>
      <c r="C21" s="75"/>
      <c r="D21" s="76"/>
      <c r="E21" s="218"/>
      <c r="F21" s="219"/>
      <c r="G21" s="218"/>
      <c r="H21" s="219"/>
      <c r="I21" s="218">
        <f>SUM(I16:J20)</f>
        <v>0</v>
      </c>
      <c r="J21" s="230"/>
    </row>
    <row r="22" spans="1:10" ht="33" customHeight="1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8">
        <f>ZakladDPHSniVypocet</f>
        <v>0</v>
      </c>
      <c r="H23" s="229"/>
      <c r="I23" s="229"/>
      <c r="J23" s="62" t="str">
        <f t="shared" ref="J23:J28" si="0">Mena</f>
        <v>CZK</v>
      </c>
    </row>
    <row r="24" spans="1:10" ht="23.25" customHeight="1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6">
        <f>IF(A24&gt;50, ROUNDUP(A23, 0), ROUNDDOWN(A23, 0))</f>
        <v>0</v>
      </c>
      <c r="H24" s="227"/>
      <c r="I24" s="227"/>
      <c r="J24" s="62" t="str">
        <f t="shared" si="0"/>
        <v>CZK</v>
      </c>
    </row>
    <row r="25" spans="1:10" ht="23.25" customHeight="1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8">
        <f>ZakladDPHZaklVypocet</f>
        <v>0</v>
      </c>
      <c r="H25" s="229"/>
      <c r="I25" s="229"/>
      <c r="J25" s="62" t="str">
        <f t="shared" si="0"/>
        <v>CZK</v>
      </c>
    </row>
    <row r="26" spans="1:10" ht="23.25" customHeight="1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2">
        <f>IF(A26&gt;50, ROUNDUP(A25, 0), ROUNDDOWN(A25, 0))</f>
        <v>0</v>
      </c>
      <c r="H26" s="203"/>
      <c r="I26" s="203"/>
      <c r="J26" s="56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4">
        <f>CenaCelkem-(ZakladDPHSni+DPHSni+ZakladDPHZakl+DPHZakl)</f>
        <v>0</v>
      </c>
      <c r="H27" s="204"/>
      <c r="I27" s="204"/>
      <c r="J27" s="63" t="str">
        <f t="shared" si="0"/>
        <v>CZK</v>
      </c>
    </row>
    <row r="28" spans="1:10" ht="27.75" hidden="1" customHeight="1" thickBot="1">
      <c r="A28" s="3"/>
      <c r="B28" s="118" t="s">
        <v>25</v>
      </c>
      <c r="C28" s="119"/>
      <c r="D28" s="119"/>
      <c r="E28" s="120"/>
      <c r="F28" s="121"/>
      <c r="G28" s="232">
        <f>ZakladDPHSniVypocet+ZakladDPHZaklVypocet</f>
        <v>0</v>
      </c>
      <c r="H28" s="232"/>
      <c r="I28" s="232"/>
      <c r="J28" s="122" t="str">
        <f t="shared" si="0"/>
        <v>CZK</v>
      </c>
    </row>
    <row r="29" spans="1:10" ht="27.75" customHeight="1" thickBot="1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1">
        <f>IF(A29&gt;50, ROUNDUP(A27, 0), ROUNDDOWN(A27, 0))</f>
        <v>0</v>
      </c>
      <c r="H29" s="231"/>
      <c r="I29" s="231"/>
      <c r="J29" s="124" t="s">
        <v>52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42905</v>
      </c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225" t="s">
        <v>2</v>
      </c>
      <c r="E35" s="225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>
      <c r="A39" s="94">
        <v>1</v>
      </c>
      <c r="B39" s="104" t="s">
        <v>50</v>
      </c>
      <c r="C39" s="233"/>
      <c r="D39" s="234"/>
      <c r="E39" s="234"/>
      <c r="F39" s="105">
        <f>'02 01 Pol'!AE79</f>
        <v>0</v>
      </c>
      <c r="G39" s="106">
        <f>'02 01 Pol'!AF79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>
      <c r="A40" s="94">
        <v>2</v>
      </c>
      <c r="B40" s="109" t="s">
        <v>45</v>
      </c>
      <c r="C40" s="235" t="s">
        <v>44</v>
      </c>
      <c r="D40" s="236"/>
      <c r="E40" s="236"/>
      <c r="F40" s="110">
        <f>'02 01 Pol'!AE79</f>
        <v>0</v>
      </c>
      <c r="G40" s="111">
        <f>'02 01 Pol'!AF79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>
      <c r="A41" s="94">
        <v>3</v>
      </c>
      <c r="B41" s="113" t="s">
        <v>43</v>
      </c>
      <c r="C41" s="233" t="s">
        <v>44</v>
      </c>
      <c r="D41" s="234"/>
      <c r="E41" s="234"/>
      <c r="F41" s="114">
        <f>'02 01 Pol'!AE79</f>
        <v>0</v>
      </c>
      <c r="G41" s="107">
        <f>'02 01 Pol'!AF79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>
      <c r="A42" s="94"/>
      <c r="B42" s="237" t="s">
        <v>51</v>
      </c>
      <c r="C42" s="238"/>
      <c r="D42" s="238"/>
      <c r="E42" s="239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>
      <c r="B46" s="125" t="s">
        <v>53</v>
      </c>
    </row>
    <row r="48" spans="1:10" ht="25.5" customHeight="1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>
      <c r="A49" s="127"/>
      <c r="B49" s="132" t="s">
        <v>55</v>
      </c>
      <c r="C49" s="240" t="s">
        <v>56</v>
      </c>
      <c r="D49" s="241"/>
      <c r="E49" s="241"/>
      <c r="F49" s="137" t="s">
        <v>26</v>
      </c>
      <c r="G49" s="138"/>
      <c r="H49" s="138"/>
      <c r="I49" s="138">
        <f>'02 01 Pol'!G8</f>
        <v>0</v>
      </c>
      <c r="J49" s="135" t="str">
        <f>IF(I61=0,"",I49/I61*100)</f>
        <v/>
      </c>
    </row>
    <row r="50" spans="1:10" ht="25.5" customHeight="1">
      <c r="A50" s="127"/>
      <c r="B50" s="132" t="s">
        <v>57</v>
      </c>
      <c r="C50" s="240" t="s">
        <v>58</v>
      </c>
      <c r="D50" s="241"/>
      <c r="E50" s="241"/>
      <c r="F50" s="137" t="s">
        <v>26</v>
      </c>
      <c r="G50" s="138"/>
      <c r="H50" s="138"/>
      <c r="I50" s="138">
        <f>'02 01 Pol'!G10</f>
        <v>0</v>
      </c>
      <c r="J50" s="135" t="str">
        <f>IF(I61=0,"",I50/I61*100)</f>
        <v/>
      </c>
    </row>
    <row r="51" spans="1:10" ht="25.5" customHeight="1">
      <c r="A51" s="127"/>
      <c r="B51" s="132" t="s">
        <v>59</v>
      </c>
      <c r="C51" s="240" t="s">
        <v>60</v>
      </c>
      <c r="D51" s="241"/>
      <c r="E51" s="241"/>
      <c r="F51" s="137" t="s">
        <v>26</v>
      </c>
      <c r="G51" s="138"/>
      <c r="H51" s="138"/>
      <c r="I51" s="138">
        <f>'02 01 Pol'!G18</f>
        <v>0</v>
      </c>
      <c r="J51" s="135" t="str">
        <f>IF(I61=0,"",I51/I61*100)</f>
        <v/>
      </c>
    </row>
    <row r="52" spans="1:10" ht="25.5" customHeight="1">
      <c r="A52" s="127"/>
      <c r="B52" s="132" t="s">
        <v>61</v>
      </c>
      <c r="C52" s="240" t="s">
        <v>62</v>
      </c>
      <c r="D52" s="241"/>
      <c r="E52" s="241"/>
      <c r="F52" s="137" t="s">
        <v>26</v>
      </c>
      <c r="G52" s="138"/>
      <c r="H52" s="138"/>
      <c r="I52" s="138">
        <f>'02 01 Pol'!G20</f>
        <v>0</v>
      </c>
      <c r="J52" s="135" t="str">
        <f>IF(I61=0,"",I52/I61*100)</f>
        <v/>
      </c>
    </row>
    <row r="53" spans="1:10" ht="25.5" customHeight="1">
      <c r="A53" s="127"/>
      <c r="B53" s="132" t="s">
        <v>63</v>
      </c>
      <c r="C53" s="240" t="s">
        <v>64</v>
      </c>
      <c r="D53" s="241"/>
      <c r="E53" s="241"/>
      <c r="F53" s="137" t="s">
        <v>27</v>
      </c>
      <c r="G53" s="138"/>
      <c r="H53" s="138"/>
      <c r="I53" s="138">
        <f>'02 01 Pol'!G22</f>
        <v>0</v>
      </c>
      <c r="J53" s="135" t="str">
        <f>IF(I61=0,"",I53/I61*100)</f>
        <v/>
      </c>
    </row>
    <row r="54" spans="1:10" ht="25.5" customHeight="1">
      <c r="A54" s="127"/>
      <c r="B54" s="132" t="s">
        <v>65</v>
      </c>
      <c r="C54" s="240" t="s">
        <v>66</v>
      </c>
      <c r="D54" s="241"/>
      <c r="E54" s="241"/>
      <c r="F54" s="137" t="s">
        <v>27</v>
      </c>
      <c r="G54" s="138"/>
      <c r="H54" s="138"/>
      <c r="I54" s="138">
        <f>'02 01 Pol'!G30</f>
        <v>0</v>
      </c>
      <c r="J54" s="135" t="str">
        <f>IF(I61=0,"",I54/I61*100)</f>
        <v/>
      </c>
    </row>
    <row r="55" spans="1:10" ht="25.5" customHeight="1">
      <c r="A55" s="127"/>
      <c r="B55" s="132" t="s">
        <v>67</v>
      </c>
      <c r="C55" s="240" t="s">
        <v>68</v>
      </c>
      <c r="D55" s="241"/>
      <c r="E55" s="241"/>
      <c r="F55" s="137" t="s">
        <v>27</v>
      </c>
      <c r="G55" s="138"/>
      <c r="H55" s="138"/>
      <c r="I55" s="138">
        <f>'02 01 Pol'!G38</f>
        <v>0</v>
      </c>
      <c r="J55" s="135" t="str">
        <f>IF(I61=0,"",I55/I61*100)</f>
        <v/>
      </c>
    </row>
    <row r="56" spans="1:10" ht="25.5" customHeight="1">
      <c r="A56" s="127"/>
      <c r="B56" s="132" t="s">
        <v>69</v>
      </c>
      <c r="C56" s="240" t="s">
        <v>70</v>
      </c>
      <c r="D56" s="241"/>
      <c r="E56" s="241"/>
      <c r="F56" s="137" t="s">
        <v>27</v>
      </c>
      <c r="G56" s="138"/>
      <c r="H56" s="138"/>
      <c r="I56" s="138">
        <f>'02 01 Pol'!G60</f>
        <v>0</v>
      </c>
      <c r="J56" s="135" t="str">
        <f>IF(I61=0,"",I56/I61*100)</f>
        <v/>
      </c>
    </row>
    <row r="57" spans="1:10" ht="25.5" customHeight="1">
      <c r="A57" s="127"/>
      <c r="B57" s="132" t="s">
        <v>71</v>
      </c>
      <c r="C57" s="240" t="s">
        <v>72</v>
      </c>
      <c r="D57" s="241"/>
      <c r="E57" s="241"/>
      <c r="F57" s="137" t="s">
        <v>27</v>
      </c>
      <c r="G57" s="138"/>
      <c r="H57" s="138"/>
      <c r="I57" s="138">
        <f>'02 01 Pol'!G62</f>
        <v>0</v>
      </c>
      <c r="J57" s="135" t="str">
        <f>IF(I61=0,"",I57/I61*100)</f>
        <v/>
      </c>
    </row>
    <row r="58" spans="1:10" ht="25.5" customHeight="1">
      <c r="A58" s="127"/>
      <c r="B58" s="132" t="s">
        <v>73</v>
      </c>
      <c r="C58" s="240" t="s">
        <v>74</v>
      </c>
      <c r="D58" s="241"/>
      <c r="E58" s="241"/>
      <c r="F58" s="137" t="s">
        <v>28</v>
      </c>
      <c r="G58" s="138"/>
      <c r="H58" s="138"/>
      <c r="I58" s="138">
        <f>'02 01 Pol'!G65</f>
        <v>0</v>
      </c>
      <c r="J58" s="135" t="str">
        <f>IF(I61=0,"",I58/I61*100)</f>
        <v/>
      </c>
    </row>
    <row r="59" spans="1:10" ht="25.5" customHeight="1">
      <c r="A59" s="127"/>
      <c r="B59" s="132" t="s">
        <v>75</v>
      </c>
      <c r="C59" s="240" t="s">
        <v>76</v>
      </c>
      <c r="D59" s="241"/>
      <c r="E59" s="241"/>
      <c r="F59" s="137" t="s">
        <v>77</v>
      </c>
      <c r="G59" s="138"/>
      <c r="H59" s="138"/>
      <c r="I59" s="138">
        <f>'02 01 Pol'!G68</f>
        <v>0</v>
      </c>
      <c r="J59" s="135" t="str">
        <f>IF(I61=0,"",I59/I61*100)</f>
        <v/>
      </c>
    </row>
    <row r="60" spans="1:10" ht="25.5" customHeight="1">
      <c r="A60" s="127"/>
      <c r="B60" s="132" t="s">
        <v>78</v>
      </c>
      <c r="C60" s="240" t="s">
        <v>29</v>
      </c>
      <c r="D60" s="241"/>
      <c r="E60" s="241"/>
      <c r="F60" s="137" t="s">
        <v>78</v>
      </c>
      <c r="G60" s="138"/>
      <c r="H60" s="138"/>
      <c r="I60" s="138">
        <f>'02 01 Pol'!G76</f>
        <v>0</v>
      </c>
      <c r="J60" s="135" t="str">
        <f>IF(I61=0,"",I60/I61*100)</f>
        <v/>
      </c>
    </row>
    <row r="61" spans="1:10" ht="25.5" customHeight="1">
      <c r="A61" s="128"/>
      <c r="B61" s="133" t="s">
        <v>1</v>
      </c>
      <c r="C61" s="133"/>
      <c r="D61" s="134"/>
      <c r="E61" s="134"/>
      <c r="F61" s="139"/>
      <c r="G61" s="140"/>
      <c r="H61" s="140"/>
      <c r="I61" s="140">
        <f>SUM(I49:I60)</f>
        <v>0</v>
      </c>
      <c r="J61" s="136">
        <f>SUM(J49:J60)</f>
        <v>0</v>
      </c>
    </row>
    <row r="62" spans="1:10">
      <c r="F62" s="92"/>
      <c r="G62" s="91"/>
      <c r="H62" s="92"/>
      <c r="I62" s="91"/>
      <c r="J62" s="93"/>
    </row>
    <row r="63" spans="1:10">
      <c r="F63" s="92"/>
      <c r="G63" s="91"/>
      <c r="H63" s="92"/>
      <c r="I63" s="91"/>
      <c r="J63" s="93"/>
    </row>
    <row r="64" spans="1:10">
      <c r="F64" s="92"/>
      <c r="G64" s="91"/>
      <c r="H64" s="92"/>
      <c r="I64" s="91"/>
      <c r="J64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>
      <c r="A2" s="78" t="s">
        <v>8</v>
      </c>
      <c r="B2" s="77"/>
      <c r="C2" s="244"/>
      <c r="D2" s="244"/>
      <c r="E2" s="244"/>
      <c r="F2" s="244"/>
      <c r="G2" s="245"/>
    </row>
    <row r="3" spans="1:7" ht="24.95" customHeight="1">
      <c r="A3" s="78" t="s">
        <v>9</v>
      </c>
      <c r="B3" s="77"/>
      <c r="C3" s="244"/>
      <c r="D3" s="244"/>
      <c r="E3" s="244"/>
      <c r="F3" s="244"/>
      <c r="G3" s="245"/>
    </row>
    <row r="4" spans="1:7" ht="24.95" customHeight="1">
      <c r="A4" s="78" t="s">
        <v>10</v>
      </c>
      <c r="B4" s="77"/>
      <c r="C4" s="244"/>
      <c r="D4" s="244"/>
      <c r="E4" s="244"/>
      <c r="F4" s="244"/>
      <c r="G4" s="245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35" activePane="bottomLeft" state="frozen"/>
      <selection pane="bottomLeft" activeCell="C43" sqref="C43"/>
    </sheetView>
  </sheetViews>
  <sheetFormatPr defaultRowHeight="12.75" outlineLevelRow="1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8" t="s">
        <v>7</v>
      </c>
      <c r="B1" s="258"/>
      <c r="C1" s="258"/>
      <c r="D1" s="258"/>
      <c r="E1" s="258"/>
      <c r="F1" s="258"/>
      <c r="G1" s="258"/>
      <c r="AG1" t="s">
        <v>80</v>
      </c>
    </row>
    <row r="2" spans="1:60" ht="24.95" customHeight="1">
      <c r="A2" s="143" t="s">
        <v>8</v>
      </c>
      <c r="B2" s="77" t="s">
        <v>48</v>
      </c>
      <c r="C2" s="259" t="s">
        <v>49</v>
      </c>
      <c r="D2" s="260"/>
      <c r="E2" s="260"/>
      <c r="F2" s="260"/>
      <c r="G2" s="261"/>
      <c r="AG2" t="s">
        <v>81</v>
      </c>
    </row>
    <row r="3" spans="1:60" ht="24.95" customHeight="1">
      <c r="A3" s="143" t="s">
        <v>9</v>
      </c>
      <c r="B3" s="77" t="s">
        <v>45</v>
      </c>
      <c r="C3" s="259" t="s">
        <v>44</v>
      </c>
      <c r="D3" s="260"/>
      <c r="E3" s="260"/>
      <c r="F3" s="260"/>
      <c r="G3" s="261"/>
      <c r="AC3" s="90" t="s">
        <v>81</v>
      </c>
      <c r="AG3" t="s">
        <v>82</v>
      </c>
    </row>
    <row r="4" spans="1:60" ht="24.95" customHeight="1">
      <c r="A4" s="144" t="s">
        <v>10</v>
      </c>
      <c r="B4" s="145" t="s">
        <v>43</v>
      </c>
      <c r="C4" s="262" t="s">
        <v>44</v>
      </c>
      <c r="D4" s="263"/>
      <c r="E4" s="263"/>
      <c r="F4" s="263"/>
      <c r="G4" s="264"/>
      <c r="AG4" t="s">
        <v>83</v>
      </c>
    </row>
    <row r="5" spans="1:60">
      <c r="D5" s="142"/>
    </row>
    <row r="6" spans="1:60" ht="38.25">
      <c r="A6" s="147" t="s">
        <v>84</v>
      </c>
      <c r="B6" s="149" t="s">
        <v>85</v>
      </c>
      <c r="C6" s="149" t="s">
        <v>86</v>
      </c>
      <c r="D6" s="148" t="s">
        <v>87</v>
      </c>
      <c r="E6" s="147" t="s">
        <v>88</v>
      </c>
      <c r="F6" s="146" t="s">
        <v>89</v>
      </c>
      <c r="G6" s="147" t="s">
        <v>31</v>
      </c>
      <c r="H6" s="150" t="s">
        <v>32</v>
      </c>
      <c r="I6" s="150" t="s">
        <v>90</v>
      </c>
      <c r="J6" s="150" t="s">
        <v>33</v>
      </c>
      <c r="K6" s="150" t="s">
        <v>91</v>
      </c>
      <c r="L6" s="150" t="s">
        <v>92</v>
      </c>
      <c r="M6" s="150" t="s">
        <v>93</v>
      </c>
      <c r="N6" s="150" t="s">
        <v>94</v>
      </c>
      <c r="O6" s="150" t="s">
        <v>95</v>
      </c>
      <c r="P6" s="150" t="s">
        <v>96</v>
      </c>
      <c r="Q6" s="150" t="s">
        <v>97</v>
      </c>
      <c r="R6" s="150" t="s">
        <v>98</v>
      </c>
      <c r="S6" s="150" t="s">
        <v>99</v>
      </c>
      <c r="T6" s="150" t="s">
        <v>100</v>
      </c>
      <c r="U6" s="150" t="s">
        <v>101</v>
      </c>
      <c r="V6" s="150" t="s">
        <v>102</v>
      </c>
      <c r="W6" s="150" t="s">
        <v>103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4" t="s">
        <v>104</v>
      </c>
      <c r="B8" s="165" t="s">
        <v>55</v>
      </c>
      <c r="C8" s="184" t="s">
        <v>56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0</v>
      </c>
      <c r="J8" s="163"/>
      <c r="K8" s="163">
        <f>SUM(K9:K9)</f>
        <v>0</v>
      </c>
      <c r="L8" s="163"/>
      <c r="M8" s="163">
        <f>SUM(M9:M9)</f>
        <v>0</v>
      </c>
      <c r="N8" s="163"/>
      <c r="O8" s="163">
        <f>SUM(O9:O9)</f>
        <v>17.14</v>
      </c>
      <c r="P8" s="163"/>
      <c r="Q8" s="163">
        <f>SUM(Q9:Q9)</f>
        <v>0</v>
      </c>
      <c r="R8" s="163"/>
      <c r="S8" s="163"/>
      <c r="T8" s="163"/>
      <c r="U8" s="163"/>
      <c r="V8" s="163">
        <f>SUM(V9:V9)</f>
        <v>931</v>
      </c>
      <c r="W8" s="163"/>
      <c r="AG8" t="s">
        <v>105</v>
      </c>
    </row>
    <row r="9" spans="1:60" outlineLevel="1">
      <c r="A9" s="176">
        <v>1</v>
      </c>
      <c r="B9" s="177" t="s">
        <v>106</v>
      </c>
      <c r="C9" s="185" t="s">
        <v>107</v>
      </c>
      <c r="D9" s="178" t="s">
        <v>108</v>
      </c>
      <c r="E9" s="179">
        <v>931</v>
      </c>
      <c r="F9" s="180"/>
      <c r="G9" s="181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1.8409999999999999E-2</v>
      </c>
      <c r="O9" s="161">
        <f>ROUND(E9*N9,2)</f>
        <v>17.14</v>
      </c>
      <c r="P9" s="161">
        <v>0</v>
      </c>
      <c r="Q9" s="161">
        <f>ROUND(E9*P9,2)</f>
        <v>0</v>
      </c>
      <c r="R9" s="161"/>
      <c r="S9" s="161" t="s">
        <v>109</v>
      </c>
      <c r="T9" s="161" t="s">
        <v>110</v>
      </c>
      <c r="U9" s="161">
        <v>1</v>
      </c>
      <c r="V9" s="161">
        <f>ROUND(E9*U9,2)</f>
        <v>931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>
      <c r="A10" s="164" t="s">
        <v>104</v>
      </c>
      <c r="B10" s="165" t="s">
        <v>57</v>
      </c>
      <c r="C10" s="184" t="s">
        <v>58</v>
      </c>
      <c r="D10" s="166"/>
      <c r="E10" s="167"/>
      <c r="F10" s="168"/>
      <c r="G10" s="169">
        <f>SUMIF(AG11:AG17,"&lt;&gt;NOR",G11:G17)</f>
        <v>0</v>
      </c>
      <c r="H10" s="163"/>
      <c r="I10" s="163">
        <f>SUM(I11:I17)</f>
        <v>0</v>
      </c>
      <c r="J10" s="163"/>
      <c r="K10" s="163">
        <f>SUM(K11:K17)</f>
        <v>0</v>
      </c>
      <c r="L10" s="163"/>
      <c r="M10" s="163">
        <f>SUM(M11:M17)</f>
        <v>0</v>
      </c>
      <c r="N10" s="163"/>
      <c r="O10" s="163">
        <f>SUM(O11:O17)</f>
        <v>77.13</v>
      </c>
      <c r="P10" s="163"/>
      <c r="Q10" s="163">
        <f>SUM(Q11:Q17)</f>
        <v>0</v>
      </c>
      <c r="R10" s="163"/>
      <c r="S10" s="163"/>
      <c r="T10" s="163"/>
      <c r="U10" s="163"/>
      <c r="V10" s="163">
        <f>SUM(V11:V17)</f>
        <v>1306.1199999999999</v>
      </c>
      <c r="W10" s="163"/>
      <c r="AG10" t="s">
        <v>105</v>
      </c>
    </row>
    <row r="11" spans="1:60" outlineLevel="1">
      <c r="A11" s="176">
        <v>2</v>
      </c>
      <c r="B11" s="177" t="s">
        <v>112</v>
      </c>
      <c r="C11" s="185" t="s">
        <v>113</v>
      </c>
      <c r="D11" s="178" t="s">
        <v>108</v>
      </c>
      <c r="E11" s="179">
        <v>3780</v>
      </c>
      <c r="F11" s="180"/>
      <c r="G11" s="181">
        <f t="shared" ref="G11:G17" si="0">ROUND(E11*F11,2)</f>
        <v>0</v>
      </c>
      <c r="H11" s="162"/>
      <c r="I11" s="161">
        <f t="shared" ref="I11:I17" si="1">ROUND(E11*H11,2)</f>
        <v>0</v>
      </c>
      <c r="J11" s="162"/>
      <c r="K11" s="161">
        <f t="shared" ref="K11:K17" si="2">ROUND(E11*J11,2)</f>
        <v>0</v>
      </c>
      <c r="L11" s="161">
        <v>21</v>
      </c>
      <c r="M11" s="161">
        <f t="shared" ref="M11:M17" si="3">G11*(1+L11/100)</f>
        <v>0</v>
      </c>
      <c r="N11" s="161">
        <v>1.8380000000000001E-2</v>
      </c>
      <c r="O11" s="161">
        <f t="shared" ref="O11:O17" si="4">ROUND(E11*N11,2)</f>
        <v>69.48</v>
      </c>
      <c r="P11" s="161">
        <v>0</v>
      </c>
      <c r="Q11" s="161">
        <f t="shared" ref="Q11:Q17" si="5">ROUND(E11*P11,2)</f>
        <v>0</v>
      </c>
      <c r="R11" s="161"/>
      <c r="S11" s="161" t="s">
        <v>109</v>
      </c>
      <c r="T11" s="161" t="s">
        <v>110</v>
      </c>
      <c r="U11" s="161">
        <v>0.123</v>
      </c>
      <c r="V11" s="161">
        <f t="shared" ref="V11:V17" si="6">ROUND(E11*U11,2)</f>
        <v>464.94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111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6">
        <v>3</v>
      </c>
      <c r="B12" s="177" t="s">
        <v>114</v>
      </c>
      <c r="C12" s="185" t="s">
        <v>115</v>
      </c>
      <c r="D12" s="178" t="s">
        <v>108</v>
      </c>
      <c r="E12" s="179">
        <v>7560</v>
      </c>
      <c r="F12" s="180"/>
      <c r="G12" s="181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1">
        <v>8.0000000000000004E-4</v>
      </c>
      <c r="O12" s="161">
        <f t="shared" si="4"/>
        <v>6.05</v>
      </c>
      <c r="P12" s="161">
        <v>0</v>
      </c>
      <c r="Q12" s="161">
        <f t="shared" si="5"/>
        <v>0</v>
      </c>
      <c r="R12" s="161"/>
      <c r="S12" s="161" t="s">
        <v>109</v>
      </c>
      <c r="T12" s="161" t="s">
        <v>110</v>
      </c>
      <c r="U12" s="161">
        <v>6.0000000000000001E-3</v>
      </c>
      <c r="V12" s="161">
        <f t="shared" si="6"/>
        <v>45.36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111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6">
        <v>4</v>
      </c>
      <c r="B13" s="177" t="s">
        <v>116</v>
      </c>
      <c r="C13" s="185" t="s">
        <v>117</v>
      </c>
      <c r="D13" s="178" t="s">
        <v>108</v>
      </c>
      <c r="E13" s="179">
        <v>3780</v>
      </c>
      <c r="F13" s="180"/>
      <c r="G13" s="181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1">
        <v>0</v>
      </c>
      <c r="O13" s="161">
        <f t="shared" si="4"/>
        <v>0</v>
      </c>
      <c r="P13" s="161">
        <v>0</v>
      </c>
      <c r="Q13" s="161">
        <f t="shared" si="5"/>
        <v>0</v>
      </c>
      <c r="R13" s="161"/>
      <c r="S13" s="161" t="s">
        <v>109</v>
      </c>
      <c r="T13" s="161" t="s">
        <v>110</v>
      </c>
      <c r="U13" s="161">
        <v>0.105</v>
      </c>
      <c r="V13" s="161">
        <f t="shared" si="6"/>
        <v>396.9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111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76">
        <v>5</v>
      </c>
      <c r="B14" s="177" t="s">
        <v>118</v>
      </c>
      <c r="C14" s="185" t="s">
        <v>119</v>
      </c>
      <c r="D14" s="178" t="s">
        <v>108</v>
      </c>
      <c r="E14" s="179">
        <v>1011</v>
      </c>
      <c r="F14" s="180"/>
      <c r="G14" s="181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1">
        <v>1.58E-3</v>
      </c>
      <c r="O14" s="161">
        <f t="shared" si="4"/>
        <v>1.6</v>
      </c>
      <c r="P14" s="161">
        <v>0</v>
      </c>
      <c r="Q14" s="161">
        <f t="shared" si="5"/>
        <v>0</v>
      </c>
      <c r="R14" s="161"/>
      <c r="S14" s="161" t="s">
        <v>109</v>
      </c>
      <c r="T14" s="161" t="s">
        <v>110</v>
      </c>
      <c r="U14" s="161">
        <v>0.214</v>
      </c>
      <c r="V14" s="161">
        <f t="shared" si="6"/>
        <v>216.35</v>
      </c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111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6">
        <v>6</v>
      </c>
      <c r="B15" s="177" t="s">
        <v>120</v>
      </c>
      <c r="C15" s="185" t="s">
        <v>121</v>
      </c>
      <c r="D15" s="178" t="s">
        <v>108</v>
      </c>
      <c r="E15" s="179">
        <v>3780</v>
      </c>
      <c r="F15" s="180"/>
      <c r="G15" s="181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1">
        <v>0</v>
      </c>
      <c r="O15" s="161">
        <f t="shared" si="4"/>
        <v>0</v>
      </c>
      <c r="P15" s="161">
        <v>0</v>
      </c>
      <c r="Q15" s="161">
        <f t="shared" si="5"/>
        <v>0</v>
      </c>
      <c r="R15" s="161"/>
      <c r="S15" s="161" t="s">
        <v>109</v>
      </c>
      <c r="T15" s="161" t="s">
        <v>110</v>
      </c>
      <c r="U15" s="161">
        <v>3.0300000000000001E-2</v>
      </c>
      <c r="V15" s="161">
        <f t="shared" si="6"/>
        <v>114.53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76">
        <v>7</v>
      </c>
      <c r="B16" s="177" t="s">
        <v>122</v>
      </c>
      <c r="C16" s="185" t="s">
        <v>123</v>
      </c>
      <c r="D16" s="178" t="s">
        <v>108</v>
      </c>
      <c r="E16" s="179">
        <v>7560</v>
      </c>
      <c r="F16" s="180"/>
      <c r="G16" s="181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1">
        <v>0</v>
      </c>
      <c r="O16" s="161">
        <f t="shared" si="4"/>
        <v>0</v>
      </c>
      <c r="P16" s="161">
        <v>0</v>
      </c>
      <c r="Q16" s="161">
        <f t="shared" si="5"/>
        <v>0</v>
      </c>
      <c r="R16" s="161"/>
      <c r="S16" s="161" t="s">
        <v>109</v>
      </c>
      <c r="T16" s="161" t="s">
        <v>110</v>
      </c>
      <c r="U16" s="161">
        <v>0</v>
      </c>
      <c r="V16" s="161">
        <f t="shared" si="6"/>
        <v>0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6">
        <v>8</v>
      </c>
      <c r="B17" s="177" t="s">
        <v>124</v>
      </c>
      <c r="C17" s="185" t="s">
        <v>125</v>
      </c>
      <c r="D17" s="178" t="s">
        <v>108</v>
      </c>
      <c r="E17" s="179">
        <v>3780</v>
      </c>
      <c r="F17" s="180"/>
      <c r="G17" s="181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1">
        <v>0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 t="s">
        <v>109</v>
      </c>
      <c r="T17" s="161" t="s">
        <v>110</v>
      </c>
      <c r="U17" s="161">
        <v>1.7999999999999999E-2</v>
      </c>
      <c r="V17" s="161">
        <f t="shared" si="6"/>
        <v>68.040000000000006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5.5">
      <c r="A18" s="164" t="s">
        <v>104</v>
      </c>
      <c r="B18" s="165" t="s">
        <v>59</v>
      </c>
      <c r="C18" s="184" t="s">
        <v>60</v>
      </c>
      <c r="D18" s="166"/>
      <c r="E18" s="167"/>
      <c r="F18" s="168"/>
      <c r="G18" s="169">
        <f>SUMIF(AG19:AG19,"&lt;&gt;NOR",G19:G19)</f>
        <v>0</v>
      </c>
      <c r="H18" s="163"/>
      <c r="I18" s="163">
        <f>SUM(I19:I19)</f>
        <v>0</v>
      </c>
      <c r="J18" s="163"/>
      <c r="K18" s="163">
        <f>SUM(K19:K19)</f>
        <v>0</v>
      </c>
      <c r="L18" s="163"/>
      <c r="M18" s="163">
        <f>SUM(M19:M19)</f>
        <v>0</v>
      </c>
      <c r="N18" s="163"/>
      <c r="O18" s="163">
        <f>SUM(O19:O19)</f>
        <v>0.05</v>
      </c>
      <c r="P18" s="163"/>
      <c r="Q18" s="163">
        <f>SUM(Q19:Q19)</f>
        <v>0</v>
      </c>
      <c r="R18" s="163"/>
      <c r="S18" s="163"/>
      <c r="T18" s="163"/>
      <c r="U18" s="163"/>
      <c r="V18" s="163">
        <f>SUM(V19:V19)</f>
        <v>396.46</v>
      </c>
      <c r="W18" s="163"/>
      <c r="AG18" t="s">
        <v>105</v>
      </c>
    </row>
    <row r="19" spans="1:60" outlineLevel="1">
      <c r="A19" s="176">
        <v>9</v>
      </c>
      <c r="B19" s="177" t="s">
        <v>126</v>
      </c>
      <c r="C19" s="185" t="s">
        <v>127</v>
      </c>
      <c r="D19" s="178" t="s">
        <v>108</v>
      </c>
      <c r="E19" s="179">
        <v>1287.2</v>
      </c>
      <c r="F19" s="180"/>
      <c r="G19" s="181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21</v>
      </c>
      <c r="M19" s="161">
        <f>G19*(1+L19/100)</f>
        <v>0</v>
      </c>
      <c r="N19" s="161">
        <v>4.0000000000000003E-5</v>
      </c>
      <c r="O19" s="161">
        <f>ROUND(E19*N19,2)</f>
        <v>0.05</v>
      </c>
      <c r="P19" s="161">
        <v>0</v>
      </c>
      <c r="Q19" s="161">
        <f>ROUND(E19*P19,2)</f>
        <v>0</v>
      </c>
      <c r="R19" s="161"/>
      <c r="S19" s="161" t="s">
        <v>109</v>
      </c>
      <c r="T19" s="161" t="s">
        <v>110</v>
      </c>
      <c r="U19" s="161">
        <v>0.308</v>
      </c>
      <c r="V19" s="161">
        <f>ROUND(E19*U19,2)</f>
        <v>396.46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>
      <c r="A20" s="164" t="s">
        <v>104</v>
      </c>
      <c r="B20" s="165" t="s">
        <v>61</v>
      </c>
      <c r="C20" s="184" t="s">
        <v>62</v>
      </c>
      <c r="D20" s="166"/>
      <c r="E20" s="167"/>
      <c r="F20" s="168"/>
      <c r="G20" s="169">
        <f>SUMIF(AG21:AG21,"&lt;&gt;NOR",G21:G21)</f>
        <v>0</v>
      </c>
      <c r="H20" s="163"/>
      <c r="I20" s="163">
        <f>SUM(I21:I21)</f>
        <v>0</v>
      </c>
      <c r="J20" s="163"/>
      <c r="K20" s="163">
        <f>SUM(K21:K21)</f>
        <v>0</v>
      </c>
      <c r="L20" s="163"/>
      <c r="M20" s="163">
        <f>SUM(M21:M21)</f>
        <v>0</v>
      </c>
      <c r="N20" s="163"/>
      <c r="O20" s="163">
        <f>SUM(O21:O21)</f>
        <v>0</v>
      </c>
      <c r="P20" s="163"/>
      <c r="Q20" s="163">
        <f>SUM(Q21:Q21)</f>
        <v>0</v>
      </c>
      <c r="R20" s="163"/>
      <c r="S20" s="163"/>
      <c r="T20" s="163"/>
      <c r="U20" s="163"/>
      <c r="V20" s="163">
        <f>SUM(V21:V21)</f>
        <v>243.04</v>
      </c>
      <c r="W20" s="163"/>
      <c r="AG20" t="s">
        <v>105</v>
      </c>
    </row>
    <row r="21" spans="1:60" outlineLevel="1">
      <c r="A21" s="176">
        <v>10</v>
      </c>
      <c r="B21" s="177" t="s">
        <v>128</v>
      </c>
      <c r="C21" s="185" t="s">
        <v>129</v>
      </c>
      <c r="D21" s="178" t="s">
        <v>130</v>
      </c>
      <c r="E21" s="179">
        <v>94.312979999999996</v>
      </c>
      <c r="F21" s="180"/>
      <c r="G21" s="181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109</v>
      </c>
      <c r="T21" s="161" t="s">
        <v>110</v>
      </c>
      <c r="U21" s="161">
        <v>2.577</v>
      </c>
      <c r="V21" s="161">
        <f>ROUND(E21*U21,2)</f>
        <v>243.04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131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>
      <c r="A22" s="164" t="s">
        <v>104</v>
      </c>
      <c r="B22" s="165" t="s">
        <v>63</v>
      </c>
      <c r="C22" s="184" t="s">
        <v>64</v>
      </c>
      <c r="D22" s="166"/>
      <c r="E22" s="167"/>
      <c r="F22" s="168"/>
      <c r="G22" s="169">
        <f>SUMIF(AG23:AG29,"&lt;&gt;NOR",G23:G29)</f>
        <v>0</v>
      </c>
      <c r="H22" s="163"/>
      <c r="I22" s="163">
        <f>SUM(I23:I29)</f>
        <v>0</v>
      </c>
      <c r="J22" s="163"/>
      <c r="K22" s="163">
        <f>SUM(K23:K29)</f>
        <v>0</v>
      </c>
      <c r="L22" s="163"/>
      <c r="M22" s="163">
        <f>SUM(M23:M29)</f>
        <v>0</v>
      </c>
      <c r="N22" s="163"/>
      <c r="O22" s="163">
        <f>SUM(O23:O29)</f>
        <v>0.02</v>
      </c>
      <c r="P22" s="163"/>
      <c r="Q22" s="163">
        <f>SUM(Q23:Q29)</f>
        <v>15.51</v>
      </c>
      <c r="R22" s="163"/>
      <c r="S22" s="163"/>
      <c r="T22" s="163"/>
      <c r="U22" s="163"/>
      <c r="V22" s="163">
        <f>SUM(V23:V29)</f>
        <v>651.71</v>
      </c>
      <c r="W22" s="163"/>
      <c r="AG22" t="s">
        <v>105</v>
      </c>
    </row>
    <row r="23" spans="1:60" outlineLevel="1">
      <c r="A23" s="176">
        <v>11</v>
      </c>
      <c r="B23" s="177" t="s">
        <v>132</v>
      </c>
      <c r="C23" s="185" t="s">
        <v>133</v>
      </c>
      <c r="D23" s="178" t="s">
        <v>108</v>
      </c>
      <c r="E23" s="179">
        <v>658.92</v>
      </c>
      <c r="F23" s="180"/>
      <c r="G23" s="181">
        <f t="shared" ref="G23:G29" si="7">ROUND(E23*F23,2)</f>
        <v>0</v>
      </c>
      <c r="H23" s="162"/>
      <c r="I23" s="161">
        <f t="shared" ref="I23:I29" si="8">ROUND(E23*H23,2)</f>
        <v>0</v>
      </c>
      <c r="J23" s="162"/>
      <c r="K23" s="161">
        <f t="shared" ref="K23:K29" si="9">ROUND(E23*J23,2)</f>
        <v>0</v>
      </c>
      <c r="L23" s="161">
        <v>21</v>
      </c>
      <c r="M23" s="161">
        <f t="shared" ref="M23:M29" si="10">G23*(1+L23/100)</f>
        <v>0</v>
      </c>
      <c r="N23" s="161">
        <v>0</v>
      </c>
      <c r="O23" s="161">
        <f t="shared" ref="O23:O29" si="11">ROUND(E23*N23,2)</f>
        <v>0</v>
      </c>
      <c r="P23" s="161">
        <v>0</v>
      </c>
      <c r="Q23" s="161">
        <f t="shared" ref="Q23:Q29" si="12">ROUND(E23*P23,2)</f>
        <v>0</v>
      </c>
      <c r="R23" s="161"/>
      <c r="S23" s="161" t="s">
        <v>134</v>
      </c>
      <c r="T23" s="161" t="s">
        <v>110</v>
      </c>
      <c r="U23" s="161">
        <v>0</v>
      </c>
      <c r="V23" s="161">
        <f t="shared" ref="V23:V29" si="13">ROUND(E23*U23,2)</f>
        <v>0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111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6">
        <v>12</v>
      </c>
      <c r="B24" s="177" t="s">
        <v>135</v>
      </c>
      <c r="C24" s="185" t="s">
        <v>136</v>
      </c>
      <c r="D24" s="178" t="s">
        <v>108</v>
      </c>
      <c r="E24" s="179">
        <v>1040.4000000000001</v>
      </c>
      <c r="F24" s="180"/>
      <c r="G24" s="181">
        <f t="shared" si="7"/>
        <v>0</v>
      </c>
      <c r="H24" s="162"/>
      <c r="I24" s="161">
        <f t="shared" si="8"/>
        <v>0</v>
      </c>
      <c r="J24" s="162"/>
      <c r="K24" s="161">
        <f t="shared" si="9"/>
        <v>0</v>
      </c>
      <c r="L24" s="161">
        <v>21</v>
      </c>
      <c r="M24" s="161">
        <f t="shared" si="10"/>
        <v>0</v>
      </c>
      <c r="N24" s="161">
        <v>0</v>
      </c>
      <c r="O24" s="161">
        <f t="shared" si="11"/>
        <v>0</v>
      </c>
      <c r="P24" s="161">
        <v>0</v>
      </c>
      <c r="Q24" s="161">
        <f t="shared" si="12"/>
        <v>0</v>
      </c>
      <c r="R24" s="161"/>
      <c r="S24" s="161" t="s">
        <v>134</v>
      </c>
      <c r="T24" s="161" t="s">
        <v>110</v>
      </c>
      <c r="U24" s="161">
        <v>0</v>
      </c>
      <c r="V24" s="161">
        <f t="shared" si="13"/>
        <v>0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6">
        <v>13</v>
      </c>
      <c r="B25" s="177" t="s">
        <v>137</v>
      </c>
      <c r="C25" s="185" t="s">
        <v>138</v>
      </c>
      <c r="D25" s="178" t="s">
        <v>108</v>
      </c>
      <c r="E25" s="179">
        <v>572.25</v>
      </c>
      <c r="F25" s="180"/>
      <c r="G25" s="181">
        <f t="shared" si="7"/>
        <v>0</v>
      </c>
      <c r="H25" s="162"/>
      <c r="I25" s="161">
        <f t="shared" si="8"/>
        <v>0</v>
      </c>
      <c r="J25" s="162"/>
      <c r="K25" s="161">
        <f t="shared" si="9"/>
        <v>0</v>
      </c>
      <c r="L25" s="161">
        <v>21</v>
      </c>
      <c r="M25" s="161">
        <f t="shared" si="10"/>
        <v>0</v>
      </c>
      <c r="N25" s="161">
        <v>0</v>
      </c>
      <c r="O25" s="161">
        <f t="shared" si="11"/>
        <v>0</v>
      </c>
      <c r="P25" s="161">
        <v>0</v>
      </c>
      <c r="Q25" s="161">
        <f t="shared" si="12"/>
        <v>0</v>
      </c>
      <c r="R25" s="161"/>
      <c r="S25" s="161" t="s">
        <v>134</v>
      </c>
      <c r="T25" s="161" t="s">
        <v>110</v>
      </c>
      <c r="U25" s="161">
        <v>0</v>
      </c>
      <c r="V25" s="161">
        <f t="shared" si="13"/>
        <v>0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6">
        <v>14</v>
      </c>
      <c r="B26" s="177" t="s">
        <v>139</v>
      </c>
      <c r="C26" s="185" t="s">
        <v>140</v>
      </c>
      <c r="D26" s="178" t="s">
        <v>108</v>
      </c>
      <c r="E26" s="179">
        <v>2585</v>
      </c>
      <c r="F26" s="180"/>
      <c r="G26" s="181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1">
        <v>0</v>
      </c>
      <c r="O26" s="161">
        <f t="shared" si="11"/>
        <v>0</v>
      </c>
      <c r="P26" s="161">
        <v>6.0000000000000001E-3</v>
      </c>
      <c r="Q26" s="161">
        <f t="shared" si="12"/>
        <v>15.51</v>
      </c>
      <c r="R26" s="161"/>
      <c r="S26" s="161" t="s">
        <v>109</v>
      </c>
      <c r="T26" s="161" t="s">
        <v>110</v>
      </c>
      <c r="U26" s="161">
        <v>0.05</v>
      </c>
      <c r="V26" s="161">
        <f t="shared" si="13"/>
        <v>129.25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76">
        <v>15</v>
      </c>
      <c r="B27" s="177" t="s">
        <v>141</v>
      </c>
      <c r="C27" s="185" t="s">
        <v>142</v>
      </c>
      <c r="D27" s="178" t="s">
        <v>108</v>
      </c>
      <c r="E27" s="179">
        <v>4150</v>
      </c>
      <c r="F27" s="180"/>
      <c r="G27" s="181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1">
        <v>0</v>
      </c>
      <c r="O27" s="161">
        <f t="shared" si="11"/>
        <v>0</v>
      </c>
      <c r="P27" s="161">
        <v>0</v>
      </c>
      <c r="Q27" s="161">
        <f t="shared" si="12"/>
        <v>0</v>
      </c>
      <c r="R27" s="161"/>
      <c r="S27" s="161" t="s">
        <v>109</v>
      </c>
      <c r="T27" s="161" t="s">
        <v>110</v>
      </c>
      <c r="U27" s="161">
        <v>0.09</v>
      </c>
      <c r="V27" s="161">
        <f t="shared" si="13"/>
        <v>373.5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0">
        <v>16</v>
      </c>
      <c r="B28" s="171" t="s">
        <v>143</v>
      </c>
      <c r="C28" s="186" t="s">
        <v>144</v>
      </c>
      <c r="D28" s="172" t="s">
        <v>108</v>
      </c>
      <c r="E28" s="173">
        <v>931</v>
      </c>
      <c r="F28" s="174"/>
      <c r="G28" s="175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1">
        <v>2.0000000000000002E-5</v>
      </c>
      <c r="O28" s="161">
        <f t="shared" si="11"/>
        <v>0.02</v>
      </c>
      <c r="P28" s="161">
        <v>0</v>
      </c>
      <c r="Q28" s="161">
        <f t="shared" si="12"/>
        <v>0</v>
      </c>
      <c r="R28" s="161"/>
      <c r="S28" s="161" t="s">
        <v>109</v>
      </c>
      <c r="T28" s="161" t="s">
        <v>110</v>
      </c>
      <c r="U28" s="161">
        <v>0.16</v>
      </c>
      <c r="V28" s="161">
        <f t="shared" si="13"/>
        <v>148.96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>
        <v>17</v>
      </c>
      <c r="B29" s="159" t="s">
        <v>145</v>
      </c>
      <c r="C29" s="187" t="s">
        <v>146</v>
      </c>
      <c r="D29" s="160" t="s">
        <v>0</v>
      </c>
      <c r="E29" s="182"/>
      <c r="F29" s="162"/>
      <c r="G29" s="161">
        <f t="shared" si="7"/>
        <v>0</v>
      </c>
      <c r="H29" s="162"/>
      <c r="I29" s="161">
        <f t="shared" si="8"/>
        <v>0</v>
      </c>
      <c r="J29" s="162"/>
      <c r="K29" s="161">
        <f t="shared" si="9"/>
        <v>0</v>
      </c>
      <c r="L29" s="161">
        <v>21</v>
      </c>
      <c r="M29" s="161">
        <f t="shared" si="10"/>
        <v>0</v>
      </c>
      <c r="N29" s="161">
        <v>0</v>
      </c>
      <c r="O29" s="161">
        <f t="shared" si="11"/>
        <v>0</v>
      </c>
      <c r="P29" s="161">
        <v>0</v>
      </c>
      <c r="Q29" s="161">
        <f t="shared" si="12"/>
        <v>0</v>
      </c>
      <c r="R29" s="161"/>
      <c r="S29" s="161" t="s">
        <v>109</v>
      </c>
      <c r="T29" s="161" t="s">
        <v>110</v>
      </c>
      <c r="U29" s="161">
        <v>0</v>
      </c>
      <c r="V29" s="161">
        <f t="shared" si="13"/>
        <v>0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131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>
      <c r="A30" s="164" t="s">
        <v>104</v>
      </c>
      <c r="B30" s="165" t="s">
        <v>65</v>
      </c>
      <c r="C30" s="184" t="s">
        <v>66</v>
      </c>
      <c r="D30" s="166"/>
      <c r="E30" s="167"/>
      <c r="F30" s="168"/>
      <c r="G30" s="169">
        <f>SUMIF(AG31:AG37,"&lt;&gt;NOR",G31:G37)</f>
        <v>0</v>
      </c>
      <c r="H30" s="163"/>
      <c r="I30" s="163">
        <f>SUM(I31:I37)</f>
        <v>0</v>
      </c>
      <c r="J30" s="163"/>
      <c r="K30" s="163">
        <f>SUM(K31:K37)</f>
        <v>0</v>
      </c>
      <c r="L30" s="163"/>
      <c r="M30" s="163">
        <f>SUM(M31:M37)</f>
        <v>0</v>
      </c>
      <c r="N30" s="163"/>
      <c r="O30" s="163">
        <f>SUM(O31:O37)</f>
        <v>15.39</v>
      </c>
      <c r="P30" s="163"/>
      <c r="Q30" s="163">
        <f>SUM(Q31:Q37)</f>
        <v>14.35</v>
      </c>
      <c r="R30" s="163"/>
      <c r="S30" s="163"/>
      <c r="T30" s="163"/>
      <c r="U30" s="163"/>
      <c r="V30" s="163">
        <f>SUM(V31:V37)</f>
        <v>61.150000000000006</v>
      </c>
      <c r="W30" s="163"/>
      <c r="AG30" t="s">
        <v>105</v>
      </c>
    </row>
    <row r="31" spans="1:60" ht="22.5" outlineLevel="1">
      <c r="A31" s="176">
        <v>18</v>
      </c>
      <c r="B31" s="177" t="s">
        <v>147</v>
      </c>
      <c r="C31" s="185" t="s">
        <v>148</v>
      </c>
      <c r="D31" s="178" t="s">
        <v>108</v>
      </c>
      <c r="E31" s="179">
        <v>845</v>
      </c>
      <c r="F31" s="180"/>
      <c r="G31" s="181">
        <f t="shared" ref="G31:G37" si="14">ROUND(E31*F31,2)</f>
        <v>0</v>
      </c>
      <c r="H31" s="162"/>
      <c r="I31" s="161">
        <f t="shared" ref="I31:I37" si="15">ROUND(E31*H31,2)</f>
        <v>0</v>
      </c>
      <c r="J31" s="162"/>
      <c r="K31" s="161">
        <f t="shared" ref="K31:K37" si="16">ROUND(E31*J31,2)</f>
        <v>0</v>
      </c>
      <c r="L31" s="161">
        <v>21</v>
      </c>
      <c r="M31" s="161">
        <f t="shared" ref="M31:M37" si="17">G31*(1+L31/100)</f>
        <v>0</v>
      </c>
      <c r="N31" s="161">
        <v>1.452E-2</v>
      </c>
      <c r="O31" s="161">
        <f t="shared" ref="O31:O37" si="18">ROUND(E31*N31,2)</f>
        <v>12.27</v>
      </c>
      <c r="P31" s="161">
        <v>0</v>
      </c>
      <c r="Q31" s="161">
        <f t="shared" ref="Q31:Q37" si="19">ROUND(E31*P31,2)</f>
        <v>0</v>
      </c>
      <c r="R31" s="161"/>
      <c r="S31" s="161" t="s">
        <v>134</v>
      </c>
      <c r="T31" s="161" t="s">
        <v>110</v>
      </c>
      <c r="U31" s="161">
        <v>0</v>
      </c>
      <c r="V31" s="161">
        <f t="shared" ref="V31:V37" si="20">ROUND(E31*U31,2)</f>
        <v>0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6">
        <v>19</v>
      </c>
      <c r="B32" s="177" t="s">
        <v>149</v>
      </c>
      <c r="C32" s="185" t="s">
        <v>150</v>
      </c>
      <c r="D32" s="178" t="s">
        <v>108</v>
      </c>
      <c r="E32" s="179">
        <v>845</v>
      </c>
      <c r="F32" s="180"/>
      <c r="G32" s="181">
        <f t="shared" si="14"/>
        <v>0</v>
      </c>
      <c r="H32" s="162"/>
      <c r="I32" s="161">
        <f t="shared" si="15"/>
        <v>0</v>
      </c>
      <c r="J32" s="162"/>
      <c r="K32" s="161">
        <f t="shared" si="16"/>
        <v>0</v>
      </c>
      <c r="L32" s="161">
        <v>21</v>
      </c>
      <c r="M32" s="161">
        <f t="shared" si="17"/>
        <v>0</v>
      </c>
      <c r="N32" s="161">
        <v>0</v>
      </c>
      <c r="O32" s="161">
        <f t="shared" si="18"/>
        <v>0</v>
      </c>
      <c r="P32" s="161">
        <v>1.4999999999999999E-2</v>
      </c>
      <c r="Q32" s="161">
        <f t="shared" si="19"/>
        <v>12.68</v>
      </c>
      <c r="R32" s="161"/>
      <c r="S32" s="161" t="s">
        <v>134</v>
      </c>
      <c r="T32" s="161" t="s">
        <v>110</v>
      </c>
      <c r="U32" s="161">
        <v>0</v>
      </c>
      <c r="V32" s="161">
        <f t="shared" si="20"/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6">
        <v>20</v>
      </c>
      <c r="B33" s="177" t="s">
        <v>151</v>
      </c>
      <c r="C33" s="185" t="s">
        <v>152</v>
      </c>
      <c r="D33" s="178" t="s">
        <v>153</v>
      </c>
      <c r="E33" s="179">
        <v>27.617799999999999</v>
      </c>
      <c r="F33" s="180"/>
      <c r="G33" s="181">
        <f t="shared" si="14"/>
        <v>0</v>
      </c>
      <c r="H33" s="162"/>
      <c r="I33" s="161">
        <f t="shared" si="15"/>
        <v>0</v>
      </c>
      <c r="J33" s="162"/>
      <c r="K33" s="161">
        <f t="shared" si="16"/>
        <v>0</v>
      </c>
      <c r="L33" s="161">
        <v>21</v>
      </c>
      <c r="M33" s="161">
        <f t="shared" si="17"/>
        <v>0</v>
      </c>
      <c r="N33" s="161">
        <v>2.3570000000000001E-2</v>
      </c>
      <c r="O33" s="161">
        <f t="shared" si="18"/>
        <v>0.65</v>
      </c>
      <c r="P33" s="161">
        <v>0</v>
      </c>
      <c r="Q33" s="161">
        <f t="shared" si="19"/>
        <v>0</v>
      </c>
      <c r="R33" s="161"/>
      <c r="S33" s="161" t="s">
        <v>109</v>
      </c>
      <c r="T33" s="161" t="s">
        <v>110</v>
      </c>
      <c r="U33" s="161">
        <v>0</v>
      </c>
      <c r="V33" s="161">
        <f t="shared" si="20"/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76">
        <v>21</v>
      </c>
      <c r="B34" s="177" t="s">
        <v>154</v>
      </c>
      <c r="C34" s="185" t="s">
        <v>155</v>
      </c>
      <c r="D34" s="178" t="s">
        <v>108</v>
      </c>
      <c r="E34" s="179">
        <v>69.5</v>
      </c>
      <c r="F34" s="180"/>
      <c r="G34" s="181">
        <f t="shared" si="14"/>
        <v>0</v>
      </c>
      <c r="H34" s="162"/>
      <c r="I34" s="161">
        <f t="shared" si="15"/>
        <v>0</v>
      </c>
      <c r="J34" s="162"/>
      <c r="K34" s="161">
        <f t="shared" si="16"/>
        <v>0</v>
      </c>
      <c r="L34" s="161">
        <v>21</v>
      </c>
      <c r="M34" s="161">
        <f t="shared" si="17"/>
        <v>0</v>
      </c>
      <c r="N34" s="161">
        <v>2.9700000000000001E-2</v>
      </c>
      <c r="O34" s="161">
        <f t="shared" si="18"/>
        <v>2.06</v>
      </c>
      <c r="P34" s="161">
        <v>0</v>
      </c>
      <c r="Q34" s="161">
        <f t="shared" si="19"/>
        <v>0</v>
      </c>
      <c r="R34" s="161"/>
      <c r="S34" s="161" t="s">
        <v>109</v>
      </c>
      <c r="T34" s="161" t="s">
        <v>110</v>
      </c>
      <c r="U34" s="161">
        <v>0.28699999999999998</v>
      </c>
      <c r="V34" s="161">
        <f t="shared" si="20"/>
        <v>19.95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6">
        <v>22</v>
      </c>
      <c r="B35" s="177" t="s">
        <v>156</v>
      </c>
      <c r="C35" s="185" t="s">
        <v>157</v>
      </c>
      <c r="D35" s="178" t="s">
        <v>108</v>
      </c>
      <c r="E35" s="179">
        <v>69.5</v>
      </c>
      <c r="F35" s="180"/>
      <c r="G35" s="181">
        <f t="shared" si="14"/>
        <v>0</v>
      </c>
      <c r="H35" s="162"/>
      <c r="I35" s="161">
        <f t="shared" si="15"/>
        <v>0</v>
      </c>
      <c r="J35" s="162"/>
      <c r="K35" s="161">
        <f t="shared" si="16"/>
        <v>0</v>
      </c>
      <c r="L35" s="161">
        <v>21</v>
      </c>
      <c r="M35" s="161">
        <f t="shared" si="17"/>
        <v>0</v>
      </c>
      <c r="N35" s="161">
        <v>0</v>
      </c>
      <c r="O35" s="161">
        <f t="shared" si="18"/>
        <v>0</v>
      </c>
      <c r="P35" s="161">
        <v>2.4E-2</v>
      </c>
      <c r="Q35" s="161">
        <f t="shared" si="19"/>
        <v>1.67</v>
      </c>
      <c r="R35" s="161"/>
      <c r="S35" s="161" t="s">
        <v>109</v>
      </c>
      <c r="T35" s="161" t="s">
        <v>110</v>
      </c>
      <c r="U35" s="161">
        <v>0.18</v>
      </c>
      <c r="V35" s="161">
        <f t="shared" si="20"/>
        <v>12.51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6">
        <v>23</v>
      </c>
      <c r="B36" s="177" t="s">
        <v>158</v>
      </c>
      <c r="C36" s="185" t="s">
        <v>159</v>
      </c>
      <c r="D36" s="178" t="s">
        <v>108</v>
      </c>
      <c r="E36" s="179">
        <v>69.5</v>
      </c>
      <c r="F36" s="180"/>
      <c r="G36" s="181">
        <f t="shared" si="14"/>
        <v>0</v>
      </c>
      <c r="H36" s="162"/>
      <c r="I36" s="161">
        <f t="shared" si="15"/>
        <v>0</v>
      </c>
      <c r="J36" s="162"/>
      <c r="K36" s="161">
        <f t="shared" si="16"/>
        <v>0</v>
      </c>
      <c r="L36" s="161">
        <v>21</v>
      </c>
      <c r="M36" s="161">
        <f t="shared" si="17"/>
        <v>0</v>
      </c>
      <c r="N36" s="161">
        <v>5.94E-3</v>
      </c>
      <c r="O36" s="161">
        <f t="shared" si="18"/>
        <v>0.41</v>
      </c>
      <c r="P36" s="161">
        <v>0</v>
      </c>
      <c r="Q36" s="161">
        <f t="shared" si="19"/>
        <v>0</v>
      </c>
      <c r="R36" s="161"/>
      <c r="S36" s="161" t="s">
        <v>134</v>
      </c>
      <c r="T36" s="161" t="s">
        <v>110</v>
      </c>
      <c r="U36" s="161">
        <v>0</v>
      </c>
      <c r="V36" s="161">
        <f t="shared" si="20"/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111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6">
        <v>24</v>
      </c>
      <c r="B37" s="177" t="s">
        <v>160</v>
      </c>
      <c r="C37" s="185" t="s">
        <v>161</v>
      </c>
      <c r="D37" s="178" t="s">
        <v>130</v>
      </c>
      <c r="E37" s="179">
        <v>15.39733</v>
      </c>
      <c r="F37" s="180"/>
      <c r="G37" s="181">
        <f t="shared" si="14"/>
        <v>0</v>
      </c>
      <c r="H37" s="162"/>
      <c r="I37" s="161">
        <f t="shared" si="15"/>
        <v>0</v>
      </c>
      <c r="J37" s="162"/>
      <c r="K37" s="161">
        <f t="shared" si="16"/>
        <v>0</v>
      </c>
      <c r="L37" s="161">
        <v>21</v>
      </c>
      <c r="M37" s="161">
        <f t="shared" si="17"/>
        <v>0</v>
      </c>
      <c r="N37" s="161">
        <v>0</v>
      </c>
      <c r="O37" s="161">
        <f t="shared" si="18"/>
        <v>0</v>
      </c>
      <c r="P37" s="161">
        <v>0</v>
      </c>
      <c r="Q37" s="161">
        <f t="shared" si="19"/>
        <v>0</v>
      </c>
      <c r="R37" s="161"/>
      <c r="S37" s="161" t="s">
        <v>109</v>
      </c>
      <c r="T37" s="161" t="s">
        <v>110</v>
      </c>
      <c r="U37" s="161">
        <v>1.863</v>
      </c>
      <c r="V37" s="161">
        <f t="shared" si="20"/>
        <v>28.69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131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>
      <c r="A38" s="164" t="s">
        <v>104</v>
      </c>
      <c r="B38" s="165" t="s">
        <v>67</v>
      </c>
      <c r="C38" s="184" t="s">
        <v>68</v>
      </c>
      <c r="D38" s="166"/>
      <c r="E38" s="167"/>
      <c r="F38" s="168"/>
      <c r="G38" s="169">
        <f>SUMIF(AG39:AG59,"&lt;&gt;NOR",G39:G59)</f>
        <v>0</v>
      </c>
      <c r="H38" s="163"/>
      <c r="I38" s="163">
        <f>SUM(I39:I59)</f>
        <v>0</v>
      </c>
      <c r="J38" s="163"/>
      <c r="K38" s="163">
        <f>SUM(K39:K59)</f>
        <v>0</v>
      </c>
      <c r="L38" s="163"/>
      <c r="M38" s="163">
        <f>SUM(M39:M59)</f>
        <v>0</v>
      </c>
      <c r="N38" s="163"/>
      <c r="O38" s="163">
        <f>SUM(O39:O59)</f>
        <v>45.719999999999985</v>
      </c>
      <c r="P38" s="163"/>
      <c r="Q38" s="163">
        <f>SUM(Q39:Q59)</f>
        <v>14.27</v>
      </c>
      <c r="R38" s="163"/>
      <c r="S38" s="163"/>
      <c r="T38" s="163"/>
      <c r="U38" s="163"/>
      <c r="V38" s="163">
        <f>SUM(V39:V59)</f>
        <v>466.15999999999997</v>
      </c>
      <c r="W38" s="163"/>
      <c r="AG38" t="s">
        <v>105</v>
      </c>
    </row>
    <row r="39" spans="1:60" ht="22.5" outlineLevel="1">
      <c r="A39" s="176">
        <v>25</v>
      </c>
      <c r="B39" s="177" t="s">
        <v>162</v>
      </c>
      <c r="C39" s="185" t="s">
        <v>163</v>
      </c>
      <c r="D39" s="178" t="s">
        <v>164</v>
      </c>
      <c r="E39" s="179">
        <v>1</v>
      </c>
      <c r="F39" s="180"/>
      <c r="G39" s="181">
        <f t="shared" ref="G39:G59" si="21">ROUND(E39*F39,2)</f>
        <v>0</v>
      </c>
      <c r="H39" s="162"/>
      <c r="I39" s="161">
        <f t="shared" ref="I39:I59" si="22">ROUND(E39*H39,2)</f>
        <v>0</v>
      </c>
      <c r="J39" s="162"/>
      <c r="K39" s="161">
        <f t="shared" ref="K39:K59" si="23">ROUND(E39*J39,2)</f>
        <v>0</v>
      </c>
      <c r="L39" s="161">
        <v>21</v>
      </c>
      <c r="M39" s="161">
        <f t="shared" ref="M39:M59" si="24">G39*(1+L39/100)</f>
        <v>0</v>
      </c>
      <c r="N39" s="161">
        <v>0</v>
      </c>
      <c r="O39" s="161">
        <f t="shared" ref="O39:O59" si="25">ROUND(E39*N39,2)</f>
        <v>0</v>
      </c>
      <c r="P39" s="161">
        <v>0</v>
      </c>
      <c r="Q39" s="161">
        <f t="shared" ref="Q39:Q59" si="26">ROUND(E39*P39,2)</f>
        <v>0</v>
      </c>
      <c r="R39" s="161"/>
      <c r="S39" s="161" t="s">
        <v>134</v>
      </c>
      <c r="T39" s="161" t="s">
        <v>110</v>
      </c>
      <c r="U39" s="161">
        <v>0</v>
      </c>
      <c r="V39" s="161">
        <f t="shared" ref="V39:V59" si="27">ROUND(E39*U39,2)</f>
        <v>0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111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76">
        <v>26</v>
      </c>
      <c r="B40" s="177" t="s">
        <v>165</v>
      </c>
      <c r="C40" s="185" t="s">
        <v>166</v>
      </c>
      <c r="D40" s="178" t="s">
        <v>108</v>
      </c>
      <c r="E40" s="179">
        <v>1700</v>
      </c>
      <c r="F40" s="180"/>
      <c r="G40" s="181">
        <f t="shared" si="21"/>
        <v>0</v>
      </c>
      <c r="H40" s="162"/>
      <c r="I40" s="161">
        <f t="shared" si="22"/>
        <v>0</v>
      </c>
      <c r="J40" s="162"/>
      <c r="K40" s="161">
        <f t="shared" si="23"/>
        <v>0</v>
      </c>
      <c r="L40" s="161">
        <v>21</v>
      </c>
      <c r="M40" s="161">
        <f t="shared" si="24"/>
        <v>0</v>
      </c>
      <c r="N40" s="161">
        <v>1.8870000000000001E-2</v>
      </c>
      <c r="O40" s="161">
        <f t="shared" si="25"/>
        <v>32.08</v>
      </c>
      <c r="P40" s="161">
        <v>0</v>
      </c>
      <c r="Q40" s="161">
        <f t="shared" si="26"/>
        <v>0</v>
      </c>
      <c r="R40" s="161"/>
      <c r="S40" s="161" t="s">
        <v>134</v>
      </c>
      <c r="T40" s="161" t="s">
        <v>110</v>
      </c>
      <c r="U40" s="161">
        <v>0</v>
      </c>
      <c r="V40" s="161">
        <f t="shared" si="27"/>
        <v>0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111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6">
        <v>27</v>
      </c>
      <c r="B41" s="177" t="s">
        <v>167</v>
      </c>
      <c r="C41" s="185" t="s">
        <v>168</v>
      </c>
      <c r="D41" s="178" t="s">
        <v>169</v>
      </c>
      <c r="E41" s="179">
        <v>145</v>
      </c>
      <c r="F41" s="180"/>
      <c r="G41" s="181">
        <f t="shared" si="21"/>
        <v>0</v>
      </c>
      <c r="H41" s="162"/>
      <c r="I41" s="161">
        <f t="shared" si="22"/>
        <v>0</v>
      </c>
      <c r="J41" s="162"/>
      <c r="K41" s="161">
        <f t="shared" si="23"/>
        <v>0</v>
      </c>
      <c r="L41" s="161">
        <v>21</v>
      </c>
      <c r="M41" s="161">
        <f t="shared" si="24"/>
        <v>0</v>
      </c>
      <c r="N41" s="161">
        <v>4.4000000000000003E-3</v>
      </c>
      <c r="O41" s="161">
        <f t="shared" si="25"/>
        <v>0.64</v>
      </c>
      <c r="P41" s="161">
        <v>0</v>
      </c>
      <c r="Q41" s="161">
        <f t="shared" si="26"/>
        <v>0</v>
      </c>
      <c r="R41" s="161"/>
      <c r="S41" s="161" t="s">
        <v>134</v>
      </c>
      <c r="T41" s="161" t="s">
        <v>110</v>
      </c>
      <c r="U41" s="161">
        <v>0.81599999999999995</v>
      </c>
      <c r="V41" s="161">
        <f t="shared" si="27"/>
        <v>118.32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111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76">
        <v>28</v>
      </c>
      <c r="B42" s="177" t="s">
        <v>170</v>
      </c>
      <c r="C42" s="185" t="s">
        <v>171</v>
      </c>
      <c r="D42" s="178" t="s">
        <v>169</v>
      </c>
      <c r="E42" s="179">
        <v>38</v>
      </c>
      <c r="F42" s="180"/>
      <c r="G42" s="181">
        <f t="shared" si="21"/>
        <v>0</v>
      </c>
      <c r="H42" s="162"/>
      <c r="I42" s="161">
        <f t="shared" si="22"/>
        <v>0</v>
      </c>
      <c r="J42" s="162"/>
      <c r="K42" s="161">
        <f t="shared" si="23"/>
        <v>0</v>
      </c>
      <c r="L42" s="161">
        <v>21</v>
      </c>
      <c r="M42" s="161">
        <f t="shared" si="24"/>
        <v>0</v>
      </c>
      <c r="N42" s="161">
        <v>3.2799999999999999E-3</v>
      </c>
      <c r="O42" s="161">
        <f t="shared" si="25"/>
        <v>0.12</v>
      </c>
      <c r="P42" s="161">
        <v>0</v>
      </c>
      <c r="Q42" s="161">
        <f t="shared" si="26"/>
        <v>0</v>
      </c>
      <c r="R42" s="161"/>
      <c r="S42" s="161" t="s">
        <v>134</v>
      </c>
      <c r="T42" s="161" t="s">
        <v>110</v>
      </c>
      <c r="U42" s="161">
        <v>0.56452999999999998</v>
      </c>
      <c r="V42" s="161">
        <f t="shared" si="27"/>
        <v>21.45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111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>
      <c r="A43" s="176">
        <v>29</v>
      </c>
      <c r="B43" s="177" t="s">
        <v>172</v>
      </c>
      <c r="C43" s="185" t="s">
        <v>173</v>
      </c>
      <c r="D43" s="178" t="s">
        <v>169</v>
      </c>
      <c r="E43" s="179">
        <v>145</v>
      </c>
      <c r="F43" s="180"/>
      <c r="G43" s="181">
        <f t="shared" si="21"/>
        <v>0</v>
      </c>
      <c r="H43" s="162"/>
      <c r="I43" s="161">
        <f t="shared" si="22"/>
        <v>0</v>
      </c>
      <c r="J43" s="162"/>
      <c r="K43" s="161">
        <f t="shared" si="23"/>
        <v>0</v>
      </c>
      <c r="L43" s="161">
        <v>21</v>
      </c>
      <c r="M43" s="161">
        <f t="shared" si="24"/>
        <v>0</v>
      </c>
      <c r="N43" s="161">
        <v>6.4000000000000003E-3</v>
      </c>
      <c r="O43" s="161">
        <f t="shared" si="25"/>
        <v>0.93</v>
      </c>
      <c r="P43" s="161">
        <v>0</v>
      </c>
      <c r="Q43" s="161">
        <f t="shared" si="26"/>
        <v>0</v>
      </c>
      <c r="R43" s="161"/>
      <c r="S43" s="161" t="s">
        <v>134</v>
      </c>
      <c r="T43" s="161" t="s">
        <v>110</v>
      </c>
      <c r="U43" s="161">
        <v>0.749</v>
      </c>
      <c r="V43" s="161">
        <f t="shared" si="27"/>
        <v>108.61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111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6">
        <v>30</v>
      </c>
      <c r="B44" s="177" t="s">
        <v>174</v>
      </c>
      <c r="C44" s="185" t="s">
        <v>175</v>
      </c>
      <c r="D44" s="178" t="s">
        <v>108</v>
      </c>
      <c r="E44" s="179">
        <v>6</v>
      </c>
      <c r="F44" s="180"/>
      <c r="G44" s="181">
        <f t="shared" si="21"/>
        <v>0</v>
      </c>
      <c r="H44" s="162"/>
      <c r="I44" s="161">
        <f t="shared" si="22"/>
        <v>0</v>
      </c>
      <c r="J44" s="162"/>
      <c r="K44" s="161">
        <f t="shared" si="23"/>
        <v>0</v>
      </c>
      <c r="L44" s="161">
        <v>21</v>
      </c>
      <c r="M44" s="161">
        <f t="shared" si="24"/>
        <v>0</v>
      </c>
      <c r="N44" s="161">
        <v>8.3499999999999998E-3</v>
      </c>
      <c r="O44" s="161">
        <f t="shared" si="25"/>
        <v>0.05</v>
      </c>
      <c r="P44" s="161">
        <v>0</v>
      </c>
      <c r="Q44" s="161">
        <f t="shared" si="26"/>
        <v>0</v>
      </c>
      <c r="R44" s="161"/>
      <c r="S44" s="161" t="s">
        <v>134</v>
      </c>
      <c r="T44" s="161" t="s">
        <v>110</v>
      </c>
      <c r="U44" s="161">
        <v>0</v>
      </c>
      <c r="V44" s="161">
        <f t="shared" si="27"/>
        <v>0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111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6">
        <v>31</v>
      </c>
      <c r="B45" s="177" t="s">
        <v>176</v>
      </c>
      <c r="C45" s="185" t="s">
        <v>177</v>
      </c>
      <c r="D45" s="178" t="s">
        <v>108</v>
      </c>
      <c r="E45" s="179">
        <v>1700</v>
      </c>
      <c r="F45" s="180"/>
      <c r="G45" s="181">
        <f t="shared" si="21"/>
        <v>0</v>
      </c>
      <c r="H45" s="162"/>
      <c r="I45" s="161">
        <f t="shared" si="22"/>
        <v>0</v>
      </c>
      <c r="J45" s="162"/>
      <c r="K45" s="161">
        <f t="shared" si="23"/>
        <v>0</v>
      </c>
      <c r="L45" s="161">
        <v>21</v>
      </c>
      <c r="M45" s="161">
        <f t="shared" si="24"/>
        <v>0</v>
      </c>
      <c r="N45" s="161">
        <v>0</v>
      </c>
      <c r="O45" s="161">
        <f t="shared" si="25"/>
        <v>0</v>
      </c>
      <c r="P45" s="161">
        <v>7.5100000000000002E-3</v>
      </c>
      <c r="Q45" s="161">
        <f t="shared" si="26"/>
        <v>12.77</v>
      </c>
      <c r="R45" s="161"/>
      <c r="S45" s="161" t="s">
        <v>109</v>
      </c>
      <c r="T45" s="161" t="s">
        <v>110</v>
      </c>
      <c r="U45" s="161">
        <v>0.11</v>
      </c>
      <c r="V45" s="161">
        <f t="shared" si="27"/>
        <v>187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111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6">
        <v>32</v>
      </c>
      <c r="B46" s="177" t="s">
        <v>178</v>
      </c>
      <c r="C46" s="185" t="s">
        <v>179</v>
      </c>
      <c r="D46" s="178" t="s">
        <v>169</v>
      </c>
      <c r="E46" s="179">
        <v>145</v>
      </c>
      <c r="F46" s="180"/>
      <c r="G46" s="181">
        <f t="shared" si="21"/>
        <v>0</v>
      </c>
      <c r="H46" s="162"/>
      <c r="I46" s="161">
        <f t="shared" si="22"/>
        <v>0</v>
      </c>
      <c r="J46" s="162"/>
      <c r="K46" s="161">
        <f t="shared" si="23"/>
        <v>0</v>
      </c>
      <c r="L46" s="161">
        <v>21</v>
      </c>
      <c r="M46" s="161">
        <f t="shared" si="24"/>
        <v>0</v>
      </c>
      <c r="N46" s="161">
        <v>0</v>
      </c>
      <c r="O46" s="161">
        <f t="shared" si="25"/>
        <v>0</v>
      </c>
      <c r="P46" s="161">
        <v>3.8400000000000001E-3</v>
      </c>
      <c r="Q46" s="161">
        <f t="shared" si="26"/>
        <v>0.56000000000000005</v>
      </c>
      <c r="R46" s="161"/>
      <c r="S46" s="161" t="s">
        <v>109</v>
      </c>
      <c r="T46" s="161" t="s">
        <v>110</v>
      </c>
      <c r="U46" s="161">
        <v>0.06</v>
      </c>
      <c r="V46" s="161">
        <f t="shared" si="27"/>
        <v>8.6999999999999993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111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6">
        <v>33</v>
      </c>
      <c r="B47" s="177" t="s">
        <v>180</v>
      </c>
      <c r="C47" s="185" t="s">
        <v>181</v>
      </c>
      <c r="D47" s="178" t="s">
        <v>169</v>
      </c>
      <c r="E47" s="179">
        <v>38</v>
      </c>
      <c r="F47" s="180"/>
      <c r="G47" s="181">
        <f t="shared" si="21"/>
        <v>0</v>
      </c>
      <c r="H47" s="162"/>
      <c r="I47" s="161">
        <f t="shared" si="22"/>
        <v>0</v>
      </c>
      <c r="J47" s="162"/>
      <c r="K47" s="161">
        <f t="shared" si="23"/>
        <v>0</v>
      </c>
      <c r="L47" s="161">
        <v>21</v>
      </c>
      <c r="M47" s="161">
        <f t="shared" si="24"/>
        <v>0</v>
      </c>
      <c r="N47" s="161">
        <v>3.1900000000000001E-3</v>
      </c>
      <c r="O47" s="161">
        <f t="shared" si="25"/>
        <v>0.12</v>
      </c>
      <c r="P47" s="161">
        <v>0</v>
      </c>
      <c r="Q47" s="161">
        <f t="shared" si="26"/>
        <v>0</v>
      </c>
      <c r="R47" s="161"/>
      <c r="S47" s="161" t="s">
        <v>134</v>
      </c>
      <c r="T47" s="161" t="s">
        <v>110</v>
      </c>
      <c r="U47" s="161">
        <v>0</v>
      </c>
      <c r="V47" s="161">
        <f t="shared" si="27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111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6">
        <v>34</v>
      </c>
      <c r="B48" s="177" t="s">
        <v>182</v>
      </c>
      <c r="C48" s="185" t="s">
        <v>183</v>
      </c>
      <c r="D48" s="178" t="s">
        <v>108</v>
      </c>
      <c r="E48" s="179">
        <v>6</v>
      </c>
      <c r="F48" s="180"/>
      <c r="G48" s="181">
        <f t="shared" si="21"/>
        <v>0</v>
      </c>
      <c r="H48" s="162"/>
      <c r="I48" s="161">
        <f t="shared" si="22"/>
        <v>0</v>
      </c>
      <c r="J48" s="162"/>
      <c r="K48" s="161">
        <f t="shared" si="23"/>
        <v>0</v>
      </c>
      <c r="L48" s="161">
        <v>21</v>
      </c>
      <c r="M48" s="161">
        <f t="shared" si="24"/>
        <v>0</v>
      </c>
      <c r="N48" s="161">
        <v>0</v>
      </c>
      <c r="O48" s="161">
        <f t="shared" si="25"/>
        <v>0</v>
      </c>
      <c r="P48" s="161">
        <v>7.2100000000000003E-3</v>
      </c>
      <c r="Q48" s="161">
        <f t="shared" si="26"/>
        <v>0.04</v>
      </c>
      <c r="R48" s="161"/>
      <c r="S48" s="161" t="s">
        <v>109</v>
      </c>
      <c r="T48" s="161" t="s">
        <v>110</v>
      </c>
      <c r="U48" s="161">
        <v>0.11</v>
      </c>
      <c r="V48" s="161">
        <f t="shared" si="27"/>
        <v>0.66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111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6">
        <v>35</v>
      </c>
      <c r="B49" s="177" t="s">
        <v>184</v>
      </c>
      <c r="C49" s="185" t="s">
        <v>185</v>
      </c>
      <c r="D49" s="178" t="s">
        <v>169</v>
      </c>
      <c r="E49" s="179">
        <v>38</v>
      </c>
      <c r="F49" s="180"/>
      <c r="G49" s="181">
        <f t="shared" si="21"/>
        <v>0</v>
      </c>
      <c r="H49" s="162"/>
      <c r="I49" s="161">
        <f t="shared" si="22"/>
        <v>0</v>
      </c>
      <c r="J49" s="162"/>
      <c r="K49" s="161">
        <f t="shared" si="23"/>
        <v>0</v>
      </c>
      <c r="L49" s="161">
        <v>21</v>
      </c>
      <c r="M49" s="161">
        <f t="shared" si="24"/>
        <v>0</v>
      </c>
      <c r="N49" s="161">
        <v>0</v>
      </c>
      <c r="O49" s="161">
        <f t="shared" si="25"/>
        <v>0</v>
      </c>
      <c r="P49" s="161">
        <v>3.3600000000000001E-3</v>
      </c>
      <c r="Q49" s="161">
        <f t="shared" si="26"/>
        <v>0.13</v>
      </c>
      <c r="R49" s="161"/>
      <c r="S49" s="161" t="s">
        <v>109</v>
      </c>
      <c r="T49" s="161" t="s">
        <v>110</v>
      </c>
      <c r="U49" s="161">
        <v>0.06</v>
      </c>
      <c r="V49" s="161">
        <f t="shared" si="27"/>
        <v>2.2799999999999998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111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6">
        <v>36</v>
      </c>
      <c r="B50" s="177" t="s">
        <v>186</v>
      </c>
      <c r="C50" s="185" t="s">
        <v>187</v>
      </c>
      <c r="D50" s="178" t="s">
        <v>169</v>
      </c>
      <c r="E50" s="179">
        <v>145</v>
      </c>
      <c r="F50" s="180"/>
      <c r="G50" s="181">
        <f t="shared" si="21"/>
        <v>0</v>
      </c>
      <c r="H50" s="162"/>
      <c r="I50" s="161">
        <f t="shared" si="22"/>
        <v>0</v>
      </c>
      <c r="J50" s="162"/>
      <c r="K50" s="161">
        <f t="shared" si="23"/>
        <v>0</v>
      </c>
      <c r="L50" s="161">
        <v>21</v>
      </c>
      <c r="M50" s="161">
        <f t="shared" si="24"/>
        <v>0</v>
      </c>
      <c r="N50" s="161">
        <v>0</v>
      </c>
      <c r="O50" s="161">
        <f t="shared" si="25"/>
        <v>0</v>
      </c>
      <c r="P50" s="161">
        <v>4.2399999999999998E-3</v>
      </c>
      <c r="Q50" s="161">
        <f t="shared" si="26"/>
        <v>0.61</v>
      </c>
      <c r="R50" s="161"/>
      <c r="S50" s="161" t="s">
        <v>109</v>
      </c>
      <c r="T50" s="161" t="s">
        <v>110</v>
      </c>
      <c r="U50" s="161">
        <v>0.113</v>
      </c>
      <c r="V50" s="161">
        <f t="shared" si="27"/>
        <v>16.39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111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>
      <c r="A51" s="176">
        <v>37</v>
      </c>
      <c r="B51" s="177" t="s">
        <v>188</v>
      </c>
      <c r="C51" s="185" t="s">
        <v>189</v>
      </c>
      <c r="D51" s="178" t="s">
        <v>169</v>
      </c>
      <c r="E51" s="179">
        <v>29</v>
      </c>
      <c r="F51" s="180"/>
      <c r="G51" s="181">
        <f t="shared" si="21"/>
        <v>0</v>
      </c>
      <c r="H51" s="162"/>
      <c r="I51" s="161">
        <f t="shared" si="22"/>
        <v>0</v>
      </c>
      <c r="J51" s="162"/>
      <c r="K51" s="161">
        <f t="shared" si="23"/>
        <v>0</v>
      </c>
      <c r="L51" s="161">
        <v>21</v>
      </c>
      <c r="M51" s="161">
        <f t="shared" si="24"/>
        <v>0</v>
      </c>
      <c r="N51" s="161">
        <v>2.9299999999999999E-3</v>
      </c>
      <c r="O51" s="161">
        <f t="shared" si="25"/>
        <v>0.08</v>
      </c>
      <c r="P51" s="161">
        <v>0</v>
      </c>
      <c r="Q51" s="161">
        <f t="shared" si="26"/>
        <v>0</v>
      </c>
      <c r="R51" s="161"/>
      <c r="S51" s="161" t="s">
        <v>134</v>
      </c>
      <c r="T51" s="161" t="s">
        <v>110</v>
      </c>
      <c r="U51" s="161">
        <v>0</v>
      </c>
      <c r="V51" s="161">
        <f t="shared" si="27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111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6">
        <v>38</v>
      </c>
      <c r="B52" s="177" t="s">
        <v>190</v>
      </c>
      <c r="C52" s="185" t="s">
        <v>191</v>
      </c>
      <c r="D52" s="178" t="s">
        <v>169</v>
      </c>
      <c r="E52" s="179">
        <v>29</v>
      </c>
      <c r="F52" s="180"/>
      <c r="G52" s="181">
        <f t="shared" si="21"/>
        <v>0</v>
      </c>
      <c r="H52" s="162"/>
      <c r="I52" s="161">
        <f t="shared" si="22"/>
        <v>0</v>
      </c>
      <c r="J52" s="162"/>
      <c r="K52" s="161">
        <f t="shared" si="23"/>
        <v>0</v>
      </c>
      <c r="L52" s="161">
        <v>21</v>
      </c>
      <c r="M52" s="161">
        <f t="shared" si="24"/>
        <v>0</v>
      </c>
      <c r="N52" s="161">
        <v>0</v>
      </c>
      <c r="O52" s="161">
        <f t="shared" si="25"/>
        <v>0</v>
      </c>
      <c r="P52" s="161">
        <v>1.92E-3</v>
      </c>
      <c r="Q52" s="161">
        <f t="shared" si="26"/>
        <v>0.06</v>
      </c>
      <c r="R52" s="161"/>
      <c r="S52" s="161" t="s">
        <v>109</v>
      </c>
      <c r="T52" s="161" t="s">
        <v>110</v>
      </c>
      <c r="U52" s="161">
        <v>0.05</v>
      </c>
      <c r="V52" s="161">
        <f t="shared" si="27"/>
        <v>1.45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111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6">
        <v>39</v>
      </c>
      <c r="B53" s="177" t="s">
        <v>192</v>
      </c>
      <c r="C53" s="185" t="s">
        <v>193</v>
      </c>
      <c r="D53" s="178" t="s">
        <v>169</v>
      </c>
      <c r="E53" s="179">
        <v>26</v>
      </c>
      <c r="F53" s="180"/>
      <c r="G53" s="181">
        <f t="shared" si="21"/>
        <v>0</v>
      </c>
      <c r="H53" s="162"/>
      <c r="I53" s="161">
        <f t="shared" si="22"/>
        <v>0</v>
      </c>
      <c r="J53" s="162"/>
      <c r="K53" s="161">
        <f t="shared" si="23"/>
        <v>0</v>
      </c>
      <c r="L53" s="161">
        <v>21</v>
      </c>
      <c r="M53" s="161">
        <f t="shared" si="24"/>
        <v>0</v>
      </c>
      <c r="N53" s="161">
        <v>4.0899999999999999E-3</v>
      </c>
      <c r="O53" s="161">
        <f t="shared" si="25"/>
        <v>0.11</v>
      </c>
      <c r="P53" s="161">
        <v>0</v>
      </c>
      <c r="Q53" s="161">
        <f t="shared" si="26"/>
        <v>0</v>
      </c>
      <c r="R53" s="161"/>
      <c r="S53" s="161" t="s">
        <v>134</v>
      </c>
      <c r="T53" s="161" t="s">
        <v>110</v>
      </c>
      <c r="U53" s="161">
        <v>0</v>
      </c>
      <c r="V53" s="161">
        <f t="shared" si="27"/>
        <v>0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111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6">
        <v>40</v>
      </c>
      <c r="B54" s="177" t="s">
        <v>194</v>
      </c>
      <c r="C54" s="185" t="s">
        <v>195</v>
      </c>
      <c r="D54" s="178" t="s">
        <v>169</v>
      </c>
      <c r="E54" s="179">
        <v>26</v>
      </c>
      <c r="F54" s="180"/>
      <c r="G54" s="181">
        <f t="shared" si="21"/>
        <v>0</v>
      </c>
      <c r="H54" s="162"/>
      <c r="I54" s="161">
        <f t="shared" si="22"/>
        <v>0</v>
      </c>
      <c r="J54" s="162"/>
      <c r="K54" s="161">
        <f t="shared" si="23"/>
        <v>0</v>
      </c>
      <c r="L54" s="161">
        <v>21</v>
      </c>
      <c r="M54" s="161">
        <f t="shared" si="24"/>
        <v>0</v>
      </c>
      <c r="N54" s="161">
        <v>0</v>
      </c>
      <c r="O54" s="161">
        <f t="shared" si="25"/>
        <v>0</v>
      </c>
      <c r="P54" s="161">
        <v>3.7699999999999999E-3</v>
      </c>
      <c r="Q54" s="161">
        <f t="shared" si="26"/>
        <v>0.1</v>
      </c>
      <c r="R54" s="161"/>
      <c r="S54" s="161" t="s">
        <v>109</v>
      </c>
      <c r="T54" s="161" t="s">
        <v>110</v>
      </c>
      <c r="U54" s="161">
        <v>0.05</v>
      </c>
      <c r="V54" s="161">
        <f t="shared" si="27"/>
        <v>1.3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111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6">
        <v>41</v>
      </c>
      <c r="B55" s="177" t="s">
        <v>196</v>
      </c>
      <c r="C55" s="185" t="s">
        <v>197</v>
      </c>
      <c r="D55" s="178" t="s">
        <v>198</v>
      </c>
      <c r="E55" s="179">
        <v>79</v>
      </c>
      <c r="F55" s="180"/>
      <c r="G55" s="181">
        <f t="shared" si="21"/>
        <v>0</v>
      </c>
      <c r="H55" s="162"/>
      <c r="I55" s="161">
        <f t="shared" si="22"/>
        <v>0</v>
      </c>
      <c r="J55" s="162"/>
      <c r="K55" s="161">
        <f t="shared" si="23"/>
        <v>0</v>
      </c>
      <c r="L55" s="161">
        <v>21</v>
      </c>
      <c r="M55" s="161">
        <f t="shared" si="24"/>
        <v>0</v>
      </c>
      <c r="N55" s="161">
        <v>3.82E-3</v>
      </c>
      <c r="O55" s="161">
        <f t="shared" si="25"/>
        <v>0.3</v>
      </c>
      <c r="P55" s="161">
        <v>0</v>
      </c>
      <c r="Q55" s="161">
        <f t="shared" si="26"/>
        <v>0</v>
      </c>
      <c r="R55" s="161"/>
      <c r="S55" s="161" t="s">
        <v>134</v>
      </c>
      <c r="T55" s="161" t="s">
        <v>110</v>
      </c>
      <c r="U55" s="161">
        <v>0</v>
      </c>
      <c r="V55" s="161">
        <f t="shared" si="27"/>
        <v>0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111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>
      <c r="A56" s="176">
        <v>42</v>
      </c>
      <c r="B56" s="177" t="s">
        <v>199</v>
      </c>
      <c r="C56" s="185" t="s">
        <v>200</v>
      </c>
      <c r="D56" s="178" t="s">
        <v>169</v>
      </c>
      <c r="E56" s="179">
        <v>135</v>
      </c>
      <c r="F56" s="180"/>
      <c r="G56" s="181">
        <f t="shared" si="21"/>
        <v>0</v>
      </c>
      <c r="H56" s="162"/>
      <c r="I56" s="161">
        <f t="shared" si="22"/>
        <v>0</v>
      </c>
      <c r="J56" s="162"/>
      <c r="K56" s="161">
        <f t="shared" si="23"/>
        <v>0</v>
      </c>
      <c r="L56" s="161">
        <v>21</v>
      </c>
      <c r="M56" s="161">
        <f t="shared" si="24"/>
        <v>0</v>
      </c>
      <c r="N56" s="161">
        <v>2.0300000000000001E-3</v>
      </c>
      <c r="O56" s="161">
        <f t="shared" si="25"/>
        <v>0.27</v>
      </c>
      <c r="P56" s="161">
        <v>0</v>
      </c>
      <c r="Q56" s="161">
        <f t="shared" si="26"/>
        <v>0</v>
      </c>
      <c r="R56" s="161"/>
      <c r="S56" s="161" t="s">
        <v>134</v>
      </c>
      <c r="T56" s="161" t="s">
        <v>110</v>
      </c>
      <c r="U56" s="161">
        <v>0</v>
      </c>
      <c r="V56" s="161">
        <f t="shared" si="27"/>
        <v>0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111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>
      <c r="A57" s="176">
        <v>43</v>
      </c>
      <c r="B57" s="177" t="s">
        <v>201</v>
      </c>
      <c r="C57" s="185" t="s">
        <v>202</v>
      </c>
      <c r="D57" s="178" t="s">
        <v>108</v>
      </c>
      <c r="E57" s="179">
        <v>555</v>
      </c>
      <c r="F57" s="180"/>
      <c r="G57" s="181">
        <f t="shared" si="21"/>
        <v>0</v>
      </c>
      <c r="H57" s="162"/>
      <c r="I57" s="161">
        <f t="shared" si="22"/>
        <v>0</v>
      </c>
      <c r="J57" s="162"/>
      <c r="K57" s="161">
        <f t="shared" si="23"/>
        <v>0</v>
      </c>
      <c r="L57" s="161">
        <v>21</v>
      </c>
      <c r="M57" s="161">
        <f t="shared" si="24"/>
        <v>0</v>
      </c>
      <c r="N57" s="161">
        <v>8.3300000000000006E-3</v>
      </c>
      <c r="O57" s="161">
        <f t="shared" si="25"/>
        <v>4.62</v>
      </c>
      <c r="P57" s="161">
        <v>0</v>
      </c>
      <c r="Q57" s="161">
        <f t="shared" si="26"/>
        <v>0</v>
      </c>
      <c r="R57" s="161"/>
      <c r="S57" s="161" t="s">
        <v>134</v>
      </c>
      <c r="T57" s="161" t="s">
        <v>110</v>
      </c>
      <c r="U57" s="161">
        <v>0</v>
      </c>
      <c r="V57" s="161">
        <f t="shared" si="27"/>
        <v>0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111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1">
      <c r="A58" s="170">
        <v>44</v>
      </c>
      <c r="B58" s="171" t="s">
        <v>203</v>
      </c>
      <c r="C58" s="186" t="s">
        <v>204</v>
      </c>
      <c r="D58" s="172" t="s">
        <v>108</v>
      </c>
      <c r="E58" s="173">
        <v>1145</v>
      </c>
      <c r="F58" s="174"/>
      <c r="G58" s="175">
        <f t="shared" si="21"/>
        <v>0</v>
      </c>
      <c r="H58" s="162"/>
      <c r="I58" s="161">
        <f t="shared" si="22"/>
        <v>0</v>
      </c>
      <c r="J58" s="162"/>
      <c r="K58" s="161">
        <f t="shared" si="23"/>
        <v>0</v>
      </c>
      <c r="L58" s="161">
        <v>21</v>
      </c>
      <c r="M58" s="161">
        <f t="shared" si="24"/>
        <v>0</v>
      </c>
      <c r="N58" s="161">
        <v>5.5900000000000004E-3</v>
      </c>
      <c r="O58" s="161">
        <f t="shared" si="25"/>
        <v>6.4</v>
      </c>
      <c r="P58" s="161">
        <v>0</v>
      </c>
      <c r="Q58" s="161">
        <f t="shared" si="26"/>
        <v>0</v>
      </c>
      <c r="R58" s="161"/>
      <c r="S58" s="161" t="s">
        <v>134</v>
      </c>
      <c r="T58" s="161" t="s">
        <v>110</v>
      </c>
      <c r="U58" s="161">
        <v>0</v>
      </c>
      <c r="V58" s="161">
        <f t="shared" si="27"/>
        <v>0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111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>
        <v>45</v>
      </c>
      <c r="B59" s="159" t="s">
        <v>205</v>
      </c>
      <c r="C59" s="187" t="s">
        <v>206</v>
      </c>
      <c r="D59" s="160" t="s">
        <v>0</v>
      </c>
      <c r="E59" s="182"/>
      <c r="F59" s="162"/>
      <c r="G59" s="161">
        <f t="shared" si="21"/>
        <v>0</v>
      </c>
      <c r="H59" s="162"/>
      <c r="I59" s="161">
        <f t="shared" si="22"/>
        <v>0</v>
      </c>
      <c r="J59" s="162"/>
      <c r="K59" s="161">
        <f t="shared" si="23"/>
        <v>0</v>
      </c>
      <c r="L59" s="161">
        <v>21</v>
      </c>
      <c r="M59" s="161">
        <f t="shared" si="24"/>
        <v>0</v>
      </c>
      <c r="N59" s="161">
        <v>0</v>
      </c>
      <c r="O59" s="161">
        <f t="shared" si="25"/>
        <v>0</v>
      </c>
      <c r="P59" s="161">
        <v>0</v>
      </c>
      <c r="Q59" s="161">
        <f t="shared" si="26"/>
        <v>0</v>
      </c>
      <c r="R59" s="161"/>
      <c r="S59" s="161" t="s">
        <v>109</v>
      </c>
      <c r="T59" s="161" t="s">
        <v>110</v>
      </c>
      <c r="U59" s="161">
        <v>0</v>
      </c>
      <c r="V59" s="161">
        <f t="shared" si="27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131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>
      <c r="A60" s="164" t="s">
        <v>104</v>
      </c>
      <c r="B60" s="165" t="s">
        <v>69</v>
      </c>
      <c r="C60" s="184" t="s">
        <v>70</v>
      </c>
      <c r="D60" s="166"/>
      <c r="E60" s="167"/>
      <c r="F60" s="168"/>
      <c r="G60" s="169">
        <f>SUMIF(AG61:AG61,"&lt;&gt;NOR",G61:G61)</f>
        <v>0</v>
      </c>
      <c r="H60" s="163"/>
      <c r="I60" s="163">
        <f>SUM(I61:I61)</f>
        <v>0</v>
      </c>
      <c r="J60" s="163"/>
      <c r="K60" s="163">
        <f>SUM(K61:K61)</f>
        <v>0</v>
      </c>
      <c r="L60" s="163"/>
      <c r="M60" s="163">
        <f>SUM(M61:M61)</f>
        <v>0</v>
      </c>
      <c r="N60" s="163"/>
      <c r="O60" s="163">
        <f>SUM(O61:O61)</f>
        <v>0</v>
      </c>
      <c r="P60" s="163"/>
      <c r="Q60" s="163">
        <f>SUM(Q61:Q61)</f>
        <v>4.66</v>
      </c>
      <c r="R60" s="163"/>
      <c r="S60" s="163"/>
      <c r="T60" s="163"/>
      <c r="U60" s="163"/>
      <c r="V60" s="163">
        <f>SUM(V61:V61)</f>
        <v>474.81</v>
      </c>
      <c r="W60" s="163"/>
      <c r="AG60" t="s">
        <v>105</v>
      </c>
    </row>
    <row r="61" spans="1:60" outlineLevel="1">
      <c r="A61" s="176">
        <v>46</v>
      </c>
      <c r="B61" s="177" t="s">
        <v>207</v>
      </c>
      <c r="C61" s="185" t="s">
        <v>208</v>
      </c>
      <c r="D61" s="178" t="s">
        <v>108</v>
      </c>
      <c r="E61" s="179">
        <v>931</v>
      </c>
      <c r="F61" s="180"/>
      <c r="G61" s="181">
        <f>ROUND(E61*F61,2)</f>
        <v>0</v>
      </c>
      <c r="H61" s="162"/>
      <c r="I61" s="161">
        <f>ROUND(E61*H61,2)</f>
        <v>0</v>
      </c>
      <c r="J61" s="162"/>
      <c r="K61" s="161">
        <f>ROUND(E61*J61,2)</f>
        <v>0</v>
      </c>
      <c r="L61" s="161">
        <v>21</v>
      </c>
      <c r="M61" s="161">
        <f>G61*(1+L61/100)</f>
        <v>0</v>
      </c>
      <c r="N61" s="161">
        <v>0</v>
      </c>
      <c r="O61" s="161">
        <f>ROUND(E61*N61,2)</f>
        <v>0</v>
      </c>
      <c r="P61" s="161">
        <v>5.0000000000000001E-3</v>
      </c>
      <c r="Q61" s="161">
        <f>ROUND(E61*P61,2)</f>
        <v>4.66</v>
      </c>
      <c r="R61" s="161"/>
      <c r="S61" s="161" t="s">
        <v>109</v>
      </c>
      <c r="T61" s="161" t="s">
        <v>110</v>
      </c>
      <c r="U61" s="161">
        <v>0.51</v>
      </c>
      <c r="V61" s="161">
        <f>ROUND(E61*U61,2)</f>
        <v>474.81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>
      <c r="A62" s="164" t="s">
        <v>104</v>
      </c>
      <c r="B62" s="165" t="s">
        <v>71</v>
      </c>
      <c r="C62" s="184" t="s">
        <v>72</v>
      </c>
      <c r="D62" s="166"/>
      <c r="E62" s="167"/>
      <c r="F62" s="168"/>
      <c r="G62" s="169">
        <f>SUMIF(AG63:AG64,"&lt;&gt;NOR",G63:G64)</f>
        <v>0</v>
      </c>
      <c r="H62" s="163"/>
      <c r="I62" s="163">
        <f>SUM(I63:I64)</f>
        <v>0</v>
      </c>
      <c r="J62" s="163"/>
      <c r="K62" s="163">
        <f>SUM(K63:K64)</f>
        <v>0</v>
      </c>
      <c r="L62" s="163"/>
      <c r="M62" s="163">
        <f>SUM(M63:M64)</f>
        <v>0</v>
      </c>
      <c r="N62" s="163"/>
      <c r="O62" s="163">
        <f>SUM(O63:O64)</f>
        <v>0.89999999999999991</v>
      </c>
      <c r="P62" s="163"/>
      <c r="Q62" s="163">
        <f>SUM(Q63:Q64)</f>
        <v>0</v>
      </c>
      <c r="R62" s="163"/>
      <c r="S62" s="163"/>
      <c r="T62" s="163"/>
      <c r="U62" s="163"/>
      <c r="V62" s="163">
        <f>SUM(V63:V64)</f>
        <v>572.5</v>
      </c>
      <c r="W62" s="163"/>
      <c r="AG62" t="s">
        <v>105</v>
      </c>
    </row>
    <row r="63" spans="1:60" outlineLevel="1">
      <c r="A63" s="176">
        <v>47</v>
      </c>
      <c r="B63" s="177" t="s">
        <v>209</v>
      </c>
      <c r="C63" s="185" t="s">
        <v>210</v>
      </c>
      <c r="D63" s="178" t="s">
        <v>108</v>
      </c>
      <c r="E63" s="179">
        <v>4260</v>
      </c>
      <c r="F63" s="180"/>
      <c r="G63" s="181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21</v>
      </c>
      <c r="M63" s="161">
        <f>G63*(1+L63/100)</f>
        <v>0</v>
      </c>
      <c r="N63" s="161">
        <v>6.9999999999999994E-5</v>
      </c>
      <c r="O63" s="161">
        <f>ROUND(E63*N63,2)</f>
        <v>0.3</v>
      </c>
      <c r="P63" s="161">
        <v>0</v>
      </c>
      <c r="Q63" s="161">
        <f>ROUND(E63*P63,2)</f>
        <v>0</v>
      </c>
      <c r="R63" s="161"/>
      <c r="S63" s="161" t="s">
        <v>109</v>
      </c>
      <c r="T63" s="161" t="s">
        <v>110</v>
      </c>
      <c r="U63" s="161">
        <v>3.2480000000000002E-2</v>
      </c>
      <c r="V63" s="161">
        <f>ROUND(E63*U63,2)</f>
        <v>138.36000000000001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6">
        <v>48</v>
      </c>
      <c r="B64" s="177" t="s">
        <v>211</v>
      </c>
      <c r="C64" s="185" t="s">
        <v>212</v>
      </c>
      <c r="D64" s="178" t="s">
        <v>108</v>
      </c>
      <c r="E64" s="179">
        <v>4260</v>
      </c>
      <c r="F64" s="180"/>
      <c r="G64" s="18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1">
        <v>1.3999999999999999E-4</v>
      </c>
      <c r="O64" s="161">
        <f>ROUND(E64*N64,2)</f>
        <v>0.6</v>
      </c>
      <c r="P64" s="161">
        <v>0</v>
      </c>
      <c r="Q64" s="161">
        <f>ROUND(E64*P64,2)</f>
        <v>0</v>
      </c>
      <c r="R64" s="161"/>
      <c r="S64" s="161" t="s">
        <v>109</v>
      </c>
      <c r="T64" s="161" t="s">
        <v>110</v>
      </c>
      <c r="U64" s="161">
        <v>0.10191</v>
      </c>
      <c r="V64" s="161">
        <f>ROUND(E64*U64,2)</f>
        <v>434.14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>
      <c r="A65" s="164" t="s">
        <v>104</v>
      </c>
      <c r="B65" s="165" t="s">
        <v>73</v>
      </c>
      <c r="C65" s="184" t="s">
        <v>74</v>
      </c>
      <c r="D65" s="166"/>
      <c r="E65" s="167"/>
      <c r="F65" s="168"/>
      <c r="G65" s="169">
        <f>SUMIF(AG66:AG67,"&lt;&gt;NOR",G66:G67)</f>
        <v>0</v>
      </c>
      <c r="H65" s="163"/>
      <c r="I65" s="163">
        <f>SUM(I66:I67)</f>
        <v>0</v>
      </c>
      <c r="J65" s="163"/>
      <c r="K65" s="163">
        <f>SUM(K66:K67)</f>
        <v>0</v>
      </c>
      <c r="L65" s="163"/>
      <c r="M65" s="163">
        <f>SUM(M66:M67)</f>
        <v>0</v>
      </c>
      <c r="N65" s="163"/>
      <c r="O65" s="163">
        <f>SUM(O66:O67)</f>
        <v>0</v>
      </c>
      <c r="P65" s="163"/>
      <c r="Q65" s="163">
        <f>SUM(Q66:Q67)</f>
        <v>0</v>
      </c>
      <c r="R65" s="163"/>
      <c r="S65" s="163"/>
      <c r="T65" s="163"/>
      <c r="U65" s="163"/>
      <c r="V65" s="163">
        <f>SUM(V66:V67)</f>
        <v>0</v>
      </c>
      <c r="W65" s="163"/>
      <c r="AG65" t="s">
        <v>105</v>
      </c>
    </row>
    <row r="66" spans="1:60" ht="22.5" outlineLevel="1">
      <c r="A66" s="176">
        <v>49</v>
      </c>
      <c r="B66" s="177" t="s">
        <v>213</v>
      </c>
      <c r="C66" s="185" t="s">
        <v>214</v>
      </c>
      <c r="D66" s="178" t="s">
        <v>169</v>
      </c>
      <c r="E66" s="179">
        <v>185</v>
      </c>
      <c r="F66" s="180"/>
      <c r="G66" s="181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21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134</v>
      </c>
      <c r="T66" s="161" t="s">
        <v>110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6">
        <v>50</v>
      </c>
      <c r="B67" s="177" t="s">
        <v>215</v>
      </c>
      <c r="C67" s="185" t="s">
        <v>216</v>
      </c>
      <c r="D67" s="178" t="s">
        <v>164</v>
      </c>
      <c r="E67" s="179">
        <v>1</v>
      </c>
      <c r="F67" s="180"/>
      <c r="G67" s="18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21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134</v>
      </c>
      <c r="T67" s="161" t="s">
        <v>110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>
      <c r="A68" s="164" t="s">
        <v>104</v>
      </c>
      <c r="B68" s="165" t="s">
        <v>75</v>
      </c>
      <c r="C68" s="184" t="s">
        <v>76</v>
      </c>
      <c r="D68" s="166"/>
      <c r="E68" s="167"/>
      <c r="F68" s="168"/>
      <c r="G68" s="169">
        <f>SUMIF(AG69:AG75,"&lt;&gt;NOR",G69:G75)</f>
        <v>0</v>
      </c>
      <c r="H68" s="163"/>
      <c r="I68" s="163">
        <f>SUM(I69:I75)</f>
        <v>0</v>
      </c>
      <c r="J68" s="163"/>
      <c r="K68" s="163">
        <f>SUM(K69:K75)</f>
        <v>0</v>
      </c>
      <c r="L68" s="163"/>
      <c r="M68" s="163">
        <f>SUM(M69:M75)</f>
        <v>0</v>
      </c>
      <c r="N68" s="163"/>
      <c r="O68" s="163">
        <f>SUM(O69:O75)</f>
        <v>0</v>
      </c>
      <c r="P68" s="163"/>
      <c r="Q68" s="163">
        <f>SUM(Q69:Q75)</f>
        <v>0</v>
      </c>
      <c r="R68" s="163"/>
      <c r="S68" s="163"/>
      <c r="T68" s="163"/>
      <c r="U68" s="163"/>
      <c r="V68" s="163">
        <f>SUM(V69:V75)</f>
        <v>224.45</v>
      </c>
      <c r="W68" s="163"/>
      <c r="AG68" t="s">
        <v>105</v>
      </c>
    </row>
    <row r="69" spans="1:60" outlineLevel="1">
      <c r="A69" s="176">
        <v>51</v>
      </c>
      <c r="B69" s="177" t="s">
        <v>217</v>
      </c>
      <c r="C69" s="185" t="s">
        <v>218</v>
      </c>
      <c r="D69" s="178" t="s">
        <v>130</v>
      </c>
      <c r="E69" s="179">
        <v>48.771239999999999</v>
      </c>
      <c r="F69" s="180"/>
      <c r="G69" s="181">
        <f t="shared" ref="G69:G75" si="28">ROUND(E69*F69,2)</f>
        <v>0</v>
      </c>
      <c r="H69" s="162"/>
      <c r="I69" s="161">
        <f t="shared" ref="I69:I75" si="29">ROUND(E69*H69,2)</f>
        <v>0</v>
      </c>
      <c r="J69" s="162"/>
      <c r="K69" s="161">
        <f t="shared" ref="K69:K75" si="30">ROUND(E69*J69,2)</f>
        <v>0</v>
      </c>
      <c r="L69" s="161">
        <v>21</v>
      </c>
      <c r="M69" s="161">
        <f t="shared" ref="M69:M75" si="31">G69*(1+L69/100)</f>
        <v>0</v>
      </c>
      <c r="N69" s="161">
        <v>0</v>
      </c>
      <c r="O69" s="161">
        <f t="shared" ref="O69:O75" si="32">ROUND(E69*N69,2)</f>
        <v>0</v>
      </c>
      <c r="P69" s="161">
        <v>0</v>
      </c>
      <c r="Q69" s="161">
        <f t="shared" ref="Q69:Q75" si="33">ROUND(E69*P69,2)</f>
        <v>0</v>
      </c>
      <c r="R69" s="161"/>
      <c r="S69" s="161" t="s">
        <v>109</v>
      </c>
      <c r="T69" s="161" t="s">
        <v>110</v>
      </c>
      <c r="U69" s="161">
        <v>1.972</v>
      </c>
      <c r="V69" s="161">
        <f t="shared" ref="V69:V75" si="34">ROUND(E69*U69,2)</f>
        <v>96.18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6">
        <v>52</v>
      </c>
      <c r="B70" s="177" t="s">
        <v>220</v>
      </c>
      <c r="C70" s="185" t="s">
        <v>221</v>
      </c>
      <c r="D70" s="178" t="s">
        <v>130</v>
      </c>
      <c r="E70" s="179">
        <v>48.771239999999999</v>
      </c>
      <c r="F70" s="180"/>
      <c r="G70" s="181">
        <f t="shared" si="28"/>
        <v>0</v>
      </c>
      <c r="H70" s="162"/>
      <c r="I70" s="161">
        <f t="shared" si="29"/>
        <v>0</v>
      </c>
      <c r="J70" s="162"/>
      <c r="K70" s="161">
        <f t="shared" si="30"/>
        <v>0</v>
      </c>
      <c r="L70" s="161">
        <v>21</v>
      </c>
      <c r="M70" s="161">
        <f t="shared" si="31"/>
        <v>0</v>
      </c>
      <c r="N70" s="161">
        <v>0</v>
      </c>
      <c r="O70" s="161">
        <f t="shared" si="32"/>
        <v>0</v>
      </c>
      <c r="P70" s="161">
        <v>0</v>
      </c>
      <c r="Q70" s="161">
        <f t="shared" si="33"/>
        <v>0</v>
      </c>
      <c r="R70" s="161"/>
      <c r="S70" s="161" t="s">
        <v>109</v>
      </c>
      <c r="T70" s="161" t="s">
        <v>110</v>
      </c>
      <c r="U70" s="161">
        <v>0.75</v>
      </c>
      <c r="V70" s="161">
        <f t="shared" si="34"/>
        <v>36.58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219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6">
        <v>53</v>
      </c>
      <c r="B71" s="177" t="s">
        <v>222</v>
      </c>
      <c r="C71" s="185" t="s">
        <v>223</v>
      </c>
      <c r="D71" s="178" t="s">
        <v>130</v>
      </c>
      <c r="E71" s="179">
        <v>48.771239999999999</v>
      </c>
      <c r="F71" s="180"/>
      <c r="G71" s="181">
        <f t="shared" si="28"/>
        <v>0</v>
      </c>
      <c r="H71" s="162"/>
      <c r="I71" s="161">
        <f t="shared" si="29"/>
        <v>0</v>
      </c>
      <c r="J71" s="162"/>
      <c r="K71" s="161">
        <f t="shared" si="30"/>
        <v>0</v>
      </c>
      <c r="L71" s="161">
        <v>21</v>
      </c>
      <c r="M71" s="161">
        <f t="shared" si="31"/>
        <v>0</v>
      </c>
      <c r="N71" s="161">
        <v>0</v>
      </c>
      <c r="O71" s="161">
        <f t="shared" si="32"/>
        <v>0</v>
      </c>
      <c r="P71" s="161">
        <v>0</v>
      </c>
      <c r="Q71" s="161">
        <f t="shared" si="33"/>
        <v>0</v>
      </c>
      <c r="R71" s="161"/>
      <c r="S71" s="161" t="s">
        <v>109</v>
      </c>
      <c r="T71" s="161" t="s">
        <v>110</v>
      </c>
      <c r="U71" s="161">
        <v>0.68799999999999994</v>
      </c>
      <c r="V71" s="161">
        <f t="shared" si="34"/>
        <v>33.549999999999997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219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6">
        <v>54</v>
      </c>
      <c r="B72" s="177" t="s">
        <v>224</v>
      </c>
      <c r="C72" s="185" t="s">
        <v>225</v>
      </c>
      <c r="D72" s="178" t="s">
        <v>130</v>
      </c>
      <c r="E72" s="179">
        <v>48.771239999999999</v>
      </c>
      <c r="F72" s="180"/>
      <c r="G72" s="181">
        <f t="shared" si="28"/>
        <v>0</v>
      </c>
      <c r="H72" s="162"/>
      <c r="I72" s="161">
        <f t="shared" si="29"/>
        <v>0</v>
      </c>
      <c r="J72" s="162"/>
      <c r="K72" s="161">
        <f t="shared" si="30"/>
        <v>0</v>
      </c>
      <c r="L72" s="161">
        <v>21</v>
      </c>
      <c r="M72" s="161">
        <f t="shared" si="31"/>
        <v>0</v>
      </c>
      <c r="N72" s="161">
        <v>0</v>
      </c>
      <c r="O72" s="161">
        <f t="shared" si="32"/>
        <v>0</v>
      </c>
      <c r="P72" s="161">
        <v>0</v>
      </c>
      <c r="Q72" s="161">
        <f t="shared" si="33"/>
        <v>0</v>
      </c>
      <c r="R72" s="161"/>
      <c r="S72" s="161" t="s">
        <v>109</v>
      </c>
      <c r="T72" s="161" t="s">
        <v>110</v>
      </c>
      <c r="U72" s="161">
        <v>0</v>
      </c>
      <c r="V72" s="161">
        <f t="shared" si="34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219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6">
        <v>55</v>
      </c>
      <c r="B73" s="177" t="s">
        <v>226</v>
      </c>
      <c r="C73" s="185" t="s">
        <v>227</v>
      </c>
      <c r="D73" s="178" t="s">
        <v>130</v>
      </c>
      <c r="E73" s="179">
        <v>48.771239999999999</v>
      </c>
      <c r="F73" s="180"/>
      <c r="G73" s="181">
        <f t="shared" si="28"/>
        <v>0</v>
      </c>
      <c r="H73" s="162"/>
      <c r="I73" s="161">
        <f t="shared" si="29"/>
        <v>0</v>
      </c>
      <c r="J73" s="162"/>
      <c r="K73" s="161">
        <f t="shared" si="30"/>
        <v>0</v>
      </c>
      <c r="L73" s="161">
        <v>21</v>
      </c>
      <c r="M73" s="161">
        <f t="shared" si="31"/>
        <v>0</v>
      </c>
      <c r="N73" s="161">
        <v>0</v>
      </c>
      <c r="O73" s="161">
        <f t="shared" si="32"/>
        <v>0</v>
      </c>
      <c r="P73" s="161">
        <v>0</v>
      </c>
      <c r="Q73" s="161">
        <f t="shared" si="33"/>
        <v>0</v>
      </c>
      <c r="R73" s="161"/>
      <c r="S73" s="161" t="s">
        <v>109</v>
      </c>
      <c r="T73" s="161" t="s">
        <v>110</v>
      </c>
      <c r="U73" s="161">
        <v>0.83199999999999996</v>
      </c>
      <c r="V73" s="161">
        <f t="shared" si="34"/>
        <v>40.58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76">
        <v>56</v>
      </c>
      <c r="B74" s="177" t="s">
        <v>228</v>
      </c>
      <c r="C74" s="185" t="s">
        <v>229</v>
      </c>
      <c r="D74" s="178" t="s">
        <v>130</v>
      </c>
      <c r="E74" s="179">
        <v>48.771239999999999</v>
      </c>
      <c r="F74" s="180"/>
      <c r="G74" s="181">
        <f t="shared" si="28"/>
        <v>0</v>
      </c>
      <c r="H74" s="162"/>
      <c r="I74" s="161">
        <f t="shared" si="29"/>
        <v>0</v>
      </c>
      <c r="J74" s="162"/>
      <c r="K74" s="161">
        <f t="shared" si="30"/>
        <v>0</v>
      </c>
      <c r="L74" s="161">
        <v>21</v>
      </c>
      <c r="M74" s="161">
        <f t="shared" si="31"/>
        <v>0</v>
      </c>
      <c r="N74" s="161">
        <v>0</v>
      </c>
      <c r="O74" s="161">
        <f t="shared" si="32"/>
        <v>0</v>
      </c>
      <c r="P74" s="161">
        <v>0</v>
      </c>
      <c r="Q74" s="161">
        <f t="shared" si="33"/>
        <v>0</v>
      </c>
      <c r="R74" s="161"/>
      <c r="S74" s="161" t="s">
        <v>109</v>
      </c>
      <c r="T74" s="161" t="s">
        <v>110</v>
      </c>
      <c r="U74" s="161">
        <v>0.36</v>
      </c>
      <c r="V74" s="161">
        <f t="shared" si="34"/>
        <v>17.559999999999999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219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6">
        <v>57</v>
      </c>
      <c r="B75" s="177" t="s">
        <v>230</v>
      </c>
      <c r="C75" s="185" t="s">
        <v>231</v>
      </c>
      <c r="D75" s="178" t="s">
        <v>130</v>
      </c>
      <c r="E75" s="179">
        <v>48.771239999999999</v>
      </c>
      <c r="F75" s="180"/>
      <c r="G75" s="181">
        <f t="shared" si="28"/>
        <v>0</v>
      </c>
      <c r="H75" s="162"/>
      <c r="I75" s="161">
        <f t="shared" si="29"/>
        <v>0</v>
      </c>
      <c r="J75" s="162"/>
      <c r="K75" s="161">
        <f t="shared" si="30"/>
        <v>0</v>
      </c>
      <c r="L75" s="161">
        <v>21</v>
      </c>
      <c r="M75" s="161">
        <f t="shared" si="31"/>
        <v>0</v>
      </c>
      <c r="N75" s="161">
        <v>0</v>
      </c>
      <c r="O75" s="161">
        <f t="shared" si="32"/>
        <v>0</v>
      </c>
      <c r="P75" s="161">
        <v>0</v>
      </c>
      <c r="Q75" s="161">
        <f t="shared" si="33"/>
        <v>0</v>
      </c>
      <c r="R75" s="161"/>
      <c r="S75" s="161" t="s">
        <v>109</v>
      </c>
      <c r="T75" s="161" t="s">
        <v>110</v>
      </c>
      <c r="U75" s="161">
        <v>0</v>
      </c>
      <c r="V75" s="161">
        <f t="shared" si="34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219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>
      <c r="A76" s="164" t="s">
        <v>104</v>
      </c>
      <c r="B76" s="165" t="s">
        <v>78</v>
      </c>
      <c r="C76" s="184" t="s">
        <v>29</v>
      </c>
      <c r="D76" s="166"/>
      <c r="E76" s="167"/>
      <c r="F76" s="168"/>
      <c r="G76" s="169">
        <f>SUMIF(AG77:AG77,"&lt;&gt;NOR",G77:G77)</f>
        <v>0</v>
      </c>
      <c r="H76" s="163"/>
      <c r="I76" s="163">
        <f>SUM(I77:I77)</f>
        <v>0</v>
      </c>
      <c r="J76" s="163"/>
      <c r="K76" s="163">
        <f>SUM(K77:K77)</f>
        <v>0</v>
      </c>
      <c r="L76" s="163"/>
      <c r="M76" s="163">
        <f>SUM(M77:M77)</f>
        <v>0</v>
      </c>
      <c r="N76" s="163"/>
      <c r="O76" s="163">
        <f>SUM(O77:O77)</f>
        <v>0</v>
      </c>
      <c r="P76" s="163"/>
      <c r="Q76" s="163">
        <f>SUM(Q77:Q77)</f>
        <v>0</v>
      </c>
      <c r="R76" s="163"/>
      <c r="S76" s="163"/>
      <c r="T76" s="163"/>
      <c r="U76" s="163"/>
      <c r="V76" s="163">
        <f>SUM(V77:V77)</f>
        <v>0</v>
      </c>
      <c r="W76" s="163"/>
      <c r="AG76" t="s">
        <v>105</v>
      </c>
    </row>
    <row r="77" spans="1:60" outlineLevel="1">
      <c r="A77" s="170">
        <v>58</v>
      </c>
      <c r="B77" s="171" t="s">
        <v>232</v>
      </c>
      <c r="C77" s="186" t="s">
        <v>233</v>
      </c>
      <c r="D77" s="172" t="s">
        <v>234</v>
      </c>
      <c r="E77" s="173">
        <v>1</v>
      </c>
      <c r="F77" s="174"/>
      <c r="G77" s="175">
        <f>ROUND(E77*F77,2)</f>
        <v>0</v>
      </c>
      <c r="H77" s="162"/>
      <c r="I77" s="161">
        <f>ROUND(E77*H77,2)</f>
        <v>0</v>
      </c>
      <c r="J77" s="162"/>
      <c r="K77" s="161">
        <f>ROUND(E77*J77,2)</f>
        <v>0</v>
      </c>
      <c r="L77" s="161">
        <v>21</v>
      </c>
      <c r="M77" s="161">
        <f>G77*(1+L77/100)</f>
        <v>0</v>
      </c>
      <c r="N77" s="161">
        <v>0</v>
      </c>
      <c r="O77" s="161">
        <f>ROUND(E77*N77,2)</f>
        <v>0</v>
      </c>
      <c r="P77" s="161">
        <v>0</v>
      </c>
      <c r="Q77" s="161">
        <f>ROUND(E77*P77,2)</f>
        <v>0</v>
      </c>
      <c r="R77" s="161"/>
      <c r="S77" s="161" t="s">
        <v>109</v>
      </c>
      <c r="T77" s="161" t="s">
        <v>110</v>
      </c>
      <c r="U77" s="161">
        <v>0</v>
      </c>
      <c r="V77" s="161">
        <f>ROUND(E77*U77,2)</f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235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>
      <c r="A78" s="5"/>
      <c r="B78" s="6"/>
      <c r="C78" s="188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E78">
        <v>15</v>
      </c>
      <c r="AF78">
        <v>21</v>
      </c>
    </row>
    <row r="79" spans="1:60">
      <c r="A79" s="154"/>
      <c r="B79" s="155" t="s">
        <v>31</v>
      </c>
      <c r="C79" s="189"/>
      <c r="D79" s="156"/>
      <c r="E79" s="157"/>
      <c r="F79" s="157"/>
      <c r="G79" s="183">
        <f>G8+G10+G18+G20+G22+G30+G38+G60+G62+G65+G68+G76</f>
        <v>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E79">
        <f>SUMIF(L7:L77,AE78,G7:G77)</f>
        <v>0</v>
      </c>
      <c r="AF79">
        <f>SUMIF(L7:L77,AF78,G7:G77)</f>
        <v>0</v>
      </c>
      <c r="AG79" t="s">
        <v>236</v>
      </c>
    </row>
    <row r="80" spans="1:60">
      <c r="A80" s="5"/>
      <c r="B80" s="6"/>
      <c r="C80" s="188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>
      <c r="A81" s="5"/>
      <c r="B81" s="6"/>
      <c r="C81" s="188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>
      <c r="A82" s="265" t="s">
        <v>237</v>
      </c>
      <c r="B82" s="265"/>
      <c r="C82" s="266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>
      <c r="A83" s="246"/>
      <c r="B83" s="247"/>
      <c r="C83" s="248"/>
      <c r="D83" s="247"/>
      <c r="E83" s="247"/>
      <c r="F83" s="247"/>
      <c r="G83" s="24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AG83" t="s">
        <v>238</v>
      </c>
    </row>
    <row r="84" spans="1:33">
      <c r="A84" s="250"/>
      <c r="B84" s="251"/>
      <c r="C84" s="252"/>
      <c r="D84" s="251"/>
      <c r="E84" s="251"/>
      <c r="F84" s="251"/>
      <c r="G84" s="253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>
      <c r="A85" s="250"/>
      <c r="B85" s="251"/>
      <c r="C85" s="252"/>
      <c r="D85" s="251"/>
      <c r="E85" s="251"/>
      <c r="F85" s="251"/>
      <c r="G85" s="25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>
      <c r="A86" s="250"/>
      <c r="B86" s="251"/>
      <c r="C86" s="252"/>
      <c r="D86" s="251"/>
      <c r="E86" s="251"/>
      <c r="F86" s="251"/>
      <c r="G86" s="25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>
      <c r="A87" s="254"/>
      <c r="B87" s="255"/>
      <c r="C87" s="256"/>
      <c r="D87" s="255"/>
      <c r="E87" s="255"/>
      <c r="F87" s="255"/>
      <c r="G87" s="25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33">
      <c r="A88" s="5"/>
      <c r="B88" s="6"/>
      <c r="C88" s="188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33">
      <c r="C89" s="190"/>
      <c r="D89" s="142"/>
      <c r="AG89" t="s">
        <v>239</v>
      </c>
    </row>
    <row r="90" spans="1:33">
      <c r="D90" s="142"/>
    </row>
    <row r="91" spans="1:33">
      <c r="D91" s="142"/>
    </row>
    <row r="92" spans="1:33">
      <c r="D92" s="142"/>
    </row>
    <row r="93" spans="1:33">
      <c r="D93" s="142"/>
    </row>
    <row r="94" spans="1:33">
      <c r="D94" s="142"/>
    </row>
    <row r="95" spans="1:33">
      <c r="D95" s="142"/>
    </row>
    <row r="96" spans="1:33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mergeCells count="6">
    <mergeCell ref="A83:G87"/>
    <mergeCell ref="A1:G1"/>
    <mergeCell ref="C2:G2"/>
    <mergeCell ref="C3:G3"/>
    <mergeCell ref="C4:G4"/>
    <mergeCell ref="A82:C8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oadresa</vt:lpstr>
      <vt:lpstr>Stavba!Objednatel</vt:lpstr>
      <vt:lpstr>Stavba!Objekt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Teleki</dc:creator>
  <cp:lastModifiedBy>Dvorak</cp:lastModifiedBy>
  <cp:lastPrinted>2014-02-28T09:52:57Z</cp:lastPrinted>
  <dcterms:created xsi:type="dcterms:W3CDTF">2009-04-08T07:15:50Z</dcterms:created>
  <dcterms:modified xsi:type="dcterms:W3CDTF">2017-06-19T08:33:15Z</dcterms:modified>
</cp:coreProperties>
</file>