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okumenty SUMA\DD Dagmar výběrové řízení\"/>
    </mc:Choice>
  </mc:AlternateContent>
  <bookViews>
    <workbookView xWindow="630" yWindow="555" windowWidth="27495" windowHeight="14250" activeTab="1"/>
  </bookViews>
  <sheets>
    <sheet name="Rekapitulace stavby" sheetId="1" r:id="rId1"/>
    <sheet name="KotekZelenehoPlotDef - Dě..." sheetId="2" r:id="rId2"/>
    <sheet name="Pokyny pro vyplnění" sheetId="3" r:id="rId3"/>
  </sheets>
  <definedNames>
    <definedName name="_xlnm._FilterDatabase" localSheetId="1" hidden="1">'KotekZelenehoPlotDef - Dě...'!$C$87:$K$323</definedName>
    <definedName name="_xlnm.Print_Titles" localSheetId="1">'KotekZelenehoPlotDef - Dě...'!$87:$87</definedName>
    <definedName name="_xlnm.Print_Titles" localSheetId="0">'Rekapitulace stavby'!$49:$49</definedName>
    <definedName name="_xlnm.Print_Area" localSheetId="1">'KotekZelenehoPlotDef - Dě...'!$C$4:$J$34,'KotekZelenehoPlotDef - Dě...'!$C$40:$J$71,'KotekZelenehoPlotDef - Dě...'!$C$77:$K$323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P216" i="2" l="1"/>
  <c r="AY52" i="1"/>
  <c r="AX52" i="1"/>
  <c r="BI323" i="2"/>
  <c r="BH323" i="2"/>
  <c r="BG323" i="2"/>
  <c r="BF323" i="2"/>
  <c r="T323" i="2"/>
  <c r="T322" i="2" s="1"/>
  <c r="R323" i="2"/>
  <c r="R322" i="2" s="1"/>
  <c r="P323" i="2"/>
  <c r="P322" i="2" s="1"/>
  <c r="BK323" i="2"/>
  <c r="BK322" i="2" s="1"/>
  <c r="J322" i="2" s="1"/>
  <c r="J70" i="2" s="1"/>
  <c r="J323" i="2"/>
  <c r="BE323" i="2" s="1"/>
  <c r="BI321" i="2"/>
  <c r="BH321" i="2"/>
  <c r="BG321" i="2"/>
  <c r="BF321" i="2"/>
  <c r="BE321" i="2"/>
  <c r="T321" i="2"/>
  <c r="T320" i="2" s="1"/>
  <c r="R321" i="2"/>
  <c r="R320" i="2" s="1"/>
  <c r="P321" i="2"/>
  <c r="P320" i="2" s="1"/>
  <c r="BK321" i="2"/>
  <c r="BK320" i="2" s="1"/>
  <c r="J320" i="2" s="1"/>
  <c r="J69" i="2" s="1"/>
  <c r="J321" i="2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R317" i="2"/>
  <c r="P317" i="2"/>
  <c r="BK317" i="2"/>
  <c r="J317" i="2"/>
  <c r="BE317" i="2" s="1"/>
  <c r="BI316" i="2"/>
  <c r="BH316" i="2"/>
  <c r="BG316" i="2"/>
  <c r="BF316" i="2"/>
  <c r="BE316" i="2"/>
  <c r="T316" i="2"/>
  <c r="R316" i="2"/>
  <c r="P316" i="2"/>
  <c r="BK316" i="2"/>
  <c r="BK315" i="2" s="1"/>
  <c r="J315" i="2" s="1"/>
  <c r="J68" i="2" s="1"/>
  <c r="J316" i="2"/>
  <c r="BI314" i="2"/>
  <c r="BH314" i="2"/>
  <c r="BG314" i="2"/>
  <c r="BF314" i="2"/>
  <c r="BE314" i="2"/>
  <c r="T314" i="2"/>
  <c r="T313" i="2" s="1"/>
  <c r="R314" i="2"/>
  <c r="R313" i="2" s="1"/>
  <c r="P314" i="2"/>
  <c r="P313" i="2" s="1"/>
  <c r="BK314" i="2"/>
  <c r="BK313" i="2" s="1"/>
  <c r="J313" i="2" s="1"/>
  <c r="J67" i="2" s="1"/>
  <c r="J314" i="2"/>
  <c r="BI311" i="2"/>
  <c r="BH311" i="2"/>
  <c r="BG311" i="2"/>
  <c r="BF311" i="2"/>
  <c r="BE311" i="2"/>
  <c r="T311" i="2"/>
  <c r="R311" i="2"/>
  <c r="P311" i="2"/>
  <c r="BK311" i="2"/>
  <c r="J311" i="2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 s="1"/>
  <c r="BI308" i="2"/>
  <c r="BH308" i="2"/>
  <c r="BG308" i="2"/>
  <c r="BF308" i="2"/>
  <c r="T308" i="2"/>
  <c r="R308" i="2"/>
  <c r="P308" i="2"/>
  <c r="BK308" i="2"/>
  <c r="J308" i="2"/>
  <c r="BE308" i="2" s="1"/>
  <c r="BI305" i="2"/>
  <c r="BH305" i="2"/>
  <c r="BG305" i="2"/>
  <c r="BF305" i="2"/>
  <c r="BE305" i="2"/>
  <c r="T305" i="2"/>
  <c r="R305" i="2"/>
  <c r="P305" i="2"/>
  <c r="BK305" i="2"/>
  <c r="J305" i="2"/>
  <c r="BI303" i="2"/>
  <c r="BH303" i="2"/>
  <c r="BG303" i="2"/>
  <c r="BF303" i="2"/>
  <c r="T303" i="2"/>
  <c r="R303" i="2"/>
  <c r="P303" i="2"/>
  <c r="BK303" i="2"/>
  <c r="J303" i="2"/>
  <c r="BE303" i="2" s="1"/>
  <c r="BI294" i="2"/>
  <c r="BH294" i="2"/>
  <c r="BG294" i="2"/>
  <c r="BF294" i="2"/>
  <c r="T294" i="2"/>
  <c r="R294" i="2"/>
  <c r="P294" i="2"/>
  <c r="BK294" i="2"/>
  <c r="J294" i="2"/>
  <c r="BE294" i="2" s="1"/>
  <c r="BI288" i="2"/>
  <c r="BH288" i="2"/>
  <c r="BG288" i="2"/>
  <c r="BF288" i="2"/>
  <c r="T288" i="2"/>
  <c r="R288" i="2"/>
  <c r="P288" i="2"/>
  <c r="BK288" i="2"/>
  <c r="J288" i="2"/>
  <c r="BE288" i="2" s="1"/>
  <c r="BI278" i="2"/>
  <c r="BH278" i="2"/>
  <c r="BG278" i="2"/>
  <c r="BF278" i="2"/>
  <c r="T278" i="2"/>
  <c r="R278" i="2"/>
  <c r="P278" i="2"/>
  <c r="BK278" i="2"/>
  <c r="J278" i="2"/>
  <c r="BE278" i="2" s="1"/>
  <c r="BI273" i="2"/>
  <c r="BH273" i="2"/>
  <c r="BG273" i="2"/>
  <c r="BF273" i="2"/>
  <c r="T273" i="2"/>
  <c r="R273" i="2"/>
  <c r="P273" i="2"/>
  <c r="BK273" i="2"/>
  <c r="J273" i="2"/>
  <c r="BE273" i="2" s="1"/>
  <c r="BI269" i="2"/>
  <c r="BH269" i="2"/>
  <c r="BG269" i="2"/>
  <c r="BF269" i="2"/>
  <c r="T269" i="2"/>
  <c r="R269" i="2"/>
  <c r="P269" i="2"/>
  <c r="BK269" i="2"/>
  <c r="J269" i="2"/>
  <c r="BE269" i="2" s="1"/>
  <c r="BI264" i="2"/>
  <c r="BH264" i="2"/>
  <c r="BG264" i="2"/>
  <c r="BF264" i="2"/>
  <c r="T264" i="2"/>
  <c r="R264" i="2"/>
  <c r="R263" i="2" s="1"/>
  <c r="P264" i="2"/>
  <c r="BK264" i="2"/>
  <c r="BK263" i="2" s="1"/>
  <c r="J263" i="2" s="1"/>
  <c r="J64" i="2" s="1"/>
  <c r="J264" i="2"/>
  <c r="BE264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BE254" i="2"/>
  <c r="T254" i="2"/>
  <c r="R254" i="2"/>
  <c r="P254" i="2"/>
  <c r="BK254" i="2"/>
  <c r="J254" i="2"/>
  <c r="BI252" i="2"/>
  <c r="BH252" i="2"/>
  <c r="BG252" i="2"/>
  <c r="BF252" i="2"/>
  <c r="T252" i="2"/>
  <c r="R252" i="2"/>
  <c r="P252" i="2"/>
  <c r="BK252" i="2"/>
  <c r="J252" i="2"/>
  <c r="BE252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3" i="2"/>
  <c r="BH243" i="2"/>
  <c r="BG243" i="2"/>
  <c r="BF243" i="2"/>
  <c r="BE243" i="2"/>
  <c r="T243" i="2"/>
  <c r="R243" i="2"/>
  <c r="P243" i="2"/>
  <c r="BK243" i="2"/>
  <c r="J243" i="2"/>
  <c r="BI240" i="2"/>
  <c r="BH240" i="2"/>
  <c r="BG240" i="2"/>
  <c r="BF240" i="2"/>
  <c r="BE240" i="2"/>
  <c r="T240" i="2"/>
  <c r="T239" i="2" s="1"/>
  <c r="R240" i="2"/>
  <c r="R239" i="2" s="1"/>
  <c r="P240" i="2"/>
  <c r="P239" i="2" s="1"/>
  <c r="BK240" i="2"/>
  <c r="BK239" i="2" s="1"/>
  <c r="J239" i="2" s="1"/>
  <c r="J61" i="2" s="1"/>
  <c r="J240" i="2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27" i="2"/>
  <c r="BH227" i="2"/>
  <c r="BG227" i="2"/>
  <c r="BF227" i="2"/>
  <c r="BE227" i="2"/>
  <c r="T227" i="2"/>
  <c r="R227" i="2"/>
  <c r="P227" i="2"/>
  <c r="BK227" i="2"/>
  <c r="J227" i="2"/>
  <c r="BI221" i="2"/>
  <c r="BH221" i="2"/>
  <c r="BG221" i="2"/>
  <c r="BF221" i="2"/>
  <c r="T221" i="2"/>
  <c r="T220" i="2" s="1"/>
  <c r="R221" i="2"/>
  <c r="P221" i="2"/>
  <c r="BK221" i="2"/>
  <c r="J221" i="2"/>
  <c r="BE221" i="2" s="1"/>
  <c r="BI217" i="2"/>
  <c r="BH217" i="2"/>
  <c r="BG217" i="2"/>
  <c r="BF217" i="2"/>
  <c r="T217" i="2"/>
  <c r="T216" i="2" s="1"/>
  <c r="R217" i="2"/>
  <c r="R216" i="2" s="1"/>
  <c r="P217" i="2"/>
  <c r="BK217" i="2"/>
  <c r="BK216" i="2" s="1"/>
  <c r="J216" i="2" s="1"/>
  <c r="J217" i="2"/>
  <c r="BE217" i="2" s="1"/>
  <c r="J58" i="2"/>
  <c r="BI213" i="2"/>
  <c r="BH213" i="2"/>
  <c r="BG213" i="2"/>
  <c r="BF213" i="2"/>
  <c r="T213" i="2"/>
  <c r="T212" i="2" s="1"/>
  <c r="R213" i="2"/>
  <c r="R212" i="2" s="1"/>
  <c r="P213" i="2"/>
  <c r="P212" i="2" s="1"/>
  <c r="BK213" i="2"/>
  <c r="BK212" i="2" s="1"/>
  <c r="J212" i="2" s="1"/>
  <c r="J57" i="2" s="1"/>
  <c r="J213" i="2"/>
  <c r="BE213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BE208" i="2"/>
  <c r="T208" i="2"/>
  <c r="R208" i="2"/>
  <c r="P208" i="2"/>
  <c r="BK208" i="2"/>
  <c r="J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BE197" i="2"/>
  <c r="T197" i="2"/>
  <c r="R197" i="2"/>
  <c r="P197" i="2"/>
  <c r="BK197" i="2"/>
  <c r="J197" i="2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BE185" i="2"/>
  <c r="T185" i="2"/>
  <c r="R185" i="2"/>
  <c r="P185" i="2"/>
  <c r="BK185" i="2"/>
  <c r="J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BE176" i="2"/>
  <c r="T176" i="2"/>
  <c r="R176" i="2"/>
  <c r="P176" i="2"/>
  <c r="BK176" i="2"/>
  <c r="J176" i="2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59" i="2"/>
  <c r="BH159" i="2"/>
  <c r="BG159" i="2"/>
  <c r="BF159" i="2"/>
  <c r="T159" i="2"/>
  <c r="R159" i="2"/>
  <c r="P159" i="2"/>
  <c r="BK159" i="2"/>
  <c r="BK152" i="2" s="1"/>
  <c r="J152" i="2" s="1"/>
  <c r="J56" i="2" s="1"/>
  <c r="J159" i="2"/>
  <c r="BE159" i="2" s="1"/>
  <c r="BI153" i="2"/>
  <c r="BH153" i="2"/>
  <c r="BG153" i="2"/>
  <c r="BF153" i="2"/>
  <c r="BE153" i="2"/>
  <c r="T153" i="2"/>
  <c r="R153" i="2"/>
  <c r="R152" i="2" s="1"/>
  <c r="P153" i="2"/>
  <c r="BK153" i="2"/>
  <c r="J153" i="2"/>
  <c r="BI151" i="2"/>
  <c r="BH151" i="2"/>
  <c r="BG151" i="2"/>
  <c r="BF151" i="2"/>
  <c r="BE151" i="2"/>
  <c r="T151" i="2"/>
  <c r="R151" i="2"/>
  <c r="P151" i="2"/>
  <c r="BK151" i="2"/>
  <c r="J151" i="2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BE142" i="2"/>
  <c r="T142" i="2"/>
  <c r="R142" i="2"/>
  <c r="P142" i="2"/>
  <c r="BK142" i="2"/>
  <c r="J142" i="2"/>
  <c r="BI138" i="2"/>
  <c r="BH138" i="2"/>
  <c r="BG138" i="2"/>
  <c r="BF138" i="2"/>
  <c r="T138" i="2"/>
  <c r="T137" i="2" s="1"/>
  <c r="R138" i="2"/>
  <c r="P138" i="2"/>
  <c r="BK138" i="2"/>
  <c r="J138" i="2"/>
  <c r="BE138" i="2" s="1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19" i="2"/>
  <c r="BH119" i="2"/>
  <c r="BG119" i="2"/>
  <c r="BF119" i="2"/>
  <c r="T119" i="2"/>
  <c r="R119" i="2"/>
  <c r="P119" i="2"/>
  <c r="BK119" i="2"/>
  <c r="J119" i="2"/>
  <c r="BE119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5" i="2"/>
  <c r="BH95" i="2"/>
  <c r="BG95" i="2"/>
  <c r="BF95" i="2"/>
  <c r="T95" i="2"/>
  <c r="R95" i="2"/>
  <c r="P95" i="2"/>
  <c r="P90" i="2" s="1"/>
  <c r="BK95" i="2"/>
  <c r="J95" i="2"/>
  <c r="BE95" i="2" s="1"/>
  <c r="BI91" i="2"/>
  <c r="BH91" i="2"/>
  <c r="BG91" i="2"/>
  <c r="BF91" i="2"/>
  <c r="T91" i="2"/>
  <c r="T90" i="2" s="1"/>
  <c r="R91" i="2"/>
  <c r="P91" i="2"/>
  <c r="BK91" i="2"/>
  <c r="BK90" i="2" s="1"/>
  <c r="J91" i="2"/>
  <c r="BE91" i="2" s="1"/>
  <c r="F82" i="2"/>
  <c r="E80" i="2"/>
  <c r="F45" i="2"/>
  <c r="E43" i="2"/>
  <c r="J19" i="2"/>
  <c r="E19" i="2"/>
  <c r="J47" i="2" s="1"/>
  <c r="J18" i="2"/>
  <c r="J16" i="2"/>
  <c r="E16" i="2"/>
  <c r="F48" i="2" s="1"/>
  <c r="J15" i="2"/>
  <c r="J13" i="2"/>
  <c r="E13" i="2"/>
  <c r="F84" i="2" s="1"/>
  <c r="J12" i="2"/>
  <c r="J10" i="2"/>
  <c r="J82" i="2" s="1"/>
  <c r="AS51" i="1"/>
  <c r="L47" i="1"/>
  <c r="AM46" i="1"/>
  <c r="L46" i="1"/>
  <c r="AM44" i="1"/>
  <c r="L44" i="1"/>
  <c r="L42" i="1"/>
  <c r="L41" i="1"/>
  <c r="J45" i="2" l="1"/>
  <c r="T233" i="2"/>
  <c r="J84" i="2"/>
  <c r="P152" i="2"/>
  <c r="T152" i="2"/>
  <c r="BK220" i="2"/>
  <c r="J220" i="2" s="1"/>
  <c r="J59" i="2" s="1"/>
  <c r="BK233" i="2"/>
  <c r="J233" i="2" s="1"/>
  <c r="J60" i="2" s="1"/>
  <c r="T242" i="2"/>
  <c r="T263" i="2"/>
  <c r="T315" i="2"/>
  <c r="R304" i="2"/>
  <c r="R315" i="2"/>
  <c r="F32" i="2"/>
  <c r="BD52" i="1" s="1"/>
  <c r="BD51" i="1" s="1"/>
  <c r="W30" i="1" s="1"/>
  <c r="R90" i="2"/>
  <c r="F30" i="2"/>
  <c r="BB52" i="1" s="1"/>
  <c r="BB51" i="1" s="1"/>
  <c r="W28" i="1" s="1"/>
  <c r="R220" i="2"/>
  <c r="P220" i="2"/>
  <c r="P242" i="2"/>
  <c r="P263" i="2"/>
  <c r="P304" i="2"/>
  <c r="T304" i="2"/>
  <c r="AX51" i="1"/>
  <c r="BK137" i="2"/>
  <c r="J137" i="2" s="1"/>
  <c r="J55" i="2" s="1"/>
  <c r="P233" i="2"/>
  <c r="T89" i="2"/>
  <c r="F31" i="2"/>
  <c r="BC52" i="1" s="1"/>
  <c r="BC51" i="1" s="1"/>
  <c r="R137" i="2"/>
  <c r="P137" i="2"/>
  <c r="P89" i="2" s="1"/>
  <c r="BK242" i="2"/>
  <c r="BK304" i="2"/>
  <c r="J304" i="2" s="1"/>
  <c r="J65" i="2" s="1"/>
  <c r="BK312" i="2"/>
  <c r="J312" i="2" s="1"/>
  <c r="J66" i="2" s="1"/>
  <c r="BK89" i="2"/>
  <c r="J90" i="2"/>
  <c r="J54" i="2" s="1"/>
  <c r="J28" i="2"/>
  <c r="AV52" i="1" s="1"/>
  <c r="F29" i="2"/>
  <c r="BA52" i="1" s="1"/>
  <c r="BA51" i="1" s="1"/>
  <c r="R242" i="2"/>
  <c r="R241" i="2" s="1"/>
  <c r="R312" i="2"/>
  <c r="F28" i="2"/>
  <c r="AZ52" i="1" s="1"/>
  <c r="AZ51" i="1" s="1"/>
  <c r="F47" i="2"/>
  <c r="F85" i="2"/>
  <c r="R233" i="2"/>
  <c r="T241" i="2"/>
  <c r="T312" i="2"/>
  <c r="P315" i="2"/>
  <c r="P312" i="2" s="1"/>
  <c r="J29" i="2"/>
  <c r="AW52" i="1" s="1"/>
  <c r="R89" i="2" l="1"/>
  <c r="R88" i="2" s="1"/>
  <c r="T88" i="2"/>
  <c r="P241" i="2"/>
  <c r="P88" i="2"/>
  <c r="AU52" i="1" s="1"/>
  <c r="AU51" i="1" s="1"/>
  <c r="J89" i="2"/>
  <c r="J53" i="2" s="1"/>
  <c r="W27" i="1"/>
  <c r="AW51" i="1"/>
  <c r="AK27" i="1" s="1"/>
  <c r="BK241" i="2"/>
  <c r="J241" i="2" s="1"/>
  <c r="J62" i="2" s="1"/>
  <c r="J242" i="2"/>
  <c r="J63" i="2" s="1"/>
  <c r="AV51" i="1"/>
  <c r="W26" i="1"/>
  <c r="AT52" i="1"/>
  <c r="W29" i="1"/>
  <c r="AY51" i="1"/>
  <c r="BK88" i="2" l="1"/>
  <c r="J88" i="2" s="1"/>
  <c r="AT51" i="1"/>
  <c r="AK26" i="1"/>
  <c r="J25" i="2"/>
  <c r="J52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<sst xmlns="http://schemas.openxmlformats.org/spreadsheetml/2006/main" count="3274" uniqueCount="763">
  <si>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</si>
  <si>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</si>
  <si>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</si>
  <si>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</si>
  <si>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</si>
  <si>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</si>
  <si>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</si>
  <si>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{5a18201c-8942-4321-bdca-5b365ecc3544}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</si>
  <si>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</si>
  <si>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</si>
  <si>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</si>
  <si>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</si>
  <si>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</si>
  <si>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</si>
  <si>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</si>
  <si>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</si>
  <si>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</si>
  <si>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</si>
  <si>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</si>
  <si>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Dětský domov Dagmar, Zeleného 51, Brno.oplocení části areálu</t>
  </si>
  <si>
    <t>KSO:</t>
  </si>
  <si>
    <t>CC-CZ:</t>
  </si>
  <si>
    <t>Místo:</t>
  </si>
  <si>
    <t xml:space="preserve"> </t>
  </si>
  <si>
    <t>Datum:</t>
  </si>
  <si>
    <t>22. 5. 2017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</si>
  <si>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</si>
  <si>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</si>
  <si>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</si>
  <si>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</si>
  <si>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</si>
  <si>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</si>
  <si>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</si>
  <si>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</si>
  <si>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</si>
  <si>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</si>
  <si>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</si>
  <si>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</si>
  <si>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</si>
  <si>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</si>
  <si>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</si>
  <si>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</si>
  <si>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</si>
  <si>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</si>
  <si>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</si>
  <si>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</si>
  <si>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</si>
  <si>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</si>
  <si>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</si>
  <si>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</si>
  <si>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</si>
  <si>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</si>
  <si>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</si>
  <si>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</si>
  <si>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</si>
  <si>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</si>
  <si>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</si>
  <si>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</si>
  <si>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</si>
  <si>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</si>
  <si>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</si>
  <si>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</si>
  <si>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</si>
  <si>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</si>
  <si>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</si>
  <si>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</si>
  <si>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</si>
  <si>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</si>
  <si>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</si>
  <si>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</si>
  <si>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</si>
  <si>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</si>
  <si>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</si>
  <si>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</si>
  <si>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</si>
  <si>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</si>
  <si>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</si>
  <si>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</si>
  <si>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</si>
  <si>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</si>
  <si>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</si>
  <si>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</si>
  <si>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</si>
  <si>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</si>
  <si>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</si>
  <si>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</si>
  <si>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</si>
  <si>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</si>
  <si>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</si>
  <si>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</si>
  <si>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</si>
  <si>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</si>
  <si>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</si>
  <si>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</si>
  <si>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</si>
  <si>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</si>
  <si>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</si>
  <si>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</si>
  <si>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</si>
  <si>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</si>
  <si>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</si>
  <si>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</si>
  <si>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</si>
  <si>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</si>
  <si>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</si>
  <si>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</si>
  <si>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</si>
  <si>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</si>
  <si>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</si>
  <si>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</si>
  <si>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</si>
  <si>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</si>
  <si>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</si>
  <si>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</si>
  <si>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</si>
  <si>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</si>
  <si>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</si>
  <si>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</si>
  <si>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</si>
  <si>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</si>
  <si>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</si>
  <si>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</si>
  <si>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</si>
  <si>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</si>
  <si>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</si>
  <si>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</si>
  <si>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</si>
  <si>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CS ÚRS 2017 01</t>
  </si>
  <si>
    <t>4</t>
  </si>
  <si>
    <t>1951796096</t>
  </si>
  <si>
    <t>VV</t>
  </si>
  <si>
    <t>"ulice Zeleného"                0,5*(0,8+25,0)</t>
  </si>
  <si>
    <t xml:space="preserve">"ulice Horákova"                0,5*3,7                   </t>
  </si>
  <si>
    <t>Součet</t>
  </si>
  <si>
    <t>132201202</t>
  </si>
  <si>
    <t>Hloubení rýh š do 2000 mm v hornině tř. 3 objemu do 1000 m3</t>
  </si>
  <si>
    <t>m3</t>
  </si>
  <si>
    <t>1784552641</t>
  </si>
  <si>
    <t>"roh do Wilsonova lesa"  7,5*1,2*(0,9+1,65)*0,5</t>
  </si>
  <si>
    <t>"ulice Zeleného"               (0,8+25,0)*1,2*"prům.hl." 1,25</t>
  </si>
  <si>
    <t xml:space="preserve">"ulice Horákova"               (3,7+5,15)*1,2*(1,6+1,4)*0,5                   </t>
  </si>
  <si>
    <t xml:space="preserve">"odpočet bouraného základu stáv.plot zdi"  -18,12 </t>
  </si>
  <si>
    <t>3</t>
  </si>
  <si>
    <t>132201209</t>
  </si>
  <si>
    <t>Příplatek za lepivost k hloubení rýh š do 2000 mm v hornině tř. 3</t>
  </si>
  <si>
    <t>1521960639</t>
  </si>
  <si>
    <t>44,875*0,3</t>
  </si>
  <si>
    <t>151101101</t>
  </si>
  <si>
    <t>Zřízení příložného pažení a rozepření stěn rýh hl do 2 m</t>
  </si>
  <si>
    <t>2099931413</t>
  </si>
  <si>
    <t>"roh do Wilsonova lesa"  7,5*2*(0,9+1,65)*0,5</t>
  </si>
  <si>
    <t>"ulice Zeleného"               (0,8+25,0)*2*"prům.hl." 1,25</t>
  </si>
  <si>
    <t xml:space="preserve">"ulice Horákova"               (3,7+5,15)*2*(1,6+1,4)*0,5                   </t>
  </si>
  <si>
    <t>5</t>
  </si>
  <si>
    <t>151101111</t>
  </si>
  <si>
    <t>Odstranění příložného pažení a rozepření stěn rýh hl do 2 m</t>
  </si>
  <si>
    <t>1773907449</t>
  </si>
  <si>
    <t>6</t>
  </si>
  <si>
    <t>151401501</t>
  </si>
  <si>
    <t>Přepažování rozepření při pažení příložném hl do 4 m</t>
  </si>
  <si>
    <t>1168937678</t>
  </si>
  <si>
    <t>"celk.objem rýh- 2x"</t>
  </si>
  <si>
    <t xml:space="preserve">"bez odpočtu stáv.plotu" 110,175*2 </t>
  </si>
  <si>
    <t>7</t>
  </si>
  <si>
    <t>161101101</t>
  </si>
  <si>
    <t>Svislé přemístění výkopku z horniny tř. 1 až 4 hl výkopu do 2,5 m</t>
  </si>
  <si>
    <t>-2144065805</t>
  </si>
  <si>
    <t>"dle Výkop rýh"                   47,985</t>
  </si>
  <si>
    <t>8</t>
  </si>
  <si>
    <t>162301101</t>
  </si>
  <si>
    <t>Vodorovné přemístění do 500 m výkopku/sypaniny z horniny tř. 1 až 4</t>
  </si>
  <si>
    <t>1331346767</t>
  </si>
  <si>
    <t>"na meziskládku"                 47,985</t>
  </si>
  <si>
    <t>"odpočet odvez.horniny" -1,344</t>
  </si>
  <si>
    <t>Mezisoučet</t>
  </si>
  <si>
    <t>"tam a zpět"  46,641*2</t>
  </si>
  <si>
    <t>9</t>
  </si>
  <si>
    <t>162701105</t>
  </si>
  <si>
    <t>Vodorovné přemístění do 10000 m výkopku/sypaniny z horniny tř. 1 až 4</t>
  </si>
  <si>
    <t>-1651692980</t>
  </si>
  <si>
    <t xml:space="preserve">"vytl.kubatura novou zdí vč.podkl.bet." </t>
  </si>
  <si>
    <t xml:space="preserve"> "patka vč.podkl.betonu"(25,0+3,7+5,15)*(1,1*0,05+0,8*0,25)                                                   </t>
  </si>
  <si>
    <t xml:space="preserve"> "svislá část zdi"                   (25,0+3,7+5,15)*0,2*1,6                                                </t>
  </si>
  <si>
    <t xml:space="preserve">"odpočet bouraného zákl.stáv.plot zdi"       -18,12 </t>
  </si>
  <si>
    <t>10</t>
  </si>
  <si>
    <t>162701109</t>
  </si>
  <si>
    <t>Příplatek k vodorovnému přemístění výkopku/sypaniny z horniny tř. 1 až 4 ZKD 1000 m přes 10000 m</t>
  </si>
  <si>
    <t>-1105586417</t>
  </si>
  <si>
    <t>1,344*5 'Přepočtené koeficientem množství</t>
  </si>
  <si>
    <t>11</t>
  </si>
  <si>
    <t>167101102</t>
  </si>
  <si>
    <t>Nakládání výkopku z hornin tř. 1 až 4 přes 100 m3</t>
  </si>
  <si>
    <t>150843173</t>
  </si>
  <si>
    <t xml:space="preserve">"na meziskládce"                 </t>
  </si>
  <si>
    <t>"pro dovoz na zásyp"         46,641</t>
  </si>
  <si>
    <t>12</t>
  </si>
  <si>
    <t>171201201</t>
  </si>
  <si>
    <t>Uložení sypaniny na skládky</t>
  </si>
  <si>
    <t>-587218034</t>
  </si>
  <si>
    <t>13</t>
  </si>
  <si>
    <t>171201211</t>
  </si>
  <si>
    <t>Poplatek za uložení odpadu ze sypaniny na skládce (skládkovné)</t>
  </si>
  <si>
    <t>t</t>
  </si>
  <si>
    <t>-2101017575</t>
  </si>
  <si>
    <t>"dle Vodorov.přemístění"1,344*1,8</t>
  </si>
  <si>
    <t>14</t>
  </si>
  <si>
    <t>174101102</t>
  </si>
  <si>
    <t>Zásyp v uzavřených prostorech sypaninou se zhutněním</t>
  </si>
  <si>
    <t>-592572857</t>
  </si>
  <si>
    <t>Zakládání</t>
  </si>
  <si>
    <t>213141131</t>
  </si>
  <si>
    <t>Zřízení vrstvy z geotextilie ve sklonu do 1:1 š do 3 m</t>
  </si>
  <si>
    <t>-923552216</t>
  </si>
  <si>
    <t>"oddělení štěrk.obsypu a zásypu od opěr.zdi a zeminy"</t>
  </si>
  <si>
    <t>"1xvodorov.a 2x svislá strana"</t>
  </si>
  <si>
    <t xml:space="preserve">"ulice Horákova"               (0,3+2*0,5)*1,1*(3,7+5,15)*1,05                   </t>
  </si>
  <si>
    <t>16</t>
  </si>
  <si>
    <t>M</t>
  </si>
  <si>
    <t>693111140</t>
  </si>
  <si>
    <t>textilie netkaná vpichovaná GETEX š 155 cm 300 g/m2</t>
  </si>
  <si>
    <t>-153973329</t>
  </si>
  <si>
    <t>13,288*1,1</t>
  </si>
  <si>
    <t>14,617*1,15 'Přepočtené koeficientem množství</t>
  </si>
  <si>
    <t>17</t>
  </si>
  <si>
    <t>233211113</t>
  </si>
  <si>
    <t>Zemní vrut pro ploty a dopravní značky D 66 mm dl 650 mm</t>
  </si>
  <si>
    <t>kus</t>
  </si>
  <si>
    <t>-909949712</t>
  </si>
  <si>
    <t xml:space="preserve">"ulice Horákova"                25                   </t>
  </si>
  <si>
    <t>18</t>
  </si>
  <si>
    <t>273313511</t>
  </si>
  <si>
    <t>Základové desky z betonu tř. C 12/15</t>
  </si>
  <si>
    <t>-183924931</t>
  </si>
  <si>
    <t xml:space="preserve"> "podkl.bet.opěr.zdi"       (25,0+3,7+5,15)*1,1*0,05*1,15                                                  </t>
  </si>
  <si>
    <t>19</t>
  </si>
  <si>
    <t>273351215</t>
  </si>
  <si>
    <t>Zřízení bednění stěn základových desek</t>
  </si>
  <si>
    <t>444075806</t>
  </si>
  <si>
    <t xml:space="preserve"> "podkl.bet.opěr.zdi"       (25,0+3,7+5,15)*1,1*2*0,15                                                  </t>
  </si>
  <si>
    <t>20</t>
  </si>
  <si>
    <t>273351216</t>
  </si>
  <si>
    <t>Odstranění bednění stěn základových desek</t>
  </si>
  <si>
    <t>494039312</t>
  </si>
  <si>
    <t>Svislé a kompletní konstrukce</t>
  </si>
  <si>
    <t>311101211</t>
  </si>
  <si>
    <t>Vytvoření prostupů do 0,02 m2 ve zdech nosných osazením vložek z trub, dílců, tvarovek</t>
  </si>
  <si>
    <t>m</t>
  </si>
  <si>
    <t>-2029758135</t>
  </si>
  <si>
    <t>"kotev.trubky pro osaz.sloupků pevného oplocení"</t>
  </si>
  <si>
    <t>"roh do Wilsonova lesa"  1,0*3</t>
  </si>
  <si>
    <t>"ulice Zeleného"                 1,0*16</t>
  </si>
  <si>
    <t>"ulice Horákova"                 1,0*5</t>
  </si>
  <si>
    <t>22</t>
  </si>
  <si>
    <t>145501540</t>
  </si>
  <si>
    <t>profil ocelový obdélníkový svařovaný 60x40x3 mm</t>
  </si>
  <si>
    <t>-1656178910</t>
  </si>
  <si>
    <t>24,0*0,004383*1,08</t>
  </si>
  <si>
    <t>23</t>
  </si>
  <si>
    <t>311321411</t>
  </si>
  <si>
    <t>Nosná zeď ze ŽB tř. C 25/30 bez výztuže</t>
  </si>
  <si>
    <t>-1629764457</t>
  </si>
  <si>
    <t xml:space="preserve"> "patka opěr.zdi"                  (25,0+3,7+5,15)*0,8*0,25                                                   </t>
  </si>
  <si>
    <t>24</t>
  </si>
  <si>
    <t>311321814</t>
  </si>
  <si>
    <t>Nosná zeď ze ŽB pohledového tř. C 25/30 bez výztuže</t>
  </si>
  <si>
    <t>652943995</t>
  </si>
  <si>
    <t xml:space="preserve"> "svislá část zdi"                   (25,0+3,7+5,15)*0,2*1,6*0,75                                                </t>
  </si>
  <si>
    <t>25</t>
  </si>
  <si>
    <t>311351105</t>
  </si>
  <si>
    <t>Zřízení oboustranného bednění zdí nosných</t>
  </si>
  <si>
    <t>2054419680</t>
  </si>
  <si>
    <t xml:space="preserve"> "patka opěr.zdi"                  (25,0+3,7+5,15)*2*0,25*1,1                                                   </t>
  </si>
  <si>
    <t>26</t>
  </si>
  <si>
    <t>311351106</t>
  </si>
  <si>
    <t>Odstranění oboustranného bednění zdí nosných</t>
  </si>
  <si>
    <t>-946718141</t>
  </si>
  <si>
    <t>27</t>
  </si>
  <si>
    <t>311351111</t>
  </si>
  <si>
    <t>Zřízení oboustranného bednění zvlášť únosného zdí nosných</t>
  </si>
  <si>
    <t>-1211297852</t>
  </si>
  <si>
    <t xml:space="preserve"> "svislá část zdi"                   (25,0+3,7+5,15)*2*1,6*0,75                                                </t>
  </si>
  <si>
    <t>28</t>
  </si>
  <si>
    <t>311351112</t>
  </si>
  <si>
    <t>Odstranění oboustranného bednění zvlášť únosného zdí nosných</t>
  </si>
  <si>
    <t>-631502946</t>
  </si>
  <si>
    <t>29</t>
  </si>
  <si>
    <t>311361821</t>
  </si>
  <si>
    <t>Výztuž nosných zdí betonářskou ocelí 10 505</t>
  </si>
  <si>
    <t>1954191861</t>
  </si>
  <si>
    <t xml:space="preserve">"výkazy výztuže"                                                          </t>
  </si>
  <si>
    <t>"ul.Horákova"                       0,5654</t>
  </si>
  <si>
    <t>"ul.Zeleného"                      0,6588</t>
  </si>
  <si>
    <t>30</t>
  </si>
  <si>
    <t>338171124</t>
  </si>
  <si>
    <t>Osazování sloupků a vzpěr plotových ocelových v 2,60 m do zemního vrutu</t>
  </si>
  <si>
    <t>-2034737391</t>
  </si>
  <si>
    <t xml:space="preserve">"ulice Horákova"                25+4                  </t>
  </si>
  <si>
    <t>31</t>
  </si>
  <si>
    <t>553422540</t>
  </si>
  <si>
    <t>sloupek plotový průběžný pozinkovaný a komaxitový 2250/38x1,5 mm</t>
  </si>
  <si>
    <t>1784017766</t>
  </si>
  <si>
    <t>32</t>
  </si>
  <si>
    <t>553422720</t>
  </si>
  <si>
    <t>vzpěra plotová 38x1,5 mm včetně krytky s uchem, 2000 mm</t>
  </si>
  <si>
    <t>-105507565</t>
  </si>
  <si>
    <t>33</t>
  </si>
  <si>
    <t>348101120</t>
  </si>
  <si>
    <t>Osazení vrat a vrátek k oplocení na sloupky zděné nebo betonové plochy do 4 m2</t>
  </si>
  <si>
    <t>1107209824</t>
  </si>
  <si>
    <t xml:space="preserve">"ulice Zeleného, materiál a výroba Zámečnické práce"                </t>
  </si>
  <si>
    <t>"spodní vstup"                      2</t>
  </si>
  <si>
    <t>34</t>
  </si>
  <si>
    <t>348101220</t>
  </si>
  <si>
    <t>Osazení vrat a vrátek k oplocení na ocelové sloupky do 4 m2</t>
  </si>
  <si>
    <t>-253303600</t>
  </si>
  <si>
    <t>"horní vjezd"                         2</t>
  </si>
  <si>
    <t>35</t>
  </si>
  <si>
    <t>348121221</t>
  </si>
  <si>
    <t>Montáž podhrabových desek délky do 3 m na ocelové plotové sloupky</t>
  </si>
  <si>
    <t>1584998682</t>
  </si>
  <si>
    <t xml:space="preserve">"ulice Horákova"                 24          </t>
  </si>
  <si>
    <t>36</t>
  </si>
  <si>
    <t>3-1p.c.</t>
  </si>
  <si>
    <t>deska plotová podhrabová 250x5x20 cm</t>
  </si>
  <si>
    <t>-773462936</t>
  </si>
  <si>
    <t>24*1,01 'Přepočtené koeficientem množství</t>
  </si>
  <si>
    <t>37</t>
  </si>
  <si>
    <t>348171120</t>
  </si>
  <si>
    <t>Osazení rámového oplocení výšky do 1,5 m ve sklonu svahu do 15°</t>
  </si>
  <si>
    <t>-184703876</t>
  </si>
  <si>
    <t>"roh do Wlsonova lesa"  7,5</t>
  </si>
  <si>
    <t>"ulice Zeleného"               0,8+29,6</t>
  </si>
  <si>
    <t xml:space="preserve">"ulice Horákova"               3,7+5,0             </t>
  </si>
  <si>
    <t>38</t>
  </si>
  <si>
    <t>348401130</t>
  </si>
  <si>
    <t>Osazení oplocení ze strojového pletiva s napínacími dráty výšky do 2,0 m do 15° sklonu svahu</t>
  </si>
  <si>
    <t>727943755</t>
  </si>
  <si>
    <t xml:space="preserve">"ulice Horákova"                 62,6*1,01             </t>
  </si>
  <si>
    <t>39</t>
  </si>
  <si>
    <t>313275030</t>
  </si>
  <si>
    <t>pletivo FLUIDEX čtvercová oka 50 mm x 2,2 mm x 175 cm</t>
  </si>
  <si>
    <t>197332160</t>
  </si>
  <si>
    <t xml:space="preserve">"ulice Horákova,mimo zeď"  62,6*1,01*1,01                </t>
  </si>
  <si>
    <t>40</t>
  </si>
  <si>
    <t>348401350</t>
  </si>
  <si>
    <t>Rozvinutí, osazení a napnutí napínacího drátu na oplocení do 15° sklonu svahu</t>
  </si>
  <si>
    <t>1916773476</t>
  </si>
  <si>
    <t xml:space="preserve">"ulice Horákova"                 62,6*1,01*3             </t>
  </si>
  <si>
    <t>41</t>
  </si>
  <si>
    <t>156191000</t>
  </si>
  <si>
    <t>drát poplastovaný kruhový napínací 2,5/3,5 mm bal. 78 m</t>
  </si>
  <si>
    <t>-1218949960</t>
  </si>
  <si>
    <t>189,162*1,02</t>
  </si>
  <si>
    <t>42</t>
  </si>
  <si>
    <t>156192100</t>
  </si>
  <si>
    <t>krytka plastová 38 a 48 mm</t>
  </si>
  <si>
    <t>-644761878</t>
  </si>
  <si>
    <t xml:space="preserve">"ulice Horákova"                25                  </t>
  </si>
  <si>
    <t>Komunikace pozemní</t>
  </si>
  <si>
    <t>43</t>
  </si>
  <si>
    <t>596211110</t>
  </si>
  <si>
    <t>Kladení zámkové dlažby komunikací pro pěší tl 60 mm skupiny A pl do 50 m2</t>
  </si>
  <si>
    <t>-981857054</t>
  </si>
  <si>
    <t>"oprava chodníku ze stáv.dlaždic"</t>
  </si>
  <si>
    <t>"dle Rozebrání dlažeb"    14,75</t>
  </si>
  <si>
    <t>Úpravy povrchů, podlahy a osazování výplní</t>
  </si>
  <si>
    <t>44</t>
  </si>
  <si>
    <t>637211121</t>
  </si>
  <si>
    <t>Okapový chodník z betonových dlaždic tl 40 mm kladených do písku se zalitím spár MC</t>
  </si>
  <si>
    <t>974914322</t>
  </si>
  <si>
    <t xml:space="preserve">"ulice Zeleného, vnitř.strana nového plotu"              </t>
  </si>
  <si>
    <t>"plot mezi vjezdy"              25,5*0,3</t>
  </si>
  <si>
    <t>Ostatní konstrukce a práce, bourání</t>
  </si>
  <si>
    <t>45</t>
  </si>
  <si>
    <t>961044111</t>
  </si>
  <si>
    <t>Bourání základů z betonu prostého</t>
  </si>
  <si>
    <t>-13679175</t>
  </si>
  <si>
    <t>"konstukce pod terénem"</t>
  </si>
  <si>
    <t>"roh do Wilsonova lesa"  0,4*0,6*2,5*3</t>
  </si>
  <si>
    <t>"ulice Zeleného"                0,4*0,6*(0,8+25,0)</t>
  </si>
  <si>
    <t xml:space="preserve">"ulice Horákova"                0,4*0,6*(3,7+38,5)                   </t>
  </si>
  <si>
    <t>46</t>
  </si>
  <si>
    <t>962042321</t>
  </si>
  <si>
    <t>Bourání zdiva nadzákladového z betonu prostého přes 1 m3</t>
  </si>
  <si>
    <t>331660619</t>
  </si>
  <si>
    <t>"roh do Wilsonova lesa"  0,2*0,75*2,5*3</t>
  </si>
  <si>
    <t>"ulice Zeleného"                0,2*0,6*(0,8+25,0)</t>
  </si>
  <si>
    <t xml:space="preserve">"ulice Horákova"                0,2*0,6*(3,7+38,5)                   </t>
  </si>
  <si>
    <t>997</t>
  </si>
  <si>
    <t>Přesun sutě</t>
  </si>
  <si>
    <t>47</t>
  </si>
  <si>
    <t>997013151</t>
  </si>
  <si>
    <t>Vnitrostaveništní doprava suti a vybouraných hmot pro budovy v do 6 m s omezením mechanizace</t>
  </si>
  <si>
    <t>1264882865</t>
  </si>
  <si>
    <t>48</t>
  </si>
  <si>
    <t>997013501</t>
  </si>
  <si>
    <t>Odvoz suti a vybouraných hmot na skládku nebo meziskládku do 1 km se složením</t>
  </si>
  <si>
    <t>-632984040</t>
  </si>
  <si>
    <t>49</t>
  </si>
  <si>
    <t>997013509</t>
  </si>
  <si>
    <t>Příplatek k odvozu suti a vybouraných hmot na skládku ZKD 1 km přes 1 km</t>
  </si>
  <si>
    <t>1954397405</t>
  </si>
  <si>
    <t>62,667*14 'Přepočtené koeficientem množství</t>
  </si>
  <si>
    <t>50</t>
  </si>
  <si>
    <t>997013801</t>
  </si>
  <si>
    <t>Poplatek za uložení stavebního betonového odpadu na skládce (skládkovné)</t>
  </si>
  <si>
    <t>1592344037</t>
  </si>
  <si>
    <t>998</t>
  </si>
  <si>
    <t>Přesun hmot</t>
  </si>
  <si>
    <t>51</t>
  </si>
  <si>
    <t>998232131</t>
  </si>
  <si>
    <t>Přesun hmot pro oplocení z betonu monolitického v do 3 m</t>
  </si>
  <si>
    <t>-1625698668</t>
  </si>
  <si>
    <t>PSV</t>
  </si>
  <si>
    <t>Práce a dodávky PSV</t>
  </si>
  <si>
    <t>711</t>
  </si>
  <si>
    <t>Izolace proti vodě, vlhkosti a plynům</t>
  </si>
  <si>
    <t>52</t>
  </si>
  <si>
    <t>711111001</t>
  </si>
  <si>
    <t>Provedení izolace proti zemní vlhkosti vodorovné za studena nátěrem penetračním</t>
  </si>
  <si>
    <t>-660556016</t>
  </si>
  <si>
    <t xml:space="preserve"> "patka opěr. zdi"                  (25,0+3,7+5,15)*(0,1+0,5)                                             </t>
  </si>
  <si>
    <t>53</t>
  </si>
  <si>
    <t>711112001</t>
  </si>
  <si>
    <t>Provedení izolace proti zemní vlhkosti svislé za studena nátěrem penetračním</t>
  </si>
  <si>
    <t>-2000442220</t>
  </si>
  <si>
    <t xml:space="preserve"> "svislé strany opěr. zdi"    (25,0+3,7+5,15)*(0,9+1,55)*1,01                                             </t>
  </si>
  <si>
    <t>54</t>
  </si>
  <si>
    <t>111631500</t>
  </si>
  <si>
    <t>lak asfaltový ALP/9 (MJ t) bal 9 kg</t>
  </si>
  <si>
    <t>-1827556903</t>
  </si>
  <si>
    <t xml:space="preserve"> "patka opěr. zdi"                   20,31                                            </t>
  </si>
  <si>
    <t xml:space="preserve"> "svislé strany opěr. zdi"     83,762                                          </t>
  </si>
  <si>
    <t>104,072*0,0003 'Přepočtené koeficientem množství</t>
  </si>
  <si>
    <t>55</t>
  </si>
  <si>
    <t>711141559</t>
  </si>
  <si>
    <t>Provedení izolace proti zemní vlhkosti pásy přitavením vodorovné NAIP</t>
  </si>
  <si>
    <t>915253261</t>
  </si>
  <si>
    <t xml:space="preserve"> "patka opěr. zdi"                  20,31*1,05                                             </t>
  </si>
  <si>
    <t>56</t>
  </si>
  <si>
    <t>711142559</t>
  </si>
  <si>
    <t>Provedení izolace proti zemní vlhkosti pásy přitavením svislé NAIP</t>
  </si>
  <si>
    <t>-268539836</t>
  </si>
  <si>
    <t xml:space="preserve"> "svislé strany opěr. zdi"     83,762*1,05                                             </t>
  </si>
  <si>
    <t>57</t>
  </si>
  <si>
    <t>628321340</t>
  </si>
  <si>
    <t>pás těžký asfaltovaný BITAGIT 40 MINERÁL (V60S40)</t>
  </si>
  <si>
    <t>1804723342</t>
  </si>
  <si>
    <t>109,276*1,2 'Přepočtené koeficientem množství</t>
  </si>
  <si>
    <t>58</t>
  </si>
  <si>
    <t>998711101</t>
  </si>
  <si>
    <t>Přesun hmot tonážní pro izolace proti vodě, vlhkosti a plynům v objektech výšky do 6 m</t>
  </si>
  <si>
    <t>1262555154</t>
  </si>
  <si>
    <t>59</t>
  </si>
  <si>
    <t>998711192</t>
  </si>
  <si>
    <t>Příplatek k přesunu hmot tonážní 711 za zvětšený přesun do 100 m</t>
  </si>
  <si>
    <t>-1882883872</t>
  </si>
  <si>
    <t>767</t>
  </si>
  <si>
    <t>Konstrukce zámečnické</t>
  </si>
  <si>
    <t>60</t>
  </si>
  <si>
    <t>767995112</t>
  </si>
  <si>
    <t>Montáž atypických zámečnických konstrukcí hmotnosti do 10 kg</t>
  </si>
  <si>
    <t>kg</t>
  </si>
  <si>
    <t>753425057</t>
  </si>
  <si>
    <t xml:space="preserve">"osaz.plot.sloupků na uzavř.profily zabetonované v opěr.zdi" </t>
  </si>
  <si>
    <t>"roh do Wilsonova lesa"   1,4*4*5,04</t>
  </si>
  <si>
    <t>"ul.Zeleného,Horákova"   1,4*14*5,04</t>
  </si>
  <si>
    <t>61</t>
  </si>
  <si>
    <t>145501600</t>
  </si>
  <si>
    <t>profil ocelový obdélníkový svařovaný 70x50x3 mm</t>
  </si>
  <si>
    <t>-500602170</t>
  </si>
  <si>
    <t>"roh do Wilsonova lesa"   1,4*4*0,00504*1,08</t>
  </si>
  <si>
    <t>"ulice Zeleného"                 1,4*14*0,00504*1,08</t>
  </si>
  <si>
    <t>62</t>
  </si>
  <si>
    <t>767995114</t>
  </si>
  <si>
    <t>Montáž atypických zámečnických konstrukcí hmotnosti do 50 kg</t>
  </si>
  <si>
    <t>14879225</t>
  </si>
  <si>
    <t xml:space="preserve">"plot.dílce pev.oplocení z pásoviny 50x10 a 40x8 mm"                 </t>
  </si>
  <si>
    <t>"rozměr 0,65x1,2"                           1*24,9</t>
  </si>
  <si>
    <t>"svislé trubky vrat hor.vjezdu" 2*35,0</t>
  </si>
  <si>
    <t>63</t>
  </si>
  <si>
    <t>767995115</t>
  </si>
  <si>
    <t>Montáž atypických zámečnických konstrukcí hmotnosti do 100 kg</t>
  </si>
  <si>
    <t>-886997947</t>
  </si>
  <si>
    <t>"rozměr 1,1x1,2"                  3*39,16</t>
  </si>
  <si>
    <t>"rozměr 1,5x1,2"                  2*53,5</t>
  </si>
  <si>
    <t>"rozměr 2,3x1,2"                15*77,5</t>
  </si>
  <si>
    <t xml:space="preserve">"křídlo vrat hor.vjezdu z pásoviny 50x10 a 40x8 mm"                 </t>
  </si>
  <si>
    <t>"rozměr 1,55x2,1"                2*90,0</t>
  </si>
  <si>
    <t xml:space="preserve">"křídla a pev.část spod.vstupu z pásoviny 50x10 a 40x8 mm"                 </t>
  </si>
  <si>
    <t>"rozměr celkem 3,9*2,0"   2*57,0+1*85,0</t>
  </si>
  <si>
    <t>64</t>
  </si>
  <si>
    <t>767-1 p.c</t>
  </si>
  <si>
    <t>Materiál na zhotovení zám.výrobků</t>
  </si>
  <si>
    <t>-1799023429</t>
  </si>
  <si>
    <t>"montáž do 10 kg"               127,0</t>
  </si>
  <si>
    <t>"montáž do 50 kg"               94,9</t>
  </si>
  <si>
    <t>"montáž do 100 kg"            1766,0</t>
  </si>
  <si>
    <t>1987,9*1,08</t>
  </si>
  <si>
    <t>65</t>
  </si>
  <si>
    <t>767996701</t>
  </si>
  <si>
    <t>Demontáž atypických zámečnických konstrukcí řezáním hmotnosti jednotlivých dílů do 50 kg</t>
  </si>
  <si>
    <t>-842331690</t>
  </si>
  <si>
    <t>"dle montáže nových dílů"</t>
  </si>
  <si>
    <t>"montáž do 5 kg"                  149,92</t>
  </si>
  <si>
    <t>"montáž do 10 kg"                181,944</t>
  </si>
  <si>
    <t xml:space="preserve">"montáž do 50 kg"               33,5 </t>
  </si>
  <si>
    <t xml:space="preserve">"montáž do 100 kg"            550,0 </t>
  </si>
  <si>
    <t>"montáž do 250 kg"            1632,0</t>
  </si>
  <si>
    <t>2547,364*0,85</t>
  </si>
  <si>
    <t>66</t>
  </si>
  <si>
    <t>998767101</t>
  </si>
  <si>
    <t>Přesun hmot tonážní pro zámečnické konstrukce v objektech v do 6 m</t>
  </si>
  <si>
    <t>1970073393</t>
  </si>
  <si>
    <t>789</t>
  </si>
  <si>
    <t>Povrchové úpravy ocelových konstrukcí a technologických zařízení</t>
  </si>
  <si>
    <t>67</t>
  </si>
  <si>
    <t>789121141</t>
  </si>
  <si>
    <t>Čištění mechanizované ocelových konstrukcí třídy I stupeň přípravy St 3 stupeň zrezivění B</t>
  </si>
  <si>
    <t>1518110063</t>
  </si>
  <si>
    <t>"přepočet hmotnosti zám.výrobků na m2-orientační"</t>
  </si>
  <si>
    <t>"hmotnost celkem v t"           1,987*34*1,05</t>
  </si>
  <si>
    <t>68</t>
  </si>
  <si>
    <t>789121240</t>
  </si>
  <si>
    <t>Odmaštění ocelových konstrukcí třídy I</t>
  </si>
  <si>
    <t>742988356</t>
  </si>
  <si>
    <t>69</t>
  </si>
  <si>
    <t>789121260</t>
  </si>
  <si>
    <t>Ometení ocelových konstrukcí třídy I</t>
  </si>
  <si>
    <t>851621202</t>
  </si>
  <si>
    <t>70</t>
  </si>
  <si>
    <t>789421231</t>
  </si>
  <si>
    <t>Provedení žárového stříkání ocelových konstrukcí třídy I Zn 100 um</t>
  </si>
  <si>
    <t>1842710822</t>
  </si>
  <si>
    <t>71</t>
  </si>
  <si>
    <t>156251010</t>
  </si>
  <si>
    <t>drát metalizační zinkový (Zn) průměr 3 mm, svitek 25 kg</t>
  </si>
  <si>
    <t>-111941116</t>
  </si>
  <si>
    <t>VRN</t>
  </si>
  <si>
    <t>Vedlejší rozpočtové náklady</t>
  </si>
  <si>
    <t>VRN1</t>
  </si>
  <si>
    <t>Průzkumné, geodetické a projektové práce</t>
  </si>
  <si>
    <t>72</t>
  </si>
  <si>
    <t>012103000</t>
  </si>
  <si>
    <t>Geodetické práce před výstavbou-vytýčení inž.sítí</t>
  </si>
  <si>
    <t>kpl</t>
  </si>
  <si>
    <t>1024</t>
  </si>
  <si>
    <t>-586368180</t>
  </si>
  <si>
    <t>VRN3</t>
  </si>
  <si>
    <t>Zařízení staveniště</t>
  </si>
  <si>
    <t>73</t>
  </si>
  <si>
    <t>030001000</t>
  </si>
  <si>
    <t>Zařízení staveniště - zřízení, odstranění</t>
  </si>
  <si>
    <t>-169870924</t>
  </si>
  <si>
    <t>74</t>
  </si>
  <si>
    <t>034203000</t>
  </si>
  <si>
    <t>Oplocení staveniště</t>
  </si>
  <si>
    <t>-262991046</t>
  </si>
  <si>
    <t>75</t>
  </si>
  <si>
    <t>034403000</t>
  </si>
  <si>
    <t>Dopravní značení na staveništi</t>
  </si>
  <si>
    <t>1182771637</t>
  </si>
  <si>
    <t>76</t>
  </si>
  <si>
    <t>035103001</t>
  </si>
  <si>
    <t>Pronájem ploch-zábor veř.prostranství</t>
  </si>
  <si>
    <t>95349092</t>
  </si>
  <si>
    <t>VRN4</t>
  </si>
  <si>
    <t>Inženýrská činnost</t>
  </si>
  <si>
    <t>77</t>
  </si>
  <si>
    <t>045002000</t>
  </si>
  <si>
    <t>Kompletační a koordinační činnost</t>
  </si>
  <si>
    <t>-683096850</t>
  </si>
  <si>
    <t>VRN5</t>
  </si>
  <si>
    <t>Finanční náklady</t>
  </si>
  <si>
    <t>78</t>
  </si>
  <si>
    <t>052103000</t>
  </si>
  <si>
    <t>Rezerva investora</t>
  </si>
  <si>
    <t>kpl…</t>
  </si>
  <si>
    <t>-930631991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</si>
  <si>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</si>
  <si>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</si>
  <si>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</si>
  <si>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</si>
  <si>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</si>
  <si>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</si>
  <si>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</si>
  <si>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</si>
  <si>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</si>
  <si>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</si>
  <si>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</si>
  <si>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</si>
  <si>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</si>
  <si>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</si>
  <si>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</si>
  <si>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</si>
  <si>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</si>
  <si>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</si>
  <si>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</si>
  <si>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</si>
  <si>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</si>
  <si>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</si>
  <si>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</si>
  <si>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</si>
  <si>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</si>
  <si>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</si>
  <si>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</si>
  <si>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</si>
  <si>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</si>
  <si>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</si>
  <si>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</si>
  <si>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</si>
  <si>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</si>
  <si>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</si>
  <si>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</si>
  <si>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</si>
  <si>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</si>
  <si>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</si>
  <si>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</si>
  <si>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</si>
  <si>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</si>
  <si>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</si>
  <si>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</si>
  <si>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</si>
  <si>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</si>
  <si>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</si>
  <si>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</si>
  <si>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</si>
  <si>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</si>
  <si>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</si>
  <si>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</si>
  <si>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</si>
  <si>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</si>
  <si>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</si>
  <si>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</si>
  <si>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</si>
  <si>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</si>
  <si>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</si>
  <si>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</si>
  <si>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</si>
  <si>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</si>
  <si>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</si>
  <si>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</si>
  <si>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</si>
  <si>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</si>
  <si>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</si>
  <si>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</si>
  <si>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</si>
  <si>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</si>
  <si>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</si>
  <si>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</si>
  <si>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</si>
  <si>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</si>
  <si>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</si>
  <si>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</si>
  <si>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</si>
  <si>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</si>
  <si>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</si>
  <si>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</si>
  <si>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</si>
  <si>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</si>
  <si>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</si>
  <si>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</si>
  <si>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</si>
  <si>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</si>
  <si>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</si>
  <si>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</si>
  <si>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</si>
  <si>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</si>
  <si>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</si>
  <si>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</si>
  <si>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</si>
  <si>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</si>
  <si>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</si>
  <si>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</si>
  <si>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</si>
  <si>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</si>
  <si>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</si>
  <si>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</si>
  <si>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</si>
  <si>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</si>
  <si>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</si>
  <si>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</si>
  <si>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</si>
  <si>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</si>
  <si>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</si>
  <si>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</si>
  <si>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</si>
  <si>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</si>
  <si>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</si>
  <si>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</si>
  <si>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</si>
  <si>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</si>
  <si>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</si>
  <si>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</si>
  <si>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</si>
  <si>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</si>
  <si>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</si>
  <si>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</si>
  <si>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</si>
  <si>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</si>
  <si>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</si>
  <si>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</si>
  <si>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</si>
  <si>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</si>
  <si>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</si>
  <si>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</si>
  <si>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</si>
  <si>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</si>
  <si>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</si>
  <si>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</si>
  <si>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</si>
  <si>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</si>
  <si>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</si>
  <si>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</si>
  <si>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</si>
  <si>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</si>
  <si>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</si>
  <si>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</si>
  <si>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</si>
  <si>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</si>
  <si>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</si>
  <si>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</si>
  <si>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</si>
  <si>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</si>
  <si>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</si>
  <si>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</si>
  <si>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</si>
  <si>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</si>
  <si>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</si>
  <si>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</si>
  <si>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</si>
  <si>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</si>
  <si>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</si>
  <si>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</si>
  <si>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</si>
  <si>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</si>
  <si>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</si>
  <si>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</si>
  <si>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</si>
  <si>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</si>
  <si>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</si>
  <si>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</si>
  <si>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</si>
  <si>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</si>
  <si>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</si>
  <si>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</si>
  <si>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</si>
  <si>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</si>
  <si>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</si>
  <si>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</si>
  <si>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</si>
  <si>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</si>
  <si>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</si>
  <si>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</si>
  <si>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</si>
  <si>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</si>
  <si>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</si>
  <si>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</si>
  <si>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</si>
  <si>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</si>
  <si>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</si>
  <si>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</si>
  <si>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ZelenehoPlotDef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</si>
</sst>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5" activePane="bottomLeft" state="frozen"/>
      <selection pane="bottomLeft" activeCell="C51" sqref="C5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332" t="s">
        <v>8</v>
      </c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24" t="s">
        <v>9</v>
      </c>
      <c r="BT2" s="24" t="s">
        <v>10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 x14ac:dyDescent="0.3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 x14ac:dyDescent="0.3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42" t="s">
        <v>762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9"/>
      <c r="AQ5" s="31"/>
      <c r="BE5" s="340" t="s">
        <v>17</v>
      </c>
      <c r="BS5" s="24" t="s">
        <v>9</v>
      </c>
    </row>
    <row r="6" spans="1:74" ht="36.950000000000003" customHeight="1" x14ac:dyDescent="0.3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4" t="s">
        <v>19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9"/>
      <c r="AQ6" s="31"/>
      <c r="BE6" s="341"/>
      <c r="BS6" s="24" t="s">
        <v>9</v>
      </c>
    </row>
    <row r="7" spans="1:74" ht="14.45" customHeight="1" x14ac:dyDescent="0.3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21</v>
      </c>
      <c r="AL7" s="29"/>
      <c r="AM7" s="29"/>
      <c r="AN7" s="35" t="s">
        <v>5</v>
      </c>
      <c r="AO7" s="29"/>
      <c r="AP7" s="29"/>
      <c r="AQ7" s="31"/>
      <c r="BE7" s="341"/>
      <c r="BS7" s="24" t="s">
        <v>9</v>
      </c>
    </row>
    <row r="8" spans="1:74" ht="14.45" customHeight="1" x14ac:dyDescent="0.3">
      <c r="B8" s="28"/>
      <c r="C8" s="29"/>
      <c r="D8" s="37" t="s">
        <v>22</v>
      </c>
      <c r="E8" s="29"/>
      <c r="F8" s="29"/>
      <c r="G8" s="29"/>
      <c r="H8" s="29"/>
      <c r="I8" s="29"/>
      <c r="J8" s="29"/>
      <c r="K8" s="35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24</v>
      </c>
      <c r="AL8" s="29"/>
      <c r="AM8" s="29"/>
      <c r="AN8" s="38" t="s">
        <v>25</v>
      </c>
      <c r="AO8" s="29"/>
      <c r="AP8" s="29"/>
      <c r="AQ8" s="31"/>
      <c r="BE8" s="341"/>
      <c r="BS8" s="24" t="s">
        <v>9</v>
      </c>
    </row>
    <row r="9" spans="1:74" ht="14.45" customHeigh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1"/>
      <c r="BS9" s="24" t="s">
        <v>9</v>
      </c>
    </row>
    <row r="10" spans="1:74" ht="14.45" customHeight="1" x14ac:dyDescent="0.3">
      <c r="B10" s="28"/>
      <c r="C10" s="29"/>
      <c r="D10" s="37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27</v>
      </c>
      <c r="AL10" s="29"/>
      <c r="AM10" s="29"/>
      <c r="AN10" s="35" t="s">
        <v>5</v>
      </c>
      <c r="AO10" s="29"/>
      <c r="AP10" s="29"/>
      <c r="AQ10" s="31"/>
      <c r="BE10" s="341"/>
      <c r="BS10" s="24" t="s">
        <v>9</v>
      </c>
    </row>
    <row r="11" spans="1:74" ht="18.399999999999999" customHeight="1" x14ac:dyDescent="0.3">
      <c r="B11" s="28"/>
      <c r="C11" s="29"/>
      <c r="D11" s="29"/>
      <c r="E11" s="35" t="s">
        <v>23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28</v>
      </c>
      <c r="AL11" s="29"/>
      <c r="AM11" s="29"/>
      <c r="AN11" s="35" t="s">
        <v>5</v>
      </c>
      <c r="AO11" s="29"/>
      <c r="AP11" s="29"/>
      <c r="AQ11" s="31"/>
      <c r="BE11" s="341"/>
      <c r="BS11" s="24" t="s">
        <v>9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1"/>
      <c r="BS12" s="24" t="s">
        <v>9</v>
      </c>
    </row>
    <row r="13" spans="1:74" ht="14.45" customHeight="1" x14ac:dyDescent="0.3">
      <c r="B13" s="28"/>
      <c r="C13" s="29"/>
      <c r="D13" s="37" t="s">
        <v>29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27</v>
      </c>
      <c r="AL13" s="29"/>
      <c r="AM13" s="29"/>
      <c r="AN13" s="39" t="s">
        <v>30</v>
      </c>
      <c r="AO13" s="29"/>
      <c r="AP13" s="29"/>
      <c r="AQ13" s="31"/>
      <c r="BE13" s="341"/>
      <c r="BS13" s="24" t="s">
        <v>9</v>
      </c>
    </row>
    <row r="14" spans="1:74" ht="15" x14ac:dyDescent="0.3">
      <c r="B14" s="28"/>
      <c r="C14" s="29"/>
      <c r="D14" s="29"/>
      <c r="E14" s="345" t="s">
        <v>30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7" t="s">
        <v>28</v>
      </c>
      <c r="AL14" s="29"/>
      <c r="AM14" s="29"/>
      <c r="AN14" s="39" t="s">
        <v>30</v>
      </c>
      <c r="AO14" s="29"/>
      <c r="AP14" s="29"/>
      <c r="AQ14" s="31"/>
      <c r="BE14" s="341"/>
      <c r="BS14" s="24" t="s">
        <v>9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1"/>
      <c r="BS15" s="24" t="s">
        <v>6</v>
      </c>
    </row>
    <row r="16" spans="1:74" ht="14.45" customHeight="1" x14ac:dyDescent="0.3">
      <c r="B16" s="28"/>
      <c r="C16" s="29"/>
      <c r="D16" s="37" t="s">
        <v>31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27</v>
      </c>
      <c r="AL16" s="29"/>
      <c r="AM16" s="29"/>
      <c r="AN16" s="35" t="s">
        <v>5</v>
      </c>
      <c r="AO16" s="29"/>
      <c r="AP16" s="29"/>
      <c r="AQ16" s="31"/>
      <c r="BE16" s="341"/>
      <c r="BS16" s="24" t="s">
        <v>6</v>
      </c>
    </row>
    <row r="17" spans="2:71" ht="18.399999999999999" customHeight="1" x14ac:dyDescent="0.3">
      <c r="B17" s="28"/>
      <c r="C17" s="29"/>
      <c r="D17" s="29"/>
      <c r="E17" s="35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28</v>
      </c>
      <c r="AL17" s="29"/>
      <c r="AM17" s="29"/>
      <c r="AN17" s="35" t="s">
        <v>5</v>
      </c>
      <c r="AO17" s="29"/>
      <c r="AP17" s="29"/>
      <c r="AQ17" s="31"/>
      <c r="BE17" s="341"/>
      <c r="BS17" s="24" t="s">
        <v>32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1"/>
      <c r="BS18" s="24" t="s">
        <v>9</v>
      </c>
    </row>
    <row r="19" spans="2:71" ht="14.45" customHeight="1" x14ac:dyDescent="0.3">
      <c r="B19" s="28"/>
      <c r="C19" s="29"/>
      <c r="D19" s="37" t="s">
        <v>33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1"/>
      <c r="BS19" s="24" t="s">
        <v>9</v>
      </c>
    </row>
    <row r="20" spans="2:71" ht="22.5" customHeight="1" x14ac:dyDescent="0.3">
      <c r="B20" s="28"/>
      <c r="C20" s="29"/>
      <c r="D20" s="29"/>
      <c r="E20" s="347" t="s">
        <v>5</v>
      </c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29"/>
      <c r="AP20" s="29"/>
      <c r="AQ20" s="31"/>
      <c r="BE20" s="341"/>
      <c r="BS20" s="24" t="s">
        <v>32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1"/>
    </row>
    <row r="22" spans="2:71" ht="6.95" customHeight="1" x14ac:dyDescent="0.3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1"/>
    </row>
    <row r="23" spans="2:71" s="1" customFormat="1" ht="25.9" customHeight="1" x14ac:dyDescent="0.3">
      <c r="B23" s="41"/>
      <c r="C23" s="42"/>
      <c r="D23" s="43" t="s">
        <v>34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48">
        <f>ROUND(AG51,2)</f>
        <v>0</v>
      </c>
      <c r="AL23" s="349"/>
      <c r="AM23" s="349"/>
      <c r="AN23" s="349"/>
      <c r="AO23" s="349"/>
      <c r="AP23" s="42"/>
      <c r="AQ23" s="45"/>
      <c r="BE23" s="341"/>
    </row>
    <row r="24" spans="2:71" s="1" customFormat="1" ht="6.95" customHeight="1" x14ac:dyDescent="0.3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1"/>
    </row>
    <row r="25" spans="2:71" s="1" customFormat="1" x14ac:dyDescent="0.3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0" t="s">
        <v>35</v>
      </c>
      <c r="M25" s="350"/>
      <c r="N25" s="350"/>
      <c r="O25" s="350"/>
      <c r="P25" s="42"/>
      <c r="Q25" s="42"/>
      <c r="R25" s="42"/>
      <c r="S25" s="42"/>
      <c r="T25" s="42"/>
      <c r="U25" s="42"/>
      <c r="V25" s="42"/>
      <c r="W25" s="350" t="s">
        <v>36</v>
      </c>
      <c r="X25" s="350"/>
      <c r="Y25" s="350"/>
      <c r="Z25" s="350"/>
      <c r="AA25" s="350"/>
      <c r="AB25" s="350"/>
      <c r="AC25" s="350"/>
      <c r="AD25" s="350"/>
      <c r="AE25" s="350"/>
      <c r="AF25" s="42"/>
      <c r="AG25" s="42"/>
      <c r="AH25" s="42"/>
      <c r="AI25" s="42"/>
      <c r="AJ25" s="42"/>
      <c r="AK25" s="350" t="s">
        <v>37</v>
      </c>
      <c r="AL25" s="350"/>
      <c r="AM25" s="350"/>
      <c r="AN25" s="350"/>
      <c r="AO25" s="350"/>
      <c r="AP25" s="42"/>
      <c r="AQ25" s="45"/>
      <c r="BE25" s="341"/>
    </row>
    <row r="26" spans="2:71" s="2" customFormat="1" ht="14.45" customHeight="1" x14ac:dyDescent="0.3">
      <c r="B26" s="47"/>
      <c r="C26" s="48"/>
      <c r="D26" s="49" t="s">
        <v>38</v>
      </c>
      <c r="E26" s="48"/>
      <c r="F26" s="49" t="s">
        <v>39</v>
      </c>
      <c r="G26" s="48"/>
      <c r="H26" s="48"/>
      <c r="I26" s="48"/>
      <c r="J26" s="48"/>
      <c r="K26" s="48"/>
      <c r="L26" s="315">
        <v>0.21</v>
      </c>
      <c r="M26" s="316"/>
      <c r="N26" s="316"/>
      <c r="O26" s="316"/>
      <c r="P26" s="48"/>
      <c r="Q26" s="48"/>
      <c r="R26" s="48"/>
      <c r="S26" s="48"/>
      <c r="T26" s="48"/>
      <c r="U26" s="48"/>
      <c r="V26" s="48"/>
      <c r="W26" s="331">
        <f>ROUND(AZ51,2)</f>
        <v>0</v>
      </c>
      <c r="X26" s="316"/>
      <c r="Y26" s="316"/>
      <c r="Z26" s="316"/>
      <c r="AA26" s="316"/>
      <c r="AB26" s="316"/>
      <c r="AC26" s="316"/>
      <c r="AD26" s="316"/>
      <c r="AE26" s="316"/>
      <c r="AF26" s="48"/>
      <c r="AG26" s="48"/>
      <c r="AH26" s="48"/>
      <c r="AI26" s="48"/>
      <c r="AJ26" s="48"/>
      <c r="AK26" s="331">
        <f>ROUND(AV51,2)</f>
        <v>0</v>
      </c>
      <c r="AL26" s="316"/>
      <c r="AM26" s="316"/>
      <c r="AN26" s="316"/>
      <c r="AO26" s="316"/>
      <c r="AP26" s="48"/>
      <c r="AQ26" s="50"/>
      <c r="BE26" s="341"/>
    </row>
    <row r="27" spans="2:71" s="2" customFormat="1" ht="14.45" customHeight="1" x14ac:dyDescent="0.3">
      <c r="B27" s="47"/>
      <c r="C27" s="48"/>
      <c r="D27" s="48"/>
      <c r="E27" s="48"/>
      <c r="F27" s="49" t="s">
        <v>40</v>
      </c>
      <c r="G27" s="48"/>
      <c r="H27" s="48"/>
      <c r="I27" s="48"/>
      <c r="J27" s="48"/>
      <c r="K27" s="48"/>
      <c r="L27" s="315">
        <v>0.15</v>
      </c>
      <c r="M27" s="316"/>
      <c r="N27" s="316"/>
      <c r="O27" s="316"/>
      <c r="P27" s="48"/>
      <c r="Q27" s="48"/>
      <c r="R27" s="48"/>
      <c r="S27" s="48"/>
      <c r="T27" s="48"/>
      <c r="U27" s="48"/>
      <c r="V27" s="48"/>
      <c r="W27" s="331">
        <f>ROUND(BA51,2)</f>
        <v>0</v>
      </c>
      <c r="X27" s="316"/>
      <c r="Y27" s="316"/>
      <c r="Z27" s="316"/>
      <c r="AA27" s="316"/>
      <c r="AB27" s="316"/>
      <c r="AC27" s="316"/>
      <c r="AD27" s="316"/>
      <c r="AE27" s="316"/>
      <c r="AF27" s="48"/>
      <c r="AG27" s="48"/>
      <c r="AH27" s="48"/>
      <c r="AI27" s="48"/>
      <c r="AJ27" s="48"/>
      <c r="AK27" s="331">
        <f>ROUND(AW51,2)</f>
        <v>0</v>
      </c>
      <c r="AL27" s="316"/>
      <c r="AM27" s="316"/>
      <c r="AN27" s="316"/>
      <c r="AO27" s="316"/>
      <c r="AP27" s="48"/>
      <c r="AQ27" s="50"/>
      <c r="BE27" s="341"/>
    </row>
    <row r="28" spans="2:71" s="2" customFormat="1" ht="14.45" hidden="1" customHeight="1" x14ac:dyDescent="0.3">
      <c r="B28" s="47"/>
      <c r="C28" s="48"/>
      <c r="D28" s="48"/>
      <c r="E28" s="48"/>
      <c r="F28" s="49" t="s">
        <v>41</v>
      </c>
      <c r="G28" s="48"/>
      <c r="H28" s="48"/>
      <c r="I28" s="48"/>
      <c r="J28" s="48"/>
      <c r="K28" s="48"/>
      <c r="L28" s="315">
        <v>0.21</v>
      </c>
      <c r="M28" s="316"/>
      <c r="N28" s="316"/>
      <c r="O28" s="316"/>
      <c r="P28" s="48"/>
      <c r="Q28" s="48"/>
      <c r="R28" s="48"/>
      <c r="S28" s="48"/>
      <c r="T28" s="48"/>
      <c r="U28" s="48"/>
      <c r="V28" s="48"/>
      <c r="W28" s="331">
        <f>ROUND(BB51,2)</f>
        <v>0</v>
      </c>
      <c r="X28" s="316"/>
      <c r="Y28" s="316"/>
      <c r="Z28" s="316"/>
      <c r="AA28" s="316"/>
      <c r="AB28" s="316"/>
      <c r="AC28" s="316"/>
      <c r="AD28" s="316"/>
      <c r="AE28" s="316"/>
      <c r="AF28" s="48"/>
      <c r="AG28" s="48"/>
      <c r="AH28" s="48"/>
      <c r="AI28" s="48"/>
      <c r="AJ28" s="48"/>
      <c r="AK28" s="331">
        <v>0</v>
      </c>
      <c r="AL28" s="316"/>
      <c r="AM28" s="316"/>
      <c r="AN28" s="316"/>
      <c r="AO28" s="316"/>
      <c r="AP28" s="48"/>
      <c r="AQ28" s="50"/>
      <c r="BE28" s="341"/>
    </row>
    <row r="29" spans="2:71" s="2" customFormat="1" ht="14.45" hidden="1" customHeight="1" x14ac:dyDescent="0.3">
      <c r="B29" s="47"/>
      <c r="C29" s="48"/>
      <c r="D29" s="48"/>
      <c r="E29" s="48"/>
      <c r="F29" s="49" t="s">
        <v>42</v>
      </c>
      <c r="G29" s="48"/>
      <c r="H29" s="48"/>
      <c r="I29" s="48"/>
      <c r="J29" s="48"/>
      <c r="K29" s="48"/>
      <c r="L29" s="315">
        <v>0.15</v>
      </c>
      <c r="M29" s="316"/>
      <c r="N29" s="316"/>
      <c r="O29" s="316"/>
      <c r="P29" s="48"/>
      <c r="Q29" s="48"/>
      <c r="R29" s="48"/>
      <c r="S29" s="48"/>
      <c r="T29" s="48"/>
      <c r="U29" s="48"/>
      <c r="V29" s="48"/>
      <c r="W29" s="331">
        <f>ROUND(BC51,2)</f>
        <v>0</v>
      </c>
      <c r="X29" s="316"/>
      <c r="Y29" s="316"/>
      <c r="Z29" s="316"/>
      <c r="AA29" s="316"/>
      <c r="AB29" s="316"/>
      <c r="AC29" s="316"/>
      <c r="AD29" s="316"/>
      <c r="AE29" s="316"/>
      <c r="AF29" s="48"/>
      <c r="AG29" s="48"/>
      <c r="AH29" s="48"/>
      <c r="AI29" s="48"/>
      <c r="AJ29" s="48"/>
      <c r="AK29" s="331">
        <v>0</v>
      </c>
      <c r="AL29" s="316"/>
      <c r="AM29" s="316"/>
      <c r="AN29" s="316"/>
      <c r="AO29" s="316"/>
      <c r="AP29" s="48"/>
      <c r="AQ29" s="50"/>
      <c r="BE29" s="341"/>
    </row>
    <row r="30" spans="2:71" s="2" customFormat="1" ht="14.45" hidden="1" customHeight="1" x14ac:dyDescent="0.3">
      <c r="B30" s="47"/>
      <c r="C30" s="48"/>
      <c r="D30" s="48"/>
      <c r="E30" s="48"/>
      <c r="F30" s="49" t="s">
        <v>43</v>
      </c>
      <c r="G30" s="48"/>
      <c r="H30" s="48"/>
      <c r="I30" s="48"/>
      <c r="J30" s="48"/>
      <c r="K30" s="48"/>
      <c r="L30" s="315">
        <v>0</v>
      </c>
      <c r="M30" s="316"/>
      <c r="N30" s="316"/>
      <c r="O30" s="316"/>
      <c r="P30" s="48"/>
      <c r="Q30" s="48"/>
      <c r="R30" s="48"/>
      <c r="S30" s="48"/>
      <c r="T30" s="48"/>
      <c r="U30" s="48"/>
      <c r="V30" s="48"/>
      <c r="W30" s="331">
        <f>ROUND(BD51,2)</f>
        <v>0</v>
      </c>
      <c r="X30" s="316"/>
      <c r="Y30" s="316"/>
      <c r="Z30" s="316"/>
      <c r="AA30" s="316"/>
      <c r="AB30" s="316"/>
      <c r="AC30" s="316"/>
      <c r="AD30" s="316"/>
      <c r="AE30" s="316"/>
      <c r="AF30" s="48"/>
      <c r="AG30" s="48"/>
      <c r="AH30" s="48"/>
      <c r="AI30" s="48"/>
      <c r="AJ30" s="48"/>
      <c r="AK30" s="331">
        <v>0</v>
      </c>
      <c r="AL30" s="316"/>
      <c r="AM30" s="316"/>
      <c r="AN30" s="316"/>
      <c r="AO30" s="316"/>
      <c r="AP30" s="48"/>
      <c r="AQ30" s="50"/>
      <c r="BE30" s="341"/>
    </row>
    <row r="31" spans="2:71" s="1" customFormat="1" ht="6.95" customHeight="1" x14ac:dyDescent="0.3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1"/>
    </row>
    <row r="32" spans="2:71" s="1" customFormat="1" ht="25.9" customHeight="1" x14ac:dyDescent="0.3">
      <c r="B32" s="41"/>
      <c r="C32" s="51"/>
      <c r="D32" s="52" t="s">
        <v>44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45</v>
      </c>
      <c r="U32" s="53"/>
      <c r="V32" s="53"/>
      <c r="W32" s="53"/>
      <c r="X32" s="351" t="s">
        <v>46</v>
      </c>
      <c r="Y32" s="329"/>
      <c r="Z32" s="329"/>
      <c r="AA32" s="329"/>
      <c r="AB32" s="329"/>
      <c r="AC32" s="53"/>
      <c r="AD32" s="53"/>
      <c r="AE32" s="53"/>
      <c r="AF32" s="53"/>
      <c r="AG32" s="53"/>
      <c r="AH32" s="53"/>
      <c r="AI32" s="53"/>
      <c r="AJ32" s="53"/>
      <c r="AK32" s="328">
        <f>SUM(AK23:AK30)</f>
        <v>0</v>
      </c>
      <c r="AL32" s="329"/>
      <c r="AM32" s="329"/>
      <c r="AN32" s="329"/>
      <c r="AO32" s="330"/>
      <c r="AP32" s="51"/>
      <c r="AQ32" s="55"/>
      <c r="BE32" s="341"/>
    </row>
    <row r="33" spans="2:56" s="1" customFormat="1" ht="6.95" customHeight="1" x14ac:dyDescent="0.3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 x14ac:dyDescent="0.3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 x14ac:dyDescent="0.3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 x14ac:dyDescent="0.3">
      <c r="B39" s="41"/>
      <c r="C39" s="61" t="s">
        <v>47</v>
      </c>
      <c r="AR39" s="41"/>
    </row>
    <row r="40" spans="2:56" s="1" customFormat="1" ht="6.95" customHeight="1" x14ac:dyDescent="0.3">
      <c r="B40" s="41"/>
      <c r="AR40" s="41"/>
    </row>
    <row r="41" spans="2:56" s="3" customFormat="1" ht="14.45" customHeight="1" x14ac:dyDescent="0.3">
      <c r="B41" s="62"/>
      <c r="C41" s="63" t="s">
        <v>16</v>
      </c>
      <c r="L41" s="3" t="str">
        <f>K5</f>
        <v>ZelenehoPlotDef</v>
      </c>
      <c r="AR41" s="62"/>
    </row>
    <row r="42" spans="2:56" s="4" customFormat="1" ht="36.950000000000003" customHeight="1" x14ac:dyDescent="0.3">
      <c r="B42" s="64"/>
      <c r="C42" s="65" t="s">
        <v>18</v>
      </c>
      <c r="L42" s="320" t="str">
        <f>K6</f>
        <v>Dětský domov Dagmar, Zeleného 51, Brno.oplocení části areálu</v>
      </c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R42" s="64"/>
    </row>
    <row r="43" spans="2:56" s="1" customFormat="1" ht="6.95" customHeight="1" x14ac:dyDescent="0.3">
      <c r="B43" s="41"/>
      <c r="AR43" s="41"/>
    </row>
    <row r="44" spans="2:56" s="1" customFormat="1" ht="15" x14ac:dyDescent="0.3">
      <c r="B44" s="41"/>
      <c r="C44" s="63" t="s">
        <v>22</v>
      </c>
      <c r="L44" s="66" t="str">
        <f>IF(K8="","",K8)</f>
        <v xml:space="preserve"> </v>
      </c>
      <c r="AI44" s="63" t="s">
        <v>24</v>
      </c>
      <c r="AM44" s="322" t="str">
        <f>IF(AN8= "","",AN8)</f>
        <v>22. 5. 2017</v>
      </c>
      <c r="AN44" s="322"/>
      <c r="AR44" s="41"/>
    </row>
    <row r="45" spans="2:56" s="1" customFormat="1" ht="6.95" customHeight="1" x14ac:dyDescent="0.3">
      <c r="B45" s="41"/>
      <c r="AR45" s="41"/>
    </row>
    <row r="46" spans="2:56" s="1" customFormat="1" ht="15" x14ac:dyDescent="0.3">
      <c r="B46" s="41"/>
      <c r="C46" s="63" t="s">
        <v>26</v>
      </c>
      <c r="L46" s="3" t="str">
        <f>IF(E11= "","",E11)</f>
        <v xml:space="preserve"> </v>
      </c>
      <c r="AI46" s="63" t="s">
        <v>31</v>
      </c>
      <c r="AM46" s="323" t="str">
        <f>IF(E17="","",E17)</f>
        <v xml:space="preserve"> </v>
      </c>
      <c r="AN46" s="323"/>
      <c r="AO46" s="323"/>
      <c r="AP46" s="323"/>
      <c r="AR46" s="41"/>
      <c r="AS46" s="336" t="s">
        <v>48</v>
      </c>
      <c r="AT46" s="337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 x14ac:dyDescent="0.3">
      <c r="B47" s="41"/>
      <c r="C47" s="63" t="s">
        <v>29</v>
      </c>
      <c r="L47" s="3" t="str">
        <f>IF(E14= "Vyplň údaj","",E14)</f>
        <v/>
      </c>
      <c r="AR47" s="41"/>
      <c r="AS47" s="338"/>
      <c r="AT47" s="339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 x14ac:dyDescent="0.3">
      <c r="B48" s="41"/>
      <c r="AR48" s="41"/>
      <c r="AS48" s="338"/>
      <c r="AT48" s="339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0" s="1" customFormat="1" ht="29.25" customHeight="1" x14ac:dyDescent="0.3">
      <c r="B49" s="41"/>
      <c r="C49" s="324" t="s">
        <v>49</v>
      </c>
      <c r="D49" s="325"/>
      <c r="E49" s="325"/>
      <c r="F49" s="325"/>
      <c r="G49" s="325"/>
      <c r="H49" s="71"/>
      <c r="I49" s="326" t="s">
        <v>50</v>
      </c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7" t="s">
        <v>51</v>
      </c>
      <c r="AH49" s="325"/>
      <c r="AI49" s="325"/>
      <c r="AJ49" s="325"/>
      <c r="AK49" s="325"/>
      <c r="AL49" s="325"/>
      <c r="AM49" s="325"/>
      <c r="AN49" s="326" t="s">
        <v>52</v>
      </c>
      <c r="AO49" s="325"/>
      <c r="AP49" s="325"/>
      <c r="AQ49" s="72" t="s">
        <v>53</v>
      </c>
      <c r="AR49" s="41"/>
      <c r="AS49" s="73" t="s">
        <v>54</v>
      </c>
      <c r="AT49" s="74" t="s">
        <v>55</v>
      </c>
      <c r="AU49" s="74" t="s">
        <v>56</v>
      </c>
      <c r="AV49" s="74" t="s">
        <v>57</v>
      </c>
      <c r="AW49" s="74" t="s">
        <v>58</v>
      </c>
      <c r="AX49" s="74" t="s">
        <v>59</v>
      </c>
      <c r="AY49" s="74" t="s">
        <v>60</v>
      </c>
      <c r="AZ49" s="74" t="s">
        <v>61</v>
      </c>
      <c r="BA49" s="74" t="s">
        <v>62</v>
      </c>
      <c r="BB49" s="74" t="s">
        <v>63</v>
      </c>
      <c r="BC49" s="74" t="s">
        <v>64</v>
      </c>
      <c r="BD49" s="75" t="s">
        <v>65</v>
      </c>
    </row>
    <row r="50" spans="1:90" s="1" customFormat="1" ht="10.9" customHeight="1" x14ac:dyDescent="0.3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0" s="4" customFormat="1" ht="32.450000000000003" customHeight="1" x14ac:dyDescent="0.3">
      <c r="B51" s="64"/>
      <c r="C51" s="77" t="s">
        <v>66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18">
        <f>ROUND(AG52,2)</f>
        <v>0</v>
      </c>
      <c r="AH51" s="318"/>
      <c r="AI51" s="318"/>
      <c r="AJ51" s="318"/>
      <c r="AK51" s="318"/>
      <c r="AL51" s="318"/>
      <c r="AM51" s="318"/>
      <c r="AN51" s="319">
        <f>SUM(AG51,AT51)</f>
        <v>0</v>
      </c>
      <c r="AO51" s="319"/>
      <c r="AP51" s="319"/>
      <c r="AQ51" s="79" t="s">
        <v>5</v>
      </c>
      <c r="AR51" s="64"/>
      <c r="AS51" s="80">
        <f>ROUND(AS52,2)</f>
        <v>0</v>
      </c>
      <c r="AT51" s="81">
        <f>ROUND(SUM(AV51:AW51),2)</f>
        <v>0</v>
      </c>
      <c r="AU51" s="82">
        <f>ROUND(AU52,5)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ROUND(AZ52,2)</f>
        <v>0</v>
      </c>
      <c r="BA51" s="81">
        <f>ROUND(BA52,2)</f>
        <v>0</v>
      </c>
      <c r="BB51" s="81">
        <f>ROUND(BB52,2)</f>
        <v>0</v>
      </c>
      <c r="BC51" s="81">
        <f>ROUND(BC52,2)</f>
        <v>0</v>
      </c>
      <c r="BD51" s="83">
        <f>ROUND(BD52,2)</f>
        <v>0</v>
      </c>
      <c r="BS51" s="65" t="s">
        <v>67</v>
      </c>
      <c r="BT51" s="65" t="s">
        <v>68</v>
      </c>
      <c r="BV51" s="65" t="s">
        <v>69</v>
      </c>
      <c r="BW51" s="65" t="s">
        <v>7</v>
      </c>
      <c r="BX51" s="65" t="s">
        <v>70</v>
      </c>
      <c r="CL51" s="65" t="s">
        <v>5</v>
      </c>
    </row>
    <row r="52" spans="1:90" s="5" customFormat="1" ht="53.25" customHeight="1" x14ac:dyDescent="0.3">
      <c r="A52" s="84" t="s">
        <v>71</v>
      </c>
      <c r="B52" s="85"/>
      <c r="C52" s="86"/>
      <c r="D52" s="317" t="s">
        <v>762</v>
      </c>
      <c r="E52" s="317"/>
      <c r="F52" s="317"/>
      <c r="G52" s="317"/>
      <c r="H52" s="317"/>
      <c r="I52" s="87"/>
      <c r="J52" s="317" t="s">
        <v>19</v>
      </c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34">
        <f>'KotekZelenehoPlotDef - Dě...'!J25</f>
        <v>0</v>
      </c>
      <c r="AH52" s="335"/>
      <c r="AI52" s="335"/>
      <c r="AJ52" s="335"/>
      <c r="AK52" s="335"/>
      <c r="AL52" s="335"/>
      <c r="AM52" s="335"/>
      <c r="AN52" s="334">
        <f>SUM(AG52,AT52)</f>
        <v>0</v>
      </c>
      <c r="AO52" s="335"/>
      <c r="AP52" s="335"/>
      <c r="AQ52" s="88" t="s">
        <v>72</v>
      </c>
      <c r="AR52" s="85"/>
      <c r="AS52" s="89">
        <v>0</v>
      </c>
      <c r="AT52" s="90">
        <f>ROUND(SUM(AV52:AW52),2)</f>
        <v>0</v>
      </c>
      <c r="AU52" s="91">
        <f>'KotekZelenehoPlotDef - Dě...'!P88</f>
        <v>0</v>
      </c>
      <c r="AV52" s="90">
        <f>'KotekZelenehoPlotDef - Dě...'!J28</f>
        <v>0</v>
      </c>
      <c r="AW52" s="90">
        <f>'KotekZelenehoPlotDef - Dě...'!J29</f>
        <v>0</v>
      </c>
      <c r="AX52" s="90">
        <f>'KotekZelenehoPlotDef - Dě...'!J30</f>
        <v>0</v>
      </c>
      <c r="AY52" s="90">
        <f>'KotekZelenehoPlotDef - Dě...'!J31</f>
        <v>0</v>
      </c>
      <c r="AZ52" s="90">
        <f>'KotekZelenehoPlotDef - Dě...'!F28</f>
        <v>0</v>
      </c>
      <c r="BA52" s="90">
        <f>'KotekZelenehoPlotDef - Dě...'!F29</f>
        <v>0</v>
      </c>
      <c r="BB52" s="90">
        <f>'KotekZelenehoPlotDef - Dě...'!F30</f>
        <v>0</v>
      </c>
      <c r="BC52" s="90">
        <f>'KotekZelenehoPlotDef - Dě...'!F31</f>
        <v>0</v>
      </c>
      <c r="BD52" s="92">
        <f>'KotekZelenehoPlotDef - Dě...'!F32</f>
        <v>0</v>
      </c>
      <c r="BT52" s="93" t="s">
        <v>73</v>
      </c>
      <c r="BU52" s="93" t="s">
        <v>74</v>
      </c>
      <c r="BV52" s="93" t="s">
        <v>69</v>
      </c>
      <c r="BW52" s="93" t="s">
        <v>7</v>
      </c>
      <c r="BX52" s="93" t="s">
        <v>70</v>
      </c>
      <c r="CL52" s="93" t="s">
        <v>5</v>
      </c>
    </row>
    <row r="53" spans="1:90" s="1" customFormat="1" ht="30" customHeight="1" x14ac:dyDescent="0.3">
      <c r="B53" s="41"/>
      <c r="AR53" s="41"/>
    </row>
    <row r="54" spans="1:90" s="1" customFormat="1" ht="6.95" customHeight="1" x14ac:dyDescent="0.3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41"/>
    </row>
  </sheetData>
  <mergeCells count="41"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X32:AB32"/>
  </mergeCells>
  <hyperlinks>
    <hyperlink ref="K1:S1" location="C2" display="1) Rekapitulace stavby"/>
    <hyperlink ref="W1:AI1" location="C51" display="2) Rekapitulace objektů stavby a soupisů prací"/>
    <hyperlink ref="A52" location="'KotekZelenehoPlotDef - Dě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4"/>
  <sheetViews>
    <sheetView showGridLines="0" tabSelected="1" workbookViewId="0">
      <pane ySplit="1" topLeftCell="A189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95"/>
      <c r="C1" s="95"/>
      <c r="D1" s="96" t="s">
        <v>1</v>
      </c>
      <c r="E1" s="95"/>
      <c r="F1" s="97" t="s">
        <v>75</v>
      </c>
      <c r="G1" s="353" t="s">
        <v>76</v>
      </c>
      <c r="H1" s="353"/>
      <c r="I1" s="98"/>
      <c r="J1" s="97" t="s">
        <v>77</v>
      </c>
      <c r="K1" s="96" t="s">
        <v>78</v>
      </c>
      <c r="L1" s="97" t="s">
        <v>79</v>
      </c>
      <c r="M1" s="97"/>
      <c r="N1" s="97"/>
      <c r="O1" s="97"/>
      <c r="P1" s="97"/>
      <c r="Q1" s="97"/>
      <c r="R1" s="97"/>
      <c r="S1" s="97"/>
      <c r="T1" s="9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4" t="s">
        <v>7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99"/>
      <c r="J3" s="26"/>
      <c r="K3" s="27"/>
      <c r="AT3" s="24" t="s">
        <v>80</v>
      </c>
    </row>
    <row r="4" spans="1:70" ht="36.950000000000003" customHeight="1" x14ac:dyDescent="0.3">
      <c r="B4" s="28"/>
      <c r="C4" s="29"/>
      <c r="D4" s="30" t="s">
        <v>81</v>
      </c>
      <c r="E4" s="29"/>
      <c r="F4" s="29"/>
      <c r="G4" s="29"/>
      <c r="H4" s="29"/>
      <c r="I4" s="100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0"/>
      <c r="J5" s="29"/>
      <c r="K5" s="31"/>
    </row>
    <row r="6" spans="1:70" s="1" customFormat="1" ht="15" x14ac:dyDescent="0.3">
      <c r="B6" s="41"/>
      <c r="C6" s="42"/>
      <c r="D6" s="37" t="s">
        <v>18</v>
      </c>
      <c r="E6" s="42"/>
      <c r="F6" s="42"/>
      <c r="G6" s="42"/>
      <c r="H6" s="42"/>
      <c r="I6" s="101"/>
      <c r="J6" s="42"/>
      <c r="K6" s="45"/>
    </row>
    <row r="7" spans="1:70" s="1" customFormat="1" ht="36.950000000000003" customHeight="1" x14ac:dyDescent="0.3">
      <c r="B7" s="41"/>
      <c r="C7" s="42"/>
      <c r="D7" s="42"/>
      <c r="E7" s="354" t="s">
        <v>19</v>
      </c>
      <c r="F7" s="355"/>
      <c r="G7" s="355"/>
      <c r="H7" s="355"/>
      <c r="I7" s="101"/>
      <c r="J7" s="42"/>
      <c r="K7" s="45"/>
    </row>
    <row r="8" spans="1:70" s="1" customFormat="1" x14ac:dyDescent="0.3">
      <c r="B8" s="41"/>
      <c r="C8" s="42"/>
      <c r="D8" s="42"/>
      <c r="E8" s="42"/>
      <c r="F8" s="42"/>
      <c r="G8" s="42"/>
      <c r="H8" s="42"/>
      <c r="I8" s="101"/>
      <c r="J8" s="42"/>
      <c r="K8" s="45"/>
    </row>
    <row r="9" spans="1:70" s="1" customFormat="1" ht="14.45" customHeight="1" x14ac:dyDescent="0.3">
      <c r="B9" s="41"/>
      <c r="C9" s="42"/>
      <c r="D9" s="37" t="s">
        <v>20</v>
      </c>
      <c r="E9" s="42"/>
      <c r="F9" s="35" t="s">
        <v>5</v>
      </c>
      <c r="G9" s="42"/>
      <c r="H9" s="42"/>
      <c r="I9" s="102" t="s">
        <v>21</v>
      </c>
      <c r="J9" s="35" t="s">
        <v>5</v>
      </c>
      <c r="K9" s="45"/>
    </row>
    <row r="10" spans="1:70" s="1" customFormat="1" ht="14.45" customHeight="1" x14ac:dyDescent="0.3">
      <c r="B10" s="41"/>
      <c r="C10" s="42"/>
      <c r="D10" s="37" t="s">
        <v>22</v>
      </c>
      <c r="E10" s="42"/>
      <c r="F10" s="35" t="s">
        <v>23</v>
      </c>
      <c r="G10" s="42"/>
      <c r="H10" s="42"/>
      <c r="I10" s="102" t="s">
        <v>24</v>
      </c>
      <c r="J10" s="103" t="str">
        <f>'Rekapitulace stavby'!AN8</f>
        <v>22. 5. 2017</v>
      </c>
      <c r="K10" s="45"/>
    </row>
    <row r="11" spans="1:70" s="1" customFormat="1" ht="10.9" customHeight="1" x14ac:dyDescent="0.3">
      <c r="B11" s="41"/>
      <c r="C11" s="42"/>
      <c r="D11" s="42"/>
      <c r="E11" s="42"/>
      <c r="F11" s="42"/>
      <c r="G11" s="42"/>
      <c r="H11" s="42"/>
      <c r="I11" s="101"/>
      <c r="J11" s="42"/>
      <c r="K11" s="45"/>
    </row>
    <row r="12" spans="1:70" s="1" customFormat="1" ht="14.45" customHeight="1" x14ac:dyDescent="0.3">
      <c r="B12" s="41"/>
      <c r="C12" s="42"/>
      <c r="D12" s="37" t="s">
        <v>26</v>
      </c>
      <c r="E12" s="42"/>
      <c r="F12" s="42"/>
      <c r="G12" s="42"/>
      <c r="H12" s="42"/>
      <c r="I12" s="102" t="s">
        <v>27</v>
      </c>
      <c r="J12" s="35" t="str">
        <f>IF('Rekapitulace stavby'!AN10="","",'Rekapitulace stavby'!AN10)</f>
        <v/>
      </c>
      <c r="K12" s="45"/>
    </row>
    <row r="13" spans="1:70" s="1" customFormat="1" ht="18" customHeight="1" x14ac:dyDescent="0.3">
      <c r="B13" s="41"/>
      <c r="C13" s="42"/>
      <c r="D13" s="42"/>
      <c r="E13" s="35" t="str">
        <f>IF('Rekapitulace stavby'!E11="","",'Rekapitulace stavby'!E11)</f>
        <v xml:space="preserve"> </v>
      </c>
      <c r="F13" s="42"/>
      <c r="G13" s="42"/>
      <c r="H13" s="42"/>
      <c r="I13" s="102" t="s">
        <v>28</v>
      </c>
      <c r="J13" s="35" t="str">
        <f>IF('Rekapitulace stavby'!AN11="","",'Rekapitulace stavby'!AN11)</f>
        <v/>
      </c>
      <c r="K13" s="45"/>
    </row>
    <row r="14" spans="1:70" s="1" customFormat="1" ht="6.95" customHeight="1" x14ac:dyDescent="0.3">
      <c r="B14" s="41"/>
      <c r="C14" s="42"/>
      <c r="D14" s="42"/>
      <c r="E14" s="42"/>
      <c r="F14" s="42"/>
      <c r="G14" s="42"/>
      <c r="H14" s="42"/>
      <c r="I14" s="101"/>
      <c r="J14" s="42"/>
      <c r="K14" s="45"/>
    </row>
    <row r="15" spans="1:70" s="1" customFormat="1" ht="14.45" customHeight="1" x14ac:dyDescent="0.3">
      <c r="B15" s="41"/>
      <c r="C15" s="42"/>
      <c r="D15" s="37" t="s">
        <v>29</v>
      </c>
      <c r="E15" s="42"/>
      <c r="F15" s="42"/>
      <c r="G15" s="42"/>
      <c r="H15" s="42"/>
      <c r="I15" s="102" t="s">
        <v>27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 x14ac:dyDescent="0.3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02" t="s">
        <v>28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 x14ac:dyDescent="0.3">
      <c r="B17" s="41"/>
      <c r="C17" s="42"/>
      <c r="D17" s="42"/>
      <c r="E17" s="42"/>
      <c r="F17" s="42"/>
      <c r="G17" s="42"/>
      <c r="H17" s="42"/>
      <c r="I17" s="101"/>
      <c r="J17" s="42"/>
      <c r="K17" s="45"/>
    </row>
    <row r="18" spans="2:11" s="1" customFormat="1" ht="14.45" customHeight="1" x14ac:dyDescent="0.3">
      <c r="B18" s="41"/>
      <c r="C18" s="42"/>
      <c r="D18" s="37" t="s">
        <v>31</v>
      </c>
      <c r="E18" s="42"/>
      <c r="F18" s="42"/>
      <c r="G18" s="42"/>
      <c r="H18" s="42"/>
      <c r="I18" s="102" t="s">
        <v>27</v>
      </c>
      <c r="J18" s="35" t="str">
        <f>IF('Rekapitulace stavby'!AN16="","",'Rekapitulace stavby'!AN16)</f>
        <v/>
      </c>
      <c r="K18" s="45"/>
    </row>
    <row r="19" spans="2:11" s="1" customFormat="1" ht="18" customHeight="1" x14ac:dyDescent="0.3">
      <c r="B19" s="41"/>
      <c r="C19" s="42"/>
      <c r="D19" s="42"/>
      <c r="E19" s="35" t="str">
        <f>IF('Rekapitulace stavby'!E17="","",'Rekapitulace stavby'!E17)</f>
        <v xml:space="preserve"> </v>
      </c>
      <c r="F19" s="42"/>
      <c r="G19" s="42"/>
      <c r="H19" s="42"/>
      <c r="I19" s="102" t="s">
        <v>28</v>
      </c>
      <c r="J19" s="35" t="str">
        <f>IF('Rekapitulace stavby'!AN17="","",'Rekapitulace stavby'!AN17)</f>
        <v/>
      </c>
      <c r="K19" s="45"/>
    </row>
    <row r="20" spans="2:11" s="1" customFormat="1" ht="6.95" customHeight="1" x14ac:dyDescent="0.3">
      <c r="B20" s="41"/>
      <c r="C20" s="42"/>
      <c r="D20" s="42"/>
      <c r="E20" s="42"/>
      <c r="F20" s="42"/>
      <c r="G20" s="42"/>
      <c r="H20" s="42"/>
      <c r="I20" s="101"/>
      <c r="J20" s="42"/>
      <c r="K20" s="45"/>
    </row>
    <row r="21" spans="2:11" s="1" customFormat="1" ht="14.45" customHeight="1" x14ac:dyDescent="0.3">
      <c r="B21" s="41"/>
      <c r="C21" s="42"/>
      <c r="D21" s="37" t="s">
        <v>33</v>
      </c>
      <c r="E21" s="42"/>
      <c r="F21" s="42"/>
      <c r="G21" s="42"/>
      <c r="H21" s="42"/>
      <c r="I21" s="101"/>
      <c r="J21" s="42"/>
      <c r="K21" s="45"/>
    </row>
    <row r="22" spans="2:11" s="6" customFormat="1" ht="22.5" customHeight="1" x14ac:dyDescent="0.3">
      <c r="B22" s="104"/>
      <c r="C22" s="105"/>
      <c r="D22" s="105"/>
      <c r="E22" s="347" t="s">
        <v>5</v>
      </c>
      <c r="F22" s="347"/>
      <c r="G22" s="347"/>
      <c r="H22" s="347"/>
      <c r="I22" s="106"/>
      <c r="J22" s="105"/>
      <c r="K22" s="107"/>
    </row>
    <row r="23" spans="2:11" s="1" customFormat="1" ht="6.95" customHeight="1" x14ac:dyDescent="0.3">
      <c r="B23" s="41"/>
      <c r="C23" s="42"/>
      <c r="D23" s="42"/>
      <c r="E23" s="42"/>
      <c r="F23" s="42"/>
      <c r="G23" s="42"/>
      <c r="H23" s="42"/>
      <c r="I23" s="101"/>
      <c r="J23" s="42"/>
      <c r="K23" s="45"/>
    </row>
    <row r="24" spans="2:11" s="1" customFormat="1" ht="6.95" customHeight="1" x14ac:dyDescent="0.3">
      <c r="B24" s="41"/>
      <c r="C24" s="42"/>
      <c r="D24" s="68"/>
      <c r="E24" s="68"/>
      <c r="F24" s="68"/>
      <c r="G24" s="68"/>
      <c r="H24" s="68"/>
      <c r="I24" s="108"/>
      <c r="J24" s="68"/>
      <c r="K24" s="109"/>
    </row>
    <row r="25" spans="2:11" s="1" customFormat="1" ht="25.35" customHeight="1" x14ac:dyDescent="0.3">
      <c r="B25" s="41"/>
      <c r="C25" s="42"/>
      <c r="D25" s="110" t="s">
        <v>34</v>
      </c>
      <c r="E25" s="42"/>
      <c r="F25" s="42"/>
      <c r="G25" s="42"/>
      <c r="H25" s="42"/>
      <c r="I25" s="101"/>
      <c r="J25" s="111">
        <f>ROUND(J88,2)</f>
        <v>0</v>
      </c>
      <c r="K25" s="45"/>
    </row>
    <row r="26" spans="2:11" s="1" customFormat="1" ht="6.95" customHeight="1" x14ac:dyDescent="0.3">
      <c r="B26" s="41"/>
      <c r="C26" s="42"/>
      <c r="D26" s="68"/>
      <c r="E26" s="68"/>
      <c r="F26" s="68"/>
      <c r="G26" s="68"/>
      <c r="H26" s="68"/>
      <c r="I26" s="108"/>
      <c r="J26" s="68"/>
      <c r="K26" s="109"/>
    </row>
    <row r="27" spans="2:11" s="1" customFormat="1" ht="14.45" customHeight="1" x14ac:dyDescent="0.3">
      <c r="B27" s="41"/>
      <c r="C27" s="42"/>
      <c r="D27" s="42"/>
      <c r="E27" s="42"/>
      <c r="F27" s="46" t="s">
        <v>36</v>
      </c>
      <c r="G27" s="42"/>
      <c r="H27" s="42"/>
      <c r="I27" s="112" t="s">
        <v>35</v>
      </c>
      <c r="J27" s="46" t="s">
        <v>37</v>
      </c>
      <c r="K27" s="45"/>
    </row>
    <row r="28" spans="2:11" s="1" customFormat="1" ht="14.45" customHeight="1" x14ac:dyDescent="0.3">
      <c r="B28" s="41"/>
      <c r="C28" s="42"/>
      <c r="D28" s="49" t="s">
        <v>38</v>
      </c>
      <c r="E28" s="49" t="s">
        <v>39</v>
      </c>
      <c r="F28" s="113">
        <f>ROUND(SUM(BE88:BE323), 2)</f>
        <v>0</v>
      </c>
      <c r="G28" s="42"/>
      <c r="H28" s="42"/>
      <c r="I28" s="114">
        <v>0.21</v>
      </c>
      <c r="J28" s="113">
        <f>ROUND(ROUND((SUM(BE88:BE323)), 2)*I28, 2)</f>
        <v>0</v>
      </c>
      <c r="K28" s="45"/>
    </row>
    <row r="29" spans="2:11" s="1" customFormat="1" ht="14.45" customHeight="1" x14ac:dyDescent="0.3">
      <c r="B29" s="41"/>
      <c r="C29" s="42"/>
      <c r="D29" s="42"/>
      <c r="E29" s="49" t="s">
        <v>40</v>
      </c>
      <c r="F29" s="113">
        <f>ROUND(SUM(BF88:BF323), 2)</f>
        <v>0</v>
      </c>
      <c r="G29" s="42"/>
      <c r="H29" s="42"/>
      <c r="I29" s="114">
        <v>0.15</v>
      </c>
      <c r="J29" s="113">
        <f>ROUND(ROUND((SUM(BF88:BF323)), 2)*I29, 2)</f>
        <v>0</v>
      </c>
      <c r="K29" s="45"/>
    </row>
    <row r="30" spans="2:11" s="1" customFormat="1" ht="14.45" hidden="1" customHeight="1" x14ac:dyDescent="0.3">
      <c r="B30" s="41"/>
      <c r="C30" s="42"/>
      <c r="D30" s="42"/>
      <c r="E30" s="49" t="s">
        <v>41</v>
      </c>
      <c r="F30" s="113">
        <f>ROUND(SUM(BG88:BG323), 2)</f>
        <v>0</v>
      </c>
      <c r="G30" s="42"/>
      <c r="H30" s="42"/>
      <c r="I30" s="114">
        <v>0.21</v>
      </c>
      <c r="J30" s="113">
        <v>0</v>
      </c>
      <c r="K30" s="45"/>
    </row>
    <row r="31" spans="2:11" s="1" customFormat="1" ht="14.45" hidden="1" customHeight="1" x14ac:dyDescent="0.3">
      <c r="B31" s="41"/>
      <c r="C31" s="42"/>
      <c r="D31" s="42"/>
      <c r="E31" s="49" t="s">
        <v>42</v>
      </c>
      <c r="F31" s="113">
        <f>ROUND(SUM(BH88:BH323), 2)</f>
        <v>0</v>
      </c>
      <c r="G31" s="42"/>
      <c r="H31" s="42"/>
      <c r="I31" s="114">
        <v>0.15</v>
      </c>
      <c r="J31" s="113"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43</v>
      </c>
      <c r="F32" s="113">
        <f>ROUND(SUM(BI88:BI323), 2)</f>
        <v>0</v>
      </c>
      <c r="G32" s="42"/>
      <c r="H32" s="42"/>
      <c r="I32" s="114">
        <v>0</v>
      </c>
      <c r="J32" s="113">
        <v>0</v>
      </c>
      <c r="K32" s="45"/>
    </row>
    <row r="33" spans="2:11" s="1" customFormat="1" ht="6.95" customHeight="1" x14ac:dyDescent="0.3">
      <c r="B33" s="41"/>
      <c r="C33" s="42"/>
      <c r="D33" s="42"/>
      <c r="E33" s="42"/>
      <c r="F33" s="42"/>
      <c r="G33" s="42"/>
      <c r="H33" s="42"/>
      <c r="I33" s="101"/>
      <c r="J33" s="42"/>
      <c r="K33" s="45"/>
    </row>
    <row r="34" spans="2:11" s="1" customFormat="1" ht="25.35" customHeight="1" x14ac:dyDescent="0.3">
      <c r="B34" s="41"/>
      <c r="C34" s="115"/>
      <c r="D34" s="116" t="s">
        <v>44</v>
      </c>
      <c r="E34" s="71"/>
      <c r="F34" s="71"/>
      <c r="G34" s="117" t="s">
        <v>45</v>
      </c>
      <c r="H34" s="118" t="s">
        <v>46</v>
      </c>
      <c r="I34" s="119"/>
      <c r="J34" s="120">
        <f>SUM(J25:J32)</f>
        <v>0</v>
      </c>
      <c r="K34" s="121"/>
    </row>
    <row r="35" spans="2:11" s="1" customFormat="1" ht="14.45" customHeight="1" x14ac:dyDescent="0.3">
      <c r="B35" s="56"/>
      <c r="C35" s="57"/>
      <c r="D35" s="57"/>
      <c r="E35" s="57"/>
      <c r="F35" s="57"/>
      <c r="G35" s="57"/>
      <c r="H35" s="57"/>
      <c r="I35" s="122"/>
      <c r="J35" s="57"/>
      <c r="K35" s="58"/>
    </row>
    <row r="39" spans="2:11" s="1" customFormat="1" ht="6.95" customHeight="1" x14ac:dyDescent="0.3">
      <c r="B39" s="59"/>
      <c r="C39" s="60"/>
      <c r="D39" s="60"/>
      <c r="E39" s="60"/>
      <c r="F39" s="60"/>
      <c r="G39" s="60"/>
      <c r="H39" s="60"/>
      <c r="I39" s="123"/>
      <c r="J39" s="60"/>
      <c r="K39" s="124"/>
    </row>
    <row r="40" spans="2:11" s="1" customFormat="1" ht="36.950000000000003" customHeight="1" x14ac:dyDescent="0.3">
      <c r="B40" s="41"/>
      <c r="C40" s="30" t="s">
        <v>82</v>
      </c>
      <c r="D40" s="42"/>
      <c r="E40" s="42"/>
      <c r="F40" s="42"/>
      <c r="G40" s="42"/>
      <c r="H40" s="42"/>
      <c r="I40" s="101"/>
      <c r="J40" s="42"/>
      <c r="K40" s="45"/>
    </row>
    <row r="41" spans="2:11" s="1" customFormat="1" ht="6.95" customHeight="1" x14ac:dyDescent="0.3">
      <c r="B41" s="41"/>
      <c r="C41" s="42"/>
      <c r="D41" s="42"/>
      <c r="E41" s="42"/>
      <c r="F41" s="42"/>
      <c r="G41" s="42"/>
      <c r="H41" s="42"/>
      <c r="I41" s="101"/>
      <c r="J41" s="42"/>
      <c r="K41" s="45"/>
    </row>
    <row r="42" spans="2:11" s="1" customFormat="1" ht="14.45" customHeight="1" x14ac:dyDescent="0.3">
      <c r="B42" s="41"/>
      <c r="C42" s="37" t="s">
        <v>18</v>
      </c>
      <c r="D42" s="42"/>
      <c r="E42" s="42"/>
      <c r="F42" s="42"/>
      <c r="G42" s="42"/>
      <c r="H42" s="42"/>
      <c r="I42" s="101"/>
      <c r="J42" s="42"/>
      <c r="K42" s="45"/>
    </row>
    <row r="43" spans="2:11" s="1" customFormat="1" ht="23.25" customHeight="1" x14ac:dyDescent="0.3">
      <c r="B43" s="41"/>
      <c r="C43" s="42"/>
      <c r="D43" s="42"/>
      <c r="E43" s="354" t="str">
        <f>E7</f>
        <v>Dětský domov Dagmar, Zeleného 51, Brno.oplocení části areálu</v>
      </c>
      <c r="F43" s="355"/>
      <c r="G43" s="355"/>
      <c r="H43" s="355"/>
      <c r="I43" s="101"/>
      <c r="J43" s="42"/>
      <c r="K43" s="45"/>
    </row>
    <row r="44" spans="2:11" s="1" customFormat="1" ht="6.95" customHeight="1" x14ac:dyDescent="0.3">
      <c r="B44" s="41"/>
      <c r="C44" s="42"/>
      <c r="D44" s="42"/>
      <c r="E44" s="42"/>
      <c r="F44" s="42"/>
      <c r="G44" s="42"/>
      <c r="H44" s="42"/>
      <c r="I44" s="101"/>
      <c r="J44" s="42"/>
      <c r="K44" s="45"/>
    </row>
    <row r="45" spans="2:11" s="1" customFormat="1" ht="18" customHeight="1" x14ac:dyDescent="0.3">
      <c r="B45" s="41"/>
      <c r="C45" s="37" t="s">
        <v>22</v>
      </c>
      <c r="D45" s="42"/>
      <c r="E45" s="42"/>
      <c r="F45" s="35" t="str">
        <f>F10</f>
        <v xml:space="preserve"> </v>
      </c>
      <c r="G45" s="42"/>
      <c r="H45" s="42"/>
      <c r="I45" s="102" t="s">
        <v>24</v>
      </c>
      <c r="J45" s="103" t="str">
        <f>IF(J10="","",J10)</f>
        <v>22. 5. 2017</v>
      </c>
      <c r="K45" s="45"/>
    </row>
    <row r="46" spans="2:11" s="1" customFormat="1" ht="6.95" customHeight="1" x14ac:dyDescent="0.3">
      <c r="B46" s="41"/>
      <c r="C46" s="42"/>
      <c r="D46" s="42"/>
      <c r="E46" s="42"/>
      <c r="F46" s="42"/>
      <c r="G46" s="42"/>
      <c r="H46" s="42"/>
      <c r="I46" s="101"/>
      <c r="J46" s="42"/>
      <c r="K46" s="45"/>
    </row>
    <row r="47" spans="2:11" s="1" customFormat="1" ht="15" x14ac:dyDescent="0.3">
      <c r="B47" s="41"/>
      <c r="C47" s="37" t="s">
        <v>26</v>
      </c>
      <c r="D47" s="42"/>
      <c r="E47" s="42"/>
      <c r="F47" s="35" t="str">
        <f>E13</f>
        <v xml:space="preserve"> </v>
      </c>
      <c r="G47" s="42"/>
      <c r="H47" s="42"/>
      <c r="I47" s="102" t="s">
        <v>31</v>
      </c>
      <c r="J47" s="35" t="str">
        <f>E19</f>
        <v xml:space="preserve"> </v>
      </c>
      <c r="K47" s="45"/>
    </row>
    <row r="48" spans="2:11" s="1" customFormat="1" ht="14.45" customHeight="1" x14ac:dyDescent="0.3">
      <c r="B48" s="41"/>
      <c r="C48" s="37" t="s">
        <v>29</v>
      </c>
      <c r="D48" s="42"/>
      <c r="E48" s="42"/>
      <c r="F48" s="35" t="str">
        <f>IF(E16="","",E16)</f>
        <v/>
      </c>
      <c r="G48" s="42"/>
      <c r="H48" s="42"/>
      <c r="I48" s="101"/>
      <c r="J48" s="42"/>
      <c r="K48" s="45"/>
    </row>
    <row r="49" spans="2:47" s="1" customFormat="1" ht="10.35" customHeight="1" x14ac:dyDescent="0.3">
      <c r="B49" s="41"/>
      <c r="C49" s="42"/>
      <c r="D49" s="42"/>
      <c r="E49" s="42"/>
      <c r="F49" s="42"/>
      <c r="G49" s="42"/>
      <c r="H49" s="42"/>
      <c r="I49" s="101"/>
      <c r="J49" s="42"/>
      <c r="K49" s="45"/>
    </row>
    <row r="50" spans="2:47" s="1" customFormat="1" ht="29.25" customHeight="1" x14ac:dyDescent="0.3">
      <c r="B50" s="41"/>
      <c r="C50" s="125" t="s">
        <v>83</v>
      </c>
      <c r="D50" s="115"/>
      <c r="E50" s="115"/>
      <c r="F50" s="115"/>
      <c r="G50" s="115"/>
      <c r="H50" s="115"/>
      <c r="I50" s="126"/>
      <c r="J50" s="127" t="s">
        <v>84</v>
      </c>
      <c r="K50" s="128"/>
    </row>
    <row r="51" spans="2:47" s="1" customFormat="1" ht="10.35" customHeight="1" x14ac:dyDescent="0.3">
      <c r="B51" s="41"/>
      <c r="C51" s="42"/>
      <c r="D51" s="42"/>
      <c r="E51" s="42"/>
      <c r="F51" s="42"/>
      <c r="G51" s="42"/>
      <c r="H51" s="42"/>
      <c r="I51" s="101"/>
      <c r="J51" s="42"/>
      <c r="K51" s="45"/>
    </row>
    <row r="52" spans="2:47" s="1" customFormat="1" ht="29.25" customHeight="1" x14ac:dyDescent="0.3">
      <c r="B52" s="41"/>
      <c r="C52" s="129" t="s">
        <v>85</v>
      </c>
      <c r="D52" s="42"/>
      <c r="E52" s="42"/>
      <c r="F52" s="42"/>
      <c r="G52" s="42"/>
      <c r="H52" s="42"/>
      <c r="I52" s="101"/>
      <c r="J52" s="111">
        <f>J88</f>
        <v>0</v>
      </c>
      <c r="K52" s="45"/>
      <c r="AU52" s="24" t="s">
        <v>86</v>
      </c>
    </row>
    <row r="53" spans="2:47" s="7" customFormat="1" ht="24.95" customHeight="1" x14ac:dyDescent="0.3">
      <c r="B53" s="130"/>
      <c r="C53" s="131"/>
      <c r="D53" s="132" t="s">
        <v>87</v>
      </c>
      <c r="E53" s="133"/>
      <c r="F53" s="133"/>
      <c r="G53" s="133"/>
      <c r="H53" s="133"/>
      <c r="I53" s="134"/>
      <c r="J53" s="135">
        <f>J89</f>
        <v>0</v>
      </c>
      <c r="K53" s="136"/>
    </row>
    <row r="54" spans="2:47" s="8" customFormat="1" ht="19.899999999999999" customHeight="1" x14ac:dyDescent="0.3">
      <c r="B54" s="137"/>
      <c r="C54" s="138"/>
      <c r="D54" s="139" t="s">
        <v>88</v>
      </c>
      <c r="E54" s="140"/>
      <c r="F54" s="140"/>
      <c r="G54" s="140"/>
      <c r="H54" s="140"/>
      <c r="I54" s="141"/>
      <c r="J54" s="142">
        <f>J90</f>
        <v>0</v>
      </c>
      <c r="K54" s="143"/>
    </row>
    <row r="55" spans="2:47" s="8" customFormat="1" ht="19.899999999999999" customHeight="1" x14ac:dyDescent="0.3">
      <c r="B55" s="137"/>
      <c r="C55" s="138"/>
      <c r="D55" s="139" t="s">
        <v>89</v>
      </c>
      <c r="E55" s="140"/>
      <c r="F55" s="140"/>
      <c r="G55" s="140"/>
      <c r="H55" s="140"/>
      <c r="I55" s="141"/>
      <c r="J55" s="142">
        <f>J137</f>
        <v>0</v>
      </c>
      <c r="K55" s="143"/>
    </row>
    <row r="56" spans="2:47" s="8" customFormat="1" ht="19.899999999999999" customHeight="1" x14ac:dyDescent="0.3">
      <c r="B56" s="137"/>
      <c r="C56" s="138"/>
      <c r="D56" s="139" t="s">
        <v>90</v>
      </c>
      <c r="E56" s="140"/>
      <c r="F56" s="140"/>
      <c r="G56" s="140"/>
      <c r="H56" s="140"/>
      <c r="I56" s="141"/>
      <c r="J56" s="142">
        <f>J152</f>
        <v>0</v>
      </c>
      <c r="K56" s="143"/>
    </row>
    <row r="57" spans="2:47" s="8" customFormat="1" ht="19.899999999999999" customHeight="1" x14ac:dyDescent="0.3">
      <c r="B57" s="137"/>
      <c r="C57" s="138"/>
      <c r="D57" s="139" t="s">
        <v>91</v>
      </c>
      <c r="E57" s="140"/>
      <c r="F57" s="140"/>
      <c r="G57" s="140"/>
      <c r="H57" s="140"/>
      <c r="I57" s="141"/>
      <c r="J57" s="142">
        <f>J212</f>
        <v>0</v>
      </c>
      <c r="K57" s="143"/>
    </row>
    <row r="58" spans="2:47" s="8" customFormat="1" ht="19.899999999999999" customHeight="1" x14ac:dyDescent="0.3">
      <c r="B58" s="137"/>
      <c r="C58" s="138"/>
      <c r="D58" s="139" t="s">
        <v>92</v>
      </c>
      <c r="E58" s="140"/>
      <c r="F58" s="140"/>
      <c r="G58" s="140"/>
      <c r="H58" s="140"/>
      <c r="I58" s="141"/>
      <c r="J58" s="142">
        <f>J216</f>
        <v>0</v>
      </c>
      <c r="K58" s="143"/>
    </row>
    <row r="59" spans="2:47" s="8" customFormat="1" ht="19.899999999999999" customHeight="1" x14ac:dyDescent="0.3">
      <c r="B59" s="137"/>
      <c r="C59" s="138"/>
      <c r="D59" s="139" t="s">
        <v>93</v>
      </c>
      <c r="E59" s="140"/>
      <c r="F59" s="140"/>
      <c r="G59" s="140"/>
      <c r="H59" s="140"/>
      <c r="I59" s="141"/>
      <c r="J59" s="142">
        <f>J220</f>
        <v>0</v>
      </c>
      <c r="K59" s="143"/>
    </row>
    <row r="60" spans="2:47" s="8" customFormat="1" ht="19.899999999999999" customHeight="1" x14ac:dyDescent="0.3">
      <c r="B60" s="137"/>
      <c r="C60" s="138"/>
      <c r="D60" s="139" t="s">
        <v>94</v>
      </c>
      <c r="E60" s="140"/>
      <c r="F60" s="140"/>
      <c r="G60" s="140"/>
      <c r="H60" s="140"/>
      <c r="I60" s="141"/>
      <c r="J60" s="142">
        <f>J233</f>
        <v>0</v>
      </c>
      <c r="K60" s="143"/>
    </row>
    <row r="61" spans="2:47" s="8" customFormat="1" ht="19.899999999999999" customHeight="1" x14ac:dyDescent="0.3">
      <c r="B61" s="137"/>
      <c r="C61" s="138"/>
      <c r="D61" s="139" t="s">
        <v>95</v>
      </c>
      <c r="E61" s="140"/>
      <c r="F61" s="140"/>
      <c r="G61" s="140"/>
      <c r="H61" s="140"/>
      <c r="I61" s="141"/>
      <c r="J61" s="142">
        <f>J239</f>
        <v>0</v>
      </c>
      <c r="K61" s="143"/>
    </row>
    <row r="62" spans="2:47" s="7" customFormat="1" ht="24.95" customHeight="1" x14ac:dyDescent="0.3">
      <c r="B62" s="130"/>
      <c r="C62" s="131"/>
      <c r="D62" s="132" t="s">
        <v>96</v>
      </c>
      <c r="E62" s="133"/>
      <c r="F62" s="133"/>
      <c r="G62" s="133"/>
      <c r="H62" s="133"/>
      <c r="I62" s="134"/>
      <c r="J62" s="135">
        <f>J241</f>
        <v>0</v>
      </c>
      <c r="K62" s="136"/>
    </row>
    <row r="63" spans="2:47" s="8" customFormat="1" ht="19.899999999999999" customHeight="1" x14ac:dyDescent="0.3">
      <c r="B63" s="137"/>
      <c r="C63" s="138"/>
      <c r="D63" s="139" t="s">
        <v>97</v>
      </c>
      <c r="E63" s="140"/>
      <c r="F63" s="140"/>
      <c r="G63" s="140"/>
      <c r="H63" s="140"/>
      <c r="I63" s="141"/>
      <c r="J63" s="142">
        <f>J242</f>
        <v>0</v>
      </c>
      <c r="K63" s="143"/>
    </row>
    <row r="64" spans="2:47" s="8" customFormat="1" ht="19.899999999999999" customHeight="1" x14ac:dyDescent="0.3">
      <c r="B64" s="137"/>
      <c r="C64" s="138"/>
      <c r="D64" s="139" t="s">
        <v>98</v>
      </c>
      <c r="E64" s="140"/>
      <c r="F64" s="140"/>
      <c r="G64" s="140"/>
      <c r="H64" s="140"/>
      <c r="I64" s="141"/>
      <c r="J64" s="142">
        <f>J263</f>
        <v>0</v>
      </c>
      <c r="K64" s="143"/>
    </row>
    <row r="65" spans="2:12" s="8" customFormat="1" ht="19.899999999999999" customHeight="1" x14ac:dyDescent="0.3">
      <c r="B65" s="137"/>
      <c r="C65" s="138"/>
      <c r="D65" s="139" t="s">
        <v>99</v>
      </c>
      <c r="E65" s="140"/>
      <c r="F65" s="140"/>
      <c r="G65" s="140"/>
      <c r="H65" s="140"/>
      <c r="I65" s="141"/>
      <c r="J65" s="142">
        <f>J304</f>
        <v>0</v>
      </c>
      <c r="K65" s="143"/>
    </row>
    <row r="66" spans="2:12" s="7" customFormat="1" ht="24.95" customHeight="1" x14ac:dyDescent="0.3">
      <c r="B66" s="130"/>
      <c r="C66" s="131"/>
      <c r="D66" s="132" t="s">
        <v>100</v>
      </c>
      <c r="E66" s="133"/>
      <c r="F66" s="133"/>
      <c r="G66" s="133"/>
      <c r="H66" s="133"/>
      <c r="I66" s="134"/>
      <c r="J66" s="135">
        <f>J312</f>
        <v>0</v>
      </c>
      <c r="K66" s="136"/>
    </row>
    <row r="67" spans="2:12" s="8" customFormat="1" ht="19.899999999999999" customHeight="1" x14ac:dyDescent="0.3">
      <c r="B67" s="137"/>
      <c r="C67" s="138"/>
      <c r="D67" s="139" t="s">
        <v>101</v>
      </c>
      <c r="E67" s="140"/>
      <c r="F67" s="140"/>
      <c r="G67" s="140"/>
      <c r="H67" s="140"/>
      <c r="I67" s="141"/>
      <c r="J67" s="142">
        <f>J313</f>
        <v>0</v>
      </c>
      <c r="K67" s="143"/>
    </row>
    <row r="68" spans="2:12" s="8" customFormat="1" ht="19.899999999999999" customHeight="1" x14ac:dyDescent="0.3">
      <c r="B68" s="137"/>
      <c r="C68" s="138"/>
      <c r="D68" s="139" t="s">
        <v>102</v>
      </c>
      <c r="E68" s="140"/>
      <c r="F68" s="140"/>
      <c r="G68" s="140"/>
      <c r="H68" s="140"/>
      <c r="I68" s="141"/>
      <c r="J68" s="142">
        <f>J315</f>
        <v>0</v>
      </c>
      <c r="K68" s="143"/>
    </row>
    <row r="69" spans="2:12" s="8" customFormat="1" ht="19.899999999999999" customHeight="1" x14ac:dyDescent="0.3">
      <c r="B69" s="137"/>
      <c r="C69" s="138"/>
      <c r="D69" s="139" t="s">
        <v>103</v>
      </c>
      <c r="E69" s="140"/>
      <c r="F69" s="140"/>
      <c r="G69" s="140"/>
      <c r="H69" s="140"/>
      <c r="I69" s="141"/>
      <c r="J69" s="142">
        <f>J320</f>
        <v>0</v>
      </c>
      <c r="K69" s="143"/>
    </row>
    <row r="70" spans="2:12" s="8" customFormat="1" ht="19.899999999999999" customHeight="1" x14ac:dyDescent="0.3">
      <c r="B70" s="137"/>
      <c r="C70" s="138"/>
      <c r="D70" s="139" t="s">
        <v>104</v>
      </c>
      <c r="E70" s="140"/>
      <c r="F70" s="140"/>
      <c r="G70" s="140"/>
      <c r="H70" s="140"/>
      <c r="I70" s="141"/>
      <c r="J70" s="142">
        <f>J322</f>
        <v>0</v>
      </c>
      <c r="K70" s="143"/>
    </row>
    <row r="71" spans="2:12" s="1" customFormat="1" ht="21.75" customHeight="1" x14ac:dyDescent="0.3">
      <c r="B71" s="41"/>
      <c r="C71" s="42"/>
      <c r="D71" s="42"/>
      <c r="E71" s="42"/>
      <c r="F71" s="42"/>
      <c r="G71" s="42"/>
      <c r="H71" s="42"/>
      <c r="I71" s="101"/>
      <c r="J71" s="42"/>
      <c r="K71" s="45"/>
    </row>
    <row r="72" spans="2:12" s="1" customFormat="1" ht="6.95" customHeight="1" x14ac:dyDescent="0.3">
      <c r="B72" s="56"/>
      <c r="C72" s="57"/>
      <c r="D72" s="57"/>
      <c r="E72" s="57"/>
      <c r="F72" s="57"/>
      <c r="G72" s="57"/>
      <c r="H72" s="57"/>
      <c r="I72" s="122"/>
      <c r="J72" s="57"/>
      <c r="K72" s="58"/>
    </row>
    <row r="76" spans="2:12" s="1" customFormat="1" ht="6.95" customHeight="1" x14ac:dyDescent="0.3">
      <c r="B76" s="59"/>
      <c r="C76" s="60"/>
      <c r="D76" s="60"/>
      <c r="E76" s="60"/>
      <c r="F76" s="60"/>
      <c r="G76" s="60"/>
      <c r="H76" s="60"/>
      <c r="I76" s="123"/>
      <c r="J76" s="60"/>
      <c r="K76" s="60"/>
      <c r="L76" s="41"/>
    </row>
    <row r="77" spans="2:12" s="1" customFormat="1" ht="36.950000000000003" customHeight="1" x14ac:dyDescent="0.3">
      <c r="B77" s="41"/>
      <c r="C77" s="61" t="s">
        <v>105</v>
      </c>
      <c r="L77" s="41"/>
    </row>
    <row r="78" spans="2:12" s="1" customFormat="1" ht="6.95" customHeight="1" x14ac:dyDescent="0.3">
      <c r="B78" s="41"/>
      <c r="L78" s="41"/>
    </row>
    <row r="79" spans="2:12" s="1" customFormat="1" ht="14.45" customHeight="1" x14ac:dyDescent="0.3">
      <c r="B79" s="41"/>
      <c r="C79" s="63" t="s">
        <v>18</v>
      </c>
      <c r="L79" s="41"/>
    </row>
    <row r="80" spans="2:12" s="1" customFormat="1" ht="23.25" customHeight="1" x14ac:dyDescent="0.3">
      <c r="B80" s="41"/>
      <c r="E80" s="320" t="str">
        <f>E7</f>
        <v>Dětský domov Dagmar, Zeleného 51, Brno.oplocení části areálu</v>
      </c>
      <c r="F80" s="352"/>
      <c r="G80" s="352"/>
      <c r="H80" s="352"/>
      <c r="L80" s="41"/>
    </row>
    <row r="81" spans="2:65" s="1" customFormat="1" ht="6.95" customHeight="1" x14ac:dyDescent="0.3">
      <c r="B81" s="41"/>
      <c r="L81" s="41"/>
    </row>
    <row r="82" spans="2:65" s="1" customFormat="1" ht="18" customHeight="1" x14ac:dyDescent="0.3">
      <c r="B82" s="41"/>
      <c r="C82" s="63" t="s">
        <v>22</v>
      </c>
      <c r="F82" s="144" t="str">
        <f>F10</f>
        <v xml:space="preserve"> </v>
      </c>
      <c r="I82" s="145" t="s">
        <v>24</v>
      </c>
      <c r="J82" s="67" t="str">
        <f>IF(J10="","",J10)</f>
        <v>22. 5. 2017</v>
      </c>
      <c r="L82" s="41"/>
    </row>
    <row r="83" spans="2:65" s="1" customFormat="1" ht="6.95" customHeight="1" x14ac:dyDescent="0.3">
      <c r="B83" s="41"/>
      <c r="L83" s="41"/>
    </row>
    <row r="84" spans="2:65" s="1" customFormat="1" ht="15" x14ac:dyDescent="0.3">
      <c r="B84" s="41"/>
      <c r="C84" s="63" t="s">
        <v>26</v>
      </c>
      <c r="F84" s="144" t="str">
        <f>E13</f>
        <v xml:space="preserve"> </v>
      </c>
      <c r="I84" s="145" t="s">
        <v>31</v>
      </c>
      <c r="J84" s="144" t="str">
        <f>E19</f>
        <v xml:space="preserve"> </v>
      </c>
      <c r="L84" s="41"/>
    </row>
    <row r="85" spans="2:65" s="1" customFormat="1" ht="14.45" customHeight="1" x14ac:dyDescent="0.3">
      <c r="B85" s="41"/>
      <c r="C85" s="63" t="s">
        <v>29</v>
      </c>
      <c r="F85" s="144" t="str">
        <f>IF(E16="","",E16)</f>
        <v/>
      </c>
      <c r="L85" s="41"/>
    </row>
    <row r="86" spans="2:65" s="1" customFormat="1" ht="10.35" customHeight="1" x14ac:dyDescent="0.3">
      <c r="B86" s="41"/>
      <c r="L86" s="41"/>
    </row>
    <row r="87" spans="2:65" s="9" customFormat="1" ht="29.25" customHeight="1" x14ac:dyDescent="0.3">
      <c r="B87" s="146"/>
      <c r="C87" s="147" t="s">
        <v>106</v>
      </c>
      <c r="D87" s="148" t="s">
        <v>53</v>
      </c>
      <c r="E87" s="148" t="s">
        <v>49</v>
      </c>
      <c r="F87" s="148" t="s">
        <v>107</v>
      </c>
      <c r="G87" s="148" t="s">
        <v>108</v>
      </c>
      <c r="H87" s="148" t="s">
        <v>109</v>
      </c>
      <c r="I87" s="149" t="s">
        <v>110</v>
      </c>
      <c r="J87" s="148" t="s">
        <v>84</v>
      </c>
      <c r="K87" s="150" t="s">
        <v>111</v>
      </c>
      <c r="L87" s="146"/>
      <c r="M87" s="73" t="s">
        <v>112</v>
      </c>
      <c r="N87" s="74" t="s">
        <v>38</v>
      </c>
      <c r="O87" s="74" t="s">
        <v>113</v>
      </c>
      <c r="P87" s="74" t="s">
        <v>114</v>
      </c>
      <c r="Q87" s="74" t="s">
        <v>115</v>
      </c>
      <c r="R87" s="74" t="s">
        <v>116</v>
      </c>
      <c r="S87" s="74" t="s">
        <v>117</v>
      </c>
      <c r="T87" s="75" t="s">
        <v>118</v>
      </c>
    </row>
    <row r="88" spans="2:65" s="1" customFormat="1" ht="29.25" customHeight="1" x14ac:dyDescent="0.35">
      <c r="B88" s="41"/>
      <c r="C88" s="77" t="s">
        <v>85</v>
      </c>
      <c r="J88" s="151">
        <f>BK88</f>
        <v>0</v>
      </c>
      <c r="L88" s="41"/>
      <c r="M88" s="76"/>
      <c r="N88" s="68"/>
      <c r="O88" s="68"/>
      <c r="P88" s="152">
        <f>P89+P241+P312</f>
        <v>0</v>
      </c>
      <c r="Q88" s="68"/>
      <c r="R88" s="152">
        <f>R89+R241+R312</f>
        <v>51.053383890000006</v>
      </c>
      <c r="S88" s="68"/>
      <c r="T88" s="153">
        <f>T89+T241+T312</f>
        <v>62.667259000000001</v>
      </c>
      <c r="AT88" s="24" t="s">
        <v>67</v>
      </c>
      <c r="AU88" s="24" t="s">
        <v>86</v>
      </c>
      <c r="BK88" s="154">
        <f>BK89+BK241+BK312</f>
        <v>0</v>
      </c>
    </row>
    <row r="89" spans="2:65" s="10" customFormat="1" ht="37.35" customHeight="1" x14ac:dyDescent="0.35">
      <c r="B89" s="155"/>
      <c r="D89" s="156" t="s">
        <v>67</v>
      </c>
      <c r="E89" s="157" t="s">
        <v>119</v>
      </c>
      <c r="F89" s="157" t="s">
        <v>120</v>
      </c>
      <c r="I89" s="158"/>
      <c r="J89" s="159">
        <f>BK89</f>
        <v>0</v>
      </c>
      <c r="L89" s="155"/>
      <c r="M89" s="160"/>
      <c r="N89" s="161"/>
      <c r="O89" s="161"/>
      <c r="P89" s="162">
        <f>P90+P137+P152+P212+P216+P220+P233+P239</f>
        <v>0</v>
      </c>
      <c r="Q89" s="161"/>
      <c r="R89" s="162">
        <f>R90+R137+R152+R212+R216+R220+R233+R239</f>
        <v>47.982909370000009</v>
      </c>
      <c r="S89" s="161"/>
      <c r="T89" s="163">
        <f>T90+T137+T152+T212+T216+T220+T233+T239</f>
        <v>60.502000000000002</v>
      </c>
      <c r="AR89" s="156" t="s">
        <v>73</v>
      </c>
      <c r="AT89" s="164" t="s">
        <v>67</v>
      </c>
      <c r="AU89" s="164" t="s">
        <v>68</v>
      </c>
      <c r="AY89" s="156" t="s">
        <v>121</v>
      </c>
      <c r="BK89" s="165">
        <f>BK90+BK137+BK152+BK212+BK216+BK220+BK233+BK239</f>
        <v>0</v>
      </c>
    </row>
    <row r="90" spans="2:65" s="10" customFormat="1" ht="19.899999999999999" customHeight="1" x14ac:dyDescent="0.3">
      <c r="B90" s="155"/>
      <c r="D90" s="166" t="s">
        <v>67</v>
      </c>
      <c r="E90" s="167" t="s">
        <v>73</v>
      </c>
      <c r="F90" s="167" t="s">
        <v>122</v>
      </c>
      <c r="I90" s="158"/>
      <c r="J90" s="168">
        <f>BK90</f>
        <v>0</v>
      </c>
      <c r="L90" s="155"/>
      <c r="M90" s="160"/>
      <c r="N90" s="161"/>
      <c r="O90" s="161"/>
      <c r="P90" s="162">
        <f>SUM(P91:P136)</f>
        <v>0</v>
      </c>
      <c r="Q90" s="161"/>
      <c r="R90" s="162">
        <f>SUM(R91:R136)</f>
        <v>9.2547000000000004E-2</v>
      </c>
      <c r="S90" s="161"/>
      <c r="T90" s="163">
        <f>SUM(T91:T136)</f>
        <v>3.835</v>
      </c>
      <c r="AR90" s="156" t="s">
        <v>73</v>
      </c>
      <c r="AT90" s="164" t="s">
        <v>67</v>
      </c>
      <c r="AU90" s="164" t="s">
        <v>73</v>
      </c>
      <c r="AY90" s="156" t="s">
        <v>121</v>
      </c>
      <c r="BK90" s="165">
        <f>SUM(BK91:BK136)</f>
        <v>0</v>
      </c>
    </row>
    <row r="91" spans="2:65" s="1" customFormat="1" ht="22.5" customHeight="1" x14ac:dyDescent="0.3">
      <c r="B91" s="169"/>
      <c r="C91" s="170" t="s">
        <v>73</v>
      </c>
      <c r="D91" s="170" t="s">
        <v>123</v>
      </c>
      <c r="E91" s="171" t="s">
        <v>124</v>
      </c>
      <c r="F91" s="172" t="s">
        <v>125</v>
      </c>
      <c r="G91" s="173" t="s">
        <v>126</v>
      </c>
      <c r="H91" s="174">
        <v>14.75</v>
      </c>
      <c r="I91" s="175"/>
      <c r="J91" s="176">
        <f>ROUND(I91*H91,2)</f>
        <v>0</v>
      </c>
      <c r="K91" s="172" t="s">
        <v>127</v>
      </c>
      <c r="L91" s="41"/>
      <c r="M91" s="177" t="s">
        <v>5</v>
      </c>
      <c r="N91" s="178" t="s">
        <v>39</v>
      </c>
      <c r="O91" s="42"/>
      <c r="P91" s="179">
        <f>O91*H91</f>
        <v>0</v>
      </c>
      <c r="Q91" s="179">
        <v>0</v>
      </c>
      <c r="R91" s="179">
        <f>Q91*H91</f>
        <v>0</v>
      </c>
      <c r="S91" s="179">
        <v>0.26</v>
      </c>
      <c r="T91" s="180">
        <f>S91*H91</f>
        <v>3.835</v>
      </c>
      <c r="AR91" s="24" t="s">
        <v>128</v>
      </c>
      <c r="AT91" s="24" t="s">
        <v>123</v>
      </c>
      <c r="AU91" s="24" t="s">
        <v>80</v>
      </c>
      <c r="AY91" s="24" t="s">
        <v>121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4" t="s">
        <v>73</v>
      </c>
      <c r="BK91" s="181">
        <f>ROUND(I91*H91,2)</f>
        <v>0</v>
      </c>
      <c r="BL91" s="24" t="s">
        <v>128</v>
      </c>
      <c r="BM91" s="24" t="s">
        <v>129</v>
      </c>
    </row>
    <row r="92" spans="2:65" s="11" customFormat="1" x14ac:dyDescent="0.3">
      <c r="B92" s="182"/>
      <c r="D92" s="183" t="s">
        <v>130</v>
      </c>
      <c r="E92" s="184" t="s">
        <v>5</v>
      </c>
      <c r="F92" s="185" t="s">
        <v>131</v>
      </c>
      <c r="H92" s="186">
        <v>12.9</v>
      </c>
      <c r="I92" s="187"/>
      <c r="L92" s="182"/>
      <c r="M92" s="188"/>
      <c r="N92" s="189"/>
      <c r="O92" s="189"/>
      <c r="P92" s="189"/>
      <c r="Q92" s="189"/>
      <c r="R92" s="189"/>
      <c r="S92" s="189"/>
      <c r="T92" s="190"/>
      <c r="AT92" s="184" t="s">
        <v>130</v>
      </c>
      <c r="AU92" s="184" t="s">
        <v>80</v>
      </c>
      <c r="AV92" s="11" t="s">
        <v>80</v>
      </c>
      <c r="AW92" s="11" t="s">
        <v>32</v>
      </c>
      <c r="AX92" s="11" t="s">
        <v>68</v>
      </c>
      <c r="AY92" s="184" t="s">
        <v>121</v>
      </c>
    </row>
    <row r="93" spans="2:65" s="11" customFormat="1" x14ac:dyDescent="0.3">
      <c r="B93" s="182"/>
      <c r="D93" s="183" t="s">
        <v>130</v>
      </c>
      <c r="E93" s="184" t="s">
        <v>5</v>
      </c>
      <c r="F93" s="185" t="s">
        <v>132</v>
      </c>
      <c r="H93" s="186">
        <v>1.85</v>
      </c>
      <c r="I93" s="187"/>
      <c r="L93" s="182"/>
      <c r="M93" s="188"/>
      <c r="N93" s="189"/>
      <c r="O93" s="189"/>
      <c r="P93" s="189"/>
      <c r="Q93" s="189"/>
      <c r="R93" s="189"/>
      <c r="S93" s="189"/>
      <c r="T93" s="190"/>
      <c r="AT93" s="184" t="s">
        <v>130</v>
      </c>
      <c r="AU93" s="184" t="s">
        <v>80</v>
      </c>
      <c r="AV93" s="11" t="s">
        <v>80</v>
      </c>
      <c r="AW93" s="11" t="s">
        <v>32</v>
      </c>
      <c r="AX93" s="11" t="s">
        <v>68</v>
      </c>
      <c r="AY93" s="184" t="s">
        <v>121</v>
      </c>
    </row>
    <row r="94" spans="2:65" s="12" customFormat="1" x14ac:dyDescent="0.3">
      <c r="B94" s="191"/>
      <c r="D94" s="192" t="s">
        <v>130</v>
      </c>
      <c r="E94" s="193" t="s">
        <v>5</v>
      </c>
      <c r="F94" s="194" t="s">
        <v>133</v>
      </c>
      <c r="H94" s="195">
        <v>14.75</v>
      </c>
      <c r="I94" s="196"/>
      <c r="L94" s="191"/>
      <c r="M94" s="197"/>
      <c r="N94" s="198"/>
      <c r="O94" s="198"/>
      <c r="P94" s="198"/>
      <c r="Q94" s="198"/>
      <c r="R94" s="198"/>
      <c r="S94" s="198"/>
      <c r="T94" s="199"/>
      <c r="AT94" s="200" t="s">
        <v>130</v>
      </c>
      <c r="AU94" s="200" t="s">
        <v>80</v>
      </c>
      <c r="AV94" s="12" t="s">
        <v>128</v>
      </c>
      <c r="AW94" s="12" t="s">
        <v>32</v>
      </c>
      <c r="AX94" s="12" t="s">
        <v>73</v>
      </c>
      <c r="AY94" s="200" t="s">
        <v>121</v>
      </c>
    </row>
    <row r="95" spans="2:65" s="1" customFormat="1" ht="22.5" customHeight="1" x14ac:dyDescent="0.3">
      <c r="B95" s="169"/>
      <c r="C95" s="170" t="s">
        <v>80</v>
      </c>
      <c r="D95" s="170" t="s">
        <v>123</v>
      </c>
      <c r="E95" s="171" t="s">
        <v>134</v>
      </c>
      <c r="F95" s="172" t="s">
        <v>135</v>
      </c>
      <c r="G95" s="173" t="s">
        <v>136</v>
      </c>
      <c r="H95" s="174">
        <v>47.984999999999999</v>
      </c>
      <c r="I95" s="175"/>
      <c r="J95" s="176">
        <f>ROUND(I95*H95,2)</f>
        <v>0</v>
      </c>
      <c r="K95" s="172" t="s">
        <v>127</v>
      </c>
      <c r="L95" s="41"/>
      <c r="M95" s="177" t="s">
        <v>5</v>
      </c>
      <c r="N95" s="178" t="s">
        <v>39</v>
      </c>
      <c r="O95" s="42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AR95" s="24" t="s">
        <v>128</v>
      </c>
      <c r="AT95" s="24" t="s">
        <v>123</v>
      </c>
      <c r="AU95" s="24" t="s">
        <v>80</v>
      </c>
      <c r="AY95" s="24" t="s">
        <v>121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4" t="s">
        <v>73</v>
      </c>
      <c r="BK95" s="181">
        <f>ROUND(I95*H95,2)</f>
        <v>0</v>
      </c>
      <c r="BL95" s="24" t="s">
        <v>128</v>
      </c>
      <c r="BM95" s="24" t="s">
        <v>137</v>
      </c>
    </row>
    <row r="96" spans="2:65" s="11" customFormat="1" x14ac:dyDescent="0.3">
      <c r="B96" s="182"/>
      <c r="D96" s="183" t="s">
        <v>130</v>
      </c>
      <c r="E96" s="184" t="s">
        <v>5</v>
      </c>
      <c r="F96" s="185" t="s">
        <v>138</v>
      </c>
      <c r="H96" s="186">
        <v>11.475</v>
      </c>
      <c r="I96" s="187"/>
      <c r="L96" s="182"/>
      <c r="M96" s="188"/>
      <c r="N96" s="189"/>
      <c r="O96" s="189"/>
      <c r="P96" s="189"/>
      <c r="Q96" s="189"/>
      <c r="R96" s="189"/>
      <c r="S96" s="189"/>
      <c r="T96" s="190"/>
      <c r="AT96" s="184" t="s">
        <v>130</v>
      </c>
      <c r="AU96" s="184" t="s">
        <v>80</v>
      </c>
      <c r="AV96" s="11" t="s">
        <v>80</v>
      </c>
      <c r="AW96" s="11" t="s">
        <v>32</v>
      </c>
      <c r="AX96" s="11" t="s">
        <v>68</v>
      </c>
      <c r="AY96" s="184" t="s">
        <v>121</v>
      </c>
    </row>
    <row r="97" spans="2:65" s="11" customFormat="1" x14ac:dyDescent="0.3">
      <c r="B97" s="182"/>
      <c r="D97" s="183" t="s">
        <v>130</v>
      </c>
      <c r="E97" s="184" t="s">
        <v>5</v>
      </c>
      <c r="F97" s="185" t="s">
        <v>139</v>
      </c>
      <c r="H97" s="186">
        <v>38.700000000000003</v>
      </c>
      <c r="I97" s="187"/>
      <c r="L97" s="182"/>
      <c r="M97" s="188"/>
      <c r="N97" s="189"/>
      <c r="O97" s="189"/>
      <c r="P97" s="189"/>
      <c r="Q97" s="189"/>
      <c r="R97" s="189"/>
      <c r="S97" s="189"/>
      <c r="T97" s="190"/>
      <c r="AT97" s="184" t="s">
        <v>130</v>
      </c>
      <c r="AU97" s="184" t="s">
        <v>80</v>
      </c>
      <c r="AV97" s="11" t="s">
        <v>80</v>
      </c>
      <c r="AW97" s="11" t="s">
        <v>32</v>
      </c>
      <c r="AX97" s="11" t="s">
        <v>68</v>
      </c>
      <c r="AY97" s="184" t="s">
        <v>121</v>
      </c>
    </row>
    <row r="98" spans="2:65" s="11" customFormat="1" x14ac:dyDescent="0.3">
      <c r="B98" s="182"/>
      <c r="D98" s="183" t="s">
        <v>130</v>
      </c>
      <c r="E98" s="184" t="s">
        <v>5</v>
      </c>
      <c r="F98" s="185" t="s">
        <v>140</v>
      </c>
      <c r="H98" s="186">
        <v>15.93</v>
      </c>
      <c r="I98" s="187"/>
      <c r="L98" s="182"/>
      <c r="M98" s="188"/>
      <c r="N98" s="189"/>
      <c r="O98" s="189"/>
      <c r="P98" s="189"/>
      <c r="Q98" s="189"/>
      <c r="R98" s="189"/>
      <c r="S98" s="189"/>
      <c r="T98" s="190"/>
      <c r="AT98" s="184" t="s">
        <v>130</v>
      </c>
      <c r="AU98" s="184" t="s">
        <v>80</v>
      </c>
      <c r="AV98" s="11" t="s">
        <v>80</v>
      </c>
      <c r="AW98" s="11" t="s">
        <v>32</v>
      </c>
      <c r="AX98" s="11" t="s">
        <v>68</v>
      </c>
      <c r="AY98" s="184" t="s">
        <v>121</v>
      </c>
    </row>
    <row r="99" spans="2:65" s="11" customFormat="1" x14ac:dyDescent="0.3">
      <c r="B99" s="182"/>
      <c r="D99" s="183" t="s">
        <v>130</v>
      </c>
      <c r="E99" s="184" t="s">
        <v>5</v>
      </c>
      <c r="F99" s="185" t="s">
        <v>141</v>
      </c>
      <c r="H99" s="186">
        <v>-18.12</v>
      </c>
      <c r="I99" s="187"/>
      <c r="L99" s="182"/>
      <c r="M99" s="188"/>
      <c r="N99" s="189"/>
      <c r="O99" s="189"/>
      <c r="P99" s="189"/>
      <c r="Q99" s="189"/>
      <c r="R99" s="189"/>
      <c r="S99" s="189"/>
      <c r="T99" s="190"/>
      <c r="AT99" s="184" t="s">
        <v>130</v>
      </c>
      <c r="AU99" s="184" t="s">
        <v>80</v>
      </c>
      <c r="AV99" s="11" t="s">
        <v>80</v>
      </c>
      <c r="AW99" s="11" t="s">
        <v>32</v>
      </c>
      <c r="AX99" s="11" t="s">
        <v>68</v>
      </c>
      <c r="AY99" s="184" t="s">
        <v>121</v>
      </c>
    </row>
    <row r="100" spans="2:65" s="12" customFormat="1" x14ac:dyDescent="0.3">
      <c r="B100" s="191"/>
      <c r="D100" s="192" t="s">
        <v>130</v>
      </c>
      <c r="E100" s="193" t="s">
        <v>5</v>
      </c>
      <c r="F100" s="194" t="s">
        <v>133</v>
      </c>
      <c r="H100" s="195">
        <v>47.984999999999999</v>
      </c>
      <c r="I100" s="196"/>
      <c r="L100" s="191"/>
      <c r="M100" s="197"/>
      <c r="N100" s="198"/>
      <c r="O100" s="198"/>
      <c r="P100" s="198"/>
      <c r="Q100" s="198"/>
      <c r="R100" s="198"/>
      <c r="S100" s="198"/>
      <c r="T100" s="199"/>
      <c r="AT100" s="200" t="s">
        <v>130</v>
      </c>
      <c r="AU100" s="200" t="s">
        <v>80</v>
      </c>
      <c r="AV100" s="12" t="s">
        <v>128</v>
      </c>
      <c r="AW100" s="12" t="s">
        <v>32</v>
      </c>
      <c r="AX100" s="12" t="s">
        <v>73</v>
      </c>
      <c r="AY100" s="200" t="s">
        <v>121</v>
      </c>
    </row>
    <row r="101" spans="2:65" s="1" customFormat="1" ht="22.5" customHeight="1" x14ac:dyDescent="0.3">
      <c r="B101" s="169"/>
      <c r="C101" s="170" t="s">
        <v>142</v>
      </c>
      <c r="D101" s="170" t="s">
        <v>123</v>
      </c>
      <c r="E101" s="171" t="s">
        <v>143</v>
      </c>
      <c r="F101" s="172" t="s">
        <v>144</v>
      </c>
      <c r="G101" s="173" t="s">
        <v>136</v>
      </c>
      <c r="H101" s="174">
        <v>13.462999999999999</v>
      </c>
      <c r="I101" s="175"/>
      <c r="J101" s="176">
        <f>ROUND(I101*H101,2)</f>
        <v>0</v>
      </c>
      <c r="K101" s="172" t="s">
        <v>127</v>
      </c>
      <c r="L101" s="41"/>
      <c r="M101" s="177" t="s">
        <v>5</v>
      </c>
      <c r="N101" s="178" t="s">
        <v>39</v>
      </c>
      <c r="O101" s="42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AR101" s="24" t="s">
        <v>128</v>
      </c>
      <c r="AT101" s="24" t="s">
        <v>123</v>
      </c>
      <c r="AU101" s="24" t="s">
        <v>80</v>
      </c>
      <c r="AY101" s="24" t="s">
        <v>121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4" t="s">
        <v>73</v>
      </c>
      <c r="BK101" s="181">
        <f>ROUND(I101*H101,2)</f>
        <v>0</v>
      </c>
      <c r="BL101" s="24" t="s">
        <v>128</v>
      </c>
      <c r="BM101" s="24" t="s">
        <v>145</v>
      </c>
    </row>
    <row r="102" spans="2:65" s="11" customFormat="1" x14ac:dyDescent="0.3">
      <c r="B102" s="182"/>
      <c r="D102" s="192" t="s">
        <v>130</v>
      </c>
      <c r="E102" s="201" t="s">
        <v>5</v>
      </c>
      <c r="F102" s="202" t="s">
        <v>146</v>
      </c>
      <c r="H102" s="203">
        <v>13.462999999999999</v>
      </c>
      <c r="I102" s="187"/>
      <c r="L102" s="182"/>
      <c r="M102" s="188"/>
      <c r="N102" s="189"/>
      <c r="O102" s="189"/>
      <c r="P102" s="189"/>
      <c r="Q102" s="189"/>
      <c r="R102" s="189"/>
      <c r="S102" s="189"/>
      <c r="T102" s="190"/>
      <c r="AT102" s="184" t="s">
        <v>130</v>
      </c>
      <c r="AU102" s="184" t="s">
        <v>80</v>
      </c>
      <c r="AV102" s="11" t="s">
        <v>80</v>
      </c>
      <c r="AW102" s="11" t="s">
        <v>32</v>
      </c>
      <c r="AX102" s="11" t="s">
        <v>73</v>
      </c>
      <c r="AY102" s="184" t="s">
        <v>121</v>
      </c>
    </row>
    <row r="103" spans="2:65" s="1" customFormat="1" ht="22.5" customHeight="1" x14ac:dyDescent="0.3">
      <c r="B103" s="169"/>
      <c r="C103" s="170" t="s">
        <v>128</v>
      </c>
      <c r="D103" s="170" t="s">
        <v>123</v>
      </c>
      <c r="E103" s="171" t="s">
        <v>147</v>
      </c>
      <c r="F103" s="172" t="s">
        <v>148</v>
      </c>
      <c r="G103" s="173" t="s">
        <v>126</v>
      </c>
      <c r="H103" s="174">
        <v>110.175</v>
      </c>
      <c r="I103" s="175"/>
      <c r="J103" s="176">
        <f>ROUND(I103*H103,2)</f>
        <v>0</v>
      </c>
      <c r="K103" s="172" t="s">
        <v>127</v>
      </c>
      <c r="L103" s="41"/>
      <c r="M103" s="177" t="s">
        <v>5</v>
      </c>
      <c r="N103" s="178" t="s">
        <v>39</v>
      </c>
      <c r="O103" s="42"/>
      <c r="P103" s="179">
        <f>O103*H103</f>
        <v>0</v>
      </c>
      <c r="Q103" s="179">
        <v>8.4000000000000003E-4</v>
      </c>
      <c r="R103" s="179">
        <f>Q103*H103</f>
        <v>9.2547000000000004E-2</v>
      </c>
      <c r="S103" s="179">
        <v>0</v>
      </c>
      <c r="T103" s="180">
        <f>S103*H103</f>
        <v>0</v>
      </c>
      <c r="AR103" s="24" t="s">
        <v>128</v>
      </c>
      <c r="AT103" s="24" t="s">
        <v>123</v>
      </c>
      <c r="AU103" s="24" t="s">
        <v>80</v>
      </c>
      <c r="AY103" s="24" t="s">
        <v>121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4" t="s">
        <v>73</v>
      </c>
      <c r="BK103" s="181">
        <f>ROUND(I103*H103,2)</f>
        <v>0</v>
      </c>
      <c r="BL103" s="24" t="s">
        <v>128</v>
      </c>
      <c r="BM103" s="24" t="s">
        <v>149</v>
      </c>
    </row>
    <row r="104" spans="2:65" s="11" customFormat="1" x14ac:dyDescent="0.3">
      <c r="B104" s="182"/>
      <c r="D104" s="183" t="s">
        <v>130</v>
      </c>
      <c r="E104" s="184" t="s">
        <v>5</v>
      </c>
      <c r="F104" s="185" t="s">
        <v>150</v>
      </c>
      <c r="H104" s="186">
        <v>19.125</v>
      </c>
      <c r="I104" s="187"/>
      <c r="L104" s="182"/>
      <c r="M104" s="188"/>
      <c r="N104" s="189"/>
      <c r="O104" s="189"/>
      <c r="P104" s="189"/>
      <c r="Q104" s="189"/>
      <c r="R104" s="189"/>
      <c r="S104" s="189"/>
      <c r="T104" s="190"/>
      <c r="AT104" s="184" t="s">
        <v>130</v>
      </c>
      <c r="AU104" s="184" t="s">
        <v>80</v>
      </c>
      <c r="AV104" s="11" t="s">
        <v>80</v>
      </c>
      <c r="AW104" s="11" t="s">
        <v>32</v>
      </c>
      <c r="AX104" s="11" t="s">
        <v>68</v>
      </c>
      <c r="AY104" s="184" t="s">
        <v>121</v>
      </c>
    </row>
    <row r="105" spans="2:65" s="11" customFormat="1" x14ac:dyDescent="0.3">
      <c r="B105" s="182"/>
      <c r="D105" s="183" t="s">
        <v>130</v>
      </c>
      <c r="E105" s="184" t="s">
        <v>5</v>
      </c>
      <c r="F105" s="185" t="s">
        <v>151</v>
      </c>
      <c r="H105" s="186">
        <v>64.5</v>
      </c>
      <c r="I105" s="187"/>
      <c r="L105" s="182"/>
      <c r="M105" s="188"/>
      <c r="N105" s="189"/>
      <c r="O105" s="189"/>
      <c r="P105" s="189"/>
      <c r="Q105" s="189"/>
      <c r="R105" s="189"/>
      <c r="S105" s="189"/>
      <c r="T105" s="190"/>
      <c r="AT105" s="184" t="s">
        <v>130</v>
      </c>
      <c r="AU105" s="184" t="s">
        <v>80</v>
      </c>
      <c r="AV105" s="11" t="s">
        <v>80</v>
      </c>
      <c r="AW105" s="11" t="s">
        <v>32</v>
      </c>
      <c r="AX105" s="11" t="s">
        <v>68</v>
      </c>
      <c r="AY105" s="184" t="s">
        <v>121</v>
      </c>
    </row>
    <row r="106" spans="2:65" s="11" customFormat="1" x14ac:dyDescent="0.3">
      <c r="B106" s="182"/>
      <c r="D106" s="183" t="s">
        <v>130</v>
      </c>
      <c r="E106" s="184" t="s">
        <v>5</v>
      </c>
      <c r="F106" s="185" t="s">
        <v>152</v>
      </c>
      <c r="H106" s="186">
        <v>26.55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130</v>
      </c>
      <c r="AU106" s="184" t="s">
        <v>80</v>
      </c>
      <c r="AV106" s="11" t="s">
        <v>80</v>
      </c>
      <c r="AW106" s="11" t="s">
        <v>32</v>
      </c>
      <c r="AX106" s="11" t="s">
        <v>68</v>
      </c>
      <c r="AY106" s="184" t="s">
        <v>121</v>
      </c>
    </row>
    <row r="107" spans="2:65" s="12" customFormat="1" x14ac:dyDescent="0.3">
      <c r="B107" s="191"/>
      <c r="D107" s="192" t="s">
        <v>130</v>
      </c>
      <c r="E107" s="193" t="s">
        <v>5</v>
      </c>
      <c r="F107" s="194" t="s">
        <v>133</v>
      </c>
      <c r="H107" s="195">
        <v>110.175</v>
      </c>
      <c r="I107" s="196"/>
      <c r="L107" s="191"/>
      <c r="M107" s="197"/>
      <c r="N107" s="198"/>
      <c r="O107" s="198"/>
      <c r="P107" s="198"/>
      <c r="Q107" s="198"/>
      <c r="R107" s="198"/>
      <c r="S107" s="198"/>
      <c r="T107" s="199"/>
      <c r="AT107" s="200" t="s">
        <v>130</v>
      </c>
      <c r="AU107" s="200" t="s">
        <v>80</v>
      </c>
      <c r="AV107" s="12" t="s">
        <v>128</v>
      </c>
      <c r="AW107" s="12" t="s">
        <v>32</v>
      </c>
      <c r="AX107" s="12" t="s">
        <v>73</v>
      </c>
      <c r="AY107" s="200" t="s">
        <v>121</v>
      </c>
    </row>
    <row r="108" spans="2:65" s="1" customFormat="1" ht="22.5" customHeight="1" x14ac:dyDescent="0.3">
      <c r="B108" s="169"/>
      <c r="C108" s="170" t="s">
        <v>153</v>
      </c>
      <c r="D108" s="170" t="s">
        <v>123</v>
      </c>
      <c r="E108" s="171" t="s">
        <v>154</v>
      </c>
      <c r="F108" s="172" t="s">
        <v>155</v>
      </c>
      <c r="G108" s="173" t="s">
        <v>126</v>
      </c>
      <c r="H108" s="174">
        <v>110.175</v>
      </c>
      <c r="I108" s="175"/>
      <c r="J108" s="176">
        <f>ROUND(I108*H108,2)</f>
        <v>0</v>
      </c>
      <c r="K108" s="172" t="s">
        <v>127</v>
      </c>
      <c r="L108" s="41"/>
      <c r="M108" s="177" t="s">
        <v>5</v>
      </c>
      <c r="N108" s="178" t="s">
        <v>39</v>
      </c>
      <c r="O108" s="42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AR108" s="24" t="s">
        <v>128</v>
      </c>
      <c r="AT108" s="24" t="s">
        <v>123</v>
      </c>
      <c r="AU108" s="24" t="s">
        <v>80</v>
      </c>
      <c r="AY108" s="24" t="s">
        <v>121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4" t="s">
        <v>73</v>
      </c>
      <c r="BK108" s="181">
        <f>ROUND(I108*H108,2)</f>
        <v>0</v>
      </c>
      <c r="BL108" s="24" t="s">
        <v>128</v>
      </c>
      <c r="BM108" s="24" t="s">
        <v>156</v>
      </c>
    </row>
    <row r="109" spans="2:65" s="1" customFormat="1" ht="22.5" customHeight="1" x14ac:dyDescent="0.3">
      <c r="B109" s="169"/>
      <c r="C109" s="170" t="s">
        <v>157</v>
      </c>
      <c r="D109" s="170" t="s">
        <v>123</v>
      </c>
      <c r="E109" s="171" t="s">
        <v>158</v>
      </c>
      <c r="F109" s="172" t="s">
        <v>159</v>
      </c>
      <c r="G109" s="173" t="s">
        <v>136</v>
      </c>
      <c r="H109" s="174">
        <v>220.35</v>
      </c>
      <c r="I109" s="175"/>
      <c r="J109" s="176">
        <f>ROUND(I109*H109,2)</f>
        <v>0</v>
      </c>
      <c r="K109" s="172" t="s">
        <v>127</v>
      </c>
      <c r="L109" s="41"/>
      <c r="M109" s="177" t="s">
        <v>5</v>
      </c>
      <c r="N109" s="178" t="s">
        <v>39</v>
      </c>
      <c r="O109" s="42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AR109" s="24" t="s">
        <v>128</v>
      </c>
      <c r="AT109" s="24" t="s">
        <v>123</v>
      </c>
      <c r="AU109" s="24" t="s">
        <v>80</v>
      </c>
      <c r="AY109" s="24" t="s">
        <v>121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4" t="s">
        <v>73</v>
      </c>
      <c r="BK109" s="181">
        <f>ROUND(I109*H109,2)</f>
        <v>0</v>
      </c>
      <c r="BL109" s="24" t="s">
        <v>128</v>
      </c>
      <c r="BM109" s="24" t="s">
        <v>160</v>
      </c>
    </row>
    <row r="110" spans="2:65" s="13" customFormat="1" x14ac:dyDescent="0.3">
      <c r="B110" s="204"/>
      <c r="D110" s="183" t="s">
        <v>130</v>
      </c>
      <c r="E110" s="205" t="s">
        <v>5</v>
      </c>
      <c r="F110" s="206" t="s">
        <v>161</v>
      </c>
      <c r="H110" s="207" t="s">
        <v>5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7" t="s">
        <v>130</v>
      </c>
      <c r="AU110" s="207" t="s">
        <v>80</v>
      </c>
      <c r="AV110" s="13" t="s">
        <v>73</v>
      </c>
      <c r="AW110" s="13" t="s">
        <v>32</v>
      </c>
      <c r="AX110" s="13" t="s">
        <v>68</v>
      </c>
      <c r="AY110" s="207" t="s">
        <v>121</v>
      </c>
    </row>
    <row r="111" spans="2:65" s="11" customFormat="1" x14ac:dyDescent="0.3">
      <c r="B111" s="182"/>
      <c r="D111" s="192" t="s">
        <v>130</v>
      </c>
      <c r="E111" s="201" t="s">
        <v>5</v>
      </c>
      <c r="F111" s="202" t="s">
        <v>162</v>
      </c>
      <c r="H111" s="203">
        <v>220.35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130</v>
      </c>
      <c r="AU111" s="184" t="s">
        <v>80</v>
      </c>
      <c r="AV111" s="11" t="s">
        <v>80</v>
      </c>
      <c r="AW111" s="11" t="s">
        <v>32</v>
      </c>
      <c r="AX111" s="11" t="s">
        <v>73</v>
      </c>
      <c r="AY111" s="184" t="s">
        <v>121</v>
      </c>
    </row>
    <row r="112" spans="2:65" s="1" customFormat="1" ht="22.5" customHeight="1" x14ac:dyDescent="0.3">
      <c r="B112" s="169"/>
      <c r="C112" s="170" t="s">
        <v>163</v>
      </c>
      <c r="D112" s="170" t="s">
        <v>123</v>
      </c>
      <c r="E112" s="171" t="s">
        <v>164</v>
      </c>
      <c r="F112" s="172" t="s">
        <v>165</v>
      </c>
      <c r="G112" s="173" t="s">
        <v>136</v>
      </c>
      <c r="H112" s="174">
        <v>47.984999999999999</v>
      </c>
      <c r="I112" s="175"/>
      <c r="J112" s="176">
        <f>ROUND(I112*H112,2)</f>
        <v>0</v>
      </c>
      <c r="K112" s="172" t="s">
        <v>127</v>
      </c>
      <c r="L112" s="41"/>
      <c r="M112" s="177" t="s">
        <v>5</v>
      </c>
      <c r="N112" s="178" t="s">
        <v>39</v>
      </c>
      <c r="O112" s="42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AR112" s="24" t="s">
        <v>128</v>
      </c>
      <c r="AT112" s="24" t="s">
        <v>123</v>
      </c>
      <c r="AU112" s="24" t="s">
        <v>80</v>
      </c>
      <c r="AY112" s="24" t="s">
        <v>121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4" t="s">
        <v>73</v>
      </c>
      <c r="BK112" s="181">
        <f>ROUND(I112*H112,2)</f>
        <v>0</v>
      </c>
      <c r="BL112" s="24" t="s">
        <v>128</v>
      </c>
      <c r="BM112" s="24" t="s">
        <v>166</v>
      </c>
    </row>
    <row r="113" spans="2:65" s="11" customFormat="1" x14ac:dyDescent="0.3">
      <c r="B113" s="182"/>
      <c r="D113" s="192" t="s">
        <v>130</v>
      </c>
      <c r="E113" s="201" t="s">
        <v>5</v>
      </c>
      <c r="F113" s="202" t="s">
        <v>167</v>
      </c>
      <c r="H113" s="203">
        <v>47.984999999999999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130</v>
      </c>
      <c r="AU113" s="184" t="s">
        <v>80</v>
      </c>
      <c r="AV113" s="11" t="s">
        <v>80</v>
      </c>
      <c r="AW113" s="11" t="s">
        <v>32</v>
      </c>
      <c r="AX113" s="11" t="s">
        <v>73</v>
      </c>
      <c r="AY113" s="184" t="s">
        <v>121</v>
      </c>
    </row>
    <row r="114" spans="2:65" s="1" customFormat="1" ht="22.5" customHeight="1" x14ac:dyDescent="0.3">
      <c r="B114" s="169"/>
      <c r="C114" s="170" t="s">
        <v>168</v>
      </c>
      <c r="D114" s="170" t="s">
        <v>123</v>
      </c>
      <c r="E114" s="171" t="s">
        <v>169</v>
      </c>
      <c r="F114" s="172" t="s">
        <v>170</v>
      </c>
      <c r="G114" s="173" t="s">
        <v>136</v>
      </c>
      <c r="H114" s="174">
        <v>93.281999999999996</v>
      </c>
      <c r="I114" s="175"/>
      <c r="J114" s="176">
        <f>ROUND(I114*H114,2)</f>
        <v>0</v>
      </c>
      <c r="K114" s="172" t="s">
        <v>127</v>
      </c>
      <c r="L114" s="41"/>
      <c r="M114" s="177" t="s">
        <v>5</v>
      </c>
      <c r="N114" s="178" t="s">
        <v>39</v>
      </c>
      <c r="O114" s="42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24" t="s">
        <v>128</v>
      </c>
      <c r="AT114" s="24" t="s">
        <v>123</v>
      </c>
      <c r="AU114" s="24" t="s">
        <v>80</v>
      </c>
      <c r="AY114" s="24" t="s">
        <v>121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4" t="s">
        <v>73</v>
      </c>
      <c r="BK114" s="181">
        <f>ROUND(I114*H114,2)</f>
        <v>0</v>
      </c>
      <c r="BL114" s="24" t="s">
        <v>128</v>
      </c>
      <c r="BM114" s="24" t="s">
        <v>171</v>
      </c>
    </row>
    <row r="115" spans="2:65" s="11" customFormat="1" x14ac:dyDescent="0.3">
      <c r="B115" s="182"/>
      <c r="D115" s="183" t="s">
        <v>130</v>
      </c>
      <c r="E115" s="184" t="s">
        <v>5</v>
      </c>
      <c r="F115" s="185" t="s">
        <v>172</v>
      </c>
      <c r="H115" s="186">
        <v>47.984999999999999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130</v>
      </c>
      <c r="AU115" s="184" t="s">
        <v>80</v>
      </c>
      <c r="AV115" s="11" t="s">
        <v>80</v>
      </c>
      <c r="AW115" s="11" t="s">
        <v>32</v>
      </c>
      <c r="AX115" s="11" t="s">
        <v>68</v>
      </c>
      <c r="AY115" s="184" t="s">
        <v>121</v>
      </c>
    </row>
    <row r="116" spans="2:65" s="11" customFormat="1" x14ac:dyDescent="0.3">
      <c r="B116" s="182"/>
      <c r="D116" s="183" t="s">
        <v>130</v>
      </c>
      <c r="E116" s="184" t="s">
        <v>5</v>
      </c>
      <c r="F116" s="185" t="s">
        <v>173</v>
      </c>
      <c r="H116" s="186">
        <v>-1.3440000000000001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130</v>
      </c>
      <c r="AU116" s="184" t="s">
        <v>80</v>
      </c>
      <c r="AV116" s="11" t="s">
        <v>80</v>
      </c>
      <c r="AW116" s="11" t="s">
        <v>32</v>
      </c>
      <c r="AX116" s="11" t="s">
        <v>68</v>
      </c>
      <c r="AY116" s="184" t="s">
        <v>121</v>
      </c>
    </row>
    <row r="117" spans="2:65" s="14" customFormat="1" x14ac:dyDescent="0.3">
      <c r="B117" s="212"/>
      <c r="D117" s="183" t="s">
        <v>130</v>
      </c>
      <c r="E117" s="213" t="s">
        <v>5</v>
      </c>
      <c r="F117" s="214" t="s">
        <v>174</v>
      </c>
      <c r="H117" s="215">
        <v>46.640999999999998</v>
      </c>
      <c r="I117" s="216"/>
      <c r="L117" s="212"/>
      <c r="M117" s="217"/>
      <c r="N117" s="218"/>
      <c r="O117" s="218"/>
      <c r="P117" s="218"/>
      <c r="Q117" s="218"/>
      <c r="R117" s="218"/>
      <c r="S117" s="218"/>
      <c r="T117" s="219"/>
      <c r="AT117" s="213" t="s">
        <v>130</v>
      </c>
      <c r="AU117" s="213" t="s">
        <v>80</v>
      </c>
      <c r="AV117" s="14" t="s">
        <v>142</v>
      </c>
      <c r="AW117" s="14" t="s">
        <v>32</v>
      </c>
      <c r="AX117" s="14" t="s">
        <v>68</v>
      </c>
      <c r="AY117" s="213" t="s">
        <v>121</v>
      </c>
    </row>
    <row r="118" spans="2:65" s="11" customFormat="1" x14ac:dyDescent="0.3">
      <c r="B118" s="182"/>
      <c r="D118" s="192" t="s">
        <v>130</v>
      </c>
      <c r="E118" s="201" t="s">
        <v>5</v>
      </c>
      <c r="F118" s="202" t="s">
        <v>175</v>
      </c>
      <c r="H118" s="203">
        <v>93.281999999999996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130</v>
      </c>
      <c r="AU118" s="184" t="s">
        <v>80</v>
      </c>
      <c r="AV118" s="11" t="s">
        <v>80</v>
      </c>
      <c r="AW118" s="11" t="s">
        <v>32</v>
      </c>
      <c r="AX118" s="11" t="s">
        <v>73</v>
      </c>
      <c r="AY118" s="184" t="s">
        <v>121</v>
      </c>
    </row>
    <row r="119" spans="2:65" s="1" customFormat="1" ht="22.5" customHeight="1" x14ac:dyDescent="0.3">
      <c r="B119" s="169"/>
      <c r="C119" s="170" t="s">
        <v>176</v>
      </c>
      <c r="D119" s="170" t="s">
        <v>123</v>
      </c>
      <c r="E119" s="171" t="s">
        <v>177</v>
      </c>
      <c r="F119" s="172" t="s">
        <v>178</v>
      </c>
      <c r="G119" s="173" t="s">
        <v>136</v>
      </c>
      <c r="H119" s="174">
        <v>1.3440000000000001</v>
      </c>
      <c r="I119" s="175"/>
      <c r="J119" s="176">
        <f>ROUND(I119*H119,2)</f>
        <v>0</v>
      </c>
      <c r="K119" s="172" t="s">
        <v>127</v>
      </c>
      <c r="L119" s="41"/>
      <c r="M119" s="177" t="s">
        <v>5</v>
      </c>
      <c r="N119" s="178" t="s">
        <v>39</v>
      </c>
      <c r="O119" s="42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AR119" s="24" t="s">
        <v>128</v>
      </c>
      <c r="AT119" s="24" t="s">
        <v>123</v>
      </c>
      <c r="AU119" s="24" t="s">
        <v>80</v>
      </c>
      <c r="AY119" s="24" t="s">
        <v>121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4" t="s">
        <v>73</v>
      </c>
      <c r="BK119" s="181">
        <f>ROUND(I119*H119,2)</f>
        <v>0</v>
      </c>
      <c r="BL119" s="24" t="s">
        <v>128</v>
      </c>
      <c r="BM119" s="24" t="s">
        <v>179</v>
      </c>
    </row>
    <row r="120" spans="2:65" s="13" customFormat="1" x14ac:dyDescent="0.3">
      <c r="B120" s="204"/>
      <c r="D120" s="183" t="s">
        <v>130</v>
      </c>
      <c r="E120" s="205" t="s">
        <v>5</v>
      </c>
      <c r="F120" s="206" t="s">
        <v>180</v>
      </c>
      <c r="H120" s="207" t="s">
        <v>5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7" t="s">
        <v>130</v>
      </c>
      <c r="AU120" s="207" t="s">
        <v>80</v>
      </c>
      <c r="AV120" s="13" t="s">
        <v>73</v>
      </c>
      <c r="AW120" s="13" t="s">
        <v>32</v>
      </c>
      <c r="AX120" s="13" t="s">
        <v>68</v>
      </c>
      <c r="AY120" s="207" t="s">
        <v>121</v>
      </c>
    </row>
    <row r="121" spans="2:65" s="11" customFormat="1" x14ac:dyDescent="0.3">
      <c r="B121" s="182"/>
      <c r="D121" s="183" t="s">
        <v>130</v>
      </c>
      <c r="E121" s="184" t="s">
        <v>5</v>
      </c>
      <c r="F121" s="185" t="s">
        <v>181</v>
      </c>
      <c r="H121" s="186">
        <v>8.6319999999999997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84" t="s">
        <v>130</v>
      </c>
      <c r="AU121" s="184" t="s">
        <v>80</v>
      </c>
      <c r="AV121" s="11" t="s">
        <v>80</v>
      </c>
      <c r="AW121" s="11" t="s">
        <v>32</v>
      </c>
      <c r="AX121" s="11" t="s">
        <v>68</v>
      </c>
      <c r="AY121" s="184" t="s">
        <v>121</v>
      </c>
    </row>
    <row r="122" spans="2:65" s="11" customFormat="1" x14ac:dyDescent="0.3">
      <c r="B122" s="182"/>
      <c r="D122" s="183" t="s">
        <v>130</v>
      </c>
      <c r="E122" s="184" t="s">
        <v>5</v>
      </c>
      <c r="F122" s="185" t="s">
        <v>182</v>
      </c>
      <c r="H122" s="186">
        <v>10.832000000000001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130</v>
      </c>
      <c r="AU122" s="184" t="s">
        <v>80</v>
      </c>
      <c r="AV122" s="11" t="s">
        <v>80</v>
      </c>
      <c r="AW122" s="11" t="s">
        <v>32</v>
      </c>
      <c r="AX122" s="11" t="s">
        <v>68</v>
      </c>
      <c r="AY122" s="184" t="s">
        <v>121</v>
      </c>
    </row>
    <row r="123" spans="2:65" s="11" customFormat="1" x14ac:dyDescent="0.3">
      <c r="B123" s="182"/>
      <c r="D123" s="183" t="s">
        <v>130</v>
      </c>
      <c r="E123" s="184" t="s">
        <v>5</v>
      </c>
      <c r="F123" s="185" t="s">
        <v>183</v>
      </c>
      <c r="H123" s="186">
        <v>-18.12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130</v>
      </c>
      <c r="AU123" s="184" t="s">
        <v>80</v>
      </c>
      <c r="AV123" s="11" t="s">
        <v>80</v>
      </c>
      <c r="AW123" s="11" t="s">
        <v>32</v>
      </c>
      <c r="AX123" s="11" t="s">
        <v>68</v>
      </c>
      <c r="AY123" s="184" t="s">
        <v>121</v>
      </c>
    </row>
    <row r="124" spans="2:65" s="12" customFormat="1" x14ac:dyDescent="0.3">
      <c r="B124" s="191"/>
      <c r="D124" s="192" t="s">
        <v>130</v>
      </c>
      <c r="E124" s="193" t="s">
        <v>5</v>
      </c>
      <c r="F124" s="194" t="s">
        <v>133</v>
      </c>
      <c r="H124" s="195">
        <v>1.3440000000000001</v>
      </c>
      <c r="I124" s="196"/>
      <c r="L124" s="191"/>
      <c r="M124" s="197"/>
      <c r="N124" s="198"/>
      <c r="O124" s="198"/>
      <c r="P124" s="198"/>
      <c r="Q124" s="198"/>
      <c r="R124" s="198"/>
      <c r="S124" s="198"/>
      <c r="T124" s="199"/>
      <c r="AT124" s="200" t="s">
        <v>130</v>
      </c>
      <c r="AU124" s="200" t="s">
        <v>80</v>
      </c>
      <c r="AV124" s="12" t="s">
        <v>128</v>
      </c>
      <c r="AW124" s="12" t="s">
        <v>32</v>
      </c>
      <c r="AX124" s="12" t="s">
        <v>73</v>
      </c>
      <c r="AY124" s="200" t="s">
        <v>121</v>
      </c>
    </row>
    <row r="125" spans="2:65" s="1" customFormat="1" ht="31.5" customHeight="1" x14ac:dyDescent="0.3">
      <c r="B125" s="169"/>
      <c r="C125" s="170" t="s">
        <v>184</v>
      </c>
      <c r="D125" s="170" t="s">
        <v>123</v>
      </c>
      <c r="E125" s="171" t="s">
        <v>185</v>
      </c>
      <c r="F125" s="172" t="s">
        <v>186</v>
      </c>
      <c r="G125" s="173" t="s">
        <v>136</v>
      </c>
      <c r="H125" s="174">
        <v>6.72</v>
      </c>
      <c r="I125" s="175"/>
      <c r="J125" s="176">
        <f>ROUND(I125*H125,2)</f>
        <v>0</v>
      </c>
      <c r="K125" s="172" t="s">
        <v>127</v>
      </c>
      <c r="L125" s="41"/>
      <c r="M125" s="177" t="s">
        <v>5</v>
      </c>
      <c r="N125" s="178" t="s">
        <v>39</v>
      </c>
      <c r="O125" s="42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4" t="s">
        <v>128</v>
      </c>
      <c r="AT125" s="24" t="s">
        <v>123</v>
      </c>
      <c r="AU125" s="24" t="s">
        <v>80</v>
      </c>
      <c r="AY125" s="24" t="s">
        <v>121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4" t="s">
        <v>73</v>
      </c>
      <c r="BK125" s="181">
        <f>ROUND(I125*H125,2)</f>
        <v>0</v>
      </c>
      <c r="BL125" s="24" t="s">
        <v>128</v>
      </c>
      <c r="BM125" s="24" t="s">
        <v>187</v>
      </c>
    </row>
    <row r="126" spans="2:65" s="11" customFormat="1" x14ac:dyDescent="0.3">
      <c r="B126" s="182"/>
      <c r="D126" s="192" t="s">
        <v>130</v>
      </c>
      <c r="F126" s="202" t="s">
        <v>188</v>
      </c>
      <c r="H126" s="203">
        <v>6.72</v>
      </c>
      <c r="I126" s="187"/>
      <c r="L126" s="182"/>
      <c r="M126" s="188"/>
      <c r="N126" s="189"/>
      <c r="O126" s="189"/>
      <c r="P126" s="189"/>
      <c r="Q126" s="189"/>
      <c r="R126" s="189"/>
      <c r="S126" s="189"/>
      <c r="T126" s="190"/>
      <c r="AT126" s="184" t="s">
        <v>130</v>
      </c>
      <c r="AU126" s="184" t="s">
        <v>80</v>
      </c>
      <c r="AV126" s="11" t="s">
        <v>80</v>
      </c>
      <c r="AW126" s="11" t="s">
        <v>6</v>
      </c>
      <c r="AX126" s="11" t="s">
        <v>73</v>
      </c>
      <c r="AY126" s="184" t="s">
        <v>121</v>
      </c>
    </row>
    <row r="127" spans="2:65" s="1" customFormat="1" ht="22.5" customHeight="1" x14ac:dyDescent="0.3">
      <c r="B127" s="169"/>
      <c r="C127" s="170" t="s">
        <v>189</v>
      </c>
      <c r="D127" s="170" t="s">
        <v>123</v>
      </c>
      <c r="E127" s="171" t="s">
        <v>190</v>
      </c>
      <c r="F127" s="172" t="s">
        <v>191</v>
      </c>
      <c r="G127" s="173" t="s">
        <v>136</v>
      </c>
      <c r="H127" s="174">
        <v>46.640999999999998</v>
      </c>
      <c r="I127" s="175"/>
      <c r="J127" s="176">
        <f>ROUND(I127*H127,2)</f>
        <v>0</v>
      </c>
      <c r="K127" s="172" t="s">
        <v>127</v>
      </c>
      <c r="L127" s="41"/>
      <c r="M127" s="177" t="s">
        <v>5</v>
      </c>
      <c r="N127" s="178" t="s">
        <v>39</v>
      </c>
      <c r="O127" s="42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4" t="s">
        <v>128</v>
      </c>
      <c r="AT127" s="24" t="s">
        <v>123</v>
      </c>
      <c r="AU127" s="24" t="s">
        <v>80</v>
      </c>
      <c r="AY127" s="24" t="s">
        <v>121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4" t="s">
        <v>73</v>
      </c>
      <c r="BK127" s="181">
        <f>ROUND(I127*H127,2)</f>
        <v>0</v>
      </c>
      <c r="BL127" s="24" t="s">
        <v>128</v>
      </c>
      <c r="BM127" s="24" t="s">
        <v>192</v>
      </c>
    </row>
    <row r="128" spans="2:65" s="13" customFormat="1" x14ac:dyDescent="0.3">
      <c r="B128" s="204"/>
      <c r="D128" s="183" t="s">
        <v>130</v>
      </c>
      <c r="E128" s="205" t="s">
        <v>5</v>
      </c>
      <c r="F128" s="206" t="s">
        <v>193</v>
      </c>
      <c r="H128" s="207" t="s">
        <v>5</v>
      </c>
      <c r="I128" s="208"/>
      <c r="L128" s="204"/>
      <c r="M128" s="209"/>
      <c r="N128" s="210"/>
      <c r="O128" s="210"/>
      <c r="P128" s="210"/>
      <c r="Q128" s="210"/>
      <c r="R128" s="210"/>
      <c r="S128" s="210"/>
      <c r="T128" s="211"/>
      <c r="AT128" s="207" t="s">
        <v>130</v>
      </c>
      <c r="AU128" s="207" t="s">
        <v>80</v>
      </c>
      <c r="AV128" s="13" t="s">
        <v>73</v>
      </c>
      <c r="AW128" s="13" t="s">
        <v>32</v>
      </c>
      <c r="AX128" s="13" t="s">
        <v>68</v>
      </c>
      <c r="AY128" s="207" t="s">
        <v>121</v>
      </c>
    </row>
    <row r="129" spans="2:65" s="11" customFormat="1" x14ac:dyDescent="0.3">
      <c r="B129" s="182"/>
      <c r="D129" s="192" t="s">
        <v>130</v>
      </c>
      <c r="E129" s="201" t="s">
        <v>5</v>
      </c>
      <c r="F129" s="202" t="s">
        <v>194</v>
      </c>
      <c r="H129" s="203">
        <v>46.640999999999998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130</v>
      </c>
      <c r="AU129" s="184" t="s">
        <v>80</v>
      </c>
      <c r="AV129" s="11" t="s">
        <v>80</v>
      </c>
      <c r="AW129" s="11" t="s">
        <v>32</v>
      </c>
      <c r="AX129" s="11" t="s">
        <v>73</v>
      </c>
      <c r="AY129" s="184" t="s">
        <v>121</v>
      </c>
    </row>
    <row r="130" spans="2:65" s="1" customFormat="1" ht="22.5" customHeight="1" x14ac:dyDescent="0.3">
      <c r="B130" s="169"/>
      <c r="C130" s="170" t="s">
        <v>195</v>
      </c>
      <c r="D130" s="170" t="s">
        <v>123</v>
      </c>
      <c r="E130" s="171" t="s">
        <v>196</v>
      </c>
      <c r="F130" s="172" t="s">
        <v>197</v>
      </c>
      <c r="G130" s="173" t="s">
        <v>136</v>
      </c>
      <c r="H130" s="174">
        <v>1.3440000000000001</v>
      </c>
      <c r="I130" s="175"/>
      <c r="J130" s="176">
        <f>ROUND(I130*H130,2)</f>
        <v>0</v>
      </c>
      <c r="K130" s="172" t="s">
        <v>127</v>
      </c>
      <c r="L130" s="41"/>
      <c r="M130" s="177" t="s">
        <v>5</v>
      </c>
      <c r="N130" s="178" t="s">
        <v>39</v>
      </c>
      <c r="O130" s="42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24" t="s">
        <v>128</v>
      </c>
      <c r="AT130" s="24" t="s">
        <v>123</v>
      </c>
      <c r="AU130" s="24" t="s">
        <v>80</v>
      </c>
      <c r="AY130" s="24" t="s">
        <v>121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4" t="s">
        <v>73</v>
      </c>
      <c r="BK130" s="181">
        <f>ROUND(I130*H130,2)</f>
        <v>0</v>
      </c>
      <c r="BL130" s="24" t="s">
        <v>128</v>
      </c>
      <c r="BM130" s="24" t="s">
        <v>198</v>
      </c>
    </row>
    <row r="131" spans="2:65" s="1" customFormat="1" ht="22.5" customHeight="1" x14ac:dyDescent="0.3">
      <c r="B131" s="169"/>
      <c r="C131" s="170" t="s">
        <v>199</v>
      </c>
      <c r="D131" s="170" t="s">
        <v>123</v>
      </c>
      <c r="E131" s="171" t="s">
        <v>200</v>
      </c>
      <c r="F131" s="172" t="s">
        <v>201</v>
      </c>
      <c r="G131" s="173" t="s">
        <v>202</v>
      </c>
      <c r="H131" s="174">
        <v>2.419</v>
      </c>
      <c r="I131" s="175"/>
      <c r="J131" s="176">
        <f>ROUND(I131*H131,2)</f>
        <v>0</v>
      </c>
      <c r="K131" s="172" t="s">
        <v>127</v>
      </c>
      <c r="L131" s="41"/>
      <c r="M131" s="177" t="s">
        <v>5</v>
      </c>
      <c r="N131" s="178" t="s">
        <v>39</v>
      </c>
      <c r="O131" s="42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4" t="s">
        <v>128</v>
      </c>
      <c r="AT131" s="24" t="s">
        <v>123</v>
      </c>
      <c r="AU131" s="24" t="s">
        <v>80</v>
      </c>
      <c r="AY131" s="24" t="s">
        <v>121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4" t="s">
        <v>73</v>
      </c>
      <c r="BK131" s="181">
        <f>ROUND(I131*H131,2)</f>
        <v>0</v>
      </c>
      <c r="BL131" s="24" t="s">
        <v>128</v>
      </c>
      <c r="BM131" s="24" t="s">
        <v>203</v>
      </c>
    </row>
    <row r="132" spans="2:65" s="11" customFormat="1" x14ac:dyDescent="0.3">
      <c r="B132" s="182"/>
      <c r="D132" s="192" t="s">
        <v>130</v>
      </c>
      <c r="E132" s="201" t="s">
        <v>5</v>
      </c>
      <c r="F132" s="202" t="s">
        <v>204</v>
      </c>
      <c r="H132" s="203">
        <v>2.419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130</v>
      </c>
      <c r="AU132" s="184" t="s">
        <v>80</v>
      </c>
      <c r="AV132" s="11" t="s">
        <v>80</v>
      </c>
      <c r="AW132" s="11" t="s">
        <v>32</v>
      </c>
      <c r="AX132" s="11" t="s">
        <v>73</v>
      </c>
      <c r="AY132" s="184" t="s">
        <v>121</v>
      </c>
    </row>
    <row r="133" spans="2:65" s="1" customFormat="1" ht="22.5" customHeight="1" x14ac:dyDescent="0.3">
      <c r="B133" s="169"/>
      <c r="C133" s="170" t="s">
        <v>205</v>
      </c>
      <c r="D133" s="170" t="s">
        <v>123</v>
      </c>
      <c r="E133" s="171" t="s">
        <v>206</v>
      </c>
      <c r="F133" s="172" t="s">
        <v>207</v>
      </c>
      <c r="G133" s="173" t="s">
        <v>136</v>
      </c>
      <c r="H133" s="174">
        <v>46.640999999999998</v>
      </c>
      <c r="I133" s="175"/>
      <c r="J133" s="176">
        <f>ROUND(I133*H133,2)</f>
        <v>0</v>
      </c>
      <c r="K133" s="172" t="s">
        <v>127</v>
      </c>
      <c r="L133" s="41"/>
      <c r="M133" s="177" t="s">
        <v>5</v>
      </c>
      <c r="N133" s="178" t="s">
        <v>39</v>
      </c>
      <c r="O133" s="42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AR133" s="24" t="s">
        <v>128</v>
      </c>
      <c r="AT133" s="24" t="s">
        <v>123</v>
      </c>
      <c r="AU133" s="24" t="s">
        <v>80</v>
      </c>
      <c r="AY133" s="24" t="s">
        <v>121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4" t="s">
        <v>73</v>
      </c>
      <c r="BK133" s="181">
        <f>ROUND(I133*H133,2)</f>
        <v>0</v>
      </c>
      <c r="BL133" s="24" t="s">
        <v>128</v>
      </c>
      <c r="BM133" s="24" t="s">
        <v>208</v>
      </c>
    </row>
    <row r="134" spans="2:65" s="11" customFormat="1" x14ac:dyDescent="0.3">
      <c r="B134" s="182"/>
      <c r="D134" s="183" t="s">
        <v>130</v>
      </c>
      <c r="E134" s="184" t="s">
        <v>5</v>
      </c>
      <c r="F134" s="185" t="s">
        <v>167</v>
      </c>
      <c r="H134" s="186">
        <v>47.984999999999999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130</v>
      </c>
      <c r="AU134" s="184" t="s">
        <v>80</v>
      </c>
      <c r="AV134" s="11" t="s">
        <v>80</v>
      </c>
      <c r="AW134" s="11" t="s">
        <v>32</v>
      </c>
      <c r="AX134" s="11" t="s">
        <v>68</v>
      </c>
      <c r="AY134" s="184" t="s">
        <v>121</v>
      </c>
    </row>
    <row r="135" spans="2:65" s="11" customFormat="1" x14ac:dyDescent="0.3">
      <c r="B135" s="182"/>
      <c r="D135" s="183" t="s">
        <v>130</v>
      </c>
      <c r="E135" s="184" t="s">
        <v>5</v>
      </c>
      <c r="F135" s="185" t="s">
        <v>173</v>
      </c>
      <c r="H135" s="186">
        <v>-1.3440000000000001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130</v>
      </c>
      <c r="AU135" s="184" t="s">
        <v>80</v>
      </c>
      <c r="AV135" s="11" t="s">
        <v>80</v>
      </c>
      <c r="AW135" s="11" t="s">
        <v>32</v>
      </c>
      <c r="AX135" s="11" t="s">
        <v>68</v>
      </c>
      <c r="AY135" s="184" t="s">
        <v>121</v>
      </c>
    </row>
    <row r="136" spans="2:65" s="12" customFormat="1" x14ac:dyDescent="0.3">
      <c r="B136" s="191"/>
      <c r="D136" s="183" t="s">
        <v>130</v>
      </c>
      <c r="E136" s="220" t="s">
        <v>5</v>
      </c>
      <c r="F136" s="221" t="s">
        <v>133</v>
      </c>
      <c r="H136" s="222">
        <v>46.640999999999998</v>
      </c>
      <c r="I136" s="196"/>
      <c r="L136" s="191"/>
      <c r="M136" s="197"/>
      <c r="N136" s="198"/>
      <c r="O136" s="198"/>
      <c r="P136" s="198"/>
      <c r="Q136" s="198"/>
      <c r="R136" s="198"/>
      <c r="S136" s="198"/>
      <c r="T136" s="199"/>
      <c r="AT136" s="200" t="s">
        <v>130</v>
      </c>
      <c r="AU136" s="200" t="s">
        <v>80</v>
      </c>
      <c r="AV136" s="12" t="s">
        <v>128</v>
      </c>
      <c r="AW136" s="12" t="s">
        <v>32</v>
      </c>
      <c r="AX136" s="12" t="s">
        <v>73</v>
      </c>
      <c r="AY136" s="200" t="s">
        <v>121</v>
      </c>
    </row>
    <row r="137" spans="2:65" s="10" customFormat="1" ht="29.85" customHeight="1" x14ac:dyDescent="0.3">
      <c r="B137" s="155"/>
      <c r="D137" s="166" t="s">
        <v>67</v>
      </c>
      <c r="E137" s="167" t="s">
        <v>80</v>
      </c>
      <c r="F137" s="167" t="s">
        <v>209</v>
      </c>
      <c r="I137" s="158"/>
      <c r="J137" s="168">
        <f>BK137</f>
        <v>0</v>
      </c>
      <c r="L137" s="155"/>
      <c r="M137" s="160"/>
      <c r="N137" s="161"/>
      <c r="O137" s="161"/>
      <c r="P137" s="162">
        <f>SUM(P138:P151)</f>
        <v>0</v>
      </c>
      <c r="Q137" s="161"/>
      <c r="R137" s="162">
        <f>SUM(R138:R151)</f>
        <v>4.894951869999999</v>
      </c>
      <c r="S137" s="161"/>
      <c r="T137" s="163">
        <f>SUM(T138:T151)</f>
        <v>0</v>
      </c>
      <c r="AR137" s="156" t="s">
        <v>73</v>
      </c>
      <c r="AT137" s="164" t="s">
        <v>67</v>
      </c>
      <c r="AU137" s="164" t="s">
        <v>73</v>
      </c>
      <c r="AY137" s="156" t="s">
        <v>121</v>
      </c>
      <c r="BK137" s="165">
        <f>SUM(BK138:BK151)</f>
        <v>0</v>
      </c>
    </row>
    <row r="138" spans="2:65" s="1" customFormat="1" ht="22.5" customHeight="1" x14ac:dyDescent="0.3">
      <c r="B138" s="169"/>
      <c r="C138" s="170" t="s">
        <v>11</v>
      </c>
      <c r="D138" s="170" t="s">
        <v>123</v>
      </c>
      <c r="E138" s="171" t="s">
        <v>210</v>
      </c>
      <c r="F138" s="172" t="s">
        <v>211</v>
      </c>
      <c r="G138" s="173" t="s">
        <v>126</v>
      </c>
      <c r="H138" s="174">
        <v>13.288</v>
      </c>
      <c r="I138" s="175"/>
      <c r="J138" s="176">
        <f>ROUND(I138*H138,2)</f>
        <v>0</v>
      </c>
      <c r="K138" s="172" t="s">
        <v>127</v>
      </c>
      <c r="L138" s="41"/>
      <c r="M138" s="177" t="s">
        <v>5</v>
      </c>
      <c r="N138" s="178" t="s">
        <v>39</v>
      </c>
      <c r="O138" s="42"/>
      <c r="P138" s="179">
        <f>O138*H138</f>
        <v>0</v>
      </c>
      <c r="Q138" s="179">
        <v>1E-4</v>
      </c>
      <c r="R138" s="179">
        <f>Q138*H138</f>
        <v>1.3288E-3</v>
      </c>
      <c r="S138" s="179">
        <v>0</v>
      </c>
      <c r="T138" s="180">
        <f>S138*H138</f>
        <v>0</v>
      </c>
      <c r="AR138" s="24" t="s">
        <v>128</v>
      </c>
      <c r="AT138" s="24" t="s">
        <v>123</v>
      </c>
      <c r="AU138" s="24" t="s">
        <v>80</v>
      </c>
      <c r="AY138" s="24" t="s">
        <v>121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4" t="s">
        <v>73</v>
      </c>
      <c r="BK138" s="181">
        <f>ROUND(I138*H138,2)</f>
        <v>0</v>
      </c>
      <c r="BL138" s="24" t="s">
        <v>128</v>
      </c>
      <c r="BM138" s="24" t="s">
        <v>212</v>
      </c>
    </row>
    <row r="139" spans="2:65" s="13" customFormat="1" x14ac:dyDescent="0.3">
      <c r="B139" s="204"/>
      <c r="D139" s="183" t="s">
        <v>130</v>
      </c>
      <c r="E139" s="205" t="s">
        <v>5</v>
      </c>
      <c r="F139" s="206" t="s">
        <v>213</v>
      </c>
      <c r="H139" s="207" t="s">
        <v>5</v>
      </c>
      <c r="I139" s="208"/>
      <c r="L139" s="204"/>
      <c r="M139" s="209"/>
      <c r="N139" s="210"/>
      <c r="O139" s="210"/>
      <c r="P139" s="210"/>
      <c r="Q139" s="210"/>
      <c r="R139" s="210"/>
      <c r="S139" s="210"/>
      <c r="T139" s="211"/>
      <c r="AT139" s="207" t="s">
        <v>130</v>
      </c>
      <c r="AU139" s="207" t="s">
        <v>80</v>
      </c>
      <c r="AV139" s="13" t="s">
        <v>73</v>
      </c>
      <c r="AW139" s="13" t="s">
        <v>32</v>
      </c>
      <c r="AX139" s="13" t="s">
        <v>68</v>
      </c>
      <c r="AY139" s="207" t="s">
        <v>121</v>
      </c>
    </row>
    <row r="140" spans="2:65" s="13" customFormat="1" x14ac:dyDescent="0.3">
      <c r="B140" s="204"/>
      <c r="D140" s="183" t="s">
        <v>130</v>
      </c>
      <c r="E140" s="205" t="s">
        <v>5</v>
      </c>
      <c r="F140" s="206" t="s">
        <v>214</v>
      </c>
      <c r="H140" s="207" t="s">
        <v>5</v>
      </c>
      <c r="I140" s="208"/>
      <c r="L140" s="204"/>
      <c r="M140" s="209"/>
      <c r="N140" s="210"/>
      <c r="O140" s="210"/>
      <c r="P140" s="210"/>
      <c r="Q140" s="210"/>
      <c r="R140" s="210"/>
      <c r="S140" s="210"/>
      <c r="T140" s="211"/>
      <c r="AT140" s="207" t="s">
        <v>130</v>
      </c>
      <c r="AU140" s="207" t="s">
        <v>80</v>
      </c>
      <c r="AV140" s="13" t="s">
        <v>73</v>
      </c>
      <c r="AW140" s="13" t="s">
        <v>32</v>
      </c>
      <c r="AX140" s="13" t="s">
        <v>68</v>
      </c>
      <c r="AY140" s="207" t="s">
        <v>121</v>
      </c>
    </row>
    <row r="141" spans="2:65" s="11" customFormat="1" x14ac:dyDescent="0.3">
      <c r="B141" s="182"/>
      <c r="D141" s="192" t="s">
        <v>130</v>
      </c>
      <c r="E141" s="201" t="s">
        <v>5</v>
      </c>
      <c r="F141" s="202" t="s">
        <v>215</v>
      </c>
      <c r="H141" s="203">
        <v>13.288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130</v>
      </c>
      <c r="AU141" s="184" t="s">
        <v>80</v>
      </c>
      <c r="AV141" s="11" t="s">
        <v>80</v>
      </c>
      <c r="AW141" s="11" t="s">
        <v>32</v>
      </c>
      <c r="AX141" s="11" t="s">
        <v>73</v>
      </c>
      <c r="AY141" s="184" t="s">
        <v>121</v>
      </c>
    </row>
    <row r="142" spans="2:65" s="1" customFormat="1" ht="22.5" customHeight="1" x14ac:dyDescent="0.3">
      <c r="B142" s="169"/>
      <c r="C142" s="223" t="s">
        <v>216</v>
      </c>
      <c r="D142" s="223" t="s">
        <v>217</v>
      </c>
      <c r="E142" s="224" t="s">
        <v>218</v>
      </c>
      <c r="F142" s="225" t="s">
        <v>219</v>
      </c>
      <c r="G142" s="226" t="s">
        <v>126</v>
      </c>
      <c r="H142" s="227">
        <v>16.809999999999999</v>
      </c>
      <c r="I142" s="228"/>
      <c r="J142" s="229">
        <f>ROUND(I142*H142,2)</f>
        <v>0</v>
      </c>
      <c r="K142" s="225" t="s">
        <v>127</v>
      </c>
      <c r="L142" s="230"/>
      <c r="M142" s="231" t="s">
        <v>5</v>
      </c>
      <c r="N142" s="232" t="s">
        <v>39</v>
      </c>
      <c r="O142" s="42"/>
      <c r="P142" s="179">
        <f>O142*H142</f>
        <v>0</v>
      </c>
      <c r="Q142" s="179">
        <v>2.9999999999999997E-4</v>
      </c>
      <c r="R142" s="179">
        <f>Q142*H142</f>
        <v>5.0429999999999989E-3</v>
      </c>
      <c r="S142" s="179">
        <v>0</v>
      </c>
      <c r="T142" s="180">
        <f>S142*H142</f>
        <v>0</v>
      </c>
      <c r="AR142" s="24" t="s">
        <v>168</v>
      </c>
      <c r="AT142" s="24" t="s">
        <v>217</v>
      </c>
      <c r="AU142" s="24" t="s">
        <v>80</v>
      </c>
      <c r="AY142" s="24" t="s">
        <v>121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4" t="s">
        <v>73</v>
      </c>
      <c r="BK142" s="181">
        <f>ROUND(I142*H142,2)</f>
        <v>0</v>
      </c>
      <c r="BL142" s="24" t="s">
        <v>128</v>
      </c>
      <c r="BM142" s="24" t="s">
        <v>220</v>
      </c>
    </row>
    <row r="143" spans="2:65" s="11" customFormat="1" x14ac:dyDescent="0.3">
      <c r="B143" s="182"/>
      <c r="D143" s="183" t="s">
        <v>130</v>
      </c>
      <c r="E143" s="184" t="s">
        <v>5</v>
      </c>
      <c r="F143" s="185" t="s">
        <v>221</v>
      </c>
      <c r="H143" s="186">
        <v>14.617000000000001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130</v>
      </c>
      <c r="AU143" s="184" t="s">
        <v>80</v>
      </c>
      <c r="AV143" s="11" t="s">
        <v>80</v>
      </c>
      <c r="AW143" s="11" t="s">
        <v>32</v>
      </c>
      <c r="AX143" s="11" t="s">
        <v>73</v>
      </c>
      <c r="AY143" s="184" t="s">
        <v>121</v>
      </c>
    </row>
    <row r="144" spans="2:65" s="11" customFormat="1" x14ac:dyDescent="0.3">
      <c r="B144" s="182"/>
      <c r="D144" s="192" t="s">
        <v>130</v>
      </c>
      <c r="F144" s="202" t="s">
        <v>222</v>
      </c>
      <c r="H144" s="203">
        <v>16.809999999999999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130</v>
      </c>
      <c r="AU144" s="184" t="s">
        <v>80</v>
      </c>
      <c r="AV144" s="11" t="s">
        <v>80</v>
      </c>
      <c r="AW144" s="11" t="s">
        <v>6</v>
      </c>
      <c r="AX144" s="11" t="s">
        <v>73</v>
      </c>
      <c r="AY144" s="184" t="s">
        <v>121</v>
      </c>
    </row>
    <row r="145" spans="2:65" s="1" customFormat="1" ht="22.5" customHeight="1" x14ac:dyDescent="0.3">
      <c r="B145" s="169"/>
      <c r="C145" s="170" t="s">
        <v>223</v>
      </c>
      <c r="D145" s="170" t="s">
        <v>123</v>
      </c>
      <c r="E145" s="171" t="s">
        <v>224</v>
      </c>
      <c r="F145" s="172" t="s">
        <v>225</v>
      </c>
      <c r="G145" s="173" t="s">
        <v>226</v>
      </c>
      <c r="H145" s="174">
        <v>25</v>
      </c>
      <c r="I145" s="175"/>
      <c r="J145" s="176">
        <f>ROUND(I145*H145,2)</f>
        <v>0</v>
      </c>
      <c r="K145" s="172" t="s">
        <v>127</v>
      </c>
      <c r="L145" s="41"/>
      <c r="M145" s="177" t="s">
        <v>5</v>
      </c>
      <c r="N145" s="178" t="s">
        <v>39</v>
      </c>
      <c r="O145" s="42"/>
      <c r="P145" s="179">
        <f>O145*H145</f>
        <v>0</v>
      </c>
      <c r="Q145" s="179">
        <v>1.8500000000000001E-3</v>
      </c>
      <c r="R145" s="179">
        <f>Q145*H145</f>
        <v>4.6249999999999999E-2</v>
      </c>
      <c r="S145" s="179">
        <v>0</v>
      </c>
      <c r="T145" s="180">
        <f>S145*H145</f>
        <v>0</v>
      </c>
      <c r="AR145" s="24" t="s">
        <v>128</v>
      </c>
      <c r="AT145" s="24" t="s">
        <v>123</v>
      </c>
      <c r="AU145" s="24" t="s">
        <v>80</v>
      </c>
      <c r="AY145" s="24" t="s">
        <v>121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4" t="s">
        <v>73</v>
      </c>
      <c r="BK145" s="181">
        <f>ROUND(I145*H145,2)</f>
        <v>0</v>
      </c>
      <c r="BL145" s="24" t="s">
        <v>128</v>
      </c>
      <c r="BM145" s="24" t="s">
        <v>227</v>
      </c>
    </row>
    <row r="146" spans="2:65" s="11" customFormat="1" x14ac:dyDescent="0.3">
      <c r="B146" s="182"/>
      <c r="D146" s="192" t="s">
        <v>130</v>
      </c>
      <c r="E146" s="201" t="s">
        <v>5</v>
      </c>
      <c r="F146" s="202" t="s">
        <v>228</v>
      </c>
      <c r="H146" s="203">
        <v>25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130</v>
      </c>
      <c r="AU146" s="184" t="s">
        <v>80</v>
      </c>
      <c r="AV146" s="11" t="s">
        <v>80</v>
      </c>
      <c r="AW146" s="11" t="s">
        <v>32</v>
      </c>
      <c r="AX146" s="11" t="s">
        <v>73</v>
      </c>
      <c r="AY146" s="184" t="s">
        <v>121</v>
      </c>
    </row>
    <row r="147" spans="2:65" s="1" customFormat="1" ht="22.5" customHeight="1" x14ac:dyDescent="0.3">
      <c r="B147" s="169"/>
      <c r="C147" s="170" t="s">
        <v>229</v>
      </c>
      <c r="D147" s="170" t="s">
        <v>123</v>
      </c>
      <c r="E147" s="171" t="s">
        <v>230</v>
      </c>
      <c r="F147" s="172" t="s">
        <v>231</v>
      </c>
      <c r="G147" s="173" t="s">
        <v>136</v>
      </c>
      <c r="H147" s="174">
        <v>2.141</v>
      </c>
      <c r="I147" s="175"/>
      <c r="J147" s="176">
        <f>ROUND(I147*H147,2)</f>
        <v>0</v>
      </c>
      <c r="K147" s="172" t="s">
        <v>127</v>
      </c>
      <c r="L147" s="41"/>
      <c r="M147" s="177" t="s">
        <v>5</v>
      </c>
      <c r="N147" s="178" t="s">
        <v>39</v>
      </c>
      <c r="O147" s="42"/>
      <c r="P147" s="179">
        <f>O147*H147</f>
        <v>0</v>
      </c>
      <c r="Q147" s="179">
        <v>2.2563399999999998</v>
      </c>
      <c r="R147" s="179">
        <f>Q147*H147</f>
        <v>4.8308239399999993</v>
      </c>
      <c r="S147" s="179">
        <v>0</v>
      </c>
      <c r="T147" s="180">
        <f>S147*H147</f>
        <v>0</v>
      </c>
      <c r="AR147" s="24" t="s">
        <v>128</v>
      </c>
      <c r="AT147" s="24" t="s">
        <v>123</v>
      </c>
      <c r="AU147" s="24" t="s">
        <v>80</v>
      </c>
      <c r="AY147" s="24" t="s">
        <v>121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4" t="s">
        <v>73</v>
      </c>
      <c r="BK147" s="181">
        <f>ROUND(I147*H147,2)</f>
        <v>0</v>
      </c>
      <c r="BL147" s="24" t="s">
        <v>128</v>
      </c>
      <c r="BM147" s="24" t="s">
        <v>232</v>
      </c>
    </row>
    <row r="148" spans="2:65" s="11" customFormat="1" x14ac:dyDescent="0.3">
      <c r="B148" s="182"/>
      <c r="D148" s="192" t="s">
        <v>130</v>
      </c>
      <c r="E148" s="201" t="s">
        <v>5</v>
      </c>
      <c r="F148" s="202" t="s">
        <v>233</v>
      </c>
      <c r="H148" s="203">
        <v>2.141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130</v>
      </c>
      <c r="AU148" s="184" t="s">
        <v>80</v>
      </c>
      <c r="AV148" s="11" t="s">
        <v>80</v>
      </c>
      <c r="AW148" s="11" t="s">
        <v>32</v>
      </c>
      <c r="AX148" s="11" t="s">
        <v>73</v>
      </c>
      <c r="AY148" s="184" t="s">
        <v>121</v>
      </c>
    </row>
    <row r="149" spans="2:65" s="1" customFormat="1" ht="22.5" customHeight="1" x14ac:dyDescent="0.3">
      <c r="B149" s="169"/>
      <c r="C149" s="170" t="s">
        <v>234</v>
      </c>
      <c r="D149" s="170" t="s">
        <v>123</v>
      </c>
      <c r="E149" s="171" t="s">
        <v>235</v>
      </c>
      <c r="F149" s="172" t="s">
        <v>236</v>
      </c>
      <c r="G149" s="173" t="s">
        <v>126</v>
      </c>
      <c r="H149" s="174">
        <v>11.170999999999999</v>
      </c>
      <c r="I149" s="175"/>
      <c r="J149" s="176">
        <f>ROUND(I149*H149,2)</f>
        <v>0</v>
      </c>
      <c r="K149" s="172" t="s">
        <v>127</v>
      </c>
      <c r="L149" s="41"/>
      <c r="M149" s="177" t="s">
        <v>5</v>
      </c>
      <c r="N149" s="178" t="s">
        <v>39</v>
      </c>
      <c r="O149" s="42"/>
      <c r="P149" s="179">
        <f>O149*H149</f>
        <v>0</v>
      </c>
      <c r="Q149" s="179">
        <v>1.0300000000000001E-3</v>
      </c>
      <c r="R149" s="179">
        <f>Q149*H149</f>
        <v>1.150613E-2</v>
      </c>
      <c r="S149" s="179">
        <v>0</v>
      </c>
      <c r="T149" s="180">
        <f>S149*H149</f>
        <v>0</v>
      </c>
      <c r="AR149" s="24" t="s">
        <v>128</v>
      </c>
      <c r="AT149" s="24" t="s">
        <v>123</v>
      </c>
      <c r="AU149" s="24" t="s">
        <v>80</v>
      </c>
      <c r="AY149" s="24" t="s">
        <v>121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4" t="s">
        <v>73</v>
      </c>
      <c r="BK149" s="181">
        <f>ROUND(I149*H149,2)</f>
        <v>0</v>
      </c>
      <c r="BL149" s="24" t="s">
        <v>128</v>
      </c>
      <c r="BM149" s="24" t="s">
        <v>237</v>
      </c>
    </row>
    <row r="150" spans="2:65" s="11" customFormat="1" x14ac:dyDescent="0.3">
      <c r="B150" s="182"/>
      <c r="D150" s="192" t="s">
        <v>130</v>
      </c>
      <c r="E150" s="201" t="s">
        <v>5</v>
      </c>
      <c r="F150" s="202" t="s">
        <v>238</v>
      </c>
      <c r="H150" s="203">
        <v>11.170999999999999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130</v>
      </c>
      <c r="AU150" s="184" t="s">
        <v>80</v>
      </c>
      <c r="AV150" s="11" t="s">
        <v>80</v>
      </c>
      <c r="AW150" s="11" t="s">
        <v>32</v>
      </c>
      <c r="AX150" s="11" t="s">
        <v>73</v>
      </c>
      <c r="AY150" s="184" t="s">
        <v>121</v>
      </c>
    </row>
    <row r="151" spans="2:65" s="1" customFormat="1" ht="22.5" customHeight="1" x14ac:dyDescent="0.3">
      <c r="B151" s="169"/>
      <c r="C151" s="170" t="s">
        <v>239</v>
      </c>
      <c r="D151" s="170" t="s">
        <v>123</v>
      </c>
      <c r="E151" s="171" t="s">
        <v>240</v>
      </c>
      <c r="F151" s="172" t="s">
        <v>241</v>
      </c>
      <c r="G151" s="173" t="s">
        <v>126</v>
      </c>
      <c r="H151" s="174">
        <v>11.170999999999999</v>
      </c>
      <c r="I151" s="175"/>
      <c r="J151" s="176">
        <f>ROUND(I151*H151,2)</f>
        <v>0</v>
      </c>
      <c r="K151" s="172" t="s">
        <v>127</v>
      </c>
      <c r="L151" s="41"/>
      <c r="M151" s="177" t="s">
        <v>5</v>
      </c>
      <c r="N151" s="178" t="s">
        <v>39</v>
      </c>
      <c r="O151" s="42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4" t="s">
        <v>128</v>
      </c>
      <c r="AT151" s="24" t="s">
        <v>123</v>
      </c>
      <c r="AU151" s="24" t="s">
        <v>80</v>
      </c>
      <c r="AY151" s="24" t="s">
        <v>121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4" t="s">
        <v>73</v>
      </c>
      <c r="BK151" s="181">
        <f>ROUND(I151*H151,2)</f>
        <v>0</v>
      </c>
      <c r="BL151" s="24" t="s">
        <v>128</v>
      </c>
      <c r="BM151" s="24" t="s">
        <v>242</v>
      </c>
    </row>
    <row r="152" spans="2:65" s="10" customFormat="1" ht="29.85" customHeight="1" x14ac:dyDescent="0.3">
      <c r="B152" s="155"/>
      <c r="D152" s="166" t="s">
        <v>67</v>
      </c>
      <c r="E152" s="167" t="s">
        <v>142</v>
      </c>
      <c r="F152" s="167" t="s">
        <v>243</v>
      </c>
      <c r="I152" s="158"/>
      <c r="J152" s="168">
        <f>BK152</f>
        <v>0</v>
      </c>
      <c r="L152" s="155"/>
      <c r="M152" s="160"/>
      <c r="N152" s="161"/>
      <c r="O152" s="161"/>
      <c r="P152" s="162">
        <f>SUM(P153:P211)</f>
        <v>0</v>
      </c>
      <c r="Q152" s="161"/>
      <c r="R152" s="162">
        <f>SUM(R153:R211)</f>
        <v>39.908996500000008</v>
      </c>
      <c r="S152" s="161"/>
      <c r="T152" s="163">
        <f>SUM(T153:T211)</f>
        <v>0</v>
      </c>
      <c r="AR152" s="156" t="s">
        <v>73</v>
      </c>
      <c r="AT152" s="164" t="s">
        <v>67</v>
      </c>
      <c r="AU152" s="164" t="s">
        <v>73</v>
      </c>
      <c r="AY152" s="156" t="s">
        <v>121</v>
      </c>
      <c r="BK152" s="165">
        <f>SUM(BK153:BK211)</f>
        <v>0</v>
      </c>
    </row>
    <row r="153" spans="2:65" s="1" customFormat="1" ht="31.5" customHeight="1" x14ac:dyDescent="0.3">
      <c r="B153" s="169"/>
      <c r="C153" s="170" t="s">
        <v>10</v>
      </c>
      <c r="D153" s="170" t="s">
        <v>123</v>
      </c>
      <c r="E153" s="171" t="s">
        <v>244</v>
      </c>
      <c r="F153" s="172" t="s">
        <v>245</v>
      </c>
      <c r="G153" s="173" t="s">
        <v>246</v>
      </c>
      <c r="H153" s="174">
        <v>24</v>
      </c>
      <c r="I153" s="175"/>
      <c r="J153" s="176">
        <f>ROUND(I153*H153,2)</f>
        <v>0</v>
      </c>
      <c r="K153" s="172" t="s">
        <v>127</v>
      </c>
      <c r="L153" s="41"/>
      <c r="M153" s="177" t="s">
        <v>5</v>
      </c>
      <c r="N153" s="178" t="s">
        <v>39</v>
      </c>
      <c r="O153" s="42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4" t="s">
        <v>128</v>
      </c>
      <c r="AT153" s="24" t="s">
        <v>123</v>
      </c>
      <c r="AU153" s="24" t="s">
        <v>80</v>
      </c>
      <c r="AY153" s="24" t="s">
        <v>121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4" t="s">
        <v>73</v>
      </c>
      <c r="BK153" s="181">
        <f>ROUND(I153*H153,2)</f>
        <v>0</v>
      </c>
      <c r="BL153" s="24" t="s">
        <v>128</v>
      </c>
      <c r="BM153" s="24" t="s">
        <v>247</v>
      </c>
    </row>
    <row r="154" spans="2:65" s="13" customFormat="1" x14ac:dyDescent="0.3">
      <c r="B154" s="204"/>
      <c r="D154" s="183" t="s">
        <v>130</v>
      </c>
      <c r="E154" s="205" t="s">
        <v>5</v>
      </c>
      <c r="F154" s="206" t="s">
        <v>248</v>
      </c>
      <c r="H154" s="207" t="s">
        <v>5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07" t="s">
        <v>130</v>
      </c>
      <c r="AU154" s="207" t="s">
        <v>80</v>
      </c>
      <c r="AV154" s="13" t="s">
        <v>73</v>
      </c>
      <c r="AW154" s="13" t="s">
        <v>32</v>
      </c>
      <c r="AX154" s="13" t="s">
        <v>68</v>
      </c>
      <c r="AY154" s="207" t="s">
        <v>121</v>
      </c>
    </row>
    <row r="155" spans="2:65" s="11" customFormat="1" x14ac:dyDescent="0.3">
      <c r="B155" s="182"/>
      <c r="D155" s="183" t="s">
        <v>130</v>
      </c>
      <c r="E155" s="184" t="s">
        <v>5</v>
      </c>
      <c r="F155" s="185" t="s">
        <v>249</v>
      </c>
      <c r="H155" s="186">
        <v>3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130</v>
      </c>
      <c r="AU155" s="184" t="s">
        <v>80</v>
      </c>
      <c r="AV155" s="11" t="s">
        <v>80</v>
      </c>
      <c r="AW155" s="11" t="s">
        <v>32</v>
      </c>
      <c r="AX155" s="11" t="s">
        <v>68</v>
      </c>
      <c r="AY155" s="184" t="s">
        <v>121</v>
      </c>
    </row>
    <row r="156" spans="2:65" s="11" customFormat="1" x14ac:dyDescent="0.3">
      <c r="B156" s="182"/>
      <c r="D156" s="183" t="s">
        <v>130</v>
      </c>
      <c r="E156" s="184" t="s">
        <v>5</v>
      </c>
      <c r="F156" s="185" t="s">
        <v>250</v>
      </c>
      <c r="H156" s="186">
        <v>16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130</v>
      </c>
      <c r="AU156" s="184" t="s">
        <v>80</v>
      </c>
      <c r="AV156" s="11" t="s">
        <v>80</v>
      </c>
      <c r="AW156" s="11" t="s">
        <v>32</v>
      </c>
      <c r="AX156" s="11" t="s">
        <v>68</v>
      </c>
      <c r="AY156" s="184" t="s">
        <v>121</v>
      </c>
    </row>
    <row r="157" spans="2:65" s="11" customFormat="1" x14ac:dyDescent="0.3">
      <c r="B157" s="182"/>
      <c r="D157" s="183" t="s">
        <v>130</v>
      </c>
      <c r="E157" s="184" t="s">
        <v>5</v>
      </c>
      <c r="F157" s="185" t="s">
        <v>251</v>
      </c>
      <c r="H157" s="186">
        <v>5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130</v>
      </c>
      <c r="AU157" s="184" t="s">
        <v>80</v>
      </c>
      <c r="AV157" s="11" t="s">
        <v>80</v>
      </c>
      <c r="AW157" s="11" t="s">
        <v>32</v>
      </c>
      <c r="AX157" s="11" t="s">
        <v>68</v>
      </c>
      <c r="AY157" s="184" t="s">
        <v>121</v>
      </c>
    </row>
    <row r="158" spans="2:65" s="12" customFormat="1" x14ac:dyDescent="0.3">
      <c r="B158" s="191"/>
      <c r="D158" s="192" t="s">
        <v>130</v>
      </c>
      <c r="E158" s="193" t="s">
        <v>5</v>
      </c>
      <c r="F158" s="194" t="s">
        <v>133</v>
      </c>
      <c r="H158" s="195">
        <v>24</v>
      </c>
      <c r="I158" s="196"/>
      <c r="L158" s="191"/>
      <c r="M158" s="197"/>
      <c r="N158" s="198"/>
      <c r="O158" s="198"/>
      <c r="P158" s="198"/>
      <c r="Q158" s="198"/>
      <c r="R158" s="198"/>
      <c r="S158" s="198"/>
      <c r="T158" s="199"/>
      <c r="AT158" s="200" t="s">
        <v>130</v>
      </c>
      <c r="AU158" s="200" t="s">
        <v>80</v>
      </c>
      <c r="AV158" s="12" t="s">
        <v>128</v>
      </c>
      <c r="AW158" s="12" t="s">
        <v>32</v>
      </c>
      <c r="AX158" s="12" t="s">
        <v>73</v>
      </c>
      <c r="AY158" s="200" t="s">
        <v>121</v>
      </c>
    </row>
    <row r="159" spans="2:65" s="1" customFormat="1" ht="22.5" customHeight="1" x14ac:dyDescent="0.3">
      <c r="B159" s="169"/>
      <c r="C159" s="223" t="s">
        <v>252</v>
      </c>
      <c r="D159" s="223" t="s">
        <v>217</v>
      </c>
      <c r="E159" s="224" t="s">
        <v>253</v>
      </c>
      <c r="F159" s="225" t="s">
        <v>254</v>
      </c>
      <c r="G159" s="226" t="s">
        <v>202</v>
      </c>
      <c r="H159" s="227">
        <v>0.114</v>
      </c>
      <c r="I159" s="228"/>
      <c r="J159" s="229">
        <f>ROUND(I159*H159,2)</f>
        <v>0</v>
      </c>
      <c r="K159" s="225" t="s">
        <v>127</v>
      </c>
      <c r="L159" s="230"/>
      <c r="M159" s="231" t="s">
        <v>5</v>
      </c>
      <c r="N159" s="232" t="s">
        <v>39</v>
      </c>
      <c r="O159" s="42"/>
      <c r="P159" s="179">
        <f>O159*H159</f>
        <v>0</v>
      </c>
      <c r="Q159" s="179">
        <v>1</v>
      </c>
      <c r="R159" s="179">
        <f>Q159*H159</f>
        <v>0.114</v>
      </c>
      <c r="S159" s="179">
        <v>0</v>
      </c>
      <c r="T159" s="180">
        <f>S159*H159</f>
        <v>0</v>
      </c>
      <c r="AR159" s="24" t="s">
        <v>168</v>
      </c>
      <c r="AT159" s="24" t="s">
        <v>217</v>
      </c>
      <c r="AU159" s="24" t="s">
        <v>80</v>
      </c>
      <c r="AY159" s="24" t="s">
        <v>121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4" t="s">
        <v>73</v>
      </c>
      <c r="BK159" s="181">
        <f>ROUND(I159*H159,2)</f>
        <v>0</v>
      </c>
      <c r="BL159" s="24" t="s">
        <v>128</v>
      </c>
      <c r="BM159" s="24" t="s">
        <v>255</v>
      </c>
    </row>
    <row r="160" spans="2:65" s="13" customFormat="1" x14ac:dyDescent="0.3">
      <c r="B160" s="204"/>
      <c r="D160" s="183" t="s">
        <v>130</v>
      </c>
      <c r="E160" s="205" t="s">
        <v>5</v>
      </c>
      <c r="F160" s="206" t="s">
        <v>248</v>
      </c>
      <c r="H160" s="207" t="s">
        <v>5</v>
      </c>
      <c r="I160" s="208"/>
      <c r="L160" s="204"/>
      <c r="M160" s="209"/>
      <c r="N160" s="210"/>
      <c r="O160" s="210"/>
      <c r="P160" s="210"/>
      <c r="Q160" s="210"/>
      <c r="R160" s="210"/>
      <c r="S160" s="210"/>
      <c r="T160" s="211"/>
      <c r="AT160" s="207" t="s">
        <v>130</v>
      </c>
      <c r="AU160" s="207" t="s">
        <v>80</v>
      </c>
      <c r="AV160" s="13" t="s">
        <v>73</v>
      </c>
      <c r="AW160" s="13" t="s">
        <v>32</v>
      </c>
      <c r="AX160" s="13" t="s">
        <v>68</v>
      </c>
      <c r="AY160" s="207" t="s">
        <v>121</v>
      </c>
    </row>
    <row r="161" spans="2:65" s="11" customFormat="1" x14ac:dyDescent="0.3">
      <c r="B161" s="182"/>
      <c r="D161" s="183" t="s">
        <v>130</v>
      </c>
      <c r="E161" s="184" t="s">
        <v>5</v>
      </c>
      <c r="F161" s="185" t="s">
        <v>249</v>
      </c>
      <c r="H161" s="186">
        <v>3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130</v>
      </c>
      <c r="AU161" s="184" t="s">
        <v>80</v>
      </c>
      <c r="AV161" s="11" t="s">
        <v>80</v>
      </c>
      <c r="AW161" s="11" t="s">
        <v>32</v>
      </c>
      <c r="AX161" s="11" t="s">
        <v>68</v>
      </c>
      <c r="AY161" s="184" t="s">
        <v>121</v>
      </c>
    </row>
    <row r="162" spans="2:65" s="11" customFormat="1" x14ac:dyDescent="0.3">
      <c r="B162" s="182"/>
      <c r="D162" s="183" t="s">
        <v>130</v>
      </c>
      <c r="E162" s="184" t="s">
        <v>5</v>
      </c>
      <c r="F162" s="185" t="s">
        <v>250</v>
      </c>
      <c r="H162" s="186">
        <v>16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130</v>
      </c>
      <c r="AU162" s="184" t="s">
        <v>80</v>
      </c>
      <c r="AV162" s="11" t="s">
        <v>80</v>
      </c>
      <c r="AW162" s="11" t="s">
        <v>32</v>
      </c>
      <c r="AX162" s="11" t="s">
        <v>68</v>
      </c>
      <c r="AY162" s="184" t="s">
        <v>121</v>
      </c>
    </row>
    <row r="163" spans="2:65" s="11" customFormat="1" x14ac:dyDescent="0.3">
      <c r="B163" s="182"/>
      <c r="D163" s="183" t="s">
        <v>130</v>
      </c>
      <c r="E163" s="184" t="s">
        <v>5</v>
      </c>
      <c r="F163" s="185" t="s">
        <v>251</v>
      </c>
      <c r="H163" s="186">
        <v>5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130</v>
      </c>
      <c r="AU163" s="184" t="s">
        <v>80</v>
      </c>
      <c r="AV163" s="11" t="s">
        <v>80</v>
      </c>
      <c r="AW163" s="11" t="s">
        <v>32</v>
      </c>
      <c r="AX163" s="11" t="s">
        <v>68</v>
      </c>
      <c r="AY163" s="184" t="s">
        <v>121</v>
      </c>
    </row>
    <row r="164" spans="2:65" s="14" customFormat="1" x14ac:dyDescent="0.3">
      <c r="B164" s="212"/>
      <c r="D164" s="183" t="s">
        <v>130</v>
      </c>
      <c r="E164" s="213" t="s">
        <v>5</v>
      </c>
      <c r="F164" s="214" t="s">
        <v>174</v>
      </c>
      <c r="H164" s="215">
        <v>24</v>
      </c>
      <c r="I164" s="216"/>
      <c r="L164" s="212"/>
      <c r="M164" s="217"/>
      <c r="N164" s="218"/>
      <c r="O164" s="218"/>
      <c r="P164" s="218"/>
      <c r="Q164" s="218"/>
      <c r="R164" s="218"/>
      <c r="S164" s="218"/>
      <c r="T164" s="219"/>
      <c r="AT164" s="213" t="s">
        <v>130</v>
      </c>
      <c r="AU164" s="213" t="s">
        <v>80</v>
      </c>
      <c r="AV164" s="14" t="s">
        <v>142</v>
      </c>
      <c r="AW164" s="14" t="s">
        <v>32</v>
      </c>
      <c r="AX164" s="14" t="s">
        <v>68</v>
      </c>
      <c r="AY164" s="213" t="s">
        <v>121</v>
      </c>
    </row>
    <row r="165" spans="2:65" s="11" customFormat="1" x14ac:dyDescent="0.3">
      <c r="B165" s="182"/>
      <c r="D165" s="192" t="s">
        <v>130</v>
      </c>
      <c r="E165" s="201" t="s">
        <v>5</v>
      </c>
      <c r="F165" s="202" t="s">
        <v>256</v>
      </c>
      <c r="H165" s="203">
        <v>0.114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130</v>
      </c>
      <c r="AU165" s="184" t="s">
        <v>80</v>
      </c>
      <c r="AV165" s="11" t="s">
        <v>80</v>
      </c>
      <c r="AW165" s="11" t="s">
        <v>32</v>
      </c>
      <c r="AX165" s="11" t="s">
        <v>73</v>
      </c>
      <c r="AY165" s="184" t="s">
        <v>121</v>
      </c>
    </row>
    <row r="166" spans="2:65" s="1" customFormat="1" ht="22.5" customHeight="1" x14ac:dyDescent="0.3">
      <c r="B166" s="169"/>
      <c r="C166" s="170" t="s">
        <v>257</v>
      </c>
      <c r="D166" s="170" t="s">
        <v>123</v>
      </c>
      <c r="E166" s="171" t="s">
        <v>258</v>
      </c>
      <c r="F166" s="172" t="s">
        <v>259</v>
      </c>
      <c r="G166" s="173" t="s">
        <v>136</v>
      </c>
      <c r="H166" s="174">
        <v>6.77</v>
      </c>
      <c r="I166" s="175"/>
      <c r="J166" s="176">
        <f>ROUND(I166*H166,2)</f>
        <v>0</v>
      </c>
      <c r="K166" s="172" t="s">
        <v>127</v>
      </c>
      <c r="L166" s="41"/>
      <c r="M166" s="177" t="s">
        <v>5</v>
      </c>
      <c r="N166" s="178" t="s">
        <v>39</v>
      </c>
      <c r="O166" s="42"/>
      <c r="P166" s="179">
        <f>O166*H166</f>
        <v>0</v>
      </c>
      <c r="Q166" s="179">
        <v>2.45329</v>
      </c>
      <c r="R166" s="179">
        <f>Q166*H166</f>
        <v>16.608773299999999</v>
      </c>
      <c r="S166" s="179">
        <v>0</v>
      </c>
      <c r="T166" s="180">
        <f>S166*H166</f>
        <v>0</v>
      </c>
      <c r="AR166" s="24" t="s">
        <v>128</v>
      </c>
      <c r="AT166" s="24" t="s">
        <v>123</v>
      </c>
      <c r="AU166" s="24" t="s">
        <v>80</v>
      </c>
      <c r="AY166" s="24" t="s">
        <v>121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4" t="s">
        <v>73</v>
      </c>
      <c r="BK166" s="181">
        <f>ROUND(I166*H166,2)</f>
        <v>0</v>
      </c>
      <c r="BL166" s="24" t="s">
        <v>128</v>
      </c>
      <c r="BM166" s="24" t="s">
        <v>260</v>
      </c>
    </row>
    <row r="167" spans="2:65" s="11" customFormat="1" x14ac:dyDescent="0.3">
      <c r="B167" s="182"/>
      <c r="D167" s="192" t="s">
        <v>130</v>
      </c>
      <c r="E167" s="201" t="s">
        <v>5</v>
      </c>
      <c r="F167" s="202" t="s">
        <v>261</v>
      </c>
      <c r="H167" s="203">
        <v>6.77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130</v>
      </c>
      <c r="AU167" s="184" t="s">
        <v>80</v>
      </c>
      <c r="AV167" s="11" t="s">
        <v>80</v>
      </c>
      <c r="AW167" s="11" t="s">
        <v>32</v>
      </c>
      <c r="AX167" s="11" t="s">
        <v>73</v>
      </c>
      <c r="AY167" s="184" t="s">
        <v>121</v>
      </c>
    </row>
    <row r="168" spans="2:65" s="1" customFormat="1" ht="22.5" customHeight="1" x14ac:dyDescent="0.3">
      <c r="B168" s="169"/>
      <c r="C168" s="170" t="s">
        <v>262</v>
      </c>
      <c r="D168" s="170" t="s">
        <v>123</v>
      </c>
      <c r="E168" s="171" t="s">
        <v>263</v>
      </c>
      <c r="F168" s="172" t="s">
        <v>264</v>
      </c>
      <c r="G168" s="173" t="s">
        <v>136</v>
      </c>
      <c r="H168" s="174">
        <v>8.1240000000000006</v>
      </c>
      <c r="I168" s="175"/>
      <c r="J168" s="176">
        <f>ROUND(I168*H168,2)</f>
        <v>0</v>
      </c>
      <c r="K168" s="172" t="s">
        <v>127</v>
      </c>
      <c r="L168" s="41"/>
      <c r="M168" s="177" t="s">
        <v>5</v>
      </c>
      <c r="N168" s="178" t="s">
        <v>39</v>
      </c>
      <c r="O168" s="42"/>
      <c r="P168" s="179">
        <f>O168*H168</f>
        <v>0</v>
      </c>
      <c r="Q168" s="179">
        <v>2.4607899999999998</v>
      </c>
      <c r="R168" s="179">
        <f>Q168*H168</f>
        <v>19.991457959999998</v>
      </c>
      <c r="S168" s="179">
        <v>0</v>
      </c>
      <c r="T168" s="180">
        <f>S168*H168</f>
        <v>0</v>
      </c>
      <c r="AR168" s="24" t="s">
        <v>128</v>
      </c>
      <c r="AT168" s="24" t="s">
        <v>123</v>
      </c>
      <c r="AU168" s="24" t="s">
        <v>80</v>
      </c>
      <c r="AY168" s="24" t="s">
        <v>121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4" t="s">
        <v>73</v>
      </c>
      <c r="BK168" s="181">
        <f>ROUND(I168*H168,2)</f>
        <v>0</v>
      </c>
      <c r="BL168" s="24" t="s">
        <v>128</v>
      </c>
      <c r="BM168" s="24" t="s">
        <v>265</v>
      </c>
    </row>
    <row r="169" spans="2:65" s="11" customFormat="1" x14ac:dyDescent="0.3">
      <c r="B169" s="182"/>
      <c r="D169" s="192" t="s">
        <v>130</v>
      </c>
      <c r="E169" s="201" t="s">
        <v>5</v>
      </c>
      <c r="F169" s="202" t="s">
        <v>266</v>
      </c>
      <c r="H169" s="203">
        <v>8.1240000000000006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130</v>
      </c>
      <c r="AU169" s="184" t="s">
        <v>80</v>
      </c>
      <c r="AV169" s="11" t="s">
        <v>80</v>
      </c>
      <c r="AW169" s="11" t="s">
        <v>32</v>
      </c>
      <c r="AX169" s="11" t="s">
        <v>73</v>
      </c>
      <c r="AY169" s="184" t="s">
        <v>121</v>
      </c>
    </row>
    <row r="170" spans="2:65" s="1" customFormat="1" ht="22.5" customHeight="1" x14ac:dyDescent="0.3">
      <c r="B170" s="169"/>
      <c r="C170" s="170" t="s">
        <v>267</v>
      </c>
      <c r="D170" s="170" t="s">
        <v>123</v>
      </c>
      <c r="E170" s="171" t="s">
        <v>268</v>
      </c>
      <c r="F170" s="172" t="s">
        <v>269</v>
      </c>
      <c r="G170" s="173" t="s">
        <v>126</v>
      </c>
      <c r="H170" s="174">
        <v>18.617999999999999</v>
      </c>
      <c r="I170" s="175"/>
      <c r="J170" s="176">
        <f>ROUND(I170*H170,2)</f>
        <v>0</v>
      </c>
      <c r="K170" s="172" t="s">
        <v>127</v>
      </c>
      <c r="L170" s="41"/>
      <c r="M170" s="177" t="s">
        <v>5</v>
      </c>
      <c r="N170" s="178" t="s">
        <v>39</v>
      </c>
      <c r="O170" s="42"/>
      <c r="P170" s="179">
        <f>O170*H170</f>
        <v>0</v>
      </c>
      <c r="Q170" s="179">
        <v>1.09E-3</v>
      </c>
      <c r="R170" s="179">
        <f>Q170*H170</f>
        <v>2.0293619999999998E-2</v>
      </c>
      <c r="S170" s="179">
        <v>0</v>
      </c>
      <c r="T170" s="180">
        <f>S170*H170</f>
        <v>0</v>
      </c>
      <c r="AR170" s="24" t="s">
        <v>128</v>
      </c>
      <c r="AT170" s="24" t="s">
        <v>123</v>
      </c>
      <c r="AU170" s="24" t="s">
        <v>80</v>
      </c>
      <c r="AY170" s="24" t="s">
        <v>121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4" t="s">
        <v>73</v>
      </c>
      <c r="BK170" s="181">
        <f>ROUND(I170*H170,2)</f>
        <v>0</v>
      </c>
      <c r="BL170" s="24" t="s">
        <v>128</v>
      </c>
      <c r="BM170" s="24" t="s">
        <v>270</v>
      </c>
    </row>
    <row r="171" spans="2:65" s="11" customFormat="1" x14ac:dyDescent="0.3">
      <c r="B171" s="182"/>
      <c r="D171" s="192" t="s">
        <v>130</v>
      </c>
      <c r="E171" s="201" t="s">
        <v>5</v>
      </c>
      <c r="F171" s="202" t="s">
        <v>271</v>
      </c>
      <c r="H171" s="203">
        <v>18.617999999999999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130</v>
      </c>
      <c r="AU171" s="184" t="s">
        <v>80</v>
      </c>
      <c r="AV171" s="11" t="s">
        <v>80</v>
      </c>
      <c r="AW171" s="11" t="s">
        <v>32</v>
      </c>
      <c r="AX171" s="11" t="s">
        <v>73</v>
      </c>
      <c r="AY171" s="184" t="s">
        <v>121</v>
      </c>
    </row>
    <row r="172" spans="2:65" s="1" customFormat="1" ht="22.5" customHeight="1" x14ac:dyDescent="0.3">
      <c r="B172" s="169"/>
      <c r="C172" s="170" t="s">
        <v>272</v>
      </c>
      <c r="D172" s="170" t="s">
        <v>123</v>
      </c>
      <c r="E172" s="171" t="s">
        <v>273</v>
      </c>
      <c r="F172" s="172" t="s">
        <v>274</v>
      </c>
      <c r="G172" s="173" t="s">
        <v>126</v>
      </c>
      <c r="H172" s="174">
        <v>18.617999999999999</v>
      </c>
      <c r="I172" s="175"/>
      <c r="J172" s="176">
        <f>ROUND(I172*H172,2)</f>
        <v>0</v>
      </c>
      <c r="K172" s="172" t="s">
        <v>127</v>
      </c>
      <c r="L172" s="41"/>
      <c r="M172" s="177" t="s">
        <v>5</v>
      </c>
      <c r="N172" s="178" t="s">
        <v>39</v>
      </c>
      <c r="O172" s="42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4" t="s">
        <v>128</v>
      </c>
      <c r="AT172" s="24" t="s">
        <v>123</v>
      </c>
      <c r="AU172" s="24" t="s">
        <v>80</v>
      </c>
      <c r="AY172" s="24" t="s">
        <v>121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4" t="s">
        <v>73</v>
      </c>
      <c r="BK172" s="181">
        <f>ROUND(I172*H172,2)</f>
        <v>0</v>
      </c>
      <c r="BL172" s="24" t="s">
        <v>128</v>
      </c>
      <c r="BM172" s="24" t="s">
        <v>275</v>
      </c>
    </row>
    <row r="173" spans="2:65" s="1" customFormat="1" ht="22.5" customHeight="1" x14ac:dyDescent="0.3">
      <c r="B173" s="169"/>
      <c r="C173" s="170" t="s">
        <v>276</v>
      </c>
      <c r="D173" s="170" t="s">
        <v>123</v>
      </c>
      <c r="E173" s="171" t="s">
        <v>277</v>
      </c>
      <c r="F173" s="172" t="s">
        <v>278</v>
      </c>
      <c r="G173" s="173" t="s">
        <v>126</v>
      </c>
      <c r="H173" s="174">
        <v>81.239999999999995</v>
      </c>
      <c r="I173" s="175"/>
      <c r="J173" s="176">
        <f>ROUND(I173*H173,2)</f>
        <v>0</v>
      </c>
      <c r="K173" s="172" t="s">
        <v>127</v>
      </c>
      <c r="L173" s="41"/>
      <c r="M173" s="177" t="s">
        <v>5</v>
      </c>
      <c r="N173" s="178" t="s">
        <v>39</v>
      </c>
      <c r="O173" s="42"/>
      <c r="P173" s="179">
        <f>O173*H173</f>
        <v>0</v>
      </c>
      <c r="Q173" s="179">
        <v>8.5999999999999998E-4</v>
      </c>
      <c r="R173" s="179">
        <f>Q173*H173</f>
        <v>6.9866399999999995E-2</v>
      </c>
      <c r="S173" s="179">
        <v>0</v>
      </c>
      <c r="T173" s="180">
        <f>S173*H173</f>
        <v>0</v>
      </c>
      <c r="AR173" s="24" t="s">
        <v>128</v>
      </c>
      <c r="AT173" s="24" t="s">
        <v>123</v>
      </c>
      <c r="AU173" s="24" t="s">
        <v>80</v>
      </c>
      <c r="AY173" s="24" t="s">
        <v>121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4" t="s">
        <v>73</v>
      </c>
      <c r="BK173" s="181">
        <f>ROUND(I173*H173,2)</f>
        <v>0</v>
      </c>
      <c r="BL173" s="24" t="s">
        <v>128</v>
      </c>
      <c r="BM173" s="24" t="s">
        <v>279</v>
      </c>
    </row>
    <row r="174" spans="2:65" s="11" customFormat="1" x14ac:dyDescent="0.3">
      <c r="B174" s="182"/>
      <c r="D174" s="192" t="s">
        <v>130</v>
      </c>
      <c r="E174" s="201" t="s">
        <v>5</v>
      </c>
      <c r="F174" s="202" t="s">
        <v>280</v>
      </c>
      <c r="H174" s="203">
        <v>81.239999999999995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130</v>
      </c>
      <c r="AU174" s="184" t="s">
        <v>80</v>
      </c>
      <c r="AV174" s="11" t="s">
        <v>80</v>
      </c>
      <c r="AW174" s="11" t="s">
        <v>32</v>
      </c>
      <c r="AX174" s="11" t="s">
        <v>73</v>
      </c>
      <c r="AY174" s="184" t="s">
        <v>121</v>
      </c>
    </row>
    <row r="175" spans="2:65" s="1" customFormat="1" ht="22.5" customHeight="1" x14ac:dyDescent="0.3">
      <c r="B175" s="169"/>
      <c r="C175" s="170" t="s">
        <v>281</v>
      </c>
      <c r="D175" s="170" t="s">
        <v>123</v>
      </c>
      <c r="E175" s="171" t="s">
        <v>282</v>
      </c>
      <c r="F175" s="172" t="s">
        <v>283</v>
      </c>
      <c r="G175" s="173" t="s">
        <v>126</v>
      </c>
      <c r="H175" s="174">
        <v>81.239999999999995</v>
      </c>
      <c r="I175" s="175"/>
      <c r="J175" s="176">
        <f>ROUND(I175*H175,2)</f>
        <v>0</v>
      </c>
      <c r="K175" s="172" t="s">
        <v>127</v>
      </c>
      <c r="L175" s="41"/>
      <c r="M175" s="177" t="s">
        <v>5</v>
      </c>
      <c r="N175" s="178" t="s">
        <v>39</v>
      </c>
      <c r="O175" s="42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24" t="s">
        <v>128</v>
      </c>
      <c r="AT175" s="24" t="s">
        <v>123</v>
      </c>
      <c r="AU175" s="24" t="s">
        <v>80</v>
      </c>
      <c r="AY175" s="24" t="s">
        <v>121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4" t="s">
        <v>73</v>
      </c>
      <c r="BK175" s="181">
        <f>ROUND(I175*H175,2)</f>
        <v>0</v>
      </c>
      <c r="BL175" s="24" t="s">
        <v>128</v>
      </c>
      <c r="BM175" s="24" t="s">
        <v>284</v>
      </c>
    </row>
    <row r="176" spans="2:65" s="1" customFormat="1" ht="22.5" customHeight="1" x14ac:dyDescent="0.3">
      <c r="B176" s="169"/>
      <c r="C176" s="170" t="s">
        <v>285</v>
      </c>
      <c r="D176" s="170" t="s">
        <v>123</v>
      </c>
      <c r="E176" s="171" t="s">
        <v>286</v>
      </c>
      <c r="F176" s="172" t="s">
        <v>287</v>
      </c>
      <c r="G176" s="173" t="s">
        <v>202</v>
      </c>
      <c r="H176" s="174">
        <v>1.224</v>
      </c>
      <c r="I176" s="175"/>
      <c r="J176" s="176">
        <f>ROUND(I176*H176,2)</f>
        <v>0</v>
      </c>
      <c r="K176" s="172" t="s">
        <v>127</v>
      </c>
      <c r="L176" s="41"/>
      <c r="M176" s="177" t="s">
        <v>5</v>
      </c>
      <c r="N176" s="178" t="s">
        <v>39</v>
      </c>
      <c r="O176" s="42"/>
      <c r="P176" s="179">
        <f>O176*H176</f>
        <v>0</v>
      </c>
      <c r="Q176" s="179">
        <v>1.04881</v>
      </c>
      <c r="R176" s="179">
        <f>Q176*H176</f>
        <v>1.2837434400000001</v>
      </c>
      <c r="S176" s="179">
        <v>0</v>
      </c>
      <c r="T176" s="180">
        <f>S176*H176</f>
        <v>0</v>
      </c>
      <c r="AR176" s="24" t="s">
        <v>128</v>
      </c>
      <c r="AT176" s="24" t="s">
        <v>123</v>
      </c>
      <c r="AU176" s="24" t="s">
        <v>80</v>
      </c>
      <c r="AY176" s="24" t="s">
        <v>121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4" t="s">
        <v>73</v>
      </c>
      <c r="BK176" s="181">
        <f>ROUND(I176*H176,2)</f>
        <v>0</v>
      </c>
      <c r="BL176" s="24" t="s">
        <v>128</v>
      </c>
      <c r="BM176" s="24" t="s">
        <v>288</v>
      </c>
    </row>
    <row r="177" spans="2:65" s="13" customFormat="1" x14ac:dyDescent="0.3">
      <c r="B177" s="204"/>
      <c r="D177" s="183" t="s">
        <v>130</v>
      </c>
      <c r="E177" s="205" t="s">
        <v>5</v>
      </c>
      <c r="F177" s="206" t="s">
        <v>289</v>
      </c>
      <c r="H177" s="207" t="s">
        <v>5</v>
      </c>
      <c r="I177" s="208"/>
      <c r="L177" s="204"/>
      <c r="M177" s="209"/>
      <c r="N177" s="210"/>
      <c r="O177" s="210"/>
      <c r="P177" s="210"/>
      <c r="Q177" s="210"/>
      <c r="R177" s="210"/>
      <c r="S177" s="210"/>
      <c r="T177" s="211"/>
      <c r="AT177" s="207" t="s">
        <v>130</v>
      </c>
      <c r="AU177" s="207" t="s">
        <v>80</v>
      </c>
      <c r="AV177" s="13" t="s">
        <v>73</v>
      </c>
      <c r="AW177" s="13" t="s">
        <v>32</v>
      </c>
      <c r="AX177" s="13" t="s">
        <v>68</v>
      </c>
      <c r="AY177" s="207" t="s">
        <v>121</v>
      </c>
    </row>
    <row r="178" spans="2:65" s="11" customFormat="1" x14ac:dyDescent="0.3">
      <c r="B178" s="182"/>
      <c r="D178" s="183" t="s">
        <v>130</v>
      </c>
      <c r="E178" s="184" t="s">
        <v>5</v>
      </c>
      <c r="F178" s="185" t="s">
        <v>290</v>
      </c>
      <c r="H178" s="186">
        <v>0.56499999999999995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130</v>
      </c>
      <c r="AU178" s="184" t="s">
        <v>80</v>
      </c>
      <c r="AV178" s="11" t="s">
        <v>80</v>
      </c>
      <c r="AW178" s="11" t="s">
        <v>32</v>
      </c>
      <c r="AX178" s="11" t="s">
        <v>68</v>
      </c>
      <c r="AY178" s="184" t="s">
        <v>121</v>
      </c>
    </row>
    <row r="179" spans="2:65" s="11" customFormat="1" x14ac:dyDescent="0.3">
      <c r="B179" s="182"/>
      <c r="D179" s="183" t="s">
        <v>130</v>
      </c>
      <c r="E179" s="184" t="s">
        <v>5</v>
      </c>
      <c r="F179" s="185" t="s">
        <v>291</v>
      </c>
      <c r="H179" s="186">
        <v>0.65900000000000003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130</v>
      </c>
      <c r="AU179" s="184" t="s">
        <v>80</v>
      </c>
      <c r="AV179" s="11" t="s">
        <v>80</v>
      </c>
      <c r="AW179" s="11" t="s">
        <v>32</v>
      </c>
      <c r="AX179" s="11" t="s">
        <v>68</v>
      </c>
      <c r="AY179" s="184" t="s">
        <v>121</v>
      </c>
    </row>
    <row r="180" spans="2:65" s="12" customFormat="1" x14ac:dyDescent="0.3">
      <c r="B180" s="191"/>
      <c r="D180" s="192" t="s">
        <v>130</v>
      </c>
      <c r="E180" s="193" t="s">
        <v>5</v>
      </c>
      <c r="F180" s="194" t="s">
        <v>133</v>
      </c>
      <c r="H180" s="195">
        <v>1.224</v>
      </c>
      <c r="I180" s="196"/>
      <c r="L180" s="191"/>
      <c r="M180" s="197"/>
      <c r="N180" s="198"/>
      <c r="O180" s="198"/>
      <c r="P180" s="198"/>
      <c r="Q180" s="198"/>
      <c r="R180" s="198"/>
      <c r="S180" s="198"/>
      <c r="T180" s="199"/>
      <c r="AT180" s="200" t="s">
        <v>130</v>
      </c>
      <c r="AU180" s="200" t="s">
        <v>80</v>
      </c>
      <c r="AV180" s="12" t="s">
        <v>128</v>
      </c>
      <c r="AW180" s="12" t="s">
        <v>32</v>
      </c>
      <c r="AX180" s="12" t="s">
        <v>73</v>
      </c>
      <c r="AY180" s="200" t="s">
        <v>121</v>
      </c>
    </row>
    <row r="181" spans="2:65" s="1" customFormat="1" ht="22.5" customHeight="1" x14ac:dyDescent="0.3">
      <c r="B181" s="169"/>
      <c r="C181" s="170" t="s">
        <v>292</v>
      </c>
      <c r="D181" s="170" t="s">
        <v>123</v>
      </c>
      <c r="E181" s="171" t="s">
        <v>293</v>
      </c>
      <c r="F181" s="172" t="s">
        <v>294</v>
      </c>
      <c r="G181" s="173" t="s">
        <v>226</v>
      </c>
      <c r="H181" s="174">
        <v>29</v>
      </c>
      <c r="I181" s="175"/>
      <c r="J181" s="176">
        <f>ROUND(I181*H181,2)</f>
        <v>0</v>
      </c>
      <c r="K181" s="172" t="s">
        <v>127</v>
      </c>
      <c r="L181" s="41"/>
      <c r="M181" s="177" t="s">
        <v>5</v>
      </c>
      <c r="N181" s="178" t="s">
        <v>39</v>
      </c>
      <c r="O181" s="42"/>
      <c r="P181" s="179">
        <f>O181*H181</f>
        <v>0</v>
      </c>
      <c r="Q181" s="179">
        <v>1E-3</v>
      </c>
      <c r="R181" s="179">
        <f>Q181*H181</f>
        <v>2.9000000000000001E-2</v>
      </c>
      <c r="S181" s="179">
        <v>0</v>
      </c>
      <c r="T181" s="180">
        <f>S181*H181</f>
        <v>0</v>
      </c>
      <c r="AR181" s="24" t="s">
        <v>128</v>
      </c>
      <c r="AT181" s="24" t="s">
        <v>123</v>
      </c>
      <c r="AU181" s="24" t="s">
        <v>80</v>
      </c>
      <c r="AY181" s="24" t="s">
        <v>121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4" t="s">
        <v>73</v>
      </c>
      <c r="BK181" s="181">
        <f>ROUND(I181*H181,2)</f>
        <v>0</v>
      </c>
      <c r="BL181" s="24" t="s">
        <v>128</v>
      </c>
      <c r="BM181" s="24" t="s">
        <v>295</v>
      </c>
    </row>
    <row r="182" spans="2:65" s="11" customFormat="1" x14ac:dyDescent="0.3">
      <c r="B182" s="182"/>
      <c r="D182" s="192" t="s">
        <v>130</v>
      </c>
      <c r="E182" s="201" t="s">
        <v>5</v>
      </c>
      <c r="F182" s="202" t="s">
        <v>296</v>
      </c>
      <c r="H182" s="203">
        <v>29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130</v>
      </c>
      <c r="AU182" s="184" t="s">
        <v>80</v>
      </c>
      <c r="AV182" s="11" t="s">
        <v>80</v>
      </c>
      <c r="AW182" s="11" t="s">
        <v>32</v>
      </c>
      <c r="AX182" s="11" t="s">
        <v>73</v>
      </c>
      <c r="AY182" s="184" t="s">
        <v>121</v>
      </c>
    </row>
    <row r="183" spans="2:65" s="1" customFormat="1" ht="22.5" customHeight="1" x14ac:dyDescent="0.3">
      <c r="B183" s="169"/>
      <c r="C183" s="223" t="s">
        <v>297</v>
      </c>
      <c r="D183" s="223" t="s">
        <v>217</v>
      </c>
      <c r="E183" s="224" t="s">
        <v>298</v>
      </c>
      <c r="F183" s="225" t="s">
        <v>299</v>
      </c>
      <c r="G183" s="226" t="s">
        <v>226</v>
      </c>
      <c r="H183" s="227">
        <v>25</v>
      </c>
      <c r="I183" s="228"/>
      <c r="J183" s="229">
        <f>ROUND(I183*H183,2)</f>
        <v>0</v>
      </c>
      <c r="K183" s="225" t="s">
        <v>127</v>
      </c>
      <c r="L183" s="230"/>
      <c r="M183" s="231" t="s">
        <v>5</v>
      </c>
      <c r="N183" s="232" t="s">
        <v>39</v>
      </c>
      <c r="O183" s="42"/>
      <c r="P183" s="179">
        <f>O183*H183</f>
        <v>0</v>
      </c>
      <c r="Q183" s="179">
        <v>3.2000000000000002E-3</v>
      </c>
      <c r="R183" s="179">
        <f>Q183*H183</f>
        <v>0.08</v>
      </c>
      <c r="S183" s="179">
        <v>0</v>
      </c>
      <c r="T183" s="180">
        <f>S183*H183</f>
        <v>0</v>
      </c>
      <c r="AR183" s="24" t="s">
        <v>168</v>
      </c>
      <c r="AT183" s="24" t="s">
        <v>217</v>
      </c>
      <c r="AU183" s="24" t="s">
        <v>80</v>
      </c>
      <c r="AY183" s="24" t="s">
        <v>121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4" t="s">
        <v>73</v>
      </c>
      <c r="BK183" s="181">
        <f>ROUND(I183*H183,2)</f>
        <v>0</v>
      </c>
      <c r="BL183" s="24" t="s">
        <v>128</v>
      </c>
      <c r="BM183" s="24" t="s">
        <v>300</v>
      </c>
    </row>
    <row r="184" spans="2:65" s="1" customFormat="1" ht="22.5" customHeight="1" x14ac:dyDescent="0.3">
      <c r="B184" s="169"/>
      <c r="C184" s="223" t="s">
        <v>301</v>
      </c>
      <c r="D184" s="223" t="s">
        <v>217</v>
      </c>
      <c r="E184" s="224" t="s">
        <v>302</v>
      </c>
      <c r="F184" s="225" t="s">
        <v>303</v>
      </c>
      <c r="G184" s="226" t="s">
        <v>226</v>
      </c>
      <c r="H184" s="227">
        <v>4</v>
      </c>
      <c r="I184" s="228"/>
      <c r="J184" s="229">
        <f>ROUND(I184*H184,2)</f>
        <v>0</v>
      </c>
      <c r="K184" s="225" t="s">
        <v>127</v>
      </c>
      <c r="L184" s="230"/>
      <c r="M184" s="231" t="s">
        <v>5</v>
      </c>
      <c r="N184" s="232" t="s">
        <v>39</v>
      </c>
      <c r="O184" s="42"/>
      <c r="P184" s="179">
        <f>O184*H184</f>
        <v>0</v>
      </c>
      <c r="Q184" s="179">
        <v>2.7000000000000001E-3</v>
      </c>
      <c r="R184" s="179">
        <f>Q184*H184</f>
        <v>1.0800000000000001E-2</v>
      </c>
      <c r="S184" s="179">
        <v>0</v>
      </c>
      <c r="T184" s="180">
        <f>S184*H184</f>
        <v>0</v>
      </c>
      <c r="AR184" s="24" t="s">
        <v>168</v>
      </c>
      <c r="AT184" s="24" t="s">
        <v>217</v>
      </c>
      <c r="AU184" s="24" t="s">
        <v>80</v>
      </c>
      <c r="AY184" s="24" t="s">
        <v>121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4" t="s">
        <v>73</v>
      </c>
      <c r="BK184" s="181">
        <f>ROUND(I184*H184,2)</f>
        <v>0</v>
      </c>
      <c r="BL184" s="24" t="s">
        <v>128</v>
      </c>
      <c r="BM184" s="24" t="s">
        <v>304</v>
      </c>
    </row>
    <row r="185" spans="2:65" s="1" customFormat="1" ht="22.5" customHeight="1" x14ac:dyDescent="0.3">
      <c r="B185" s="169"/>
      <c r="C185" s="170" t="s">
        <v>305</v>
      </c>
      <c r="D185" s="170" t="s">
        <v>123</v>
      </c>
      <c r="E185" s="171" t="s">
        <v>306</v>
      </c>
      <c r="F185" s="172" t="s">
        <v>307</v>
      </c>
      <c r="G185" s="173" t="s">
        <v>226</v>
      </c>
      <c r="H185" s="174">
        <v>2</v>
      </c>
      <c r="I185" s="175"/>
      <c r="J185" s="176">
        <f>ROUND(I185*H185,2)</f>
        <v>0</v>
      </c>
      <c r="K185" s="172" t="s">
        <v>127</v>
      </c>
      <c r="L185" s="41"/>
      <c r="M185" s="177" t="s">
        <v>5</v>
      </c>
      <c r="N185" s="178" t="s">
        <v>39</v>
      </c>
      <c r="O185" s="42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AR185" s="24" t="s">
        <v>128</v>
      </c>
      <c r="AT185" s="24" t="s">
        <v>123</v>
      </c>
      <c r="AU185" s="24" t="s">
        <v>80</v>
      </c>
      <c r="AY185" s="24" t="s">
        <v>121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4" t="s">
        <v>73</v>
      </c>
      <c r="BK185" s="181">
        <f>ROUND(I185*H185,2)</f>
        <v>0</v>
      </c>
      <c r="BL185" s="24" t="s">
        <v>128</v>
      </c>
      <c r="BM185" s="24" t="s">
        <v>308</v>
      </c>
    </row>
    <row r="186" spans="2:65" s="13" customFormat="1" x14ac:dyDescent="0.3">
      <c r="B186" s="204"/>
      <c r="D186" s="183" t="s">
        <v>130</v>
      </c>
      <c r="E186" s="205" t="s">
        <v>5</v>
      </c>
      <c r="F186" s="206" t="s">
        <v>309</v>
      </c>
      <c r="H186" s="207" t="s">
        <v>5</v>
      </c>
      <c r="I186" s="208"/>
      <c r="L186" s="204"/>
      <c r="M186" s="209"/>
      <c r="N186" s="210"/>
      <c r="O186" s="210"/>
      <c r="P186" s="210"/>
      <c r="Q186" s="210"/>
      <c r="R186" s="210"/>
      <c r="S186" s="210"/>
      <c r="T186" s="211"/>
      <c r="AT186" s="207" t="s">
        <v>130</v>
      </c>
      <c r="AU186" s="207" t="s">
        <v>80</v>
      </c>
      <c r="AV186" s="13" t="s">
        <v>73</v>
      </c>
      <c r="AW186" s="13" t="s">
        <v>32</v>
      </c>
      <c r="AX186" s="13" t="s">
        <v>68</v>
      </c>
      <c r="AY186" s="207" t="s">
        <v>121</v>
      </c>
    </row>
    <row r="187" spans="2:65" s="11" customFormat="1" x14ac:dyDescent="0.3">
      <c r="B187" s="182"/>
      <c r="D187" s="192" t="s">
        <v>130</v>
      </c>
      <c r="E187" s="201" t="s">
        <v>5</v>
      </c>
      <c r="F187" s="202" t="s">
        <v>310</v>
      </c>
      <c r="H187" s="203">
        <v>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130</v>
      </c>
      <c r="AU187" s="184" t="s">
        <v>80</v>
      </c>
      <c r="AV187" s="11" t="s">
        <v>80</v>
      </c>
      <c r="AW187" s="11" t="s">
        <v>32</v>
      </c>
      <c r="AX187" s="11" t="s">
        <v>73</v>
      </c>
      <c r="AY187" s="184" t="s">
        <v>121</v>
      </c>
    </row>
    <row r="188" spans="2:65" s="1" customFormat="1" ht="22.5" customHeight="1" x14ac:dyDescent="0.3">
      <c r="B188" s="169"/>
      <c r="C188" s="170" t="s">
        <v>311</v>
      </c>
      <c r="D188" s="170" t="s">
        <v>123</v>
      </c>
      <c r="E188" s="171" t="s">
        <v>312</v>
      </c>
      <c r="F188" s="172" t="s">
        <v>313</v>
      </c>
      <c r="G188" s="173" t="s">
        <v>226</v>
      </c>
      <c r="H188" s="174">
        <v>4</v>
      </c>
      <c r="I188" s="175"/>
      <c r="J188" s="176">
        <f>ROUND(I188*H188,2)</f>
        <v>0</v>
      </c>
      <c r="K188" s="172" t="s">
        <v>127</v>
      </c>
      <c r="L188" s="41"/>
      <c r="M188" s="177" t="s">
        <v>5</v>
      </c>
      <c r="N188" s="178" t="s">
        <v>39</v>
      </c>
      <c r="O188" s="42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4" t="s">
        <v>128</v>
      </c>
      <c r="AT188" s="24" t="s">
        <v>123</v>
      </c>
      <c r="AU188" s="24" t="s">
        <v>80</v>
      </c>
      <c r="AY188" s="24" t="s">
        <v>121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4" t="s">
        <v>73</v>
      </c>
      <c r="BK188" s="181">
        <f>ROUND(I188*H188,2)</f>
        <v>0</v>
      </c>
      <c r="BL188" s="24" t="s">
        <v>128</v>
      </c>
      <c r="BM188" s="24" t="s">
        <v>314</v>
      </c>
    </row>
    <row r="189" spans="2:65" s="13" customFormat="1" x14ac:dyDescent="0.3">
      <c r="B189" s="204"/>
      <c r="D189" s="183" t="s">
        <v>130</v>
      </c>
      <c r="E189" s="205" t="s">
        <v>5</v>
      </c>
      <c r="F189" s="206" t="s">
        <v>309</v>
      </c>
      <c r="H189" s="207" t="s">
        <v>5</v>
      </c>
      <c r="I189" s="208"/>
      <c r="L189" s="204"/>
      <c r="M189" s="209"/>
      <c r="N189" s="210"/>
      <c r="O189" s="210"/>
      <c r="P189" s="210"/>
      <c r="Q189" s="210"/>
      <c r="R189" s="210"/>
      <c r="S189" s="210"/>
      <c r="T189" s="211"/>
      <c r="AT189" s="207" t="s">
        <v>130</v>
      </c>
      <c r="AU189" s="207" t="s">
        <v>80</v>
      </c>
      <c r="AV189" s="13" t="s">
        <v>73</v>
      </c>
      <c r="AW189" s="13" t="s">
        <v>32</v>
      </c>
      <c r="AX189" s="13" t="s">
        <v>68</v>
      </c>
      <c r="AY189" s="207" t="s">
        <v>121</v>
      </c>
    </row>
    <row r="190" spans="2:65" s="11" customFormat="1" x14ac:dyDescent="0.3">
      <c r="B190" s="182"/>
      <c r="D190" s="183" t="s">
        <v>130</v>
      </c>
      <c r="E190" s="184" t="s">
        <v>5</v>
      </c>
      <c r="F190" s="185" t="s">
        <v>315</v>
      </c>
      <c r="H190" s="186">
        <v>2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130</v>
      </c>
      <c r="AU190" s="184" t="s">
        <v>80</v>
      </c>
      <c r="AV190" s="11" t="s">
        <v>80</v>
      </c>
      <c r="AW190" s="11" t="s">
        <v>32</v>
      </c>
      <c r="AX190" s="11" t="s">
        <v>68</v>
      </c>
      <c r="AY190" s="184" t="s">
        <v>121</v>
      </c>
    </row>
    <row r="191" spans="2:65" s="11" customFormat="1" x14ac:dyDescent="0.3">
      <c r="B191" s="182"/>
      <c r="D191" s="183" t="s">
        <v>130</v>
      </c>
      <c r="E191" s="184" t="s">
        <v>5</v>
      </c>
      <c r="F191" s="185" t="s">
        <v>310</v>
      </c>
      <c r="H191" s="186">
        <v>2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130</v>
      </c>
      <c r="AU191" s="184" t="s">
        <v>80</v>
      </c>
      <c r="AV191" s="11" t="s">
        <v>80</v>
      </c>
      <c r="AW191" s="11" t="s">
        <v>32</v>
      </c>
      <c r="AX191" s="11" t="s">
        <v>68</v>
      </c>
      <c r="AY191" s="184" t="s">
        <v>121</v>
      </c>
    </row>
    <row r="192" spans="2:65" s="12" customFormat="1" x14ac:dyDescent="0.3">
      <c r="B192" s="191"/>
      <c r="D192" s="192" t="s">
        <v>130</v>
      </c>
      <c r="E192" s="193" t="s">
        <v>5</v>
      </c>
      <c r="F192" s="194" t="s">
        <v>133</v>
      </c>
      <c r="H192" s="195">
        <v>4</v>
      </c>
      <c r="I192" s="196"/>
      <c r="L192" s="191"/>
      <c r="M192" s="197"/>
      <c r="N192" s="198"/>
      <c r="O192" s="198"/>
      <c r="P192" s="198"/>
      <c r="Q192" s="198"/>
      <c r="R192" s="198"/>
      <c r="S192" s="198"/>
      <c r="T192" s="199"/>
      <c r="AT192" s="200" t="s">
        <v>130</v>
      </c>
      <c r="AU192" s="200" t="s">
        <v>80</v>
      </c>
      <c r="AV192" s="12" t="s">
        <v>128</v>
      </c>
      <c r="AW192" s="12" t="s">
        <v>32</v>
      </c>
      <c r="AX192" s="12" t="s">
        <v>73</v>
      </c>
      <c r="AY192" s="200" t="s">
        <v>121</v>
      </c>
    </row>
    <row r="193" spans="2:65" s="1" customFormat="1" ht="22.5" customHeight="1" x14ac:dyDescent="0.3">
      <c r="B193" s="169"/>
      <c r="C193" s="170" t="s">
        <v>316</v>
      </c>
      <c r="D193" s="170" t="s">
        <v>123</v>
      </c>
      <c r="E193" s="171" t="s">
        <v>317</v>
      </c>
      <c r="F193" s="172" t="s">
        <v>318</v>
      </c>
      <c r="G193" s="173" t="s">
        <v>226</v>
      </c>
      <c r="H193" s="174">
        <v>24</v>
      </c>
      <c r="I193" s="175"/>
      <c r="J193" s="176">
        <f>ROUND(I193*H193,2)</f>
        <v>0</v>
      </c>
      <c r="K193" s="172" t="s">
        <v>127</v>
      </c>
      <c r="L193" s="41"/>
      <c r="M193" s="177" t="s">
        <v>5</v>
      </c>
      <c r="N193" s="178" t="s">
        <v>39</v>
      </c>
      <c r="O193" s="42"/>
      <c r="P193" s="179">
        <f>O193*H193</f>
        <v>0</v>
      </c>
      <c r="Q193" s="179">
        <v>4.0000000000000002E-4</v>
      </c>
      <c r="R193" s="179">
        <f>Q193*H193</f>
        <v>9.6000000000000009E-3</v>
      </c>
      <c r="S193" s="179">
        <v>0</v>
      </c>
      <c r="T193" s="180">
        <f>S193*H193</f>
        <v>0</v>
      </c>
      <c r="AR193" s="24" t="s">
        <v>128</v>
      </c>
      <c r="AT193" s="24" t="s">
        <v>123</v>
      </c>
      <c r="AU193" s="24" t="s">
        <v>80</v>
      </c>
      <c r="AY193" s="24" t="s">
        <v>121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4" t="s">
        <v>73</v>
      </c>
      <c r="BK193" s="181">
        <f>ROUND(I193*H193,2)</f>
        <v>0</v>
      </c>
      <c r="BL193" s="24" t="s">
        <v>128</v>
      </c>
      <c r="BM193" s="24" t="s">
        <v>319</v>
      </c>
    </row>
    <row r="194" spans="2:65" s="11" customFormat="1" x14ac:dyDescent="0.3">
      <c r="B194" s="182"/>
      <c r="D194" s="192" t="s">
        <v>130</v>
      </c>
      <c r="E194" s="201" t="s">
        <v>5</v>
      </c>
      <c r="F194" s="202" t="s">
        <v>320</v>
      </c>
      <c r="H194" s="203">
        <v>24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130</v>
      </c>
      <c r="AU194" s="184" t="s">
        <v>80</v>
      </c>
      <c r="AV194" s="11" t="s">
        <v>80</v>
      </c>
      <c r="AW194" s="11" t="s">
        <v>32</v>
      </c>
      <c r="AX194" s="11" t="s">
        <v>73</v>
      </c>
      <c r="AY194" s="184" t="s">
        <v>121</v>
      </c>
    </row>
    <row r="195" spans="2:65" s="1" customFormat="1" ht="22.5" customHeight="1" x14ac:dyDescent="0.3">
      <c r="B195" s="169"/>
      <c r="C195" s="223" t="s">
        <v>321</v>
      </c>
      <c r="D195" s="223" t="s">
        <v>217</v>
      </c>
      <c r="E195" s="224" t="s">
        <v>322</v>
      </c>
      <c r="F195" s="225" t="s">
        <v>323</v>
      </c>
      <c r="G195" s="226" t="s">
        <v>226</v>
      </c>
      <c r="H195" s="227">
        <v>24.24</v>
      </c>
      <c r="I195" s="228"/>
      <c r="J195" s="229">
        <f>ROUND(I195*H195,2)</f>
        <v>0</v>
      </c>
      <c r="K195" s="225" t="s">
        <v>5</v>
      </c>
      <c r="L195" s="230"/>
      <c r="M195" s="231" t="s">
        <v>5</v>
      </c>
      <c r="N195" s="232" t="s">
        <v>39</v>
      </c>
      <c r="O195" s="42"/>
      <c r="P195" s="179">
        <f>O195*H195</f>
        <v>0</v>
      </c>
      <c r="Q195" s="179">
        <v>6.6000000000000003E-2</v>
      </c>
      <c r="R195" s="179">
        <f>Q195*H195</f>
        <v>1.5998399999999999</v>
      </c>
      <c r="S195" s="179">
        <v>0</v>
      </c>
      <c r="T195" s="180">
        <f>S195*H195</f>
        <v>0</v>
      </c>
      <c r="AR195" s="24" t="s">
        <v>168</v>
      </c>
      <c r="AT195" s="24" t="s">
        <v>217</v>
      </c>
      <c r="AU195" s="24" t="s">
        <v>80</v>
      </c>
      <c r="AY195" s="24" t="s">
        <v>121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4" t="s">
        <v>73</v>
      </c>
      <c r="BK195" s="181">
        <f>ROUND(I195*H195,2)</f>
        <v>0</v>
      </c>
      <c r="BL195" s="24" t="s">
        <v>128</v>
      </c>
      <c r="BM195" s="24" t="s">
        <v>324</v>
      </c>
    </row>
    <row r="196" spans="2:65" s="11" customFormat="1" x14ac:dyDescent="0.3">
      <c r="B196" s="182"/>
      <c r="D196" s="192" t="s">
        <v>130</v>
      </c>
      <c r="F196" s="202" t="s">
        <v>325</v>
      </c>
      <c r="H196" s="203">
        <v>24.24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130</v>
      </c>
      <c r="AU196" s="184" t="s">
        <v>80</v>
      </c>
      <c r="AV196" s="11" t="s">
        <v>80</v>
      </c>
      <c r="AW196" s="11" t="s">
        <v>6</v>
      </c>
      <c r="AX196" s="11" t="s">
        <v>73</v>
      </c>
      <c r="AY196" s="184" t="s">
        <v>121</v>
      </c>
    </row>
    <row r="197" spans="2:65" s="1" customFormat="1" ht="22.5" customHeight="1" x14ac:dyDescent="0.3">
      <c r="B197" s="169"/>
      <c r="C197" s="170" t="s">
        <v>326</v>
      </c>
      <c r="D197" s="170" t="s">
        <v>123</v>
      </c>
      <c r="E197" s="171" t="s">
        <v>327</v>
      </c>
      <c r="F197" s="172" t="s">
        <v>328</v>
      </c>
      <c r="G197" s="173" t="s">
        <v>246</v>
      </c>
      <c r="H197" s="174">
        <v>46.6</v>
      </c>
      <c r="I197" s="175"/>
      <c r="J197" s="176">
        <f>ROUND(I197*H197,2)</f>
        <v>0</v>
      </c>
      <c r="K197" s="172" t="s">
        <v>127</v>
      </c>
      <c r="L197" s="41"/>
      <c r="M197" s="177" t="s">
        <v>5</v>
      </c>
      <c r="N197" s="178" t="s">
        <v>39</v>
      </c>
      <c r="O197" s="42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4" t="s">
        <v>128</v>
      </c>
      <c r="AT197" s="24" t="s">
        <v>123</v>
      </c>
      <c r="AU197" s="24" t="s">
        <v>80</v>
      </c>
      <c r="AY197" s="24" t="s">
        <v>121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4" t="s">
        <v>73</v>
      </c>
      <c r="BK197" s="181">
        <f>ROUND(I197*H197,2)</f>
        <v>0</v>
      </c>
      <c r="BL197" s="24" t="s">
        <v>128</v>
      </c>
      <c r="BM197" s="24" t="s">
        <v>329</v>
      </c>
    </row>
    <row r="198" spans="2:65" s="11" customFormat="1" x14ac:dyDescent="0.3">
      <c r="B198" s="182"/>
      <c r="D198" s="183" t="s">
        <v>130</v>
      </c>
      <c r="E198" s="184" t="s">
        <v>5</v>
      </c>
      <c r="F198" s="185" t="s">
        <v>330</v>
      </c>
      <c r="H198" s="186">
        <v>7.5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130</v>
      </c>
      <c r="AU198" s="184" t="s">
        <v>80</v>
      </c>
      <c r="AV198" s="11" t="s">
        <v>80</v>
      </c>
      <c r="AW198" s="11" t="s">
        <v>32</v>
      </c>
      <c r="AX198" s="11" t="s">
        <v>68</v>
      </c>
      <c r="AY198" s="184" t="s">
        <v>121</v>
      </c>
    </row>
    <row r="199" spans="2:65" s="11" customFormat="1" x14ac:dyDescent="0.3">
      <c r="B199" s="182"/>
      <c r="D199" s="183" t="s">
        <v>130</v>
      </c>
      <c r="E199" s="184" t="s">
        <v>5</v>
      </c>
      <c r="F199" s="185" t="s">
        <v>331</v>
      </c>
      <c r="H199" s="186">
        <v>30.4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130</v>
      </c>
      <c r="AU199" s="184" t="s">
        <v>80</v>
      </c>
      <c r="AV199" s="11" t="s">
        <v>80</v>
      </c>
      <c r="AW199" s="11" t="s">
        <v>32</v>
      </c>
      <c r="AX199" s="11" t="s">
        <v>68</v>
      </c>
      <c r="AY199" s="184" t="s">
        <v>121</v>
      </c>
    </row>
    <row r="200" spans="2:65" s="11" customFormat="1" x14ac:dyDescent="0.3">
      <c r="B200" s="182"/>
      <c r="D200" s="183" t="s">
        <v>130</v>
      </c>
      <c r="E200" s="184" t="s">
        <v>5</v>
      </c>
      <c r="F200" s="185" t="s">
        <v>332</v>
      </c>
      <c r="H200" s="186">
        <v>8.6999999999999993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130</v>
      </c>
      <c r="AU200" s="184" t="s">
        <v>80</v>
      </c>
      <c r="AV200" s="11" t="s">
        <v>80</v>
      </c>
      <c r="AW200" s="11" t="s">
        <v>32</v>
      </c>
      <c r="AX200" s="11" t="s">
        <v>68</v>
      </c>
      <c r="AY200" s="184" t="s">
        <v>121</v>
      </c>
    </row>
    <row r="201" spans="2:65" s="12" customFormat="1" x14ac:dyDescent="0.3">
      <c r="B201" s="191"/>
      <c r="D201" s="192" t="s">
        <v>130</v>
      </c>
      <c r="E201" s="193" t="s">
        <v>5</v>
      </c>
      <c r="F201" s="194" t="s">
        <v>133</v>
      </c>
      <c r="H201" s="195">
        <v>46.6</v>
      </c>
      <c r="I201" s="196"/>
      <c r="L201" s="191"/>
      <c r="M201" s="197"/>
      <c r="N201" s="198"/>
      <c r="O201" s="198"/>
      <c r="P201" s="198"/>
      <c r="Q201" s="198"/>
      <c r="R201" s="198"/>
      <c r="S201" s="198"/>
      <c r="T201" s="199"/>
      <c r="AT201" s="200" t="s">
        <v>130</v>
      </c>
      <c r="AU201" s="200" t="s">
        <v>80</v>
      </c>
      <c r="AV201" s="12" t="s">
        <v>128</v>
      </c>
      <c r="AW201" s="12" t="s">
        <v>32</v>
      </c>
      <c r="AX201" s="12" t="s">
        <v>73</v>
      </c>
      <c r="AY201" s="200" t="s">
        <v>121</v>
      </c>
    </row>
    <row r="202" spans="2:65" s="1" customFormat="1" ht="31.5" customHeight="1" x14ac:dyDescent="0.3">
      <c r="B202" s="169"/>
      <c r="C202" s="170" t="s">
        <v>333</v>
      </c>
      <c r="D202" s="170" t="s">
        <v>123</v>
      </c>
      <c r="E202" s="171" t="s">
        <v>334</v>
      </c>
      <c r="F202" s="172" t="s">
        <v>335</v>
      </c>
      <c r="G202" s="173" t="s">
        <v>246</v>
      </c>
      <c r="H202" s="174">
        <v>63.225999999999999</v>
      </c>
      <c r="I202" s="175"/>
      <c r="J202" s="176">
        <f>ROUND(I202*H202,2)</f>
        <v>0</v>
      </c>
      <c r="K202" s="172" t="s">
        <v>127</v>
      </c>
      <c r="L202" s="41"/>
      <c r="M202" s="177" t="s">
        <v>5</v>
      </c>
      <c r="N202" s="178" t="s">
        <v>39</v>
      </c>
      <c r="O202" s="42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4" t="s">
        <v>128</v>
      </c>
      <c r="AT202" s="24" t="s">
        <v>123</v>
      </c>
      <c r="AU202" s="24" t="s">
        <v>80</v>
      </c>
      <c r="AY202" s="24" t="s">
        <v>121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4" t="s">
        <v>73</v>
      </c>
      <c r="BK202" s="181">
        <f>ROUND(I202*H202,2)</f>
        <v>0</v>
      </c>
      <c r="BL202" s="24" t="s">
        <v>128</v>
      </c>
      <c r="BM202" s="24" t="s">
        <v>336</v>
      </c>
    </row>
    <row r="203" spans="2:65" s="11" customFormat="1" x14ac:dyDescent="0.3">
      <c r="B203" s="182"/>
      <c r="D203" s="192" t="s">
        <v>130</v>
      </c>
      <c r="E203" s="201" t="s">
        <v>5</v>
      </c>
      <c r="F203" s="202" t="s">
        <v>337</v>
      </c>
      <c r="H203" s="203">
        <v>63.225999999999999</v>
      </c>
      <c r="I203" s="187"/>
      <c r="L203" s="182"/>
      <c r="M203" s="188"/>
      <c r="N203" s="189"/>
      <c r="O203" s="189"/>
      <c r="P203" s="189"/>
      <c r="Q203" s="189"/>
      <c r="R203" s="189"/>
      <c r="S203" s="189"/>
      <c r="T203" s="190"/>
      <c r="AT203" s="184" t="s">
        <v>130</v>
      </c>
      <c r="AU203" s="184" t="s">
        <v>80</v>
      </c>
      <c r="AV203" s="11" t="s">
        <v>80</v>
      </c>
      <c r="AW203" s="11" t="s">
        <v>32</v>
      </c>
      <c r="AX203" s="11" t="s">
        <v>73</v>
      </c>
      <c r="AY203" s="184" t="s">
        <v>121</v>
      </c>
    </row>
    <row r="204" spans="2:65" s="1" customFormat="1" ht="22.5" customHeight="1" x14ac:dyDescent="0.3">
      <c r="B204" s="169"/>
      <c r="C204" s="223" t="s">
        <v>338</v>
      </c>
      <c r="D204" s="223" t="s">
        <v>217</v>
      </c>
      <c r="E204" s="224" t="s">
        <v>339</v>
      </c>
      <c r="F204" s="225" t="s">
        <v>340</v>
      </c>
      <c r="G204" s="226" t="s">
        <v>246</v>
      </c>
      <c r="H204" s="227">
        <v>63.857999999999997</v>
      </c>
      <c r="I204" s="228"/>
      <c r="J204" s="229">
        <f>ROUND(I204*H204,2)</f>
        <v>0</v>
      </c>
      <c r="K204" s="225" t="s">
        <v>127</v>
      </c>
      <c r="L204" s="230"/>
      <c r="M204" s="231" t="s">
        <v>5</v>
      </c>
      <c r="N204" s="232" t="s">
        <v>39</v>
      </c>
      <c r="O204" s="42"/>
      <c r="P204" s="179">
        <f>O204*H204</f>
        <v>0</v>
      </c>
      <c r="Q204" s="179">
        <v>1.31E-3</v>
      </c>
      <c r="R204" s="179">
        <f>Q204*H204</f>
        <v>8.3653979999999989E-2</v>
      </c>
      <c r="S204" s="179">
        <v>0</v>
      </c>
      <c r="T204" s="180">
        <f>S204*H204</f>
        <v>0</v>
      </c>
      <c r="AR204" s="24" t="s">
        <v>168</v>
      </c>
      <c r="AT204" s="24" t="s">
        <v>217</v>
      </c>
      <c r="AU204" s="24" t="s">
        <v>80</v>
      </c>
      <c r="AY204" s="24" t="s">
        <v>121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4" t="s">
        <v>73</v>
      </c>
      <c r="BK204" s="181">
        <f>ROUND(I204*H204,2)</f>
        <v>0</v>
      </c>
      <c r="BL204" s="24" t="s">
        <v>128</v>
      </c>
      <c r="BM204" s="24" t="s">
        <v>341</v>
      </c>
    </row>
    <row r="205" spans="2:65" s="11" customFormat="1" x14ac:dyDescent="0.3">
      <c r="B205" s="182"/>
      <c r="D205" s="192" t="s">
        <v>130</v>
      </c>
      <c r="E205" s="201" t="s">
        <v>5</v>
      </c>
      <c r="F205" s="202" t="s">
        <v>342</v>
      </c>
      <c r="H205" s="203">
        <v>63.857999999999997</v>
      </c>
      <c r="I205" s="187"/>
      <c r="L205" s="182"/>
      <c r="M205" s="188"/>
      <c r="N205" s="189"/>
      <c r="O205" s="189"/>
      <c r="P205" s="189"/>
      <c r="Q205" s="189"/>
      <c r="R205" s="189"/>
      <c r="S205" s="189"/>
      <c r="T205" s="190"/>
      <c r="AT205" s="184" t="s">
        <v>130</v>
      </c>
      <c r="AU205" s="184" t="s">
        <v>80</v>
      </c>
      <c r="AV205" s="11" t="s">
        <v>80</v>
      </c>
      <c r="AW205" s="11" t="s">
        <v>32</v>
      </c>
      <c r="AX205" s="11" t="s">
        <v>73</v>
      </c>
      <c r="AY205" s="184" t="s">
        <v>121</v>
      </c>
    </row>
    <row r="206" spans="2:65" s="1" customFormat="1" ht="22.5" customHeight="1" x14ac:dyDescent="0.3">
      <c r="B206" s="169"/>
      <c r="C206" s="170" t="s">
        <v>343</v>
      </c>
      <c r="D206" s="170" t="s">
        <v>123</v>
      </c>
      <c r="E206" s="171" t="s">
        <v>344</v>
      </c>
      <c r="F206" s="172" t="s">
        <v>345</v>
      </c>
      <c r="G206" s="173" t="s">
        <v>246</v>
      </c>
      <c r="H206" s="174">
        <v>189.678</v>
      </c>
      <c r="I206" s="175"/>
      <c r="J206" s="176">
        <f>ROUND(I206*H206,2)</f>
        <v>0</v>
      </c>
      <c r="K206" s="172" t="s">
        <v>127</v>
      </c>
      <c r="L206" s="41"/>
      <c r="M206" s="177" t="s">
        <v>5</v>
      </c>
      <c r="N206" s="178" t="s">
        <v>39</v>
      </c>
      <c r="O206" s="42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AR206" s="24" t="s">
        <v>128</v>
      </c>
      <c r="AT206" s="24" t="s">
        <v>123</v>
      </c>
      <c r="AU206" s="24" t="s">
        <v>80</v>
      </c>
      <c r="AY206" s="24" t="s">
        <v>121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4" t="s">
        <v>73</v>
      </c>
      <c r="BK206" s="181">
        <f>ROUND(I206*H206,2)</f>
        <v>0</v>
      </c>
      <c r="BL206" s="24" t="s">
        <v>128</v>
      </c>
      <c r="BM206" s="24" t="s">
        <v>346</v>
      </c>
    </row>
    <row r="207" spans="2:65" s="11" customFormat="1" x14ac:dyDescent="0.3">
      <c r="B207" s="182"/>
      <c r="D207" s="192" t="s">
        <v>130</v>
      </c>
      <c r="E207" s="201" t="s">
        <v>5</v>
      </c>
      <c r="F207" s="202" t="s">
        <v>347</v>
      </c>
      <c r="H207" s="203">
        <v>189.678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130</v>
      </c>
      <c r="AU207" s="184" t="s">
        <v>80</v>
      </c>
      <c r="AV207" s="11" t="s">
        <v>80</v>
      </c>
      <c r="AW207" s="11" t="s">
        <v>32</v>
      </c>
      <c r="AX207" s="11" t="s">
        <v>73</v>
      </c>
      <c r="AY207" s="184" t="s">
        <v>121</v>
      </c>
    </row>
    <row r="208" spans="2:65" s="1" customFormat="1" ht="22.5" customHeight="1" x14ac:dyDescent="0.3">
      <c r="B208" s="169"/>
      <c r="C208" s="223" t="s">
        <v>348</v>
      </c>
      <c r="D208" s="223" t="s">
        <v>217</v>
      </c>
      <c r="E208" s="224" t="s">
        <v>349</v>
      </c>
      <c r="F208" s="225" t="s">
        <v>350</v>
      </c>
      <c r="G208" s="226" t="s">
        <v>246</v>
      </c>
      <c r="H208" s="227">
        <v>192.94499999999999</v>
      </c>
      <c r="I208" s="228"/>
      <c r="J208" s="229">
        <f>ROUND(I208*H208,2)</f>
        <v>0</v>
      </c>
      <c r="K208" s="225" t="s">
        <v>127</v>
      </c>
      <c r="L208" s="230"/>
      <c r="M208" s="231" t="s">
        <v>5</v>
      </c>
      <c r="N208" s="232" t="s">
        <v>39</v>
      </c>
      <c r="O208" s="42"/>
      <c r="P208" s="179">
        <f>O208*H208</f>
        <v>0</v>
      </c>
      <c r="Q208" s="179">
        <v>4.0000000000000003E-5</v>
      </c>
      <c r="R208" s="179">
        <f>Q208*H208</f>
        <v>7.7178000000000004E-3</v>
      </c>
      <c r="S208" s="179">
        <v>0</v>
      </c>
      <c r="T208" s="180">
        <f>S208*H208</f>
        <v>0</v>
      </c>
      <c r="AR208" s="24" t="s">
        <v>168</v>
      </c>
      <c r="AT208" s="24" t="s">
        <v>217</v>
      </c>
      <c r="AU208" s="24" t="s">
        <v>80</v>
      </c>
      <c r="AY208" s="24" t="s">
        <v>121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4" t="s">
        <v>73</v>
      </c>
      <c r="BK208" s="181">
        <f>ROUND(I208*H208,2)</f>
        <v>0</v>
      </c>
      <c r="BL208" s="24" t="s">
        <v>128</v>
      </c>
      <c r="BM208" s="24" t="s">
        <v>351</v>
      </c>
    </row>
    <row r="209" spans="2:65" s="11" customFormat="1" x14ac:dyDescent="0.3">
      <c r="B209" s="182"/>
      <c r="D209" s="192" t="s">
        <v>130</v>
      </c>
      <c r="E209" s="201" t="s">
        <v>5</v>
      </c>
      <c r="F209" s="202" t="s">
        <v>352</v>
      </c>
      <c r="H209" s="203">
        <v>192.94499999999999</v>
      </c>
      <c r="I209" s="187"/>
      <c r="L209" s="182"/>
      <c r="M209" s="188"/>
      <c r="N209" s="189"/>
      <c r="O209" s="189"/>
      <c r="P209" s="189"/>
      <c r="Q209" s="189"/>
      <c r="R209" s="189"/>
      <c r="S209" s="189"/>
      <c r="T209" s="190"/>
      <c r="AT209" s="184" t="s">
        <v>130</v>
      </c>
      <c r="AU209" s="184" t="s">
        <v>80</v>
      </c>
      <c r="AV209" s="11" t="s">
        <v>80</v>
      </c>
      <c r="AW209" s="11" t="s">
        <v>32</v>
      </c>
      <c r="AX209" s="11" t="s">
        <v>73</v>
      </c>
      <c r="AY209" s="184" t="s">
        <v>121</v>
      </c>
    </row>
    <row r="210" spans="2:65" s="1" customFormat="1" ht="22.5" customHeight="1" x14ac:dyDescent="0.3">
      <c r="B210" s="169"/>
      <c r="C210" s="223" t="s">
        <v>353</v>
      </c>
      <c r="D210" s="223" t="s">
        <v>217</v>
      </c>
      <c r="E210" s="224" t="s">
        <v>354</v>
      </c>
      <c r="F210" s="225" t="s">
        <v>355</v>
      </c>
      <c r="G210" s="226" t="s">
        <v>226</v>
      </c>
      <c r="H210" s="227">
        <v>25</v>
      </c>
      <c r="I210" s="228"/>
      <c r="J210" s="229">
        <f>ROUND(I210*H210,2)</f>
        <v>0</v>
      </c>
      <c r="K210" s="225" t="s">
        <v>127</v>
      </c>
      <c r="L210" s="230"/>
      <c r="M210" s="231" t="s">
        <v>5</v>
      </c>
      <c r="N210" s="232" t="s">
        <v>39</v>
      </c>
      <c r="O210" s="42"/>
      <c r="P210" s="179">
        <f>O210*H210</f>
        <v>0</v>
      </c>
      <c r="Q210" s="179">
        <v>1.0000000000000001E-5</v>
      </c>
      <c r="R210" s="179">
        <f>Q210*H210</f>
        <v>2.5000000000000001E-4</v>
      </c>
      <c r="S210" s="179">
        <v>0</v>
      </c>
      <c r="T210" s="180">
        <f>S210*H210</f>
        <v>0</v>
      </c>
      <c r="AR210" s="24" t="s">
        <v>168</v>
      </c>
      <c r="AT210" s="24" t="s">
        <v>217</v>
      </c>
      <c r="AU210" s="24" t="s">
        <v>80</v>
      </c>
      <c r="AY210" s="24" t="s">
        <v>121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4" t="s">
        <v>73</v>
      </c>
      <c r="BK210" s="181">
        <f>ROUND(I210*H210,2)</f>
        <v>0</v>
      </c>
      <c r="BL210" s="24" t="s">
        <v>128</v>
      </c>
      <c r="BM210" s="24" t="s">
        <v>356</v>
      </c>
    </row>
    <row r="211" spans="2:65" s="11" customFormat="1" x14ac:dyDescent="0.3">
      <c r="B211" s="182"/>
      <c r="D211" s="183" t="s">
        <v>130</v>
      </c>
      <c r="E211" s="184" t="s">
        <v>5</v>
      </c>
      <c r="F211" s="185" t="s">
        <v>357</v>
      </c>
      <c r="H211" s="186">
        <v>25</v>
      </c>
      <c r="I211" s="187"/>
      <c r="L211" s="182"/>
      <c r="M211" s="188"/>
      <c r="N211" s="189"/>
      <c r="O211" s="189"/>
      <c r="P211" s="189"/>
      <c r="Q211" s="189"/>
      <c r="R211" s="189"/>
      <c r="S211" s="189"/>
      <c r="T211" s="190"/>
      <c r="AT211" s="184" t="s">
        <v>130</v>
      </c>
      <c r="AU211" s="184" t="s">
        <v>80</v>
      </c>
      <c r="AV211" s="11" t="s">
        <v>80</v>
      </c>
      <c r="AW211" s="11" t="s">
        <v>32</v>
      </c>
      <c r="AX211" s="11" t="s">
        <v>73</v>
      </c>
      <c r="AY211" s="184" t="s">
        <v>121</v>
      </c>
    </row>
    <row r="212" spans="2:65" s="10" customFormat="1" ht="29.85" customHeight="1" x14ac:dyDescent="0.3">
      <c r="B212" s="155"/>
      <c r="D212" s="166" t="s">
        <v>67</v>
      </c>
      <c r="E212" s="167" t="s">
        <v>153</v>
      </c>
      <c r="F212" s="167" t="s">
        <v>358</v>
      </c>
      <c r="I212" s="158"/>
      <c r="J212" s="168">
        <f>BK212</f>
        <v>0</v>
      </c>
      <c r="L212" s="155"/>
      <c r="M212" s="160"/>
      <c r="N212" s="161"/>
      <c r="O212" s="161"/>
      <c r="P212" s="162">
        <f>SUM(P213:P215)</f>
        <v>0</v>
      </c>
      <c r="Q212" s="161"/>
      <c r="R212" s="162">
        <f>SUM(R213:R215)</f>
        <v>1.2426875000000002</v>
      </c>
      <c r="S212" s="161"/>
      <c r="T212" s="163">
        <f>SUM(T213:T215)</f>
        <v>0</v>
      </c>
      <c r="AR212" s="156" t="s">
        <v>73</v>
      </c>
      <c r="AT212" s="164" t="s">
        <v>67</v>
      </c>
      <c r="AU212" s="164" t="s">
        <v>73</v>
      </c>
      <c r="AY212" s="156" t="s">
        <v>121</v>
      </c>
      <c r="BK212" s="165">
        <f>SUM(BK213:BK215)</f>
        <v>0</v>
      </c>
    </row>
    <row r="213" spans="2:65" s="1" customFormat="1" ht="22.5" customHeight="1" x14ac:dyDescent="0.3">
      <c r="B213" s="169"/>
      <c r="C213" s="170" t="s">
        <v>359</v>
      </c>
      <c r="D213" s="170" t="s">
        <v>123</v>
      </c>
      <c r="E213" s="171" t="s">
        <v>360</v>
      </c>
      <c r="F213" s="172" t="s">
        <v>361</v>
      </c>
      <c r="G213" s="173" t="s">
        <v>126</v>
      </c>
      <c r="H213" s="174">
        <v>14.75</v>
      </c>
      <c r="I213" s="175"/>
      <c r="J213" s="176">
        <f>ROUND(I213*H213,2)</f>
        <v>0</v>
      </c>
      <c r="K213" s="172" t="s">
        <v>127</v>
      </c>
      <c r="L213" s="41"/>
      <c r="M213" s="177" t="s">
        <v>5</v>
      </c>
      <c r="N213" s="178" t="s">
        <v>39</v>
      </c>
      <c r="O213" s="42"/>
      <c r="P213" s="179">
        <f>O213*H213</f>
        <v>0</v>
      </c>
      <c r="Q213" s="179">
        <v>8.4250000000000005E-2</v>
      </c>
      <c r="R213" s="179">
        <f>Q213*H213</f>
        <v>1.2426875000000002</v>
      </c>
      <c r="S213" s="179">
        <v>0</v>
      </c>
      <c r="T213" s="180">
        <f>S213*H213</f>
        <v>0</v>
      </c>
      <c r="AR213" s="24" t="s">
        <v>128</v>
      </c>
      <c r="AT213" s="24" t="s">
        <v>123</v>
      </c>
      <c r="AU213" s="24" t="s">
        <v>80</v>
      </c>
      <c r="AY213" s="24" t="s">
        <v>121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4" t="s">
        <v>73</v>
      </c>
      <c r="BK213" s="181">
        <f>ROUND(I213*H213,2)</f>
        <v>0</v>
      </c>
      <c r="BL213" s="24" t="s">
        <v>128</v>
      </c>
      <c r="BM213" s="24" t="s">
        <v>362</v>
      </c>
    </row>
    <row r="214" spans="2:65" s="13" customFormat="1" x14ac:dyDescent="0.3">
      <c r="B214" s="204"/>
      <c r="D214" s="183" t="s">
        <v>130</v>
      </c>
      <c r="E214" s="205" t="s">
        <v>5</v>
      </c>
      <c r="F214" s="206" t="s">
        <v>363</v>
      </c>
      <c r="H214" s="207" t="s">
        <v>5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7" t="s">
        <v>130</v>
      </c>
      <c r="AU214" s="207" t="s">
        <v>80</v>
      </c>
      <c r="AV214" s="13" t="s">
        <v>73</v>
      </c>
      <c r="AW214" s="13" t="s">
        <v>32</v>
      </c>
      <c r="AX214" s="13" t="s">
        <v>68</v>
      </c>
      <c r="AY214" s="207" t="s">
        <v>121</v>
      </c>
    </row>
    <row r="215" spans="2:65" s="11" customFormat="1" x14ac:dyDescent="0.3">
      <c r="B215" s="182"/>
      <c r="D215" s="183" t="s">
        <v>130</v>
      </c>
      <c r="E215" s="184" t="s">
        <v>5</v>
      </c>
      <c r="F215" s="185" t="s">
        <v>364</v>
      </c>
      <c r="H215" s="186">
        <v>14.75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4" t="s">
        <v>130</v>
      </c>
      <c r="AU215" s="184" t="s">
        <v>80</v>
      </c>
      <c r="AV215" s="11" t="s">
        <v>80</v>
      </c>
      <c r="AW215" s="11" t="s">
        <v>32</v>
      </c>
      <c r="AX215" s="11" t="s">
        <v>73</v>
      </c>
      <c r="AY215" s="184" t="s">
        <v>121</v>
      </c>
    </row>
    <row r="216" spans="2:65" s="10" customFormat="1" ht="29.85" customHeight="1" x14ac:dyDescent="0.3">
      <c r="B216" s="155"/>
      <c r="D216" s="166" t="s">
        <v>67</v>
      </c>
      <c r="E216" s="167" t="s">
        <v>157</v>
      </c>
      <c r="F216" s="167" t="s">
        <v>365</v>
      </c>
      <c r="I216" s="158"/>
      <c r="J216" s="168">
        <f>BK216</f>
        <v>0</v>
      </c>
      <c r="L216" s="155"/>
      <c r="M216" s="160"/>
      <c r="N216" s="161"/>
      <c r="O216" s="161"/>
      <c r="P216" s="162">
        <f>SUM(P217:P219)</f>
        <v>0</v>
      </c>
      <c r="Q216" s="161"/>
      <c r="R216" s="162">
        <f>SUM(R217:R219)</f>
        <v>1.8437265</v>
      </c>
      <c r="S216" s="161"/>
      <c r="T216" s="163">
        <f>SUM(T217:T219)</f>
        <v>0</v>
      </c>
      <c r="AR216" s="156" t="s">
        <v>73</v>
      </c>
      <c r="AT216" s="164" t="s">
        <v>67</v>
      </c>
      <c r="AU216" s="164" t="s">
        <v>73</v>
      </c>
      <c r="AY216" s="156" t="s">
        <v>121</v>
      </c>
      <c r="BK216" s="165">
        <f>SUM(BK217:BK219)</f>
        <v>0</v>
      </c>
    </row>
    <row r="217" spans="2:65" s="1" customFormat="1" ht="22.5" customHeight="1" x14ac:dyDescent="0.3">
      <c r="B217" s="169"/>
      <c r="C217" s="170" t="s">
        <v>366</v>
      </c>
      <c r="D217" s="170" t="s">
        <v>123</v>
      </c>
      <c r="E217" s="171" t="s">
        <v>367</v>
      </c>
      <c r="F217" s="172" t="s">
        <v>368</v>
      </c>
      <c r="G217" s="173" t="s">
        <v>126</v>
      </c>
      <c r="H217" s="174">
        <v>7.65</v>
      </c>
      <c r="I217" s="175"/>
      <c r="J217" s="176">
        <f>ROUND(I217*H217,2)</f>
        <v>0</v>
      </c>
      <c r="K217" s="172" t="s">
        <v>127</v>
      </c>
      <c r="L217" s="41"/>
      <c r="M217" s="177" t="s">
        <v>5</v>
      </c>
      <c r="N217" s="178" t="s">
        <v>39</v>
      </c>
      <c r="O217" s="42"/>
      <c r="P217" s="179">
        <f>O217*H217</f>
        <v>0</v>
      </c>
      <c r="Q217" s="179">
        <v>0.24101</v>
      </c>
      <c r="R217" s="179">
        <f>Q217*H217</f>
        <v>1.8437265</v>
      </c>
      <c r="S217" s="179">
        <v>0</v>
      </c>
      <c r="T217" s="180">
        <f>S217*H217</f>
        <v>0</v>
      </c>
      <c r="AR217" s="24" t="s">
        <v>128</v>
      </c>
      <c r="AT217" s="24" t="s">
        <v>123</v>
      </c>
      <c r="AU217" s="24" t="s">
        <v>80</v>
      </c>
      <c r="AY217" s="24" t="s">
        <v>121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4" t="s">
        <v>73</v>
      </c>
      <c r="BK217" s="181">
        <f>ROUND(I217*H217,2)</f>
        <v>0</v>
      </c>
      <c r="BL217" s="24" t="s">
        <v>128</v>
      </c>
      <c r="BM217" s="24" t="s">
        <v>369</v>
      </c>
    </row>
    <row r="218" spans="2:65" s="13" customFormat="1" x14ac:dyDescent="0.3">
      <c r="B218" s="204"/>
      <c r="D218" s="183" t="s">
        <v>130</v>
      </c>
      <c r="E218" s="205" t="s">
        <v>5</v>
      </c>
      <c r="F218" s="206" t="s">
        <v>370</v>
      </c>
      <c r="H218" s="207" t="s">
        <v>5</v>
      </c>
      <c r="I218" s="208"/>
      <c r="L218" s="204"/>
      <c r="M218" s="209"/>
      <c r="N218" s="210"/>
      <c r="O218" s="210"/>
      <c r="P218" s="210"/>
      <c r="Q218" s="210"/>
      <c r="R218" s="210"/>
      <c r="S218" s="210"/>
      <c r="T218" s="211"/>
      <c r="AT218" s="207" t="s">
        <v>130</v>
      </c>
      <c r="AU218" s="207" t="s">
        <v>80</v>
      </c>
      <c r="AV218" s="13" t="s">
        <v>73</v>
      </c>
      <c r="AW218" s="13" t="s">
        <v>32</v>
      </c>
      <c r="AX218" s="13" t="s">
        <v>68</v>
      </c>
      <c r="AY218" s="207" t="s">
        <v>121</v>
      </c>
    </row>
    <row r="219" spans="2:65" s="11" customFormat="1" x14ac:dyDescent="0.3">
      <c r="B219" s="182"/>
      <c r="D219" s="183" t="s">
        <v>130</v>
      </c>
      <c r="E219" s="184" t="s">
        <v>5</v>
      </c>
      <c r="F219" s="185" t="s">
        <v>371</v>
      </c>
      <c r="H219" s="186">
        <v>7.65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130</v>
      </c>
      <c r="AU219" s="184" t="s">
        <v>80</v>
      </c>
      <c r="AV219" s="11" t="s">
        <v>80</v>
      </c>
      <c r="AW219" s="11" t="s">
        <v>32</v>
      </c>
      <c r="AX219" s="11" t="s">
        <v>73</v>
      </c>
      <c r="AY219" s="184" t="s">
        <v>121</v>
      </c>
    </row>
    <row r="220" spans="2:65" s="10" customFormat="1" ht="29.85" customHeight="1" x14ac:dyDescent="0.3">
      <c r="B220" s="155"/>
      <c r="D220" s="166" t="s">
        <v>67</v>
      </c>
      <c r="E220" s="167" t="s">
        <v>176</v>
      </c>
      <c r="F220" s="167" t="s">
        <v>372</v>
      </c>
      <c r="I220" s="158"/>
      <c r="J220" s="168">
        <f>BK220</f>
        <v>0</v>
      </c>
      <c r="L220" s="155"/>
      <c r="M220" s="160"/>
      <c r="N220" s="161"/>
      <c r="O220" s="161"/>
      <c r="P220" s="162">
        <f>SUM(P221:P232)</f>
        <v>0</v>
      </c>
      <c r="Q220" s="161"/>
      <c r="R220" s="162">
        <f>SUM(R221:R232)</f>
        <v>0</v>
      </c>
      <c r="S220" s="161"/>
      <c r="T220" s="163">
        <f>SUM(T221:T232)</f>
        <v>56.667000000000002</v>
      </c>
      <c r="AR220" s="156" t="s">
        <v>73</v>
      </c>
      <c r="AT220" s="164" t="s">
        <v>67</v>
      </c>
      <c r="AU220" s="164" t="s">
        <v>73</v>
      </c>
      <c r="AY220" s="156" t="s">
        <v>121</v>
      </c>
      <c r="BK220" s="165">
        <f>SUM(BK221:BK232)</f>
        <v>0</v>
      </c>
    </row>
    <row r="221" spans="2:65" s="1" customFormat="1" ht="22.5" customHeight="1" x14ac:dyDescent="0.3">
      <c r="B221" s="169"/>
      <c r="C221" s="170" t="s">
        <v>373</v>
      </c>
      <c r="D221" s="170" t="s">
        <v>123</v>
      </c>
      <c r="E221" s="171" t="s">
        <v>374</v>
      </c>
      <c r="F221" s="172" t="s">
        <v>375</v>
      </c>
      <c r="G221" s="173" t="s">
        <v>136</v>
      </c>
      <c r="H221" s="174">
        <v>18.12</v>
      </c>
      <c r="I221" s="175"/>
      <c r="J221" s="176">
        <f>ROUND(I221*H221,2)</f>
        <v>0</v>
      </c>
      <c r="K221" s="172" t="s">
        <v>127</v>
      </c>
      <c r="L221" s="41"/>
      <c r="M221" s="177" t="s">
        <v>5</v>
      </c>
      <c r="N221" s="178" t="s">
        <v>39</v>
      </c>
      <c r="O221" s="42"/>
      <c r="P221" s="179">
        <f>O221*H221</f>
        <v>0</v>
      </c>
      <c r="Q221" s="179">
        <v>0</v>
      </c>
      <c r="R221" s="179">
        <f>Q221*H221</f>
        <v>0</v>
      </c>
      <c r="S221" s="179">
        <v>2</v>
      </c>
      <c r="T221" s="180">
        <f>S221*H221</f>
        <v>36.24</v>
      </c>
      <c r="AR221" s="24" t="s">
        <v>128</v>
      </c>
      <c r="AT221" s="24" t="s">
        <v>123</v>
      </c>
      <c r="AU221" s="24" t="s">
        <v>80</v>
      </c>
      <c r="AY221" s="24" t="s">
        <v>121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4" t="s">
        <v>73</v>
      </c>
      <c r="BK221" s="181">
        <f>ROUND(I221*H221,2)</f>
        <v>0</v>
      </c>
      <c r="BL221" s="24" t="s">
        <v>128</v>
      </c>
      <c r="BM221" s="24" t="s">
        <v>376</v>
      </c>
    </row>
    <row r="222" spans="2:65" s="13" customFormat="1" x14ac:dyDescent="0.3">
      <c r="B222" s="204"/>
      <c r="D222" s="183" t="s">
        <v>130</v>
      </c>
      <c r="E222" s="205" t="s">
        <v>5</v>
      </c>
      <c r="F222" s="206" t="s">
        <v>377</v>
      </c>
      <c r="H222" s="207" t="s">
        <v>5</v>
      </c>
      <c r="I222" s="208"/>
      <c r="L222" s="204"/>
      <c r="M222" s="209"/>
      <c r="N222" s="210"/>
      <c r="O222" s="210"/>
      <c r="P222" s="210"/>
      <c r="Q222" s="210"/>
      <c r="R222" s="210"/>
      <c r="S222" s="210"/>
      <c r="T222" s="211"/>
      <c r="AT222" s="207" t="s">
        <v>130</v>
      </c>
      <c r="AU222" s="207" t="s">
        <v>80</v>
      </c>
      <c r="AV222" s="13" t="s">
        <v>73</v>
      </c>
      <c r="AW222" s="13" t="s">
        <v>32</v>
      </c>
      <c r="AX222" s="13" t="s">
        <v>68</v>
      </c>
      <c r="AY222" s="207" t="s">
        <v>121</v>
      </c>
    </row>
    <row r="223" spans="2:65" s="11" customFormat="1" x14ac:dyDescent="0.3">
      <c r="B223" s="182"/>
      <c r="D223" s="183" t="s">
        <v>130</v>
      </c>
      <c r="E223" s="184" t="s">
        <v>5</v>
      </c>
      <c r="F223" s="185" t="s">
        <v>378</v>
      </c>
      <c r="H223" s="186">
        <v>1.8</v>
      </c>
      <c r="I223" s="187"/>
      <c r="L223" s="182"/>
      <c r="M223" s="188"/>
      <c r="N223" s="189"/>
      <c r="O223" s="189"/>
      <c r="P223" s="189"/>
      <c r="Q223" s="189"/>
      <c r="R223" s="189"/>
      <c r="S223" s="189"/>
      <c r="T223" s="190"/>
      <c r="AT223" s="184" t="s">
        <v>130</v>
      </c>
      <c r="AU223" s="184" t="s">
        <v>80</v>
      </c>
      <c r="AV223" s="11" t="s">
        <v>80</v>
      </c>
      <c r="AW223" s="11" t="s">
        <v>32</v>
      </c>
      <c r="AX223" s="11" t="s">
        <v>68</v>
      </c>
      <c r="AY223" s="184" t="s">
        <v>121</v>
      </c>
    </row>
    <row r="224" spans="2:65" s="11" customFormat="1" x14ac:dyDescent="0.3">
      <c r="B224" s="182"/>
      <c r="D224" s="183" t="s">
        <v>130</v>
      </c>
      <c r="E224" s="184" t="s">
        <v>5</v>
      </c>
      <c r="F224" s="185" t="s">
        <v>379</v>
      </c>
      <c r="H224" s="186">
        <v>6.1920000000000002</v>
      </c>
      <c r="I224" s="187"/>
      <c r="L224" s="182"/>
      <c r="M224" s="188"/>
      <c r="N224" s="189"/>
      <c r="O224" s="189"/>
      <c r="P224" s="189"/>
      <c r="Q224" s="189"/>
      <c r="R224" s="189"/>
      <c r="S224" s="189"/>
      <c r="T224" s="190"/>
      <c r="AT224" s="184" t="s">
        <v>130</v>
      </c>
      <c r="AU224" s="184" t="s">
        <v>80</v>
      </c>
      <c r="AV224" s="11" t="s">
        <v>80</v>
      </c>
      <c r="AW224" s="11" t="s">
        <v>32</v>
      </c>
      <c r="AX224" s="11" t="s">
        <v>68</v>
      </c>
      <c r="AY224" s="184" t="s">
        <v>121</v>
      </c>
    </row>
    <row r="225" spans="2:65" s="11" customFormat="1" x14ac:dyDescent="0.3">
      <c r="B225" s="182"/>
      <c r="D225" s="183" t="s">
        <v>130</v>
      </c>
      <c r="E225" s="184" t="s">
        <v>5</v>
      </c>
      <c r="F225" s="185" t="s">
        <v>380</v>
      </c>
      <c r="H225" s="186">
        <v>10.128</v>
      </c>
      <c r="I225" s="187"/>
      <c r="L225" s="182"/>
      <c r="M225" s="188"/>
      <c r="N225" s="189"/>
      <c r="O225" s="189"/>
      <c r="P225" s="189"/>
      <c r="Q225" s="189"/>
      <c r="R225" s="189"/>
      <c r="S225" s="189"/>
      <c r="T225" s="190"/>
      <c r="AT225" s="184" t="s">
        <v>130</v>
      </c>
      <c r="AU225" s="184" t="s">
        <v>80</v>
      </c>
      <c r="AV225" s="11" t="s">
        <v>80</v>
      </c>
      <c r="AW225" s="11" t="s">
        <v>32</v>
      </c>
      <c r="AX225" s="11" t="s">
        <v>68</v>
      </c>
      <c r="AY225" s="184" t="s">
        <v>121</v>
      </c>
    </row>
    <row r="226" spans="2:65" s="12" customFormat="1" x14ac:dyDescent="0.3">
      <c r="B226" s="191"/>
      <c r="D226" s="192" t="s">
        <v>130</v>
      </c>
      <c r="E226" s="193" t="s">
        <v>5</v>
      </c>
      <c r="F226" s="194" t="s">
        <v>133</v>
      </c>
      <c r="H226" s="195">
        <v>18.12</v>
      </c>
      <c r="I226" s="196"/>
      <c r="L226" s="191"/>
      <c r="M226" s="197"/>
      <c r="N226" s="198"/>
      <c r="O226" s="198"/>
      <c r="P226" s="198"/>
      <c r="Q226" s="198"/>
      <c r="R226" s="198"/>
      <c r="S226" s="198"/>
      <c r="T226" s="199"/>
      <c r="AT226" s="200" t="s">
        <v>130</v>
      </c>
      <c r="AU226" s="200" t="s">
        <v>80</v>
      </c>
      <c r="AV226" s="12" t="s">
        <v>128</v>
      </c>
      <c r="AW226" s="12" t="s">
        <v>32</v>
      </c>
      <c r="AX226" s="12" t="s">
        <v>73</v>
      </c>
      <c r="AY226" s="200" t="s">
        <v>121</v>
      </c>
    </row>
    <row r="227" spans="2:65" s="1" customFormat="1" ht="22.5" customHeight="1" x14ac:dyDescent="0.3">
      <c r="B227" s="169"/>
      <c r="C227" s="170" t="s">
        <v>381</v>
      </c>
      <c r="D227" s="170" t="s">
        <v>123</v>
      </c>
      <c r="E227" s="171" t="s">
        <v>382</v>
      </c>
      <c r="F227" s="172" t="s">
        <v>383</v>
      </c>
      <c r="G227" s="173" t="s">
        <v>136</v>
      </c>
      <c r="H227" s="174">
        <v>9.2850000000000001</v>
      </c>
      <c r="I227" s="175"/>
      <c r="J227" s="176">
        <f>ROUND(I227*H227,2)</f>
        <v>0</v>
      </c>
      <c r="K227" s="172" t="s">
        <v>127</v>
      </c>
      <c r="L227" s="41"/>
      <c r="M227" s="177" t="s">
        <v>5</v>
      </c>
      <c r="N227" s="178" t="s">
        <v>39</v>
      </c>
      <c r="O227" s="42"/>
      <c r="P227" s="179">
        <f>O227*H227</f>
        <v>0</v>
      </c>
      <c r="Q227" s="179">
        <v>0</v>
      </c>
      <c r="R227" s="179">
        <f>Q227*H227</f>
        <v>0</v>
      </c>
      <c r="S227" s="179">
        <v>2.2000000000000002</v>
      </c>
      <c r="T227" s="180">
        <f>S227*H227</f>
        <v>20.427000000000003</v>
      </c>
      <c r="AR227" s="24" t="s">
        <v>128</v>
      </c>
      <c r="AT227" s="24" t="s">
        <v>123</v>
      </c>
      <c r="AU227" s="24" t="s">
        <v>80</v>
      </c>
      <c r="AY227" s="24" t="s">
        <v>121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24" t="s">
        <v>73</v>
      </c>
      <c r="BK227" s="181">
        <f>ROUND(I227*H227,2)</f>
        <v>0</v>
      </c>
      <c r="BL227" s="24" t="s">
        <v>128</v>
      </c>
      <c r="BM227" s="24" t="s">
        <v>384</v>
      </c>
    </row>
    <row r="228" spans="2:65" s="13" customFormat="1" x14ac:dyDescent="0.3">
      <c r="B228" s="204"/>
      <c r="D228" s="183" t="s">
        <v>130</v>
      </c>
      <c r="E228" s="205" t="s">
        <v>5</v>
      </c>
      <c r="F228" s="206" t="s">
        <v>377</v>
      </c>
      <c r="H228" s="207" t="s">
        <v>5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7" t="s">
        <v>130</v>
      </c>
      <c r="AU228" s="207" t="s">
        <v>80</v>
      </c>
      <c r="AV228" s="13" t="s">
        <v>73</v>
      </c>
      <c r="AW228" s="13" t="s">
        <v>32</v>
      </c>
      <c r="AX228" s="13" t="s">
        <v>68</v>
      </c>
      <c r="AY228" s="207" t="s">
        <v>121</v>
      </c>
    </row>
    <row r="229" spans="2:65" s="11" customFormat="1" x14ac:dyDescent="0.3">
      <c r="B229" s="182"/>
      <c r="D229" s="183" t="s">
        <v>130</v>
      </c>
      <c r="E229" s="184" t="s">
        <v>5</v>
      </c>
      <c r="F229" s="185" t="s">
        <v>385</v>
      </c>
      <c r="H229" s="186">
        <v>1.125</v>
      </c>
      <c r="I229" s="187"/>
      <c r="L229" s="182"/>
      <c r="M229" s="188"/>
      <c r="N229" s="189"/>
      <c r="O229" s="189"/>
      <c r="P229" s="189"/>
      <c r="Q229" s="189"/>
      <c r="R229" s="189"/>
      <c r="S229" s="189"/>
      <c r="T229" s="190"/>
      <c r="AT229" s="184" t="s">
        <v>130</v>
      </c>
      <c r="AU229" s="184" t="s">
        <v>80</v>
      </c>
      <c r="AV229" s="11" t="s">
        <v>80</v>
      </c>
      <c r="AW229" s="11" t="s">
        <v>32</v>
      </c>
      <c r="AX229" s="11" t="s">
        <v>68</v>
      </c>
      <c r="AY229" s="184" t="s">
        <v>121</v>
      </c>
    </row>
    <row r="230" spans="2:65" s="11" customFormat="1" x14ac:dyDescent="0.3">
      <c r="B230" s="182"/>
      <c r="D230" s="183" t="s">
        <v>130</v>
      </c>
      <c r="E230" s="184" t="s">
        <v>5</v>
      </c>
      <c r="F230" s="185" t="s">
        <v>386</v>
      </c>
      <c r="H230" s="186">
        <v>3.0960000000000001</v>
      </c>
      <c r="I230" s="187"/>
      <c r="L230" s="182"/>
      <c r="M230" s="188"/>
      <c r="N230" s="189"/>
      <c r="O230" s="189"/>
      <c r="P230" s="189"/>
      <c r="Q230" s="189"/>
      <c r="R230" s="189"/>
      <c r="S230" s="189"/>
      <c r="T230" s="190"/>
      <c r="AT230" s="184" t="s">
        <v>130</v>
      </c>
      <c r="AU230" s="184" t="s">
        <v>80</v>
      </c>
      <c r="AV230" s="11" t="s">
        <v>80</v>
      </c>
      <c r="AW230" s="11" t="s">
        <v>32</v>
      </c>
      <c r="AX230" s="11" t="s">
        <v>68</v>
      </c>
      <c r="AY230" s="184" t="s">
        <v>121</v>
      </c>
    </row>
    <row r="231" spans="2:65" s="11" customFormat="1" x14ac:dyDescent="0.3">
      <c r="B231" s="182"/>
      <c r="D231" s="183" t="s">
        <v>130</v>
      </c>
      <c r="E231" s="184" t="s">
        <v>5</v>
      </c>
      <c r="F231" s="185" t="s">
        <v>387</v>
      </c>
      <c r="H231" s="186">
        <v>5.0640000000000001</v>
      </c>
      <c r="I231" s="187"/>
      <c r="L231" s="182"/>
      <c r="M231" s="188"/>
      <c r="N231" s="189"/>
      <c r="O231" s="189"/>
      <c r="P231" s="189"/>
      <c r="Q231" s="189"/>
      <c r="R231" s="189"/>
      <c r="S231" s="189"/>
      <c r="T231" s="190"/>
      <c r="AT231" s="184" t="s">
        <v>130</v>
      </c>
      <c r="AU231" s="184" t="s">
        <v>80</v>
      </c>
      <c r="AV231" s="11" t="s">
        <v>80</v>
      </c>
      <c r="AW231" s="11" t="s">
        <v>32</v>
      </c>
      <c r="AX231" s="11" t="s">
        <v>68</v>
      </c>
      <c r="AY231" s="184" t="s">
        <v>121</v>
      </c>
    </row>
    <row r="232" spans="2:65" s="12" customFormat="1" x14ac:dyDescent="0.3">
      <c r="B232" s="191"/>
      <c r="D232" s="183" t="s">
        <v>130</v>
      </c>
      <c r="E232" s="220" t="s">
        <v>5</v>
      </c>
      <c r="F232" s="221" t="s">
        <v>133</v>
      </c>
      <c r="H232" s="222">
        <v>9.2850000000000001</v>
      </c>
      <c r="I232" s="196"/>
      <c r="L232" s="191"/>
      <c r="M232" s="197"/>
      <c r="N232" s="198"/>
      <c r="O232" s="198"/>
      <c r="P232" s="198"/>
      <c r="Q232" s="198"/>
      <c r="R232" s="198"/>
      <c r="S232" s="198"/>
      <c r="T232" s="199"/>
      <c r="AT232" s="200" t="s">
        <v>130</v>
      </c>
      <c r="AU232" s="200" t="s">
        <v>80</v>
      </c>
      <c r="AV232" s="12" t="s">
        <v>128</v>
      </c>
      <c r="AW232" s="12" t="s">
        <v>32</v>
      </c>
      <c r="AX232" s="12" t="s">
        <v>73</v>
      </c>
      <c r="AY232" s="200" t="s">
        <v>121</v>
      </c>
    </row>
    <row r="233" spans="2:65" s="10" customFormat="1" ht="29.85" customHeight="1" x14ac:dyDescent="0.3">
      <c r="B233" s="155"/>
      <c r="D233" s="166" t="s">
        <v>67</v>
      </c>
      <c r="E233" s="167" t="s">
        <v>388</v>
      </c>
      <c r="F233" s="167" t="s">
        <v>389</v>
      </c>
      <c r="I233" s="158"/>
      <c r="J233" s="168">
        <f>BK233</f>
        <v>0</v>
      </c>
      <c r="L233" s="155"/>
      <c r="M233" s="160"/>
      <c r="N233" s="161"/>
      <c r="O233" s="161"/>
      <c r="P233" s="162">
        <f>SUM(P234:P238)</f>
        <v>0</v>
      </c>
      <c r="Q233" s="161"/>
      <c r="R233" s="162">
        <f>SUM(R234:R238)</f>
        <v>0</v>
      </c>
      <c r="S233" s="161"/>
      <c r="T233" s="163">
        <f>SUM(T234:T238)</f>
        <v>0</v>
      </c>
      <c r="AR233" s="156" t="s">
        <v>73</v>
      </c>
      <c r="AT233" s="164" t="s">
        <v>67</v>
      </c>
      <c r="AU233" s="164" t="s">
        <v>73</v>
      </c>
      <c r="AY233" s="156" t="s">
        <v>121</v>
      </c>
      <c r="BK233" s="165">
        <f>SUM(BK234:BK238)</f>
        <v>0</v>
      </c>
    </row>
    <row r="234" spans="2:65" s="1" customFormat="1" ht="31.5" customHeight="1" x14ac:dyDescent="0.3">
      <c r="B234" s="169"/>
      <c r="C234" s="170" t="s">
        <v>390</v>
      </c>
      <c r="D234" s="170" t="s">
        <v>123</v>
      </c>
      <c r="E234" s="171" t="s">
        <v>391</v>
      </c>
      <c r="F234" s="172" t="s">
        <v>392</v>
      </c>
      <c r="G234" s="173" t="s">
        <v>202</v>
      </c>
      <c r="H234" s="174">
        <v>62.667000000000002</v>
      </c>
      <c r="I234" s="175"/>
      <c r="J234" s="176">
        <f>ROUND(I234*H234,2)</f>
        <v>0</v>
      </c>
      <c r="K234" s="172" t="s">
        <v>127</v>
      </c>
      <c r="L234" s="41"/>
      <c r="M234" s="177" t="s">
        <v>5</v>
      </c>
      <c r="N234" s="178" t="s">
        <v>39</v>
      </c>
      <c r="O234" s="42"/>
      <c r="P234" s="179">
        <f>O234*H234</f>
        <v>0</v>
      </c>
      <c r="Q234" s="179">
        <v>0</v>
      </c>
      <c r="R234" s="179">
        <f>Q234*H234</f>
        <v>0</v>
      </c>
      <c r="S234" s="179">
        <v>0</v>
      </c>
      <c r="T234" s="180">
        <f>S234*H234</f>
        <v>0</v>
      </c>
      <c r="AR234" s="24" t="s">
        <v>128</v>
      </c>
      <c r="AT234" s="24" t="s">
        <v>123</v>
      </c>
      <c r="AU234" s="24" t="s">
        <v>80</v>
      </c>
      <c r="AY234" s="24" t="s">
        <v>121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24" t="s">
        <v>73</v>
      </c>
      <c r="BK234" s="181">
        <f>ROUND(I234*H234,2)</f>
        <v>0</v>
      </c>
      <c r="BL234" s="24" t="s">
        <v>128</v>
      </c>
      <c r="BM234" s="24" t="s">
        <v>393</v>
      </c>
    </row>
    <row r="235" spans="2:65" s="1" customFormat="1" ht="22.5" customHeight="1" x14ac:dyDescent="0.3">
      <c r="B235" s="169"/>
      <c r="C235" s="170" t="s">
        <v>394</v>
      </c>
      <c r="D235" s="170" t="s">
        <v>123</v>
      </c>
      <c r="E235" s="171" t="s">
        <v>395</v>
      </c>
      <c r="F235" s="172" t="s">
        <v>396</v>
      </c>
      <c r="G235" s="173" t="s">
        <v>202</v>
      </c>
      <c r="H235" s="174">
        <v>62.667000000000002</v>
      </c>
      <c r="I235" s="175"/>
      <c r="J235" s="176">
        <f>ROUND(I235*H235,2)</f>
        <v>0</v>
      </c>
      <c r="K235" s="172" t="s">
        <v>127</v>
      </c>
      <c r="L235" s="41"/>
      <c r="M235" s="177" t="s">
        <v>5</v>
      </c>
      <c r="N235" s="178" t="s">
        <v>39</v>
      </c>
      <c r="O235" s="42"/>
      <c r="P235" s="179">
        <f>O235*H235</f>
        <v>0</v>
      </c>
      <c r="Q235" s="179">
        <v>0</v>
      </c>
      <c r="R235" s="179">
        <f>Q235*H235</f>
        <v>0</v>
      </c>
      <c r="S235" s="179">
        <v>0</v>
      </c>
      <c r="T235" s="180">
        <f>S235*H235</f>
        <v>0</v>
      </c>
      <c r="AR235" s="24" t="s">
        <v>128</v>
      </c>
      <c r="AT235" s="24" t="s">
        <v>123</v>
      </c>
      <c r="AU235" s="24" t="s">
        <v>80</v>
      </c>
      <c r="AY235" s="24" t="s">
        <v>121</v>
      </c>
      <c r="BE235" s="181">
        <f>IF(N235="základní",J235,0)</f>
        <v>0</v>
      </c>
      <c r="BF235" s="181">
        <f>IF(N235="snížená",J235,0)</f>
        <v>0</v>
      </c>
      <c r="BG235" s="181">
        <f>IF(N235="zákl. přenesená",J235,0)</f>
        <v>0</v>
      </c>
      <c r="BH235" s="181">
        <f>IF(N235="sníž. přenesená",J235,0)</f>
        <v>0</v>
      </c>
      <c r="BI235" s="181">
        <f>IF(N235="nulová",J235,0)</f>
        <v>0</v>
      </c>
      <c r="BJ235" s="24" t="s">
        <v>73</v>
      </c>
      <c r="BK235" s="181">
        <f>ROUND(I235*H235,2)</f>
        <v>0</v>
      </c>
      <c r="BL235" s="24" t="s">
        <v>128</v>
      </c>
      <c r="BM235" s="24" t="s">
        <v>397</v>
      </c>
    </row>
    <row r="236" spans="2:65" s="1" customFormat="1" ht="22.5" customHeight="1" x14ac:dyDescent="0.3">
      <c r="B236" s="169"/>
      <c r="C236" s="170" t="s">
        <v>398</v>
      </c>
      <c r="D236" s="170" t="s">
        <v>123</v>
      </c>
      <c r="E236" s="171" t="s">
        <v>399</v>
      </c>
      <c r="F236" s="172" t="s">
        <v>400</v>
      </c>
      <c r="G236" s="173" t="s">
        <v>202</v>
      </c>
      <c r="H236" s="174">
        <v>877.33799999999997</v>
      </c>
      <c r="I236" s="175"/>
      <c r="J236" s="176">
        <f>ROUND(I236*H236,2)</f>
        <v>0</v>
      </c>
      <c r="K236" s="172" t="s">
        <v>127</v>
      </c>
      <c r="L236" s="41"/>
      <c r="M236" s="177" t="s">
        <v>5</v>
      </c>
      <c r="N236" s="178" t="s">
        <v>39</v>
      </c>
      <c r="O236" s="42"/>
      <c r="P236" s="179">
        <f>O236*H236</f>
        <v>0</v>
      </c>
      <c r="Q236" s="179">
        <v>0</v>
      </c>
      <c r="R236" s="179">
        <f>Q236*H236</f>
        <v>0</v>
      </c>
      <c r="S236" s="179">
        <v>0</v>
      </c>
      <c r="T236" s="180">
        <f>S236*H236</f>
        <v>0</v>
      </c>
      <c r="AR236" s="24" t="s">
        <v>128</v>
      </c>
      <c r="AT236" s="24" t="s">
        <v>123</v>
      </c>
      <c r="AU236" s="24" t="s">
        <v>80</v>
      </c>
      <c r="AY236" s="24" t="s">
        <v>121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4" t="s">
        <v>73</v>
      </c>
      <c r="BK236" s="181">
        <f>ROUND(I236*H236,2)</f>
        <v>0</v>
      </c>
      <c r="BL236" s="24" t="s">
        <v>128</v>
      </c>
      <c r="BM236" s="24" t="s">
        <v>401</v>
      </c>
    </row>
    <row r="237" spans="2:65" s="11" customFormat="1" x14ac:dyDescent="0.3">
      <c r="B237" s="182"/>
      <c r="D237" s="192" t="s">
        <v>130</v>
      </c>
      <c r="F237" s="202" t="s">
        <v>402</v>
      </c>
      <c r="H237" s="203">
        <v>877.33799999999997</v>
      </c>
      <c r="I237" s="187"/>
      <c r="L237" s="182"/>
      <c r="M237" s="188"/>
      <c r="N237" s="189"/>
      <c r="O237" s="189"/>
      <c r="P237" s="189"/>
      <c r="Q237" s="189"/>
      <c r="R237" s="189"/>
      <c r="S237" s="189"/>
      <c r="T237" s="190"/>
      <c r="AT237" s="184" t="s">
        <v>130</v>
      </c>
      <c r="AU237" s="184" t="s">
        <v>80</v>
      </c>
      <c r="AV237" s="11" t="s">
        <v>80</v>
      </c>
      <c r="AW237" s="11" t="s">
        <v>6</v>
      </c>
      <c r="AX237" s="11" t="s">
        <v>73</v>
      </c>
      <c r="AY237" s="184" t="s">
        <v>121</v>
      </c>
    </row>
    <row r="238" spans="2:65" s="1" customFormat="1" ht="22.5" customHeight="1" x14ac:dyDescent="0.3">
      <c r="B238" s="169"/>
      <c r="C238" s="170" t="s">
        <v>403</v>
      </c>
      <c r="D238" s="170" t="s">
        <v>123</v>
      </c>
      <c r="E238" s="171" t="s">
        <v>404</v>
      </c>
      <c r="F238" s="172" t="s">
        <v>405</v>
      </c>
      <c r="G238" s="173" t="s">
        <v>202</v>
      </c>
      <c r="H238" s="174">
        <v>62.667000000000002</v>
      </c>
      <c r="I238" s="175"/>
      <c r="J238" s="176">
        <f>ROUND(I238*H238,2)</f>
        <v>0</v>
      </c>
      <c r="K238" s="172" t="s">
        <v>127</v>
      </c>
      <c r="L238" s="41"/>
      <c r="M238" s="177" t="s">
        <v>5</v>
      </c>
      <c r="N238" s="178" t="s">
        <v>39</v>
      </c>
      <c r="O238" s="42"/>
      <c r="P238" s="179">
        <f>O238*H238</f>
        <v>0</v>
      </c>
      <c r="Q238" s="179">
        <v>0</v>
      </c>
      <c r="R238" s="179">
        <f>Q238*H238</f>
        <v>0</v>
      </c>
      <c r="S238" s="179">
        <v>0</v>
      </c>
      <c r="T238" s="180">
        <f>S238*H238</f>
        <v>0</v>
      </c>
      <c r="AR238" s="24" t="s">
        <v>128</v>
      </c>
      <c r="AT238" s="24" t="s">
        <v>123</v>
      </c>
      <c r="AU238" s="24" t="s">
        <v>80</v>
      </c>
      <c r="AY238" s="24" t="s">
        <v>121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4" t="s">
        <v>73</v>
      </c>
      <c r="BK238" s="181">
        <f>ROUND(I238*H238,2)</f>
        <v>0</v>
      </c>
      <c r="BL238" s="24" t="s">
        <v>128</v>
      </c>
      <c r="BM238" s="24" t="s">
        <v>406</v>
      </c>
    </row>
    <row r="239" spans="2:65" s="10" customFormat="1" ht="29.85" customHeight="1" x14ac:dyDescent="0.3">
      <c r="B239" s="155"/>
      <c r="D239" s="166" t="s">
        <v>67</v>
      </c>
      <c r="E239" s="167" t="s">
        <v>407</v>
      </c>
      <c r="F239" s="167" t="s">
        <v>408</v>
      </c>
      <c r="I239" s="158"/>
      <c r="J239" s="168">
        <f>BK239</f>
        <v>0</v>
      </c>
      <c r="L239" s="155"/>
      <c r="M239" s="160"/>
      <c r="N239" s="161"/>
      <c r="O239" s="161"/>
      <c r="P239" s="162">
        <f>P240</f>
        <v>0</v>
      </c>
      <c r="Q239" s="161"/>
      <c r="R239" s="162">
        <f>R240</f>
        <v>0</v>
      </c>
      <c r="S239" s="161"/>
      <c r="T239" s="163">
        <f>T240</f>
        <v>0</v>
      </c>
      <c r="AR239" s="156" t="s">
        <v>73</v>
      </c>
      <c r="AT239" s="164" t="s">
        <v>67</v>
      </c>
      <c r="AU239" s="164" t="s">
        <v>73</v>
      </c>
      <c r="AY239" s="156" t="s">
        <v>121</v>
      </c>
      <c r="BK239" s="165">
        <f>BK240</f>
        <v>0</v>
      </c>
    </row>
    <row r="240" spans="2:65" s="1" customFormat="1" ht="22.5" customHeight="1" x14ac:dyDescent="0.3">
      <c r="B240" s="169"/>
      <c r="C240" s="170" t="s">
        <v>409</v>
      </c>
      <c r="D240" s="170" t="s">
        <v>123</v>
      </c>
      <c r="E240" s="171" t="s">
        <v>410</v>
      </c>
      <c r="F240" s="172" t="s">
        <v>411</v>
      </c>
      <c r="G240" s="173" t="s">
        <v>202</v>
      </c>
      <c r="H240" s="174">
        <v>47.982999999999997</v>
      </c>
      <c r="I240" s="175"/>
      <c r="J240" s="176">
        <f>ROUND(I240*H240,2)</f>
        <v>0</v>
      </c>
      <c r="K240" s="172" t="s">
        <v>127</v>
      </c>
      <c r="L240" s="41"/>
      <c r="M240" s="177" t="s">
        <v>5</v>
      </c>
      <c r="N240" s="178" t="s">
        <v>39</v>
      </c>
      <c r="O240" s="42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AR240" s="24" t="s">
        <v>128</v>
      </c>
      <c r="AT240" s="24" t="s">
        <v>123</v>
      </c>
      <c r="AU240" s="24" t="s">
        <v>80</v>
      </c>
      <c r="AY240" s="24" t="s">
        <v>121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4" t="s">
        <v>73</v>
      </c>
      <c r="BK240" s="181">
        <f>ROUND(I240*H240,2)</f>
        <v>0</v>
      </c>
      <c r="BL240" s="24" t="s">
        <v>128</v>
      </c>
      <c r="BM240" s="24" t="s">
        <v>412</v>
      </c>
    </row>
    <row r="241" spans="2:65" s="10" customFormat="1" ht="37.35" customHeight="1" x14ac:dyDescent="0.35">
      <c r="B241" s="155"/>
      <c r="D241" s="156" t="s">
        <v>67</v>
      </c>
      <c r="E241" s="157" t="s">
        <v>413</v>
      </c>
      <c r="F241" s="157" t="s">
        <v>414</v>
      </c>
      <c r="I241" s="158"/>
      <c r="J241" s="159">
        <f>BK241</f>
        <v>0</v>
      </c>
      <c r="L241" s="155"/>
      <c r="M241" s="160"/>
      <c r="N241" s="161"/>
      <c r="O241" s="161"/>
      <c r="P241" s="162">
        <f>P242+P263+P304</f>
        <v>0</v>
      </c>
      <c r="Q241" s="161"/>
      <c r="R241" s="162">
        <f>R242+R263+R304</f>
        <v>3.0704745199999994</v>
      </c>
      <c r="S241" s="161"/>
      <c r="T241" s="163">
        <f>T242+T263+T304</f>
        <v>2.1652590000000003</v>
      </c>
      <c r="AR241" s="156" t="s">
        <v>80</v>
      </c>
      <c r="AT241" s="164" t="s">
        <v>67</v>
      </c>
      <c r="AU241" s="164" t="s">
        <v>68</v>
      </c>
      <c r="AY241" s="156" t="s">
        <v>121</v>
      </c>
      <c r="BK241" s="165">
        <f>BK242+BK263+BK304</f>
        <v>0</v>
      </c>
    </row>
    <row r="242" spans="2:65" s="10" customFormat="1" ht="19.899999999999999" customHeight="1" x14ac:dyDescent="0.3">
      <c r="B242" s="155"/>
      <c r="D242" s="166" t="s">
        <v>67</v>
      </c>
      <c r="E242" s="167" t="s">
        <v>415</v>
      </c>
      <c r="F242" s="167" t="s">
        <v>416</v>
      </c>
      <c r="I242" s="158"/>
      <c r="J242" s="168">
        <f>BK242</f>
        <v>0</v>
      </c>
      <c r="L242" s="155"/>
      <c r="M242" s="160"/>
      <c r="N242" s="161"/>
      <c r="O242" s="161"/>
      <c r="P242" s="162">
        <f>SUM(P243:P262)</f>
        <v>0</v>
      </c>
      <c r="Q242" s="161"/>
      <c r="R242" s="162">
        <f>SUM(R243:R262)</f>
        <v>0.58349867999999994</v>
      </c>
      <c r="S242" s="161"/>
      <c r="T242" s="163">
        <f>SUM(T243:T262)</f>
        <v>0</v>
      </c>
      <c r="AR242" s="156" t="s">
        <v>80</v>
      </c>
      <c r="AT242" s="164" t="s">
        <v>67</v>
      </c>
      <c r="AU242" s="164" t="s">
        <v>73</v>
      </c>
      <c r="AY242" s="156" t="s">
        <v>121</v>
      </c>
      <c r="BK242" s="165">
        <f>SUM(BK243:BK262)</f>
        <v>0</v>
      </c>
    </row>
    <row r="243" spans="2:65" s="1" customFormat="1" ht="22.5" customHeight="1" x14ac:dyDescent="0.3">
      <c r="B243" s="169"/>
      <c r="C243" s="170" t="s">
        <v>417</v>
      </c>
      <c r="D243" s="170" t="s">
        <v>123</v>
      </c>
      <c r="E243" s="171" t="s">
        <v>418</v>
      </c>
      <c r="F243" s="172" t="s">
        <v>419</v>
      </c>
      <c r="G243" s="173" t="s">
        <v>126</v>
      </c>
      <c r="H243" s="174">
        <v>20.309999999999999</v>
      </c>
      <c r="I243" s="175"/>
      <c r="J243" s="176">
        <f>ROUND(I243*H243,2)</f>
        <v>0</v>
      </c>
      <c r="K243" s="172" t="s">
        <v>127</v>
      </c>
      <c r="L243" s="41"/>
      <c r="M243" s="177" t="s">
        <v>5</v>
      </c>
      <c r="N243" s="178" t="s">
        <v>39</v>
      </c>
      <c r="O243" s="42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AR243" s="24" t="s">
        <v>216</v>
      </c>
      <c r="AT243" s="24" t="s">
        <v>123</v>
      </c>
      <c r="AU243" s="24" t="s">
        <v>80</v>
      </c>
      <c r="AY243" s="24" t="s">
        <v>121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4" t="s">
        <v>73</v>
      </c>
      <c r="BK243" s="181">
        <f>ROUND(I243*H243,2)</f>
        <v>0</v>
      </c>
      <c r="BL243" s="24" t="s">
        <v>216</v>
      </c>
      <c r="BM243" s="24" t="s">
        <v>420</v>
      </c>
    </row>
    <row r="244" spans="2:65" s="11" customFormat="1" x14ac:dyDescent="0.3">
      <c r="B244" s="182"/>
      <c r="D244" s="192" t="s">
        <v>130</v>
      </c>
      <c r="E244" s="201" t="s">
        <v>5</v>
      </c>
      <c r="F244" s="202" t="s">
        <v>421</v>
      </c>
      <c r="H244" s="203">
        <v>20.309999999999999</v>
      </c>
      <c r="I244" s="187"/>
      <c r="L244" s="182"/>
      <c r="M244" s="188"/>
      <c r="N244" s="189"/>
      <c r="O244" s="189"/>
      <c r="P244" s="189"/>
      <c r="Q244" s="189"/>
      <c r="R244" s="189"/>
      <c r="S244" s="189"/>
      <c r="T244" s="190"/>
      <c r="AT244" s="184" t="s">
        <v>130</v>
      </c>
      <c r="AU244" s="184" t="s">
        <v>80</v>
      </c>
      <c r="AV244" s="11" t="s">
        <v>80</v>
      </c>
      <c r="AW244" s="11" t="s">
        <v>32</v>
      </c>
      <c r="AX244" s="11" t="s">
        <v>73</v>
      </c>
      <c r="AY244" s="184" t="s">
        <v>121</v>
      </c>
    </row>
    <row r="245" spans="2:65" s="1" customFormat="1" ht="22.5" customHeight="1" x14ac:dyDescent="0.3">
      <c r="B245" s="169"/>
      <c r="C245" s="170" t="s">
        <v>422</v>
      </c>
      <c r="D245" s="170" t="s">
        <v>123</v>
      </c>
      <c r="E245" s="171" t="s">
        <v>423</v>
      </c>
      <c r="F245" s="172" t="s">
        <v>424</v>
      </c>
      <c r="G245" s="173" t="s">
        <v>126</v>
      </c>
      <c r="H245" s="174">
        <v>83.762</v>
      </c>
      <c r="I245" s="175"/>
      <c r="J245" s="176">
        <f>ROUND(I245*H245,2)</f>
        <v>0</v>
      </c>
      <c r="K245" s="172" t="s">
        <v>127</v>
      </c>
      <c r="L245" s="41"/>
      <c r="M245" s="177" t="s">
        <v>5</v>
      </c>
      <c r="N245" s="178" t="s">
        <v>39</v>
      </c>
      <c r="O245" s="42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AR245" s="24" t="s">
        <v>216</v>
      </c>
      <c r="AT245" s="24" t="s">
        <v>123</v>
      </c>
      <c r="AU245" s="24" t="s">
        <v>80</v>
      </c>
      <c r="AY245" s="24" t="s">
        <v>121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4" t="s">
        <v>73</v>
      </c>
      <c r="BK245" s="181">
        <f>ROUND(I245*H245,2)</f>
        <v>0</v>
      </c>
      <c r="BL245" s="24" t="s">
        <v>216</v>
      </c>
      <c r="BM245" s="24" t="s">
        <v>425</v>
      </c>
    </row>
    <row r="246" spans="2:65" s="11" customFormat="1" x14ac:dyDescent="0.3">
      <c r="B246" s="182"/>
      <c r="D246" s="192" t="s">
        <v>130</v>
      </c>
      <c r="E246" s="201" t="s">
        <v>5</v>
      </c>
      <c r="F246" s="202" t="s">
        <v>426</v>
      </c>
      <c r="H246" s="203">
        <v>83.762</v>
      </c>
      <c r="I246" s="187"/>
      <c r="L246" s="182"/>
      <c r="M246" s="188"/>
      <c r="N246" s="189"/>
      <c r="O246" s="189"/>
      <c r="P246" s="189"/>
      <c r="Q246" s="189"/>
      <c r="R246" s="189"/>
      <c r="S246" s="189"/>
      <c r="T246" s="190"/>
      <c r="AT246" s="184" t="s">
        <v>130</v>
      </c>
      <c r="AU246" s="184" t="s">
        <v>80</v>
      </c>
      <c r="AV246" s="11" t="s">
        <v>80</v>
      </c>
      <c r="AW246" s="11" t="s">
        <v>32</v>
      </c>
      <c r="AX246" s="11" t="s">
        <v>73</v>
      </c>
      <c r="AY246" s="184" t="s">
        <v>121</v>
      </c>
    </row>
    <row r="247" spans="2:65" s="1" customFormat="1" ht="22.5" customHeight="1" x14ac:dyDescent="0.3">
      <c r="B247" s="169"/>
      <c r="C247" s="223" t="s">
        <v>427</v>
      </c>
      <c r="D247" s="223" t="s">
        <v>217</v>
      </c>
      <c r="E247" s="224" t="s">
        <v>428</v>
      </c>
      <c r="F247" s="225" t="s">
        <v>429</v>
      </c>
      <c r="G247" s="226" t="s">
        <v>202</v>
      </c>
      <c r="H247" s="227">
        <v>3.1E-2</v>
      </c>
      <c r="I247" s="228"/>
      <c r="J247" s="229">
        <f>ROUND(I247*H247,2)</f>
        <v>0</v>
      </c>
      <c r="K247" s="225" t="s">
        <v>127</v>
      </c>
      <c r="L247" s="230"/>
      <c r="M247" s="231" t="s">
        <v>5</v>
      </c>
      <c r="N247" s="232" t="s">
        <v>39</v>
      </c>
      <c r="O247" s="42"/>
      <c r="P247" s="179">
        <f>O247*H247</f>
        <v>0</v>
      </c>
      <c r="Q247" s="179">
        <v>1</v>
      </c>
      <c r="R247" s="179">
        <f>Q247*H247</f>
        <v>3.1E-2</v>
      </c>
      <c r="S247" s="179">
        <v>0</v>
      </c>
      <c r="T247" s="180">
        <f>S247*H247</f>
        <v>0</v>
      </c>
      <c r="AR247" s="24" t="s">
        <v>301</v>
      </c>
      <c r="AT247" s="24" t="s">
        <v>217</v>
      </c>
      <c r="AU247" s="24" t="s">
        <v>80</v>
      </c>
      <c r="AY247" s="24" t="s">
        <v>121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4" t="s">
        <v>73</v>
      </c>
      <c r="BK247" s="181">
        <f>ROUND(I247*H247,2)</f>
        <v>0</v>
      </c>
      <c r="BL247" s="24" t="s">
        <v>216</v>
      </c>
      <c r="BM247" s="24" t="s">
        <v>430</v>
      </c>
    </row>
    <row r="248" spans="2:65" s="11" customFormat="1" x14ac:dyDescent="0.3">
      <c r="B248" s="182"/>
      <c r="D248" s="183" t="s">
        <v>130</v>
      </c>
      <c r="E248" s="184" t="s">
        <v>5</v>
      </c>
      <c r="F248" s="185" t="s">
        <v>431</v>
      </c>
      <c r="H248" s="186">
        <v>20.309999999999999</v>
      </c>
      <c r="I248" s="187"/>
      <c r="L248" s="182"/>
      <c r="M248" s="188"/>
      <c r="N248" s="189"/>
      <c r="O248" s="189"/>
      <c r="P248" s="189"/>
      <c r="Q248" s="189"/>
      <c r="R248" s="189"/>
      <c r="S248" s="189"/>
      <c r="T248" s="190"/>
      <c r="AT248" s="184" t="s">
        <v>130</v>
      </c>
      <c r="AU248" s="184" t="s">
        <v>80</v>
      </c>
      <c r="AV248" s="11" t="s">
        <v>80</v>
      </c>
      <c r="AW248" s="11" t="s">
        <v>32</v>
      </c>
      <c r="AX248" s="11" t="s">
        <v>68</v>
      </c>
      <c r="AY248" s="184" t="s">
        <v>121</v>
      </c>
    </row>
    <row r="249" spans="2:65" s="11" customFormat="1" x14ac:dyDescent="0.3">
      <c r="B249" s="182"/>
      <c r="D249" s="183" t="s">
        <v>130</v>
      </c>
      <c r="E249" s="184" t="s">
        <v>5</v>
      </c>
      <c r="F249" s="185" t="s">
        <v>432</v>
      </c>
      <c r="H249" s="186">
        <v>83.762</v>
      </c>
      <c r="I249" s="187"/>
      <c r="L249" s="182"/>
      <c r="M249" s="188"/>
      <c r="N249" s="189"/>
      <c r="O249" s="189"/>
      <c r="P249" s="189"/>
      <c r="Q249" s="189"/>
      <c r="R249" s="189"/>
      <c r="S249" s="189"/>
      <c r="T249" s="190"/>
      <c r="AT249" s="184" t="s">
        <v>130</v>
      </c>
      <c r="AU249" s="184" t="s">
        <v>80</v>
      </c>
      <c r="AV249" s="11" t="s">
        <v>80</v>
      </c>
      <c r="AW249" s="11" t="s">
        <v>32</v>
      </c>
      <c r="AX249" s="11" t="s">
        <v>68</v>
      </c>
      <c r="AY249" s="184" t="s">
        <v>121</v>
      </c>
    </row>
    <row r="250" spans="2:65" s="12" customFormat="1" x14ac:dyDescent="0.3">
      <c r="B250" s="191"/>
      <c r="D250" s="183" t="s">
        <v>130</v>
      </c>
      <c r="E250" s="220" t="s">
        <v>5</v>
      </c>
      <c r="F250" s="221" t="s">
        <v>133</v>
      </c>
      <c r="H250" s="222">
        <v>104.072</v>
      </c>
      <c r="I250" s="196"/>
      <c r="L250" s="191"/>
      <c r="M250" s="197"/>
      <c r="N250" s="198"/>
      <c r="O250" s="198"/>
      <c r="P250" s="198"/>
      <c r="Q250" s="198"/>
      <c r="R250" s="198"/>
      <c r="S250" s="198"/>
      <c r="T250" s="199"/>
      <c r="AT250" s="200" t="s">
        <v>130</v>
      </c>
      <c r="AU250" s="200" t="s">
        <v>80</v>
      </c>
      <c r="AV250" s="12" t="s">
        <v>128</v>
      </c>
      <c r="AW250" s="12" t="s">
        <v>32</v>
      </c>
      <c r="AX250" s="12" t="s">
        <v>73</v>
      </c>
      <c r="AY250" s="200" t="s">
        <v>121</v>
      </c>
    </row>
    <row r="251" spans="2:65" s="11" customFormat="1" x14ac:dyDescent="0.3">
      <c r="B251" s="182"/>
      <c r="D251" s="192" t="s">
        <v>130</v>
      </c>
      <c r="F251" s="202" t="s">
        <v>433</v>
      </c>
      <c r="H251" s="203">
        <v>3.1E-2</v>
      </c>
      <c r="I251" s="187"/>
      <c r="L251" s="182"/>
      <c r="M251" s="188"/>
      <c r="N251" s="189"/>
      <c r="O251" s="189"/>
      <c r="P251" s="189"/>
      <c r="Q251" s="189"/>
      <c r="R251" s="189"/>
      <c r="S251" s="189"/>
      <c r="T251" s="190"/>
      <c r="AT251" s="184" t="s">
        <v>130</v>
      </c>
      <c r="AU251" s="184" t="s">
        <v>80</v>
      </c>
      <c r="AV251" s="11" t="s">
        <v>80</v>
      </c>
      <c r="AW251" s="11" t="s">
        <v>6</v>
      </c>
      <c r="AX251" s="11" t="s">
        <v>73</v>
      </c>
      <c r="AY251" s="184" t="s">
        <v>121</v>
      </c>
    </row>
    <row r="252" spans="2:65" s="1" customFormat="1" ht="22.5" customHeight="1" x14ac:dyDescent="0.3">
      <c r="B252" s="169"/>
      <c r="C252" s="170" t="s">
        <v>434</v>
      </c>
      <c r="D252" s="170" t="s">
        <v>123</v>
      </c>
      <c r="E252" s="171" t="s">
        <v>435</v>
      </c>
      <c r="F252" s="172" t="s">
        <v>436</v>
      </c>
      <c r="G252" s="173" t="s">
        <v>126</v>
      </c>
      <c r="H252" s="174">
        <v>21.326000000000001</v>
      </c>
      <c r="I252" s="175"/>
      <c r="J252" s="176">
        <f>ROUND(I252*H252,2)</f>
        <v>0</v>
      </c>
      <c r="K252" s="172" t="s">
        <v>127</v>
      </c>
      <c r="L252" s="41"/>
      <c r="M252" s="177" t="s">
        <v>5</v>
      </c>
      <c r="N252" s="178" t="s">
        <v>39</v>
      </c>
      <c r="O252" s="42"/>
      <c r="P252" s="179">
        <f>O252*H252</f>
        <v>0</v>
      </c>
      <c r="Q252" s="179">
        <v>4.0000000000000002E-4</v>
      </c>
      <c r="R252" s="179">
        <f>Q252*H252</f>
        <v>8.5304000000000005E-3</v>
      </c>
      <c r="S252" s="179">
        <v>0</v>
      </c>
      <c r="T252" s="180">
        <f>S252*H252</f>
        <v>0</v>
      </c>
      <c r="AR252" s="24" t="s">
        <v>216</v>
      </c>
      <c r="AT252" s="24" t="s">
        <v>123</v>
      </c>
      <c r="AU252" s="24" t="s">
        <v>80</v>
      </c>
      <c r="AY252" s="24" t="s">
        <v>121</v>
      </c>
      <c r="BE252" s="181">
        <f>IF(N252="základní",J252,0)</f>
        <v>0</v>
      </c>
      <c r="BF252" s="181">
        <f>IF(N252="snížená",J252,0)</f>
        <v>0</v>
      </c>
      <c r="BG252" s="181">
        <f>IF(N252="zákl. přenesená",J252,0)</f>
        <v>0</v>
      </c>
      <c r="BH252" s="181">
        <f>IF(N252="sníž. přenesená",J252,0)</f>
        <v>0</v>
      </c>
      <c r="BI252" s="181">
        <f>IF(N252="nulová",J252,0)</f>
        <v>0</v>
      </c>
      <c r="BJ252" s="24" t="s">
        <v>73</v>
      </c>
      <c r="BK252" s="181">
        <f>ROUND(I252*H252,2)</f>
        <v>0</v>
      </c>
      <c r="BL252" s="24" t="s">
        <v>216</v>
      </c>
      <c r="BM252" s="24" t="s">
        <v>437</v>
      </c>
    </row>
    <row r="253" spans="2:65" s="11" customFormat="1" x14ac:dyDescent="0.3">
      <c r="B253" s="182"/>
      <c r="D253" s="192" t="s">
        <v>130</v>
      </c>
      <c r="E253" s="201" t="s">
        <v>5</v>
      </c>
      <c r="F253" s="202" t="s">
        <v>438</v>
      </c>
      <c r="H253" s="203">
        <v>21.326000000000001</v>
      </c>
      <c r="I253" s="187"/>
      <c r="L253" s="182"/>
      <c r="M253" s="188"/>
      <c r="N253" s="189"/>
      <c r="O253" s="189"/>
      <c r="P253" s="189"/>
      <c r="Q253" s="189"/>
      <c r="R253" s="189"/>
      <c r="S253" s="189"/>
      <c r="T253" s="190"/>
      <c r="AT253" s="184" t="s">
        <v>130</v>
      </c>
      <c r="AU253" s="184" t="s">
        <v>80</v>
      </c>
      <c r="AV253" s="11" t="s">
        <v>80</v>
      </c>
      <c r="AW253" s="11" t="s">
        <v>32</v>
      </c>
      <c r="AX253" s="11" t="s">
        <v>73</v>
      </c>
      <c r="AY253" s="184" t="s">
        <v>121</v>
      </c>
    </row>
    <row r="254" spans="2:65" s="1" customFormat="1" ht="22.5" customHeight="1" x14ac:dyDescent="0.3">
      <c r="B254" s="169"/>
      <c r="C254" s="170" t="s">
        <v>439</v>
      </c>
      <c r="D254" s="170" t="s">
        <v>123</v>
      </c>
      <c r="E254" s="171" t="s">
        <v>440</v>
      </c>
      <c r="F254" s="172" t="s">
        <v>441</v>
      </c>
      <c r="G254" s="173" t="s">
        <v>126</v>
      </c>
      <c r="H254" s="174">
        <v>87.95</v>
      </c>
      <c r="I254" s="175"/>
      <c r="J254" s="176">
        <f>ROUND(I254*H254,2)</f>
        <v>0</v>
      </c>
      <c r="K254" s="172" t="s">
        <v>127</v>
      </c>
      <c r="L254" s="41"/>
      <c r="M254" s="177" t="s">
        <v>5</v>
      </c>
      <c r="N254" s="178" t="s">
        <v>39</v>
      </c>
      <c r="O254" s="42"/>
      <c r="P254" s="179">
        <f>O254*H254</f>
        <v>0</v>
      </c>
      <c r="Q254" s="179">
        <v>4.0000000000000002E-4</v>
      </c>
      <c r="R254" s="179">
        <f>Q254*H254</f>
        <v>3.5180000000000003E-2</v>
      </c>
      <c r="S254" s="179">
        <v>0</v>
      </c>
      <c r="T254" s="180">
        <f>S254*H254</f>
        <v>0</v>
      </c>
      <c r="AR254" s="24" t="s">
        <v>216</v>
      </c>
      <c r="AT254" s="24" t="s">
        <v>123</v>
      </c>
      <c r="AU254" s="24" t="s">
        <v>80</v>
      </c>
      <c r="AY254" s="24" t="s">
        <v>121</v>
      </c>
      <c r="BE254" s="181">
        <f>IF(N254="základní",J254,0)</f>
        <v>0</v>
      </c>
      <c r="BF254" s="181">
        <f>IF(N254="snížená",J254,0)</f>
        <v>0</v>
      </c>
      <c r="BG254" s="181">
        <f>IF(N254="zákl. přenesená",J254,0)</f>
        <v>0</v>
      </c>
      <c r="BH254" s="181">
        <f>IF(N254="sníž. přenesená",J254,0)</f>
        <v>0</v>
      </c>
      <c r="BI254" s="181">
        <f>IF(N254="nulová",J254,0)</f>
        <v>0</v>
      </c>
      <c r="BJ254" s="24" t="s">
        <v>73</v>
      </c>
      <c r="BK254" s="181">
        <f>ROUND(I254*H254,2)</f>
        <v>0</v>
      </c>
      <c r="BL254" s="24" t="s">
        <v>216</v>
      </c>
      <c r="BM254" s="24" t="s">
        <v>442</v>
      </c>
    </row>
    <row r="255" spans="2:65" s="11" customFormat="1" x14ac:dyDescent="0.3">
      <c r="B255" s="182"/>
      <c r="D255" s="192" t="s">
        <v>130</v>
      </c>
      <c r="E255" s="201" t="s">
        <v>5</v>
      </c>
      <c r="F255" s="202" t="s">
        <v>443</v>
      </c>
      <c r="H255" s="203">
        <v>87.95</v>
      </c>
      <c r="I255" s="187"/>
      <c r="L255" s="182"/>
      <c r="M255" s="188"/>
      <c r="N255" s="189"/>
      <c r="O255" s="189"/>
      <c r="P255" s="189"/>
      <c r="Q255" s="189"/>
      <c r="R255" s="189"/>
      <c r="S255" s="189"/>
      <c r="T255" s="190"/>
      <c r="AT255" s="184" t="s">
        <v>130</v>
      </c>
      <c r="AU255" s="184" t="s">
        <v>80</v>
      </c>
      <c r="AV255" s="11" t="s">
        <v>80</v>
      </c>
      <c r="AW255" s="11" t="s">
        <v>32</v>
      </c>
      <c r="AX255" s="11" t="s">
        <v>73</v>
      </c>
      <c r="AY255" s="184" t="s">
        <v>121</v>
      </c>
    </row>
    <row r="256" spans="2:65" s="1" customFormat="1" ht="22.5" customHeight="1" x14ac:dyDescent="0.3">
      <c r="B256" s="169"/>
      <c r="C256" s="223" t="s">
        <v>444</v>
      </c>
      <c r="D256" s="223" t="s">
        <v>217</v>
      </c>
      <c r="E256" s="224" t="s">
        <v>445</v>
      </c>
      <c r="F256" s="225" t="s">
        <v>446</v>
      </c>
      <c r="G256" s="226" t="s">
        <v>126</v>
      </c>
      <c r="H256" s="227">
        <v>131.131</v>
      </c>
      <c r="I256" s="228"/>
      <c r="J256" s="229">
        <f>ROUND(I256*H256,2)</f>
        <v>0</v>
      </c>
      <c r="K256" s="225" t="s">
        <v>127</v>
      </c>
      <c r="L256" s="230"/>
      <c r="M256" s="231" t="s">
        <v>5</v>
      </c>
      <c r="N256" s="232" t="s">
        <v>39</v>
      </c>
      <c r="O256" s="42"/>
      <c r="P256" s="179">
        <f>O256*H256</f>
        <v>0</v>
      </c>
      <c r="Q256" s="179">
        <v>3.8800000000000002E-3</v>
      </c>
      <c r="R256" s="179">
        <f>Q256*H256</f>
        <v>0.50878827999999998</v>
      </c>
      <c r="S256" s="179">
        <v>0</v>
      </c>
      <c r="T256" s="180">
        <f>S256*H256</f>
        <v>0</v>
      </c>
      <c r="AR256" s="24" t="s">
        <v>301</v>
      </c>
      <c r="AT256" s="24" t="s">
        <v>217</v>
      </c>
      <c r="AU256" s="24" t="s">
        <v>80</v>
      </c>
      <c r="AY256" s="24" t="s">
        <v>121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4" t="s">
        <v>73</v>
      </c>
      <c r="BK256" s="181">
        <f>ROUND(I256*H256,2)</f>
        <v>0</v>
      </c>
      <c r="BL256" s="24" t="s">
        <v>216</v>
      </c>
      <c r="BM256" s="24" t="s">
        <v>447</v>
      </c>
    </row>
    <row r="257" spans="2:65" s="11" customFormat="1" x14ac:dyDescent="0.3">
      <c r="B257" s="182"/>
      <c r="D257" s="183" t="s">
        <v>130</v>
      </c>
      <c r="E257" s="184" t="s">
        <v>5</v>
      </c>
      <c r="F257" s="185" t="s">
        <v>438</v>
      </c>
      <c r="H257" s="186">
        <v>21.326000000000001</v>
      </c>
      <c r="I257" s="187"/>
      <c r="L257" s="182"/>
      <c r="M257" s="188"/>
      <c r="N257" s="189"/>
      <c r="O257" s="189"/>
      <c r="P257" s="189"/>
      <c r="Q257" s="189"/>
      <c r="R257" s="189"/>
      <c r="S257" s="189"/>
      <c r="T257" s="190"/>
      <c r="AT257" s="184" t="s">
        <v>130</v>
      </c>
      <c r="AU257" s="184" t="s">
        <v>80</v>
      </c>
      <c r="AV257" s="11" t="s">
        <v>80</v>
      </c>
      <c r="AW257" s="11" t="s">
        <v>32</v>
      </c>
      <c r="AX257" s="11" t="s">
        <v>68</v>
      </c>
      <c r="AY257" s="184" t="s">
        <v>121</v>
      </c>
    </row>
    <row r="258" spans="2:65" s="11" customFormat="1" x14ac:dyDescent="0.3">
      <c r="B258" s="182"/>
      <c r="D258" s="183" t="s">
        <v>130</v>
      </c>
      <c r="E258" s="184" t="s">
        <v>5</v>
      </c>
      <c r="F258" s="185" t="s">
        <v>443</v>
      </c>
      <c r="H258" s="186">
        <v>87.95</v>
      </c>
      <c r="I258" s="187"/>
      <c r="L258" s="182"/>
      <c r="M258" s="188"/>
      <c r="N258" s="189"/>
      <c r="O258" s="189"/>
      <c r="P258" s="189"/>
      <c r="Q258" s="189"/>
      <c r="R258" s="189"/>
      <c r="S258" s="189"/>
      <c r="T258" s="190"/>
      <c r="AT258" s="184" t="s">
        <v>130</v>
      </c>
      <c r="AU258" s="184" t="s">
        <v>80</v>
      </c>
      <c r="AV258" s="11" t="s">
        <v>80</v>
      </c>
      <c r="AW258" s="11" t="s">
        <v>32</v>
      </c>
      <c r="AX258" s="11" t="s">
        <v>68</v>
      </c>
      <c r="AY258" s="184" t="s">
        <v>121</v>
      </c>
    </row>
    <row r="259" spans="2:65" s="12" customFormat="1" x14ac:dyDescent="0.3">
      <c r="B259" s="191"/>
      <c r="D259" s="183" t="s">
        <v>130</v>
      </c>
      <c r="E259" s="220" t="s">
        <v>5</v>
      </c>
      <c r="F259" s="221" t="s">
        <v>133</v>
      </c>
      <c r="H259" s="222">
        <v>109.276</v>
      </c>
      <c r="I259" s="196"/>
      <c r="L259" s="191"/>
      <c r="M259" s="197"/>
      <c r="N259" s="198"/>
      <c r="O259" s="198"/>
      <c r="P259" s="198"/>
      <c r="Q259" s="198"/>
      <c r="R259" s="198"/>
      <c r="S259" s="198"/>
      <c r="T259" s="199"/>
      <c r="AT259" s="200" t="s">
        <v>130</v>
      </c>
      <c r="AU259" s="200" t="s">
        <v>80</v>
      </c>
      <c r="AV259" s="12" t="s">
        <v>128</v>
      </c>
      <c r="AW259" s="12" t="s">
        <v>32</v>
      </c>
      <c r="AX259" s="12" t="s">
        <v>73</v>
      </c>
      <c r="AY259" s="200" t="s">
        <v>121</v>
      </c>
    </row>
    <row r="260" spans="2:65" s="11" customFormat="1" x14ac:dyDescent="0.3">
      <c r="B260" s="182"/>
      <c r="D260" s="192" t="s">
        <v>130</v>
      </c>
      <c r="F260" s="202" t="s">
        <v>448</v>
      </c>
      <c r="H260" s="203">
        <v>131.131</v>
      </c>
      <c r="I260" s="187"/>
      <c r="L260" s="182"/>
      <c r="M260" s="188"/>
      <c r="N260" s="189"/>
      <c r="O260" s="189"/>
      <c r="P260" s="189"/>
      <c r="Q260" s="189"/>
      <c r="R260" s="189"/>
      <c r="S260" s="189"/>
      <c r="T260" s="190"/>
      <c r="AT260" s="184" t="s">
        <v>130</v>
      </c>
      <c r="AU260" s="184" t="s">
        <v>80</v>
      </c>
      <c r="AV260" s="11" t="s">
        <v>80</v>
      </c>
      <c r="AW260" s="11" t="s">
        <v>6</v>
      </c>
      <c r="AX260" s="11" t="s">
        <v>73</v>
      </c>
      <c r="AY260" s="184" t="s">
        <v>121</v>
      </c>
    </row>
    <row r="261" spans="2:65" s="1" customFormat="1" ht="22.5" customHeight="1" x14ac:dyDescent="0.3">
      <c r="B261" s="169"/>
      <c r="C261" s="170" t="s">
        <v>449</v>
      </c>
      <c r="D261" s="170" t="s">
        <v>123</v>
      </c>
      <c r="E261" s="171" t="s">
        <v>450</v>
      </c>
      <c r="F261" s="172" t="s">
        <v>451</v>
      </c>
      <c r="G261" s="173" t="s">
        <v>202</v>
      </c>
      <c r="H261" s="174">
        <v>0.58299999999999996</v>
      </c>
      <c r="I261" s="175"/>
      <c r="J261" s="176">
        <f>ROUND(I261*H261,2)</f>
        <v>0</v>
      </c>
      <c r="K261" s="172" t="s">
        <v>127</v>
      </c>
      <c r="L261" s="41"/>
      <c r="M261" s="177" t="s">
        <v>5</v>
      </c>
      <c r="N261" s="178" t="s">
        <v>39</v>
      </c>
      <c r="O261" s="42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AR261" s="24" t="s">
        <v>216</v>
      </c>
      <c r="AT261" s="24" t="s">
        <v>123</v>
      </c>
      <c r="AU261" s="24" t="s">
        <v>80</v>
      </c>
      <c r="AY261" s="24" t="s">
        <v>121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4" t="s">
        <v>73</v>
      </c>
      <c r="BK261" s="181">
        <f>ROUND(I261*H261,2)</f>
        <v>0</v>
      </c>
      <c r="BL261" s="24" t="s">
        <v>216</v>
      </c>
      <c r="BM261" s="24" t="s">
        <v>452</v>
      </c>
    </row>
    <row r="262" spans="2:65" s="1" customFormat="1" ht="22.5" customHeight="1" x14ac:dyDescent="0.3">
      <c r="B262" s="169"/>
      <c r="C262" s="170" t="s">
        <v>453</v>
      </c>
      <c r="D262" s="170" t="s">
        <v>123</v>
      </c>
      <c r="E262" s="171" t="s">
        <v>454</v>
      </c>
      <c r="F262" s="172" t="s">
        <v>455</v>
      </c>
      <c r="G262" s="173" t="s">
        <v>202</v>
      </c>
      <c r="H262" s="174">
        <v>0.58299999999999996</v>
      </c>
      <c r="I262" s="175"/>
      <c r="J262" s="176">
        <f>ROUND(I262*H262,2)</f>
        <v>0</v>
      </c>
      <c r="K262" s="172" t="s">
        <v>127</v>
      </c>
      <c r="L262" s="41"/>
      <c r="M262" s="177" t="s">
        <v>5</v>
      </c>
      <c r="N262" s="178" t="s">
        <v>39</v>
      </c>
      <c r="O262" s="42"/>
      <c r="P262" s="179">
        <f>O262*H262</f>
        <v>0</v>
      </c>
      <c r="Q262" s="179">
        <v>0</v>
      </c>
      <c r="R262" s="179">
        <f>Q262*H262</f>
        <v>0</v>
      </c>
      <c r="S262" s="179">
        <v>0</v>
      </c>
      <c r="T262" s="180">
        <f>S262*H262</f>
        <v>0</v>
      </c>
      <c r="AR262" s="24" t="s">
        <v>216</v>
      </c>
      <c r="AT262" s="24" t="s">
        <v>123</v>
      </c>
      <c r="AU262" s="24" t="s">
        <v>80</v>
      </c>
      <c r="AY262" s="24" t="s">
        <v>121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24" t="s">
        <v>73</v>
      </c>
      <c r="BK262" s="181">
        <f>ROUND(I262*H262,2)</f>
        <v>0</v>
      </c>
      <c r="BL262" s="24" t="s">
        <v>216</v>
      </c>
      <c r="BM262" s="24" t="s">
        <v>456</v>
      </c>
    </row>
    <row r="263" spans="2:65" s="10" customFormat="1" ht="29.85" customHeight="1" x14ac:dyDescent="0.3">
      <c r="B263" s="155"/>
      <c r="D263" s="166" t="s">
        <v>67</v>
      </c>
      <c r="E263" s="167" t="s">
        <v>457</v>
      </c>
      <c r="F263" s="167" t="s">
        <v>458</v>
      </c>
      <c r="I263" s="158"/>
      <c r="J263" s="168">
        <f>BK263</f>
        <v>0</v>
      </c>
      <c r="L263" s="155"/>
      <c r="M263" s="160"/>
      <c r="N263" s="161"/>
      <c r="O263" s="161"/>
      <c r="P263" s="162">
        <f>SUM(P264:P303)</f>
        <v>0</v>
      </c>
      <c r="Q263" s="161"/>
      <c r="R263" s="162">
        <f>SUM(R264:R303)</f>
        <v>2.3845964799999995</v>
      </c>
      <c r="S263" s="161"/>
      <c r="T263" s="163">
        <f>SUM(T264:T303)</f>
        <v>2.1652590000000003</v>
      </c>
      <c r="AR263" s="156" t="s">
        <v>80</v>
      </c>
      <c r="AT263" s="164" t="s">
        <v>67</v>
      </c>
      <c r="AU263" s="164" t="s">
        <v>73</v>
      </c>
      <c r="AY263" s="156" t="s">
        <v>121</v>
      </c>
      <c r="BK263" s="165">
        <f>SUM(BK264:BK303)</f>
        <v>0</v>
      </c>
    </row>
    <row r="264" spans="2:65" s="1" customFormat="1" ht="22.5" customHeight="1" x14ac:dyDescent="0.3">
      <c r="B264" s="169"/>
      <c r="C264" s="170" t="s">
        <v>459</v>
      </c>
      <c r="D264" s="170" t="s">
        <v>123</v>
      </c>
      <c r="E264" s="171" t="s">
        <v>460</v>
      </c>
      <c r="F264" s="172" t="s">
        <v>461</v>
      </c>
      <c r="G264" s="173" t="s">
        <v>462</v>
      </c>
      <c r="H264" s="174">
        <v>127.008</v>
      </c>
      <c r="I264" s="175"/>
      <c r="J264" s="176">
        <f>ROUND(I264*H264,2)</f>
        <v>0</v>
      </c>
      <c r="K264" s="172" t="s">
        <v>127</v>
      </c>
      <c r="L264" s="41"/>
      <c r="M264" s="177" t="s">
        <v>5</v>
      </c>
      <c r="N264" s="178" t="s">
        <v>39</v>
      </c>
      <c r="O264" s="42"/>
      <c r="P264" s="179">
        <f>O264*H264</f>
        <v>0</v>
      </c>
      <c r="Q264" s="179">
        <v>6.0000000000000002E-5</v>
      </c>
      <c r="R264" s="179">
        <f>Q264*H264</f>
        <v>7.6204799999999998E-3</v>
      </c>
      <c r="S264" s="179">
        <v>0</v>
      </c>
      <c r="T264" s="180">
        <f>S264*H264</f>
        <v>0</v>
      </c>
      <c r="AR264" s="24" t="s">
        <v>216</v>
      </c>
      <c r="AT264" s="24" t="s">
        <v>123</v>
      </c>
      <c r="AU264" s="24" t="s">
        <v>80</v>
      </c>
      <c r="AY264" s="24" t="s">
        <v>121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4" t="s">
        <v>73</v>
      </c>
      <c r="BK264" s="181">
        <f>ROUND(I264*H264,2)</f>
        <v>0</v>
      </c>
      <c r="BL264" s="24" t="s">
        <v>216</v>
      </c>
      <c r="BM264" s="24" t="s">
        <v>463</v>
      </c>
    </row>
    <row r="265" spans="2:65" s="13" customFormat="1" x14ac:dyDescent="0.3">
      <c r="B265" s="204"/>
      <c r="D265" s="183" t="s">
        <v>130</v>
      </c>
      <c r="E265" s="205" t="s">
        <v>5</v>
      </c>
      <c r="F265" s="206" t="s">
        <v>464</v>
      </c>
      <c r="H265" s="207" t="s">
        <v>5</v>
      </c>
      <c r="I265" s="208"/>
      <c r="L265" s="204"/>
      <c r="M265" s="209"/>
      <c r="N265" s="210"/>
      <c r="O265" s="210"/>
      <c r="P265" s="210"/>
      <c r="Q265" s="210"/>
      <c r="R265" s="210"/>
      <c r="S265" s="210"/>
      <c r="T265" s="211"/>
      <c r="AT265" s="207" t="s">
        <v>130</v>
      </c>
      <c r="AU265" s="207" t="s">
        <v>80</v>
      </c>
      <c r="AV265" s="13" t="s">
        <v>73</v>
      </c>
      <c r="AW265" s="13" t="s">
        <v>32</v>
      </c>
      <c r="AX265" s="13" t="s">
        <v>68</v>
      </c>
      <c r="AY265" s="207" t="s">
        <v>121</v>
      </c>
    </row>
    <row r="266" spans="2:65" s="11" customFormat="1" x14ac:dyDescent="0.3">
      <c r="B266" s="182"/>
      <c r="D266" s="183" t="s">
        <v>130</v>
      </c>
      <c r="E266" s="184" t="s">
        <v>5</v>
      </c>
      <c r="F266" s="185" t="s">
        <v>465</v>
      </c>
      <c r="H266" s="186">
        <v>28.224</v>
      </c>
      <c r="I266" s="187"/>
      <c r="L266" s="182"/>
      <c r="M266" s="188"/>
      <c r="N266" s="189"/>
      <c r="O266" s="189"/>
      <c r="P266" s="189"/>
      <c r="Q266" s="189"/>
      <c r="R266" s="189"/>
      <c r="S266" s="189"/>
      <c r="T266" s="190"/>
      <c r="AT266" s="184" t="s">
        <v>130</v>
      </c>
      <c r="AU266" s="184" t="s">
        <v>80</v>
      </c>
      <c r="AV266" s="11" t="s">
        <v>80</v>
      </c>
      <c r="AW266" s="11" t="s">
        <v>32</v>
      </c>
      <c r="AX266" s="11" t="s">
        <v>68</v>
      </c>
      <c r="AY266" s="184" t="s">
        <v>121</v>
      </c>
    </row>
    <row r="267" spans="2:65" s="11" customFormat="1" x14ac:dyDescent="0.3">
      <c r="B267" s="182"/>
      <c r="D267" s="183" t="s">
        <v>130</v>
      </c>
      <c r="E267" s="184" t="s">
        <v>5</v>
      </c>
      <c r="F267" s="185" t="s">
        <v>466</v>
      </c>
      <c r="H267" s="186">
        <v>98.784000000000006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84" t="s">
        <v>130</v>
      </c>
      <c r="AU267" s="184" t="s">
        <v>80</v>
      </c>
      <c r="AV267" s="11" t="s">
        <v>80</v>
      </c>
      <c r="AW267" s="11" t="s">
        <v>32</v>
      </c>
      <c r="AX267" s="11" t="s">
        <v>68</v>
      </c>
      <c r="AY267" s="184" t="s">
        <v>121</v>
      </c>
    </row>
    <row r="268" spans="2:65" s="12" customFormat="1" x14ac:dyDescent="0.3">
      <c r="B268" s="191"/>
      <c r="D268" s="192" t="s">
        <v>130</v>
      </c>
      <c r="E268" s="193" t="s">
        <v>5</v>
      </c>
      <c r="F268" s="194" t="s">
        <v>133</v>
      </c>
      <c r="H268" s="195">
        <v>127.008</v>
      </c>
      <c r="I268" s="196"/>
      <c r="L268" s="191"/>
      <c r="M268" s="197"/>
      <c r="N268" s="198"/>
      <c r="O268" s="198"/>
      <c r="P268" s="198"/>
      <c r="Q268" s="198"/>
      <c r="R268" s="198"/>
      <c r="S268" s="198"/>
      <c r="T268" s="199"/>
      <c r="AT268" s="200" t="s">
        <v>130</v>
      </c>
      <c r="AU268" s="200" t="s">
        <v>80</v>
      </c>
      <c r="AV268" s="12" t="s">
        <v>128</v>
      </c>
      <c r="AW268" s="12" t="s">
        <v>32</v>
      </c>
      <c r="AX268" s="12" t="s">
        <v>73</v>
      </c>
      <c r="AY268" s="200" t="s">
        <v>121</v>
      </c>
    </row>
    <row r="269" spans="2:65" s="1" customFormat="1" ht="22.5" customHeight="1" x14ac:dyDescent="0.3">
      <c r="B269" s="169"/>
      <c r="C269" s="223" t="s">
        <v>467</v>
      </c>
      <c r="D269" s="223" t="s">
        <v>217</v>
      </c>
      <c r="E269" s="224" t="s">
        <v>468</v>
      </c>
      <c r="F269" s="225" t="s">
        <v>469</v>
      </c>
      <c r="G269" s="226" t="s">
        <v>202</v>
      </c>
      <c r="H269" s="227">
        <v>0.13700000000000001</v>
      </c>
      <c r="I269" s="228"/>
      <c r="J269" s="229">
        <f>ROUND(I269*H269,2)</f>
        <v>0</v>
      </c>
      <c r="K269" s="225" t="s">
        <v>127</v>
      </c>
      <c r="L269" s="230"/>
      <c r="M269" s="231" t="s">
        <v>5</v>
      </c>
      <c r="N269" s="232" t="s">
        <v>39</v>
      </c>
      <c r="O269" s="42"/>
      <c r="P269" s="179">
        <f>O269*H269</f>
        <v>0</v>
      </c>
      <c r="Q269" s="179">
        <v>1</v>
      </c>
      <c r="R269" s="179">
        <f>Q269*H269</f>
        <v>0.13700000000000001</v>
      </c>
      <c r="S269" s="179">
        <v>0</v>
      </c>
      <c r="T269" s="180">
        <f>S269*H269</f>
        <v>0</v>
      </c>
      <c r="AR269" s="24" t="s">
        <v>301</v>
      </c>
      <c r="AT269" s="24" t="s">
        <v>217</v>
      </c>
      <c r="AU269" s="24" t="s">
        <v>80</v>
      </c>
      <c r="AY269" s="24" t="s">
        <v>121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4" t="s">
        <v>73</v>
      </c>
      <c r="BK269" s="181">
        <f>ROUND(I269*H269,2)</f>
        <v>0</v>
      </c>
      <c r="BL269" s="24" t="s">
        <v>216</v>
      </c>
      <c r="BM269" s="24" t="s">
        <v>470</v>
      </c>
    </row>
    <row r="270" spans="2:65" s="11" customFormat="1" x14ac:dyDescent="0.3">
      <c r="B270" s="182"/>
      <c r="D270" s="183" t="s">
        <v>130</v>
      </c>
      <c r="E270" s="184" t="s">
        <v>5</v>
      </c>
      <c r="F270" s="185" t="s">
        <v>471</v>
      </c>
      <c r="H270" s="186">
        <v>0.03</v>
      </c>
      <c r="I270" s="187"/>
      <c r="L270" s="182"/>
      <c r="M270" s="188"/>
      <c r="N270" s="189"/>
      <c r="O270" s="189"/>
      <c r="P270" s="189"/>
      <c r="Q270" s="189"/>
      <c r="R270" s="189"/>
      <c r="S270" s="189"/>
      <c r="T270" s="190"/>
      <c r="AT270" s="184" t="s">
        <v>130</v>
      </c>
      <c r="AU270" s="184" t="s">
        <v>80</v>
      </c>
      <c r="AV270" s="11" t="s">
        <v>80</v>
      </c>
      <c r="AW270" s="11" t="s">
        <v>32</v>
      </c>
      <c r="AX270" s="11" t="s">
        <v>68</v>
      </c>
      <c r="AY270" s="184" t="s">
        <v>121</v>
      </c>
    </row>
    <row r="271" spans="2:65" s="11" customFormat="1" x14ac:dyDescent="0.3">
      <c r="B271" s="182"/>
      <c r="D271" s="183" t="s">
        <v>130</v>
      </c>
      <c r="E271" s="184" t="s">
        <v>5</v>
      </c>
      <c r="F271" s="185" t="s">
        <v>472</v>
      </c>
      <c r="H271" s="186">
        <v>0.107</v>
      </c>
      <c r="I271" s="187"/>
      <c r="L271" s="182"/>
      <c r="M271" s="188"/>
      <c r="N271" s="189"/>
      <c r="O271" s="189"/>
      <c r="P271" s="189"/>
      <c r="Q271" s="189"/>
      <c r="R271" s="189"/>
      <c r="S271" s="189"/>
      <c r="T271" s="190"/>
      <c r="AT271" s="184" t="s">
        <v>130</v>
      </c>
      <c r="AU271" s="184" t="s">
        <v>80</v>
      </c>
      <c r="AV271" s="11" t="s">
        <v>80</v>
      </c>
      <c r="AW271" s="11" t="s">
        <v>32</v>
      </c>
      <c r="AX271" s="11" t="s">
        <v>68</v>
      </c>
      <c r="AY271" s="184" t="s">
        <v>121</v>
      </c>
    </row>
    <row r="272" spans="2:65" s="12" customFormat="1" x14ac:dyDescent="0.3">
      <c r="B272" s="191"/>
      <c r="D272" s="192" t="s">
        <v>130</v>
      </c>
      <c r="E272" s="193" t="s">
        <v>5</v>
      </c>
      <c r="F272" s="194" t="s">
        <v>133</v>
      </c>
      <c r="H272" s="195">
        <v>0.13700000000000001</v>
      </c>
      <c r="I272" s="196"/>
      <c r="L272" s="191"/>
      <c r="M272" s="197"/>
      <c r="N272" s="198"/>
      <c r="O272" s="198"/>
      <c r="P272" s="198"/>
      <c r="Q272" s="198"/>
      <c r="R272" s="198"/>
      <c r="S272" s="198"/>
      <c r="T272" s="199"/>
      <c r="AT272" s="200" t="s">
        <v>130</v>
      </c>
      <c r="AU272" s="200" t="s">
        <v>80</v>
      </c>
      <c r="AV272" s="12" t="s">
        <v>128</v>
      </c>
      <c r="AW272" s="12" t="s">
        <v>32</v>
      </c>
      <c r="AX272" s="12" t="s">
        <v>73</v>
      </c>
      <c r="AY272" s="200" t="s">
        <v>121</v>
      </c>
    </row>
    <row r="273" spans="2:65" s="1" customFormat="1" ht="22.5" customHeight="1" x14ac:dyDescent="0.3">
      <c r="B273" s="169"/>
      <c r="C273" s="170" t="s">
        <v>473</v>
      </c>
      <c r="D273" s="170" t="s">
        <v>123</v>
      </c>
      <c r="E273" s="171" t="s">
        <v>474</v>
      </c>
      <c r="F273" s="172" t="s">
        <v>475</v>
      </c>
      <c r="G273" s="173" t="s">
        <v>462</v>
      </c>
      <c r="H273" s="174">
        <v>94.9</v>
      </c>
      <c r="I273" s="175"/>
      <c r="J273" s="176">
        <f>ROUND(I273*H273,2)</f>
        <v>0</v>
      </c>
      <c r="K273" s="172" t="s">
        <v>127</v>
      </c>
      <c r="L273" s="41"/>
      <c r="M273" s="177" t="s">
        <v>5</v>
      </c>
      <c r="N273" s="178" t="s">
        <v>39</v>
      </c>
      <c r="O273" s="42"/>
      <c r="P273" s="179">
        <f>O273*H273</f>
        <v>0</v>
      </c>
      <c r="Q273" s="179">
        <v>5.0000000000000002E-5</v>
      </c>
      <c r="R273" s="179">
        <f>Q273*H273</f>
        <v>4.7450000000000001E-3</v>
      </c>
      <c r="S273" s="179">
        <v>0</v>
      </c>
      <c r="T273" s="180">
        <f>S273*H273</f>
        <v>0</v>
      </c>
      <c r="AR273" s="24" t="s">
        <v>216</v>
      </c>
      <c r="AT273" s="24" t="s">
        <v>123</v>
      </c>
      <c r="AU273" s="24" t="s">
        <v>80</v>
      </c>
      <c r="AY273" s="24" t="s">
        <v>121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4" t="s">
        <v>73</v>
      </c>
      <c r="BK273" s="181">
        <f>ROUND(I273*H273,2)</f>
        <v>0</v>
      </c>
      <c r="BL273" s="24" t="s">
        <v>216</v>
      </c>
      <c r="BM273" s="24" t="s">
        <v>476</v>
      </c>
    </row>
    <row r="274" spans="2:65" s="13" customFormat="1" x14ac:dyDescent="0.3">
      <c r="B274" s="204"/>
      <c r="D274" s="183" t="s">
        <v>130</v>
      </c>
      <c r="E274" s="205" t="s">
        <v>5</v>
      </c>
      <c r="F274" s="206" t="s">
        <v>477</v>
      </c>
      <c r="H274" s="207" t="s">
        <v>5</v>
      </c>
      <c r="I274" s="208"/>
      <c r="L274" s="204"/>
      <c r="M274" s="209"/>
      <c r="N274" s="210"/>
      <c r="O274" s="210"/>
      <c r="P274" s="210"/>
      <c r="Q274" s="210"/>
      <c r="R274" s="210"/>
      <c r="S274" s="210"/>
      <c r="T274" s="211"/>
      <c r="AT274" s="207" t="s">
        <v>130</v>
      </c>
      <c r="AU274" s="207" t="s">
        <v>80</v>
      </c>
      <c r="AV274" s="13" t="s">
        <v>73</v>
      </c>
      <c r="AW274" s="13" t="s">
        <v>32</v>
      </c>
      <c r="AX274" s="13" t="s">
        <v>68</v>
      </c>
      <c r="AY274" s="207" t="s">
        <v>121</v>
      </c>
    </row>
    <row r="275" spans="2:65" s="11" customFormat="1" x14ac:dyDescent="0.3">
      <c r="B275" s="182"/>
      <c r="D275" s="183" t="s">
        <v>130</v>
      </c>
      <c r="E275" s="184" t="s">
        <v>5</v>
      </c>
      <c r="F275" s="185" t="s">
        <v>478</v>
      </c>
      <c r="H275" s="186">
        <v>24.9</v>
      </c>
      <c r="I275" s="187"/>
      <c r="L275" s="182"/>
      <c r="M275" s="188"/>
      <c r="N275" s="189"/>
      <c r="O275" s="189"/>
      <c r="P275" s="189"/>
      <c r="Q275" s="189"/>
      <c r="R275" s="189"/>
      <c r="S275" s="189"/>
      <c r="T275" s="190"/>
      <c r="AT275" s="184" t="s">
        <v>130</v>
      </c>
      <c r="AU275" s="184" t="s">
        <v>80</v>
      </c>
      <c r="AV275" s="11" t="s">
        <v>80</v>
      </c>
      <c r="AW275" s="11" t="s">
        <v>32</v>
      </c>
      <c r="AX275" s="11" t="s">
        <v>68</v>
      </c>
      <c r="AY275" s="184" t="s">
        <v>121</v>
      </c>
    </row>
    <row r="276" spans="2:65" s="11" customFormat="1" x14ac:dyDescent="0.3">
      <c r="B276" s="182"/>
      <c r="D276" s="183" t="s">
        <v>130</v>
      </c>
      <c r="E276" s="184" t="s">
        <v>5</v>
      </c>
      <c r="F276" s="185" t="s">
        <v>479</v>
      </c>
      <c r="H276" s="186">
        <v>70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130</v>
      </c>
      <c r="AU276" s="184" t="s">
        <v>80</v>
      </c>
      <c r="AV276" s="11" t="s">
        <v>80</v>
      </c>
      <c r="AW276" s="11" t="s">
        <v>32</v>
      </c>
      <c r="AX276" s="11" t="s">
        <v>68</v>
      </c>
      <c r="AY276" s="184" t="s">
        <v>121</v>
      </c>
    </row>
    <row r="277" spans="2:65" s="12" customFormat="1" x14ac:dyDescent="0.3">
      <c r="B277" s="191"/>
      <c r="D277" s="192" t="s">
        <v>130</v>
      </c>
      <c r="E277" s="193" t="s">
        <v>5</v>
      </c>
      <c r="F277" s="194" t="s">
        <v>133</v>
      </c>
      <c r="H277" s="195">
        <v>94.9</v>
      </c>
      <c r="I277" s="196"/>
      <c r="L277" s="191"/>
      <c r="M277" s="197"/>
      <c r="N277" s="198"/>
      <c r="O277" s="198"/>
      <c r="P277" s="198"/>
      <c r="Q277" s="198"/>
      <c r="R277" s="198"/>
      <c r="S277" s="198"/>
      <c r="T277" s="199"/>
      <c r="AT277" s="200" t="s">
        <v>130</v>
      </c>
      <c r="AU277" s="200" t="s">
        <v>80</v>
      </c>
      <c r="AV277" s="12" t="s">
        <v>128</v>
      </c>
      <c r="AW277" s="12" t="s">
        <v>32</v>
      </c>
      <c r="AX277" s="12" t="s">
        <v>73</v>
      </c>
      <c r="AY277" s="200" t="s">
        <v>121</v>
      </c>
    </row>
    <row r="278" spans="2:65" s="1" customFormat="1" ht="22.5" customHeight="1" x14ac:dyDescent="0.3">
      <c r="B278" s="169"/>
      <c r="C278" s="170" t="s">
        <v>480</v>
      </c>
      <c r="D278" s="170" t="s">
        <v>123</v>
      </c>
      <c r="E278" s="171" t="s">
        <v>481</v>
      </c>
      <c r="F278" s="172" t="s">
        <v>482</v>
      </c>
      <c r="G278" s="173" t="s">
        <v>462</v>
      </c>
      <c r="H278" s="174">
        <v>1765.98</v>
      </c>
      <c r="I278" s="175"/>
      <c r="J278" s="176">
        <f>ROUND(I278*H278,2)</f>
        <v>0</v>
      </c>
      <c r="K278" s="172" t="s">
        <v>127</v>
      </c>
      <c r="L278" s="41"/>
      <c r="M278" s="177" t="s">
        <v>5</v>
      </c>
      <c r="N278" s="178" t="s">
        <v>39</v>
      </c>
      <c r="O278" s="42"/>
      <c r="P278" s="179">
        <f>O278*H278</f>
        <v>0</v>
      </c>
      <c r="Q278" s="179">
        <v>5.0000000000000002E-5</v>
      </c>
      <c r="R278" s="179">
        <f>Q278*H278</f>
        <v>8.8299000000000002E-2</v>
      </c>
      <c r="S278" s="179">
        <v>0</v>
      </c>
      <c r="T278" s="180">
        <f>S278*H278</f>
        <v>0</v>
      </c>
      <c r="AR278" s="24" t="s">
        <v>216</v>
      </c>
      <c r="AT278" s="24" t="s">
        <v>123</v>
      </c>
      <c r="AU278" s="24" t="s">
        <v>80</v>
      </c>
      <c r="AY278" s="24" t="s">
        <v>121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24" t="s">
        <v>73</v>
      </c>
      <c r="BK278" s="181">
        <f>ROUND(I278*H278,2)</f>
        <v>0</v>
      </c>
      <c r="BL278" s="24" t="s">
        <v>216</v>
      </c>
      <c r="BM278" s="24" t="s">
        <v>483</v>
      </c>
    </row>
    <row r="279" spans="2:65" s="13" customFormat="1" x14ac:dyDescent="0.3">
      <c r="B279" s="204"/>
      <c r="D279" s="183" t="s">
        <v>130</v>
      </c>
      <c r="E279" s="205" t="s">
        <v>5</v>
      </c>
      <c r="F279" s="206" t="s">
        <v>477</v>
      </c>
      <c r="H279" s="207" t="s">
        <v>5</v>
      </c>
      <c r="I279" s="208"/>
      <c r="L279" s="204"/>
      <c r="M279" s="209"/>
      <c r="N279" s="210"/>
      <c r="O279" s="210"/>
      <c r="P279" s="210"/>
      <c r="Q279" s="210"/>
      <c r="R279" s="210"/>
      <c r="S279" s="210"/>
      <c r="T279" s="211"/>
      <c r="AT279" s="207" t="s">
        <v>130</v>
      </c>
      <c r="AU279" s="207" t="s">
        <v>80</v>
      </c>
      <c r="AV279" s="13" t="s">
        <v>73</v>
      </c>
      <c r="AW279" s="13" t="s">
        <v>32</v>
      </c>
      <c r="AX279" s="13" t="s">
        <v>68</v>
      </c>
      <c r="AY279" s="207" t="s">
        <v>121</v>
      </c>
    </row>
    <row r="280" spans="2:65" s="11" customFormat="1" x14ac:dyDescent="0.3">
      <c r="B280" s="182"/>
      <c r="D280" s="183" t="s">
        <v>130</v>
      </c>
      <c r="E280" s="184" t="s">
        <v>5</v>
      </c>
      <c r="F280" s="185" t="s">
        <v>484</v>
      </c>
      <c r="H280" s="186">
        <v>117.48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130</v>
      </c>
      <c r="AU280" s="184" t="s">
        <v>80</v>
      </c>
      <c r="AV280" s="11" t="s">
        <v>80</v>
      </c>
      <c r="AW280" s="11" t="s">
        <v>32</v>
      </c>
      <c r="AX280" s="11" t="s">
        <v>68</v>
      </c>
      <c r="AY280" s="184" t="s">
        <v>121</v>
      </c>
    </row>
    <row r="281" spans="2:65" s="11" customFormat="1" x14ac:dyDescent="0.3">
      <c r="B281" s="182"/>
      <c r="D281" s="183" t="s">
        <v>130</v>
      </c>
      <c r="E281" s="184" t="s">
        <v>5</v>
      </c>
      <c r="F281" s="185" t="s">
        <v>485</v>
      </c>
      <c r="H281" s="186">
        <v>107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130</v>
      </c>
      <c r="AU281" s="184" t="s">
        <v>80</v>
      </c>
      <c r="AV281" s="11" t="s">
        <v>80</v>
      </c>
      <c r="AW281" s="11" t="s">
        <v>32</v>
      </c>
      <c r="AX281" s="11" t="s">
        <v>68</v>
      </c>
      <c r="AY281" s="184" t="s">
        <v>121</v>
      </c>
    </row>
    <row r="282" spans="2:65" s="11" customFormat="1" x14ac:dyDescent="0.3">
      <c r="B282" s="182"/>
      <c r="D282" s="183" t="s">
        <v>130</v>
      </c>
      <c r="E282" s="184" t="s">
        <v>5</v>
      </c>
      <c r="F282" s="185" t="s">
        <v>486</v>
      </c>
      <c r="H282" s="186">
        <v>1162.5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130</v>
      </c>
      <c r="AU282" s="184" t="s">
        <v>80</v>
      </c>
      <c r="AV282" s="11" t="s">
        <v>80</v>
      </c>
      <c r="AW282" s="11" t="s">
        <v>32</v>
      </c>
      <c r="AX282" s="11" t="s">
        <v>68</v>
      </c>
      <c r="AY282" s="184" t="s">
        <v>121</v>
      </c>
    </row>
    <row r="283" spans="2:65" s="13" customFormat="1" x14ac:dyDescent="0.3">
      <c r="B283" s="204"/>
      <c r="D283" s="183" t="s">
        <v>130</v>
      </c>
      <c r="E283" s="205" t="s">
        <v>5</v>
      </c>
      <c r="F283" s="206" t="s">
        <v>487</v>
      </c>
      <c r="H283" s="207" t="s">
        <v>5</v>
      </c>
      <c r="I283" s="208"/>
      <c r="L283" s="204"/>
      <c r="M283" s="209"/>
      <c r="N283" s="210"/>
      <c r="O283" s="210"/>
      <c r="P283" s="210"/>
      <c r="Q283" s="210"/>
      <c r="R283" s="210"/>
      <c r="S283" s="210"/>
      <c r="T283" s="211"/>
      <c r="AT283" s="207" t="s">
        <v>130</v>
      </c>
      <c r="AU283" s="207" t="s">
        <v>80</v>
      </c>
      <c r="AV283" s="13" t="s">
        <v>73</v>
      </c>
      <c r="AW283" s="13" t="s">
        <v>32</v>
      </c>
      <c r="AX283" s="13" t="s">
        <v>68</v>
      </c>
      <c r="AY283" s="207" t="s">
        <v>121</v>
      </c>
    </row>
    <row r="284" spans="2:65" s="11" customFormat="1" x14ac:dyDescent="0.3">
      <c r="B284" s="182"/>
      <c r="D284" s="183" t="s">
        <v>130</v>
      </c>
      <c r="E284" s="184" t="s">
        <v>5</v>
      </c>
      <c r="F284" s="185" t="s">
        <v>488</v>
      </c>
      <c r="H284" s="186">
        <v>180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130</v>
      </c>
      <c r="AU284" s="184" t="s">
        <v>80</v>
      </c>
      <c r="AV284" s="11" t="s">
        <v>80</v>
      </c>
      <c r="AW284" s="11" t="s">
        <v>32</v>
      </c>
      <c r="AX284" s="11" t="s">
        <v>68</v>
      </c>
      <c r="AY284" s="184" t="s">
        <v>121</v>
      </c>
    </row>
    <row r="285" spans="2:65" s="13" customFormat="1" x14ac:dyDescent="0.3">
      <c r="B285" s="204"/>
      <c r="D285" s="183" t="s">
        <v>130</v>
      </c>
      <c r="E285" s="205" t="s">
        <v>5</v>
      </c>
      <c r="F285" s="206" t="s">
        <v>489</v>
      </c>
      <c r="H285" s="207" t="s">
        <v>5</v>
      </c>
      <c r="I285" s="208"/>
      <c r="L285" s="204"/>
      <c r="M285" s="209"/>
      <c r="N285" s="210"/>
      <c r="O285" s="210"/>
      <c r="P285" s="210"/>
      <c r="Q285" s="210"/>
      <c r="R285" s="210"/>
      <c r="S285" s="210"/>
      <c r="T285" s="211"/>
      <c r="AT285" s="207" t="s">
        <v>130</v>
      </c>
      <c r="AU285" s="207" t="s">
        <v>80</v>
      </c>
      <c r="AV285" s="13" t="s">
        <v>73</v>
      </c>
      <c r="AW285" s="13" t="s">
        <v>32</v>
      </c>
      <c r="AX285" s="13" t="s">
        <v>68</v>
      </c>
      <c r="AY285" s="207" t="s">
        <v>121</v>
      </c>
    </row>
    <row r="286" spans="2:65" s="11" customFormat="1" x14ac:dyDescent="0.3">
      <c r="B286" s="182"/>
      <c r="D286" s="183" t="s">
        <v>130</v>
      </c>
      <c r="E286" s="184" t="s">
        <v>5</v>
      </c>
      <c r="F286" s="185" t="s">
        <v>490</v>
      </c>
      <c r="H286" s="186">
        <v>199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130</v>
      </c>
      <c r="AU286" s="184" t="s">
        <v>80</v>
      </c>
      <c r="AV286" s="11" t="s">
        <v>80</v>
      </c>
      <c r="AW286" s="11" t="s">
        <v>32</v>
      </c>
      <c r="AX286" s="11" t="s">
        <v>68</v>
      </c>
      <c r="AY286" s="184" t="s">
        <v>121</v>
      </c>
    </row>
    <row r="287" spans="2:65" s="12" customFormat="1" x14ac:dyDescent="0.3">
      <c r="B287" s="191"/>
      <c r="D287" s="192" t="s">
        <v>130</v>
      </c>
      <c r="E287" s="193" t="s">
        <v>5</v>
      </c>
      <c r="F287" s="194" t="s">
        <v>133</v>
      </c>
      <c r="H287" s="195">
        <v>1765.98</v>
      </c>
      <c r="I287" s="196"/>
      <c r="L287" s="191"/>
      <c r="M287" s="197"/>
      <c r="N287" s="198"/>
      <c r="O287" s="198"/>
      <c r="P287" s="198"/>
      <c r="Q287" s="198"/>
      <c r="R287" s="198"/>
      <c r="S287" s="198"/>
      <c r="T287" s="199"/>
      <c r="AT287" s="200" t="s">
        <v>130</v>
      </c>
      <c r="AU287" s="200" t="s">
        <v>80</v>
      </c>
      <c r="AV287" s="12" t="s">
        <v>128</v>
      </c>
      <c r="AW287" s="12" t="s">
        <v>32</v>
      </c>
      <c r="AX287" s="12" t="s">
        <v>73</v>
      </c>
      <c r="AY287" s="200" t="s">
        <v>121</v>
      </c>
    </row>
    <row r="288" spans="2:65" s="1" customFormat="1" ht="22.5" customHeight="1" x14ac:dyDescent="0.3">
      <c r="B288" s="169"/>
      <c r="C288" s="223" t="s">
        <v>491</v>
      </c>
      <c r="D288" s="223" t="s">
        <v>217</v>
      </c>
      <c r="E288" s="224" t="s">
        <v>492</v>
      </c>
      <c r="F288" s="225" t="s">
        <v>493</v>
      </c>
      <c r="G288" s="226" t="s">
        <v>462</v>
      </c>
      <c r="H288" s="227">
        <v>2146.9319999999998</v>
      </c>
      <c r="I288" s="228"/>
      <c r="J288" s="229">
        <f>ROUND(I288*H288,2)</f>
        <v>0</v>
      </c>
      <c r="K288" s="225" t="s">
        <v>5</v>
      </c>
      <c r="L288" s="230"/>
      <c r="M288" s="231" t="s">
        <v>5</v>
      </c>
      <c r="N288" s="232" t="s">
        <v>39</v>
      </c>
      <c r="O288" s="42"/>
      <c r="P288" s="179">
        <f>O288*H288</f>
        <v>0</v>
      </c>
      <c r="Q288" s="179">
        <v>1E-3</v>
      </c>
      <c r="R288" s="179">
        <f>Q288*H288</f>
        <v>2.1469319999999996</v>
      </c>
      <c r="S288" s="179">
        <v>0</v>
      </c>
      <c r="T288" s="180">
        <f>S288*H288</f>
        <v>0</v>
      </c>
      <c r="AR288" s="24" t="s">
        <v>301</v>
      </c>
      <c r="AT288" s="24" t="s">
        <v>217</v>
      </c>
      <c r="AU288" s="24" t="s">
        <v>80</v>
      </c>
      <c r="AY288" s="24" t="s">
        <v>121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24" t="s">
        <v>73</v>
      </c>
      <c r="BK288" s="181">
        <f>ROUND(I288*H288,2)</f>
        <v>0</v>
      </c>
      <c r="BL288" s="24" t="s">
        <v>216</v>
      </c>
      <c r="BM288" s="24" t="s">
        <v>494</v>
      </c>
    </row>
    <row r="289" spans="2:65" s="11" customFormat="1" x14ac:dyDescent="0.3">
      <c r="B289" s="182"/>
      <c r="D289" s="183" t="s">
        <v>130</v>
      </c>
      <c r="E289" s="184" t="s">
        <v>5</v>
      </c>
      <c r="F289" s="185" t="s">
        <v>495</v>
      </c>
      <c r="H289" s="186">
        <v>127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130</v>
      </c>
      <c r="AU289" s="184" t="s">
        <v>80</v>
      </c>
      <c r="AV289" s="11" t="s">
        <v>80</v>
      </c>
      <c r="AW289" s="11" t="s">
        <v>32</v>
      </c>
      <c r="AX289" s="11" t="s">
        <v>68</v>
      </c>
      <c r="AY289" s="184" t="s">
        <v>121</v>
      </c>
    </row>
    <row r="290" spans="2:65" s="11" customFormat="1" x14ac:dyDescent="0.3">
      <c r="B290" s="182"/>
      <c r="D290" s="183" t="s">
        <v>130</v>
      </c>
      <c r="E290" s="184" t="s">
        <v>5</v>
      </c>
      <c r="F290" s="185" t="s">
        <v>496</v>
      </c>
      <c r="H290" s="186">
        <v>94.9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130</v>
      </c>
      <c r="AU290" s="184" t="s">
        <v>80</v>
      </c>
      <c r="AV290" s="11" t="s">
        <v>80</v>
      </c>
      <c r="AW290" s="11" t="s">
        <v>32</v>
      </c>
      <c r="AX290" s="11" t="s">
        <v>68</v>
      </c>
      <c r="AY290" s="184" t="s">
        <v>121</v>
      </c>
    </row>
    <row r="291" spans="2:65" s="11" customFormat="1" x14ac:dyDescent="0.3">
      <c r="B291" s="182"/>
      <c r="D291" s="183" t="s">
        <v>130</v>
      </c>
      <c r="E291" s="184" t="s">
        <v>5</v>
      </c>
      <c r="F291" s="185" t="s">
        <v>497</v>
      </c>
      <c r="H291" s="186">
        <v>1766</v>
      </c>
      <c r="I291" s="187"/>
      <c r="L291" s="182"/>
      <c r="M291" s="188"/>
      <c r="N291" s="189"/>
      <c r="O291" s="189"/>
      <c r="P291" s="189"/>
      <c r="Q291" s="189"/>
      <c r="R291" s="189"/>
      <c r="S291" s="189"/>
      <c r="T291" s="190"/>
      <c r="AT291" s="184" t="s">
        <v>130</v>
      </c>
      <c r="AU291" s="184" t="s">
        <v>80</v>
      </c>
      <c r="AV291" s="11" t="s">
        <v>80</v>
      </c>
      <c r="AW291" s="11" t="s">
        <v>32</v>
      </c>
      <c r="AX291" s="11" t="s">
        <v>68</v>
      </c>
      <c r="AY291" s="184" t="s">
        <v>121</v>
      </c>
    </row>
    <row r="292" spans="2:65" s="14" customFormat="1" x14ac:dyDescent="0.3">
      <c r="B292" s="212"/>
      <c r="D292" s="183" t="s">
        <v>130</v>
      </c>
      <c r="E292" s="213" t="s">
        <v>5</v>
      </c>
      <c r="F292" s="214" t="s">
        <v>174</v>
      </c>
      <c r="H292" s="215">
        <v>1987.9</v>
      </c>
      <c r="I292" s="216"/>
      <c r="L292" s="212"/>
      <c r="M292" s="217"/>
      <c r="N292" s="218"/>
      <c r="O292" s="218"/>
      <c r="P292" s="218"/>
      <c r="Q292" s="218"/>
      <c r="R292" s="218"/>
      <c r="S292" s="218"/>
      <c r="T292" s="219"/>
      <c r="AT292" s="213" t="s">
        <v>130</v>
      </c>
      <c r="AU292" s="213" t="s">
        <v>80</v>
      </c>
      <c r="AV292" s="14" t="s">
        <v>142</v>
      </c>
      <c r="AW292" s="14" t="s">
        <v>32</v>
      </c>
      <c r="AX292" s="14" t="s">
        <v>68</v>
      </c>
      <c r="AY292" s="213" t="s">
        <v>121</v>
      </c>
    </row>
    <row r="293" spans="2:65" s="11" customFormat="1" x14ac:dyDescent="0.3">
      <c r="B293" s="182"/>
      <c r="D293" s="192" t="s">
        <v>130</v>
      </c>
      <c r="E293" s="201" t="s">
        <v>5</v>
      </c>
      <c r="F293" s="202" t="s">
        <v>498</v>
      </c>
      <c r="H293" s="203">
        <v>2146.9319999999998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130</v>
      </c>
      <c r="AU293" s="184" t="s">
        <v>80</v>
      </c>
      <c r="AV293" s="11" t="s">
        <v>80</v>
      </c>
      <c r="AW293" s="11" t="s">
        <v>32</v>
      </c>
      <c r="AX293" s="11" t="s">
        <v>73</v>
      </c>
      <c r="AY293" s="184" t="s">
        <v>121</v>
      </c>
    </row>
    <row r="294" spans="2:65" s="1" customFormat="1" ht="31.5" customHeight="1" x14ac:dyDescent="0.3">
      <c r="B294" s="169"/>
      <c r="C294" s="170" t="s">
        <v>499</v>
      </c>
      <c r="D294" s="170" t="s">
        <v>123</v>
      </c>
      <c r="E294" s="171" t="s">
        <v>500</v>
      </c>
      <c r="F294" s="172" t="s">
        <v>501</v>
      </c>
      <c r="G294" s="173" t="s">
        <v>462</v>
      </c>
      <c r="H294" s="174">
        <v>2165.259</v>
      </c>
      <c r="I294" s="175"/>
      <c r="J294" s="176">
        <f>ROUND(I294*H294,2)</f>
        <v>0</v>
      </c>
      <c r="K294" s="172" t="s">
        <v>127</v>
      </c>
      <c r="L294" s="41"/>
      <c r="M294" s="177" t="s">
        <v>5</v>
      </c>
      <c r="N294" s="178" t="s">
        <v>39</v>
      </c>
      <c r="O294" s="42"/>
      <c r="P294" s="179">
        <f>O294*H294</f>
        <v>0</v>
      </c>
      <c r="Q294" s="179">
        <v>0</v>
      </c>
      <c r="R294" s="179">
        <f>Q294*H294</f>
        <v>0</v>
      </c>
      <c r="S294" s="179">
        <v>1E-3</v>
      </c>
      <c r="T294" s="180">
        <f>S294*H294</f>
        <v>2.1652590000000003</v>
      </c>
      <c r="AR294" s="24" t="s">
        <v>216</v>
      </c>
      <c r="AT294" s="24" t="s">
        <v>123</v>
      </c>
      <c r="AU294" s="24" t="s">
        <v>80</v>
      </c>
      <c r="AY294" s="24" t="s">
        <v>121</v>
      </c>
      <c r="BE294" s="181">
        <f>IF(N294="základní",J294,0)</f>
        <v>0</v>
      </c>
      <c r="BF294" s="181">
        <f>IF(N294="snížená",J294,0)</f>
        <v>0</v>
      </c>
      <c r="BG294" s="181">
        <f>IF(N294="zákl. přenesená",J294,0)</f>
        <v>0</v>
      </c>
      <c r="BH294" s="181">
        <f>IF(N294="sníž. přenesená",J294,0)</f>
        <v>0</v>
      </c>
      <c r="BI294" s="181">
        <f>IF(N294="nulová",J294,0)</f>
        <v>0</v>
      </c>
      <c r="BJ294" s="24" t="s">
        <v>73</v>
      </c>
      <c r="BK294" s="181">
        <f>ROUND(I294*H294,2)</f>
        <v>0</v>
      </c>
      <c r="BL294" s="24" t="s">
        <v>216</v>
      </c>
      <c r="BM294" s="24" t="s">
        <v>502</v>
      </c>
    </row>
    <row r="295" spans="2:65" s="13" customFormat="1" x14ac:dyDescent="0.3">
      <c r="B295" s="204"/>
      <c r="D295" s="183" t="s">
        <v>130</v>
      </c>
      <c r="E295" s="205" t="s">
        <v>5</v>
      </c>
      <c r="F295" s="206" t="s">
        <v>503</v>
      </c>
      <c r="H295" s="207" t="s">
        <v>5</v>
      </c>
      <c r="I295" s="208"/>
      <c r="L295" s="204"/>
      <c r="M295" s="209"/>
      <c r="N295" s="210"/>
      <c r="O295" s="210"/>
      <c r="P295" s="210"/>
      <c r="Q295" s="210"/>
      <c r="R295" s="210"/>
      <c r="S295" s="210"/>
      <c r="T295" s="211"/>
      <c r="AT295" s="207" t="s">
        <v>130</v>
      </c>
      <c r="AU295" s="207" t="s">
        <v>80</v>
      </c>
      <c r="AV295" s="13" t="s">
        <v>73</v>
      </c>
      <c r="AW295" s="13" t="s">
        <v>32</v>
      </c>
      <c r="AX295" s="13" t="s">
        <v>68</v>
      </c>
      <c r="AY295" s="207" t="s">
        <v>121</v>
      </c>
    </row>
    <row r="296" spans="2:65" s="11" customFormat="1" x14ac:dyDescent="0.3">
      <c r="B296" s="182"/>
      <c r="D296" s="183" t="s">
        <v>130</v>
      </c>
      <c r="E296" s="184" t="s">
        <v>5</v>
      </c>
      <c r="F296" s="185" t="s">
        <v>504</v>
      </c>
      <c r="H296" s="186">
        <v>149.91999999999999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130</v>
      </c>
      <c r="AU296" s="184" t="s">
        <v>80</v>
      </c>
      <c r="AV296" s="11" t="s">
        <v>80</v>
      </c>
      <c r="AW296" s="11" t="s">
        <v>32</v>
      </c>
      <c r="AX296" s="11" t="s">
        <v>68</v>
      </c>
      <c r="AY296" s="184" t="s">
        <v>121</v>
      </c>
    </row>
    <row r="297" spans="2:65" s="11" customFormat="1" x14ac:dyDescent="0.3">
      <c r="B297" s="182"/>
      <c r="D297" s="183" t="s">
        <v>130</v>
      </c>
      <c r="E297" s="184" t="s">
        <v>5</v>
      </c>
      <c r="F297" s="185" t="s">
        <v>505</v>
      </c>
      <c r="H297" s="186">
        <v>181.94399999999999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130</v>
      </c>
      <c r="AU297" s="184" t="s">
        <v>80</v>
      </c>
      <c r="AV297" s="11" t="s">
        <v>80</v>
      </c>
      <c r="AW297" s="11" t="s">
        <v>32</v>
      </c>
      <c r="AX297" s="11" t="s">
        <v>68</v>
      </c>
      <c r="AY297" s="184" t="s">
        <v>121</v>
      </c>
    </row>
    <row r="298" spans="2:65" s="11" customFormat="1" x14ac:dyDescent="0.3">
      <c r="B298" s="182"/>
      <c r="D298" s="183" t="s">
        <v>130</v>
      </c>
      <c r="E298" s="184" t="s">
        <v>5</v>
      </c>
      <c r="F298" s="185" t="s">
        <v>506</v>
      </c>
      <c r="H298" s="186">
        <v>33.5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130</v>
      </c>
      <c r="AU298" s="184" t="s">
        <v>80</v>
      </c>
      <c r="AV298" s="11" t="s">
        <v>80</v>
      </c>
      <c r="AW298" s="11" t="s">
        <v>32</v>
      </c>
      <c r="AX298" s="11" t="s">
        <v>68</v>
      </c>
      <c r="AY298" s="184" t="s">
        <v>121</v>
      </c>
    </row>
    <row r="299" spans="2:65" s="11" customFormat="1" x14ac:dyDescent="0.3">
      <c r="B299" s="182"/>
      <c r="D299" s="183" t="s">
        <v>130</v>
      </c>
      <c r="E299" s="184" t="s">
        <v>5</v>
      </c>
      <c r="F299" s="185" t="s">
        <v>507</v>
      </c>
      <c r="H299" s="186">
        <v>550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130</v>
      </c>
      <c r="AU299" s="184" t="s">
        <v>80</v>
      </c>
      <c r="AV299" s="11" t="s">
        <v>80</v>
      </c>
      <c r="AW299" s="11" t="s">
        <v>32</v>
      </c>
      <c r="AX299" s="11" t="s">
        <v>68</v>
      </c>
      <c r="AY299" s="184" t="s">
        <v>121</v>
      </c>
    </row>
    <row r="300" spans="2:65" s="11" customFormat="1" x14ac:dyDescent="0.3">
      <c r="B300" s="182"/>
      <c r="D300" s="183" t="s">
        <v>130</v>
      </c>
      <c r="E300" s="184" t="s">
        <v>5</v>
      </c>
      <c r="F300" s="185" t="s">
        <v>508</v>
      </c>
      <c r="H300" s="186">
        <v>1632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130</v>
      </c>
      <c r="AU300" s="184" t="s">
        <v>80</v>
      </c>
      <c r="AV300" s="11" t="s">
        <v>80</v>
      </c>
      <c r="AW300" s="11" t="s">
        <v>32</v>
      </c>
      <c r="AX300" s="11" t="s">
        <v>68</v>
      </c>
      <c r="AY300" s="184" t="s">
        <v>121</v>
      </c>
    </row>
    <row r="301" spans="2:65" s="14" customFormat="1" x14ac:dyDescent="0.3">
      <c r="B301" s="212"/>
      <c r="D301" s="183" t="s">
        <v>130</v>
      </c>
      <c r="E301" s="213" t="s">
        <v>5</v>
      </c>
      <c r="F301" s="214" t="s">
        <v>174</v>
      </c>
      <c r="H301" s="215">
        <v>2547.364</v>
      </c>
      <c r="I301" s="216"/>
      <c r="L301" s="212"/>
      <c r="M301" s="217"/>
      <c r="N301" s="218"/>
      <c r="O301" s="218"/>
      <c r="P301" s="218"/>
      <c r="Q301" s="218"/>
      <c r="R301" s="218"/>
      <c r="S301" s="218"/>
      <c r="T301" s="219"/>
      <c r="AT301" s="213" t="s">
        <v>130</v>
      </c>
      <c r="AU301" s="213" t="s">
        <v>80</v>
      </c>
      <c r="AV301" s="14" t="s">
        <v>142</v>
      </c>
      <c r="AW301" s="14" t="s">
        <v>32</v>
      </c>
      <c r="AX301" s="14" t="s">
        <v>68</v>
      </c>
      <c r="AY301" s="213" t="s">
        <v>121</v>
      </c>
    </row>
    <row r="302" spans="2:65" s="11" customFormat="1" x14ac:dyDescent="0.3">
      <c r="B302" s="182"/>
      <c r="D302" s="192" t="s">
        <v>130</v>
      </c>
      <c r="E302" s="201" t="s">
        <v>5</v>
      </c>
      <c r="F302" s="202" t="s">
        <v>509</v>
      </c>
      <c r="H302" s="203">
        <v>2165.259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130</v>
      </c>
      <c r="AU302" s="184" t="s">
        <v>80</v>
      </c>
      <c r="AV302" s="11" t="s">
        <v>80</v>
      </c>
      <c r="AW302" s="11" t="s">
        <v>32</v>
      </c>
      <c r="AX302" s="11" t="s">
        <v>73</v>
      </c>
      <c r="AY302" s="184" t="s">
        <v>121</v>
      </c>
    </row>
    <row r="303" spans="2:65" s="1" customFormat="1" ht="22.5" customHeight="1" x14ac:dyDescent="0.3">
      <c r="B303" s="169"/>
      <c r="C303" s="170" t="s">
        <v>510</v>
      </c>
      <c r="D303" s="170" t="s">
        <v>123</v>
      </c>
      <c r="E303" s="171" t="s">
        <v>511</v>
      </c>
      <c r="F303" s="172" t="s">
        <v>512</v>
      </c>
      <c r="G303" s="173" t="s">
        <v>202</v>
      </c>
      <c r="H303" s="174">
        <v>2.3849999999999998</v>
      </c>
      <c r="I303" s="175"/>
      <c r="J303" s="176">
        <f>ROUND(I303*H303,2)</f>
        <v>0</v>
      </c>
      <c r="K303" s="172" t="s">
        <v>127</v>
      </c>
      <c r="L303" s="41"/>
      <c r="M303" s="177" t="s">
        <v>5</v>
      </c>
      <c r="N303" s="178" t="s">
        <v>39</v>
      </c>
      <c r="O303" s="42"/>
      <c r="P303" s="179">
        <f>O303*H303</f>
        <v>0</v>
      </c>
      <c r="Q303" s="179">
        <v>0</v>
      </c>
      <c r="R303" s="179">
        <f>Q303*H303</f>
        <v>0</v>
      </c>
      <c r="S303" s="179">
        <v>0</v>
      </c>
      <c r="T303" s="180">
        <f>S303*H303</f>
        <v>0</v>
      </c>
      <c r="AR303" s="24" t="s">
        <v>216</v>
      </c>
      <c r="AT303" s="24" t="s">
        <v>123</v>
      </c>
      <c r="AU303" s="24" t="s">
        <v>80</v>
      </c>
      <c r="AY303" s="24" t="s">
        <v>121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4" t="s">
        <v>73</v>
      </c>
      <c r="BK303" s="181">
        <f>ROUND(I303*H303,2)</f>
        <v>0</v>
      </c>
      <c r="BL303" s="24" t="s">
        <v>216</v>
      </c>
      <c r="BM303" s="24" t="s">
        <v>513</v>
      </c>
    </row>
    <row r="304" spans="2:65" s="10" customFormat="1" ht="29.85" customHeight="1" x14ac:dyDescent="0.3">
      <c r="B304" s="155"/>
      <c r="D304" s="166" t="s">
        <v>67</v>
      </c>
      <c r="E304" s="167" t="s">
        <v>514</v>
      </c>
      <c r="F304" s="167" t="s">
        <v>515</v>
      </c>
      <c r="I304" s="158"/>
      <c r="J304" s="168">
        <f>BK304</f>
        <v>0</v>
      </c>
      <c r="L304" s="155"/>
      <c r="M304" s="160"/>
      <c r="N304" s="161"/>
      <c r="O304" s="161"/>
      <c r="P304" s="162">
        <f>SUM(P305:P311)</f>
        <v>0</v>
      </c>
      <c r="Q304" s="161"/>
      <c r="R304" s="162">
        <f>SUM(R305:R311)</f>
        <v>0.10237936000000002</v>
      </c>
      <c r="S304" s="161"/>
      <c r="T304" s="163">
        <f>SUM(T305:T311)</f>
        <v>0</v>
      </c>
      <c r="AR304" s="156" t="s">
        <v>80</v>
      </c>
      <c r="AT304" s="164" t="s">
        <v>67</v>
      </c>
      <c r="AU304" s="164" t="s">
        <v>73</v>
      </c>
      <c r="AY304" s="156" t="s">
        <v>121</v>
      </c>
      <c r="BK304" s="165">
        <f>SUM(BK305:BK311)</f>
        <v>0</v>
      </c>
    </row>
    <row r="305" spans="2:65" s="1" customFormat="1" ht="31.5" customHeight="1" x14ac:dyDescent="0.3">
      <c r="B305" s="169"/>
      <c r="C305" s="170" t="s">
        <v>516</v>
      </c>
      <c r="D305" s="170" t="s">
        <v>123</v>
      </c>
      <c r="E305" s="171" t="s">
        <v>517</v>
      </c>
      <c r="F305" s="172" t="s">
        <v>518</v>
      </c>
      <c r="G305" s="173" t="s">
        <v>126</v>
      </c>
      <c r="H305" s="174">
        <v>70.936000000000007</v>
      </c>
      <c r="I305" s="175"/>
      <c r="J305" s="176">
        <f>ROUND(I305*H305,2)</f>
        <v>0</v>
      </c>
      <c r="K305" s="172" t="s">
        <v>127</v>
      </c>
      <c r="L305" s="41"/>
      <c r="M305" s="177" t="s">
        <v>5</v>
      </c>
      <c r="N305" s="178" t="s">
        <v>39</v>
      </c>
      <c r="O305" s="42"/>
      <c r="P305" s="179">
        <f>O305*H305</f>
        <v>0</v>
      </c>
      <c r="Q305" s="179">
        <v>0</v>
      </c>
      <c r="R305" s="179">
        <f>Q305*H305</f>
        <v>0</v>
      </c>
      <c r="S305" s="179">
        <v>0</v>
      </c>
      <c r="T305" s="180">
        <f>S305*H305</f>
        <v>0</v>
      </c>
      <c r="AR305" s="24" t="s">
        <v>216</v>
      </c>
      <c r="AT305" s="24" t="s">
        <v>123</v>
      </c>
      <c r="AU305" s="24" t="s">
        <v>80</v>
      </c>
      <c r="AY305" s="24" t="s">
        <v>121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4" t="s">
        <v>73</v>
      </c>
      <c r="BK305" s="181">
        <f>ROUND(I305*H305,2)</f>
        <v>0</v>
      </c>
      <c r="BL305" s="24" t="s">
        <v>216</v>
      </c>
      <c r="BM305" s="24" t="s">
        <v>519</v>
      </c>
    </row>
    <row r="306" spans="2:65" s="13" customFormat="1" x14ac:dyDescent="0.3">
      <c r="B306" s="204"/>
      <c r="D306" s="183" t="s">
        <v>130</v>
      </c>
      <c r="E306" s="205" t="s">
        <v>5</v>
      </c>
      <c r="F306" s="206" t="s">
        <v>520</v>
      </c>
      <c r="H306" s="207" t="s">
        <v>5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7" t="s">
        <v>130</v>
      </c>
      <c r="AU306" s="207" t="s">
        <v>80</v>
      </c>
      <c r="AV306" s="13" t="s">
        <v>73</v>
      </c>
      <c r="AW306" s="13" t="s">
        <v>32</v>
      </c>
      <c r="AX306" s="13" t="s">
        <v>68</v>
      </c>
      <c r="AY306" s="207" t="s">
        <v>121</v>
      </c>
    </row>
    <row r="307" spans="2:65" s="11" customFormat="1" x14ac:dyDescent="0.3">
      <c r="B307" s="182"/>
      <c r="D307" s="192" t="s">
        <v>130</v>
      </c>
      <c r="E307" s="201" t="s">
        <v>5</v>
      </c>
      <c r="F307" s="202" t="s">
        <v>521</v>
      </c>
      <c r="H307" s="203">
        <v>70.936000000000007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130</v>
      </c>
      <c r="AU307" s="184" t="s">
        <v>80</v>
      </c>
      <c r="AV307" s="11" t="s">
        <v>80</v>
      </c>
      <c r="AW307" s="11" t="s">
        <v>32</v>
      </c>
      <c r="AX307" s="11" t="s">
        <v>73</v>
      </c>
      <c r="AY307" s="184" t="s">
        <v>121</v>
      </c>
    </row>
    <row r="308" spans="2:65" s="1" customFormat="1" ht="22.5" customHeight="1" x14ac:dyDescent="0.3">
      <c r="B308" s="169"/>
      <c r="C308" s="170" t="s">
        <v>522</v>
      </c>
      <c r="D308" s="170" t="s">
        <v>123</v>
      </c>
      <c r="E308" s="171" t="s">
        <v>523</v>
      </c>
      <c r="F308" s="172" t="s">
        <v>524</v>
      </c>
      <c r="G308" s="173" t="s">
        <v>126</v>
      </c>
      <c r="H308" s="174">
        <v>70.936000000000007</v>
      </c>
      <c r="I308" s="175"/>
      <c r="J308" s="176">
        <f>ROUND(I308*H308,2)</f>
        <v>0</v>
      </c>
      <c r="K308" s="172" t="s">
        <v>127</v>
      </c>
      <c r="L308" s="41"/>
      <c r="M308" s="177" t="s">
        <v>5</v>
      </c>
      <c r="N308" s="178" t="s">
        <v>39</v>
      </c>
      <c r="O308" s="42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4" t="s">
        <v>216</v>
      </c>
      <c r="AT308" s="24" t="s">
        <v>123</v>
      </c>
      <c r="AU308" s="24" t="s">
        <v>80</v>
      </c>
      <c r="AY308" s="24" t="s">
        <v>121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4" t="s">
        <v>73</v>
      </c>
      <c r="BK308" s="181">
        <f>ROUND(I308*H308,2)</f>
        <v>0</v>
      </c>
      <c r="BL308" s="24" t="s">
        <v>216</v>
      </c>
      <c r="BM308" s="24" t="s">
        <v>525</v>
      </c>
    </row>
    <row r="309" spans="2:65" s="1" customFormat="1" ht="22.5" customHeight="1" x14ac:dyDescent="0.3">
      <c r="B309" s="169"/>
      <c r="C309" s="170" t="s">
        <v>526</v>
      </c>
      <c r="D309" s="170" t="s">
        <v>123</v>
      </c>
      <c r="E309" s="171" t="s">
        <v>527</v>
      </c>
      <c r="F309" s="172" t="s">
        <v>528</v>
      </c>
      <c r="G309" s="173" t="s">
        <v>126</v>
      </c>
      <c r="H309" s="174">
        <v>70.936000000000007</v>
      </c>
      <c r="I309" s="175"/>
      <c r="J309" s="176">
        <f>ROUND(I309*H309,2)</f>
        <v>0</v>
      </c>
      <c r="K309" s="172" t="s">
        <v>127</v>
      </c>
      <c r="L309" s="41"/>
      <c r="M309" s="177" t="s">
        <v>5</v>
      </c>
      <c r="N309" s="178" t="s">
        <v>39</v>
      </c>
      <c r="O309" s="42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AR309" s="24" t="s">
        <v>216</v>
      </c>
      <c r="AT309" s="24" t="s">
        <v>123</v>
      </c>
      <c r="AU309" s="24" t="s">
        <v>80</v>
      </c>
      <c r="AY309" s="24" t="s">
        <v>121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4" t="s">
        <v>73</v>
      </c>
      <c r="BK309" s="181">
        <f>ROUND(I309*H309,2)</f>
        <v>0</v>
      </c>
      <c r="BL309" s="24" t="s">
        <v>216</v>
      </c>
      <c r="BM309" s="24" t="s">
        <v>529</v>
      </c>
    </row>
    <row r="310" spans="2:65" s="1" customFormat="1" ht="22.5" customHeight="1" x14ac:dyDescent="0.3">
      <c r="B310" s="169"/>
      <c r="C310" s="170" t="s">
        <v>530</v>
      </c>
      <c r="D310" s="170" t="s">
        <v>123</v>
      </c>
      <c r="E310" s="171" t="s">
        <v>531</v>
      </c>
      <c r="F310" s="172" t="s">
        <v>532</v>
      </c>
      <c r="G310" s="173" t="s">
        <v>126</v>
      </c>
      <c r="H310" s="174">
        <v>70.936000000000007</v>
      </c>
      <c r="I310" s="175"/>
      <c r="J310" s="176">
        <f>ROUND(I310*H310,2)</f>
        <v>0</v>
      </c>
      <c r="K310" s="172" t="s">
        <v>127</v>
      </c>
      <c r="L310" s="41"/>
      <c r="M310" s="177" t="s">
        <v>5</v>
      </c>
      <c r="N310" s="178" t="s">
        <v>39</v>
      </c>
      <c r="O310" s="42"/>
      <c r="P310" s="179">
        <f>O310*H310</f>
        <v>0</v>
      </c>
      <c r="Q310" s="179">
        <v>1.2600000000000001E-3</v>
      </c>
      <c r="R310" s="179">
        <f>Q310*H310</f>
        <v>8.9379360000000019E-2</v>
      </c>
      <c r="S310" s="179">
        <v>0</v>
      </c>
      <c r="T310" s="180">
        <f>S310*H310</f>
        <v>0</v>
      </c>
      <c r="AR310" s="24" t="s">
        <v>216</v>
      </c>
      <c r="AT310" s="24" t="s">
        <v>123</v>
      </c>
      <c r="AU310" s="24" t="s">
        <v>80</v>
      </c>
      <c r="AY310" s="24" t="s">
        <v>121</v>
      </c>
      <c r="BE310" s="181">
        <f>IF(N310="základní",J310,0)</f>
        <v>0</v>
      </c>
      <c r="BF310" s="181">
        <f>IF(N310="snížená",J310,0)</f>
        <v>0</v>
      </c>
      <c r="BG310" s="181">
        <f>IF(N310="zákl. přenesená",J310,0)</f>
        <v>0</v>
      </c>
      <c r="BH310" s="181">
        <f>IF(N310="sníž. přenesená",J310,0)</f>
        <v>0</v>
      </c>
      <c r="BI310" s="181">
        <f>IF(N310="nulová",J310,0)</f>
        <v>0</v>
      </c>
      <c r="BJ310" s="24" t="s">
        <v>73</v>
      </c>
      <c r="BK310" s="181">
        <f>ROUND(I310*H310,2)</f>
        <v>0</v>
      </c>
      <c r="BL310" s="24" t="s">
        <v>216</v>
      </c>
      <c r="BM310" s="24" t="s">
        <v>533</v>
      </c>
    </row>
    <row r="311" spans="2:65" s="1" customFormat="1" ht="22.5" customHeight="1" x14ac:dyDescent="0.3">
      <c r="B311" s="169"/>
      <c r="C311" s="223" t="s">
        <v>534</v>
      </c>
      <c r="D311" s="223" t="s">
        <v>217</v>
      </c>
      <c r="E311" s="224" t="s">
        <v>535</v>
      </c>
      <c r="F311" s="225" t="s">
        <v>536</v>
      </c>
      <c r="G311" s="226" t="s">
        <v>462</v>
      </c>
      <c r="H311" s="227">
        <v>13</v>
      </c>
      <c r="I311" s="228"/>
      <c r="J311" s="229">
        <f>ROUND(I311*H311,2)</f>
        <v>0</v>
      </c>
      <c r="K311" s="225" t="s">
        <v>127</v>
      </c>
      <c r="L311" s="230"/>
      <c r="M311" s="231" t="s">
        <v>5</v>
      </c>
      <c r="N311" s="232" t="s">
        <v>39</v>
      </c>
      <c r="O311" s="42"/>
      <c r="P311" s="179">
        <f>O311*H311</f>
        <v>0</v>
      </c>
      <c r="Q311" s="179">
        <v>1E-3</v>
      </c>
      <c r="R311" s="179">
        <f>Q311*H311</f>
        <v>1.3000000000000001E-2</v>
      </c>
      <c r="S311" s="179">
        <v>0</v>
      </c>
      <c r="T311" s="180">
        <f>S311*H311</f>
        <v>0</v>
      </c>
      <c r="AR311" s="24" t="s">
        <v>301</v>
      </c>
      <c r="AT311" s="24" t="s">
        <v>217</v>
      </c>
      <c r="AU311" s="24" t="s">
        <v>80</v>
      </c>
      <c r="AY311" s="24" t="s">
        <v>121</v>
      </c>
      <c r="BE311" s="181">
        <f>IF(N311="základní",J311,0)</f>
        <v>0</v>
      </c>
      <c r="BF311" s="181">
        <f>IF(N311="snížená",J311,0)</f>
        <v>0</v>
      </c>
      <c r="BG311" s="181">
        <f>IF(N311="zákl. přenesená",J311,0)</f>
        <v>0</v>
      </c>
      <c r="BH311" s="181">
        <f>IF(N311="sníž. přenesená",J311,0)</f>
        <v>0</v>
      </c>
      <c r="BI311" s="181">
        <f>IF(N311="nulová",J311,0)</f>
        <v>0</v>
      </c>
      <c r="BJ311" s="24" t="s">
        <v>73</v>
      </c>
      <c r="BK311" s="181">
        <f>ROUND(I311*H311,2)</f>
        <v>0</v>
      </c>
      <c r="BL311" s="24" t="s">
        <v>216</v>
      </c>
      <c r="BM311" s="24" t="s">
        <v>537</v>
      </c>
    </row>
    <row r="312" spans="2:65" s="10" customFormat="1" ht="37.35" customHeight="1" x14ac:dyDescent="0.35">
      <c r="B312" s="155"/>
      <c r="D312" s="156" t="s">
        <v>67</v>
      </c>
      <c r="E312" s="157" t="s">
        <v>538</v>
      </c>
      <c r="F312" s="157" t="s">
        <v>539</v>
      </c>
      <c r="I312" s="158"/>
      <c r="J312" s="159">
        <f>BK312</f>
        <v>0</v>
      </c>
      <c r="L312" s="155"/>
      <c r="M312" s="160"/>
      <c r="N312" s="161"/>
      <c r="O312" s="161"/>
      <c r="P312" s="162">
        <f>P313+P315+P320+P322</f>
        <v>0</v>
      </c>
      <c r="Q312" s="161"/>
      <c r="R312" s="162">
        <f>R313+R315+R320+R322</f>
        <v>0</v>
      </c>
      <c r="S312" s="161"/>
      <c r="T312" s="163">
        <f>T313+T315+T320+T322</f>
        <v>0</v>
      </c>
      <c r="AR312" s="156" t="s">
        <v>153</v>
      </c>
      <c r="AT312" s="164" t="s">
        <v>67</v>
      </c>
      <c r="AU312" s="164" t="s">
        <v>68</v>
      </c>
      <c r="AY312" s="156" t="s">
        <v>121</v>
      </c>
      <c r="BK312" s="165">
        <f>BK313+BK315+BK320+BK322</f>
        <v>0</v>
      </c>
    </row>
    <row r="313" spans="2:65" s="10" customFormat="1" ht="19.899999999999999" customHeight="1" x14ac:dyDescent="0.3">
      <c r="B313" s="155"/>
      <c r="D313" s="166" t="s">
        <v>67</v>
      </c>
      <c r="E313" s="167" t="s">
        <v>540</v>
      </c>
      <c r="F313" s="167" t="s">
        <v>541</v>
      </c>
      <c r="I313" s="158"/>
      <c r="J313" s="168">
        <f>BK313</f>
        <v>0</v>
      </c>
      <c r="L313" s="155"/>
      <c r="M313" s="160"/>
      <c r="N313" s="161"/>
      <c r="O313" s="161"/>
      <c r="P313" s="162">
        <f>P314</f>
        <v>0</v>
      </c>
      <c r="Q313" s="161"/>
      <c r="R313" s="162">
        <f>R314</f>
        <v>0</v>
      </c>
      <c r="S313" s="161"/>
      <c r="T313" s="163">
        <f>T314</f>
        <v>0</v>
      </c>
      <c r="AR313" s="156" t="s">
        <v>153</v>
      </c>
      <c r="AT313" s="164" t="s">
        <v>67</v>
      </c>
      <c r="AU313" s="164" t="s">
        <v>73</v>
      </c>
      <c r="AY313" s="156" t="s">
        <v>121</v>
      </c>
      <c r="BK313" s="165">
        <f>BK314</f>
        <v>0</v>
      </c>
    </row>
    <row r="314" spans="2:65" s="1" customFormat="1" ht="22.5" customHeight="1" x14ac:dyDescent="0.3">
      <c r="B314" s="169"/>
      <c r="C314" s="170" t="s">
        <v>542</v>
      </c>
      <c r="D314" s="170" t="s">
        <v>123</v>
      </c>
      <c r="E314" s="171" t="s">
        <v>543</v>
      </c>
      <c r="F314" s="172" t="s">
        <v>544</v>
      </c>
      <c r="G314" s="173" t="s">
        <v>545</v>
      </c>
      <c r="H314" s="174">
        <v>1</v>
      </c>
      <c r="I314" s="175"/>
      <c r="J314" s="176">
        <f>ROUND(I314*H314,2)</f>
        <v>0</v>
      </c>
      <c r="K314" s="172" t="s">
        <v>127</v>
      </c>
      <c r="L314" s="41"/>
      <c r="M314" s="177" t="s">
        <v>5</v>
      </c>
      <c r="N314" s="178" t="s">
        <v>39</v>
      </c>
      <c r="O314" s="42"/>
      <c r="P314" s="179">
        <f>O314*H314</f>
        <v>0</v>
      </c>
      <c r="Q314" s="179">
        <v>0</v>
      </c>
      <c r="R314" s="179">
        <f>Q314*H314</f>
        <v>0</v>
      </c>
      <c r="S314" s="179">
        <v>0</v>
      </c>
      <c r="T314" s="180">
        <f>S314*H314</f>
        <v>0</v>
      </c>
      <c r="AR314" s="24" t="s">
        <v>546</v>
      </c>
      <c r="AT314" s="24" t="s">
        <v>123</v>
      </c>
      <c r="AU314" s="24" t="s">
        <v>80</v>
      </c>
      <c r="AY314" s="24" t="s">
        <v>121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4" t="s">
        <v>73</v>
      </c>
      <c r="BK314" s="181">
        <f>ROUND(I314*H314,2)</f>
        <v>0</v>
      </c>
      <c r="BL314" s="24" t="s">
        <v>546</v>
      </c>
      <c r="BM314" s="24" t="s">
        <v>547</v>
      </c>
    </row>
    <row r="315" spans="2:65" s="10" customFormat="1" ht="29.85" customHeight="1" x14ac:dyDescent="0.3">
      <c r="B315" s="155"/>
      <c r="D315" s="166" t="s">
        <v>67</v>
      </c>
      <c r="E315" s="167" t="s">
        <v>548</v>
      </c>
      <c r="F315" s="167" t="s">
        <v>549</v>
      </c>
      <c r="I315" s="158"/>
      <c r="J315" s="168">
        <f>BK315</f>
        <v>0</v>
      </c>
      <c r="L315" s="155"/>
      <c r="M315" s="160"/>
      <c r="N315" s="161"/>
      <c r="O315" s="161"/>
      <c r="P315" s="162">
        <f>SUM(P316:P319)</f>
        <v>0</v>
      </c>
      <c r="Q315" s="161"/>
      <c r="R315" s="162">
        <f>SUM(R316:R319)</f>
        <v>0</v>
      </c>
      <c r="S315" s="161"/>
      <c r="T315" s="163">
        <f>SUM(T316:T319)</f>
        <v>0</v>
      </c>
      <c r="AR315" s="156" t="s">
        <v>153</v>
      </c>
      <c r="AT315" s="164" t="s">
        <v>67</v>
      </c>
      <c r="AU315" s="164" t="s">
        <v>73</v>
      </c>
      <c r="AY315" s="156" t="s">
        <v>121</v>
      </c>
      <c r="BK315" s="165">
        <f>SUM(BK316:BK319)</f>
        <v>0</v>
      </c>
    </row>
    <row r="316" spans="2:65" s="1" customFormat="1" ht="22.5" customHeight="1" x14ac:dyDescent="0.3">
      <c r="B316" s="169"/>
      <c r="C316" s="170" t="s">
        <v>550</v>
      </c>
      <c r="D316" s="170" t="s">
        <v>123</v>
      </c>
      <c r="E316" s="171" t="s">
        <v>551</v>
      </c>
      <c r="F316" s="172" t="s">
        <v>552</v>
      </c>
      <c r="G316" s="173" t="s">
        <v>545</v>
      </c>
      <c r="H316" s="174">
        <v>1</v>
      </c>
      <c r="I316" s="175"/>
      <c r="J316" s="176">
        <f>ROUND(I316*H316,2)</f>
        <v>0</v>
      </c>
      <c r="K316" s="172" t="s">
        <v>127</v>
      </c>
      <c r="L316" s="41"/>
      <c r="M316" s="177" t="s">
        <v>5</v>
      </c>
      <c r="N316" s="178" t="s">
        <v>39</v>
      </c>
      <c r="O316" s="42"/>
      <c r="P316" s="179">
        <f>O316*H316</f>
        <v>0</v>
      </c>
      <c r="Q316" s="179">
        <v>0</v>
      </c>
      <c r="R316" s="179">
        <f>Q316*H316</f>
        <v>0</v>
      </c>
      <c r="S316" s="179">
        <v>0</v>
      </c>
      <c r="T316" s="180">
        <f>S316*H316</f>
        <v>0</v>
      </c>
      <c r="AR316" s="24" t="s">
        <v>546</v>
      </c>
      <c r="AT316" s="24" t="s">
        <v>123</v>
      </c>
      <c r="AU316" s="24" t="s">
        <v>80</v>
      </c>
      <c r="AY316" s="24" t="s">
        <v>121</v>
      </c>
      <c r="BE316" s="181">
        <f>IF(N316="základní",J316,0)</f>
        <v>0</v>
      </c>
      <c r="BF316" s="181">
        <f>IF(N316="snížená",J316,0)</f>
        <v>0</v>
      </c>
      <c r="BG316" s="181">
        <f>IF(N316="zákl. přenesená",J316,0)</f>
        <v>0</v>
      </c>
      <c r="BH316" s="181">
        <f>IF(N316="sníž. přenesená",J316,0)</f>
        <v>0</v>
      </c>
      <c r="BI316" s="181">
        <f>IF(N316="nulová",J316,0)</f>
        <v>0</v>
      </c>
      <c r="BJ316" s="24" t="s">
        <v>73</v>
      </c>
      <c r="BK316" s="181">
        <f>ROUND(I316*H316,2)</f>
        <v>0</v>
      </c>
      <c r="BL316" s="24" t="s">
        <v>546</v>
      </c>
      <c r="BM316" s="24" t="s">
        <v>553</v>
      </c>
    </row>
    <row r="317" spans="2:65" s="1" customFormat="1" ht="22.5" customHeight="1" x14ac:dyDescent="0.3">
      <c r="B317" s="169"/>
      <c r="C317" s="170" t="s">
        <v>554</v>
      </c>
      <c r="D317" s="170" t="s">
        <v>123</v>
      </c>
      <c r="E317" s="171" t="s">
        <v>555</v>
      </c>
      <c r="F317" s="172" t="s">
        <v>556</v>
      </c>
      <c r="G317" s="173" t="s">
        <v>545</v>
      </c>
      <c r="H317" s="174">
        <v>1</v>
      </c>
      <c r="I317" s="175"/>
      <c r="J317" s="176">
        <f>ROUND(I317*H317,2)</f>
        <v>0</v>
      </c>
      <c r="K317" s="172" t="s">
        <v>127</v>
      </c>
      <c r="L317" s="41"/>
      <c r="M317" s="177" t="s">
        <v>5</v>
      </c>
      <c r="N317" s="178" t="s">
        <v>39</v>
      </c>
      <c r="O317" s="42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4" t="s">
        <v>546</v>
      </c>
      <c r="AT317" s="24" t="s">
        <v>123</v>
      </c>
      <c r="AU317" s="24" t="s">
        <v>80</v>
      </c>
      <c r="AY317" s="24" t="s">
        <v>121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4" t="s">
        <v>73</v>
      </c>
      <c r="BK317" s="181">
        <f>ROUND(I317*H317,2)</f>
        <v>0</v>
      </c>
      <c r="BL317" s="24" t="s">
        <v>546</v>
      </c>
      <c r="BM317" s="24" t="s">
        <v>557</v>
      </c>
    </row>
    <row r="318" spans="2:65" s="1" customFormat="1" ht="22.5" customHeight="1" x14ac:dyDescent="0.3">
      <c r="B318" s="169"/>
      <c r="C318" s="170" t="s">
        <v>558</v>
      </c>
      <c r="D318" s="170" t="s">
        <v>123</v>
      </c>
      <c r="E318" s="171" t="s">
        <v>559</v>
      </c>
      <c r="F318" s="172" t="s">
        <v>560</v>
      </c>
      <c r="G318" s="173" t="s">
        <v>545</v>
      </c>
      <c r="H318" s="174">
        <v>1</v>
      </c>
      <c r="I318" s="175"/>
      <c r="J318" s="176">
        <f>ROUND(I318*H318,2)</f>
        <v>0</v>
      </c>
      <c r="K318" s="172" t="s">
        <v>127</v>
      </c>
      <c r="L318" s="41"/>
      <c r="M318" s="177" t="s">
        <v>5</v>
      </c>
      <c r="N318" s="178" t="s">
        <v>39</v>
      </c>
      <c r="O318" s="42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4" t="s">
        <v>546</v>
      </c>
      <c r="AT318" s="24" t="s">
        <v>123</v>
      </c>
      <c r="AU318" s="24" t="s">
        <v>80</v>
      </c>
      <c r="AY318" s="24" t="s">
        <v>121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4" t="s">
        <v>73</v>
      </c>
      <c r="BK318" s="181">
        <f>ROUND(I318*H318,2)</f>
        <v>0</v>
      </c>
      <c r="BL318" s="24" t="s">
        <v>546</v>
      </c>
      <c r="BM318" s="24" t="s">
        <v>561</v>
      </c>
    </row>
    <row r="319" spans="2:65" s="1" customFormat="1" ht="22.5" customHeight="1" x14ac:dyDescent="0.3">
      <c r="B319" s="169"/>
      <c r="C319" s="170" t="s">
        <v>562</v>
      </c>
      <c r="D319" s="170" t="s">
        <v>123</v>
      </c>
      <c r="E319" s="171" t="s">
        <v>563</v>
      </c>
      <c r="F319" s="172" t="s">
        <v>564</v>
      </c>
      <c r="G319" s="173" t="s">
        <v>545</v>
      </c>
      <c r="H319" s="174">
        <v>1</v>
      </c>
      <c r="I319" s="175"/>
      <c r="J319" s="176">
        <f>ROUND(I319*H319,2)</f>
        <v>0</v>
      </c>
      <c r="K319" s="172" t="s">
        <v>127</v>
      </c>
      <c r="L319" s="41"/>
      <c r="M319" s="177" t="s">
        <v>5</v>
      </c>
      <c r="N319" s="178" t="s">
        <v>39</v>
      </c>
      <c r="O319" s="42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AR319" s="24" t="s">
        <v>546</v>
      </c>
      <c r="AT319" s="24" t="s">
        <v>123</v>
      </c>
      <c r="AU319" s="24" t="s">
        <v>80</v>
      </c>
      <c r="AY319" s="24" t="s">
        <v>121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4" t="s">
        <v>73</v>
      </c>
      <c r="BK319" s="181">
        <f>ROUND(I319*H319,2)</f>
        <v>0</v>
      </c>
      <c r="BL319" s="24" t="s">
        <v>546</v>
      </c>
      <c r="BM319" s="24" t="s">
        <v>565</v>
      </c>
    </row>
    <row r="320" spans="2:65" s="10" customFormat="1" ht="29.85" customHeight="1" x14ac:dyDescent="0.3">
      <c r="B320" s="155"/>
      <c r="D320" s="166" t="s">
        <v>67</v>
      </c>
      <c r="E320" s="167" t="s">
        <v>566</v>
      </c>
      <c r="F320" s="167" t="s">
        <v>567</v>
      </c>
      <c r="I320" s="158"/>
      <c r="J320" s="168">
        <f>BK320</f>
        <v>0</v>
      </c>
      <c r="L320" s="155"/>
      <c r="M320" s="160"/>
      <c r="N320" s="161"/>
      <c r="O320" s="161"/>
      <c r="P320" s="162">
        <f>P321</f>
        <v>0</v>
      </c>
      <c r="Q320" s="161"/>
      <c r="R320" s="162">
        <f>R321</f>
        <v>0</v>
      </c>
      <c r="S320" s="161"/>
      <c r="T320" s="163">
        <f>T321</f>
        <v>0</v>
      </c>
      <c r="AR320" s="156" t="s">
        <v>153</v>
      </c>
      <c r="AT320" s="164" t="s">
        <v>67</v>
      </c>
      <c r="AU320" s="164" t="s">
        <v>73</v>
      </c>
      <c r="AY320" s="156" t="s">
        <v>121</v>
      </c>
      <c r="BK320" s="165">
        <f>BK321</f>
        <v>0</v>
      </c>
    </row>
    <row r="321" spans="2:65" s="1" customFormat="1" ht="22.5" customHeight="1" x14ac:dyDescent="0.3">
      <c r="B321" s="169"/>
      <c r="C321" s="170" t="s">
        <v>568</v>
      </c>
      <c r="D321" s="170" t="s">
        <v>123</v>
      </c>
      <c r="E321" s="171" t="s">
        <v>569</v>
      </c>
      <c r="F321" s="172" t="s">
        <v>570</v>
      </c>
      <c r="G321" s="173" t="s">
        <v>545</v>
      </c>
      <c r="H321" s="174">
        <v>1</v>
      </c>
      <c r="I321" s="175"/>
      <c r="J321" s="176">
        <f>ROUND(I321*H321,2)</f>
        <v>0</v>
      </c>
      <c r="K321" s="172" t="s">
        <v>127</v>
      </c>
      <c r="L321" s="41"/>
      <c r="M321" s="177" t="s">
        <v>5</v>
      </c>
      <c r="N321" s="178" t="s">
        <v>39</v>
      </c>
      <c r="O321" s="42"/>
      <c r="P321" s="179">
        <f>O321*H321</f>
        <v>0</v>
      </c>
      <c r="Q321" s="179">
        <v>0</v>
      </c>
      <c r="R321" s="179">
        <f>Q321*H321</f>
        <v>0</v>
      </c>
      <c r="S321" s="179">
        <v>0</v>
      </c>
      <c r="T321" s="180">
        <f>S321*H321</f>
        <v>0</v>
      </c>
      <c r="AR321" s="24" t="s">
        <v>546</v>
      </c>
      <c r="AT321" s="24" t="s">
        <v>123</v>
      </c>
      <c r="AU321" s="24" t="s">
        <v>80</v>
      </c>
      <c r="AY321" s="24" t="s">
        <v>121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24" t="s">
        <v>73</v>
      </c>
      <c r="BK321" s="181">
        <f>ROUND(I321*H321,2)</f>
        <v>0</v>
      </c>
      <c r="BL321" s="24" t="s">
        <v>546</v>
      </c>
      <c r="BM321" s="24" t="s">
        <v>571</v>
      </c>
    </row>
    <row r="322" spans="2:65" s="10" customFormat="1" ht="29.85" customHeight="1" x14ac:dyDescent="0.3">
      <c r="B322" s="155"/>
      <c r="D322" s="166" t="s">
        <v>67</v>
      </c>
      <c r="E322" s="167" t="s">
        <v>572</v>
      </c>
      <c r="F322" s="167" t="s">
        <v>573</v>
      </c>
      <c r="I322" s="158"/>
      <c r="J322" s="168">
        <f>BK322</f>
        <v>0</v>
      </c>
      <c r="L322" s="155"/>
      <c r="M322" s="160"/>
      <c r="N322" s="161"/>
      <c r="O322" s="161"/>
      <c r="P322" s="162">
        <f>P323</f>
        <v>0</v>
      </c>
      <c r="Q322" s="161"/>
      <c r="R322" s="162">
        <f>R323</f>
        <v>0</v>
      </c>
      <c r="S322" s="161"/>
      <c r="T322" s="163">
        <f>T323</f>
        <v>0</v>
      </c>
      <c r="AR322" s="156" t="s">
        <v>153</v>
      </c>
      <c r="AT322" s="164" t="s">
        <v>67</v>
      </c>
      <c r="AU322" s="164" t="s">
        <v>73</v>
      </c>
      <c r="AY322" s="156" t="s">
        <v>121</v>
      </c>
      <c r="BK322" s="165">
        <f>BK323</f>
        <v>0</v>
      </c>
    </row>
    <row r="323" spans="2:65" s="1" customFormat="1" ht="22.5" customHeight="1" x14ac:dyDescent="0.3">
      <c r="B323" s="169"/>
      <c r="C323" s="170" t="s">
        <v>574</v>
      </c>
      <c r="D323" s="170" t="s">
        <v>123</v>
      </c>
      <c r="E323" s="171" t="s">
        <v>575</v>
      </c>
      <c r="F323" s="172" t="s">
        <v>576</v>
      </c>
      <c r="G323" s="173" t="s">
        <v>577</v>
      </c>
      <c r="H323" s="174">
        <v>1</v>
      </c>
      <c r="I323" s="175"/>
      <c r="J323" s="176">
        <f>ROUND(I323*H323,2)</f>
        <v>0</v>
      </c>
      <c r="K323" s="172" t="s">
        <v>127</v>
      </c>
      <c r="L323" s="41"/>
      <c r="M323" s="177" t="s">
        <v>5</v>
      </c>
      <c r="N323" s="233" t="s">
        <v>39</v>
      </c>
      <c r="O323" s="234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AR323" s="24" t="s">
        <v>546</v>
      </c>
      <c r="AT323" s="24" t="s">
        <v>123</v>
      </c>
      <c r="AU323" s="24" t="s">
        <v>80</v>
      </c>
      <c r="AY323" s="24" t="s">
        <v>121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4" t="s">
        <v>73</v>
      </c>
      <c r="BK323" s="181">
        <f>ROUND(I323*H323,2)</f>
        <v>0</v>
      </c>
      <c r="BL323" s="24" t="s">
        <v>546</v>
      </c>
      <c r="BM323" s="24" t="s">
        <v>578</v>
      </c>
    </row>
    <row r="324" spans="2:65" s="1" customFormat="1" ht="6.95" customHeight="1" x14ac:dyDescent="0.3">
      <c r="B324" s="56"/>
      <c r="C324" s="57"/>
      <c r="D324" s="57"/>
      <c r="E324" s="57"/>
      <c r="F324" s="57"/>
      <c r="G324" s="57"/>
      <c r="H324" s="57"/>
      <c r="I324" s="122"/>
      <c r="J324" s="57"/>
      <c r="K324" s="57"/>
      <c r="L324" s="41"/>
    </row>
  </sheetData>
  <autoFilter ref="C87:K323"/>
  <mergeCells count="6">
    <mergeCell ref="E80:H80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75" zoomScaleNormal="100" workbookViewId="0"/>
  </sheetViews>
  <sheetFormatPr defaultRowHeight="13.5" x14ac:dyDescent="0.3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 x14ac:dyDescent="0.3"/>
    <row r="2" spans="2:11" ht="7.5" customHeight="1" x14ac:dyDescent="0.3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5" customFormat="1" ht="45" customHeight="1" x14ac:dyDescent="0.3">
      <c r="B3" s="241"/>
      <c r="C3" s="356" t="s">
        <v>579</v>
      </c>
      <c r="D3" s="356"/>
      <c r="E3" s="356"/>
      <c r="F3" s="356"/>
      <c r="G3" s="356"/>
      <c r="H3" s="356"/>
      <c r="I3" s="356"/>
      <c r="J3" s="356"/>
      <c r="K3" s="242"/>
    </row>
    <row r="4" spans="2:11" ht="25.5" customHeight="1" x14ac:dyDescent="0.3">
      <c r="B4" s="243"/>
      <c r="C4" s="357" t="s">
        <v>580</v>
      </c>
      <c r="D4" s="357"/>
      <c r="E4" s="357"/>
      <c r="F4" s="357"/>
      <c r="G4" s="357"/>
      <c r="H4" s="357"/>
      <c r="I4" s="357"/>
      <c r="J4" s="357"/>
      <c r="K4" s="244"/>
    </row>
    <row r="5" spans="2:11" ht="5.25" customHeight="1" x14ac:dyDescent="0.3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 x14ac:dyDescent="0.3">
      <c r="B6" s="243"/>
      <c r="C6" s="358" t="s">
        <v>581</v>
      </c>
      <c r="D6" s="358"/>
      <c r="E6" s="358"/>
      <c r="F6" s="358"/>
      <c r="G6" s="358"/>
      <c r="H6" s="358"/>
      <c r="I6" s="358"/>
      <c r="J6" s="358"/>
      <c r="K6" s="244"/>
    </row>
    <row r="7" spans="2:11" ht="15" customHeight="1" x14ac:dyDescent="0.3">
      <c r="B7" s="247"/>
      <c r="C7" s="358" t="s">
        <v>582</v>
      </c>
      <c r="D7" s="358"/>
      <c r="E7" s="358"/>
      <c r="F7" s="358"/>
      <c r="G7" s="358"/>
      <c r="H7" s="358"/>
      <c r="I7" s="358"/>
      <c r="J7" s="358"/>
      <c r="K7" s="244"/>
    </row>
    <row r="8" spans="2:11" ht="12.75" customHeight="1" x14ac:dyDescent="0.3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 x14ac:dyDescent="0.3">
      <c r="B9" s="247"/>
      <c r="C9" s="358" t="s">
        <v>583</v>
      </c>
      <c r="D9" s="358"/>
      <c r="E9" s="358"/>
      <c r="F9" s="358"/>
      <c r="G9" s="358"/>
      <c r="H9" s="358"/>
      <c r="I9" s="358"/>
      <c r="J9" s="358"/>
      <c r="K9" s="244"/>
    </row>
    <row r="10" spans="2:11" ht="15" customHeight="1" x14ac:dyDescent="0.3">
      <c r="B10" s="247"/>
      <c r="C10" s="246"/>
      <c r="D10" s="358" t="s">
        <v>584</v>
      </c>
      <c r="E10" s="358"/>
      <c r="F10" s="358"/>
      <c r="G10" s="358"/>
      <c r="H10" s="358"/>
      <c r="I10" s="358"/>
      <c r="J10" s="358"/>
      <c r="K10" s="244"/>
    </row>
    <row r="11" spans="2:11" ht="15" customHeight="1" x14ac:dyDescent="0.3">
      <c r="B11" s="247"/>
      <c r="C11" s="248"/>
      <c r="D11" s="358" t="s">
        <v>585</v>
      </c>
      <c r="E11" s="358"/>
      <c r="F11" s="358"/>
      <c r="G11" s="358"/>
      <c r="H11" s="358"/>
      <c r="I11" s="358"/>
      <c r="J11" s="358"/>
      <c r="K11" s="244"/>
    </row>
    <row r="12" spans="2:11" ht="12.75" customHeight="1" x14ac:dyDescent="0.3">
      <c r="B12" s="247"/>
      <c r="C12" s="248"/>
      <c r="D12" s="248"/>
      <c r="E12" s="248"/>
      <c r="F12" s="248"/>
      <c r="G12" s="248"/>
      <c r="H12" s="248"/>
      <c r="I12" s="248"/>
      <c r="J12" s="248"/>
      <c r="K12" s="244"/>
    </row>
    <row r="13" spans="2:11" ht="15" customHeight="1" x14ac:dyDescent="0.3">
      <c r="B13" s="247"/>
      <c r="C13" s="248"/>
      <c r="D13" s="358" t="s">
        <v>586</v>
      </c>
      <c r="E13" s="358"/>
      <c r="F13" s="358"/>
      <c r="G13" s="358"/>
      <c r="H13" s="358"/>
      <c r="I13" s="358"/>
      <c r="J13" s="358"/>
      <c r="K13" s="244"/>
    </row>
    <row r="14" spans="2:11" ht="15" customHeight="1" x14ac:dyDescent="0.3">
      <c r="B14" s="247"/>
      <c r="C14" s="248"/>
      <c r="D14" s="358" t="s">
        <v>587</v>
      </c>
      <c r="E14" s="358"/>
      <c r="F14" s="358"/>
      <c r="G14" s="358"/>
      <c r="H14" s="358"/>
      <c r="I14" s="358"/>
      <c r="J14" s="358"/>
      <c r="K14" s="244"/>
    </row>
    <row r="15" spans="2:11" ht="15" customHeight="1" x14ac:dyDescent="0.3">
      <c r="B15" s="247"/>
      <c r="C15" s="248"/>
      <c r="D15" s="358" t="s">
        <v>588</v>
      </c>
      <c r="E15" s="358"/>
      <c r="F15" s="358"/>
      <c r="G15" s="358"/>
      <c r="H15" s="358"/>
      <c r="I15" s="358"/>
      <c r="J15" s="358"/>
      <c r="K15" s="244"/>
    </row>
    <row r="16" spans="2:11" ht="15" customHeight="1" x14ac:dyDescent="0.3">
      <c r="B16" s="247"/>
      <c r="C16" s="248"/>
      <c r="D16" s="248"/>
      <c r="E16" s="249" t="s">
        <v>72</v>
      </c>
      <c r="F16" s="358" t="s">
        <v>589</v>
      </c>
      <c r="G16" s="358"/>
      <c r="H16" s="358"/>
      <c r="I16" s="358"/>
      <c r="J16" s="358"/>
      <c r="K16" s="244"/>
    </row>
    <row r="17" spans="2:11" ht="15" customHeight="1" x14ac:dyDescent="0.3">
      <c r="B17" s="247"/>
      <c r="C17" s="248"/>
      <c r="D17" s="248"/>
      <c r="E17" s="249" t="s">
        <v>590</v>
      </c>
      <c r="F17" s="358" t="s">
        <v>591</v>
      </c>
      <c r="G17" s="358"/>
      <c r="H17" s="358"/>
      <c r="I17" s="358"/>
      <c r="J17" s="358"/>
      <c r="K17" s="244"/>
    </row>
    <row r="18" spans="2:11" ht="15" customHeight="1" x14ac:dyDescent="0.3">
      <c r="B18" s="247"/>
      <c r="C18" s="248"/>
      <c r="D18" s="248"/>
      <c r="E18" s="249" t="s">
        <v>592</v>
      </c>
      <c r="F18" s="358" t="s">
        <v>593</v>
      </c>
      <c r="G18" s="358"/>
      <c r="H18" s="358"/>
      <c r="I18" s="358"/>
      <c r="J18" s="358"/>
      <c r="K18" s="244"/>
    </row>
    <row r="19" spans="2:11" ht="15" customHeight="1" x14ac:dyDescent="0.3">
      <c r="B19" s="247"/>
      <c r="C19" s="248"/>
      <c r="D19" s="248"/>
      <c r="E19" s="249" t="s">
        <v>594</v>
      </c>
      <c r="F19" s="358" t="s">
        <v>595</v>
      </c>
      <c r="G19" s="358"/>
      <c r="H19" s="358"/>
      <c r="I19" s="358"/>
      <c r="J19" s="358"/>
      <c r="K19" s="244"/>
    </row>
    <row r="20" spans="2:11" ht="15" customHeight="1" x14ac:dyDescent="0.3">
      <c r="B20" s="247"/>
      <c r="C20" s="248"/>
      <c r="D20" s="248"/>
      <c r="E20" s="249" t="s">
        <v>596</v>
      </c>
      <c r="F20" s="358" t="s">
        <v>597</v>
      </c>
      <c r="G20" s="358"/>
      <c r="H20" s="358"/>
      <c r="I20" s="358"/>
      <c r="J20" s="358"/>
      <c r="K20" s="244"/>
    </row>
    <row r="21" spans="2:11" ht="15" customHeight="1" x14ac:dyDescent="0.3">
      <c r="B21" s="247"/>
      <c r="C21" s="248"/>
      <c r="D21" s="248"/>
      <c r="E21" s="249" t="s">
        <v>598</v>
      </c>
      <c r="F21" s="358" t="s">
        <v>599</v>
      </c>
      <c r="G21" s="358"/>
      <c r="H21" s="358"/>
      <c r="I21" s="358"/>
      <c r="J21" s="358"/>
      <c r="K21" s="244"/>
    </row>
    <row r="22" spans="2:11" ht="12.75" customHeight="1" x14ac:dyDescent="0.3">
      <c r="B22" s="247"/>
      <c r="C22" s="248"/>
      <c r="D22" s="248"/>
      <c r="E22" s="248"/>
      <c r="F22" s="248"/>
      <c r="G22" s="248"/>
      <c r="H22" s="248"/>
      <c r="I22" s="248"/>
      <c r="J22" s="248"/>
      <c r="K22" s="244"/>
    </row>
    <row r="23" spans="2:11" ht="15" customHeight="1" x14ac:dyDescent="0.3">
      <c r="B23" s="247"/>
      <c r="C23" s="358" t="s">
        <v>600</v>
      </c>
      <c r="D23" s="358"/>
      <c r="E23" s="358"/>
      <c r="F23" s="358"/>
      <c r="G23" s="358"/>
      <c r="H23" s="358"/>
      <c r="I23" s="358"/>
      <c r="J23" s="358"/>
      <c r="K23" s="244"/>
    </row>
    <row r="24" spans="2:11" ht="15" customHeight="1" x14ac:dyDescent="0.3">
      <c r="B24" s="247"/>
      <c r="C24" s="358" t="s">
        <v>601</v>
      </c>
      <c r="D24" s="358"/>
      <c r="E24" s="358"/>
      <c r="F24" s="358"/>
      <c r="G24" s="358"/>
      <c r="H24" s="358"/>
      <c r="I24" s="358"/>
      <c r="J24" s="358"/>
      <c r="K24" s="244"/>
    </row>
    <row r="25" spans="2:11" ht="15" customHeight="1" x14ac:dyDescent="0.3">
      <c r="B25" s="247"/>
      <c r="C25" s="246"/>
      <c r="D25" s="358" t="s">
        <v>602</v>
      </c>
      <c r="E25" s="358"/>
      <c r="F25" s="358"/>
      <c r="G25" s="358"/>
      <c r="H25" s="358"/>
      <c r="I25" s="358"/>
      <c r="J25" s="358"/>
      <c r="K25" s="244"/>
    </row>
    <row r="26" spans="2:11" ht="15" customHeight="1" x14ac:dyDescent="0.3">
      <c r="B26" s="247"/>
      <c r="C26" s="248"/>
      <c r="D26" s="358" t="s">
        <v>603</v>
      </c>
      <c r="E26" s="358"/>
      <c r="F26" s="358"/>
      <c r="G26" s="358"/>
      <c r="H26" s="358"/>
      <c r="I26" s="358"/>
      <c r="J26" s="358"/>
      <c r="K26" s="244"/>
    </row>
    <row r="27" spans="2:11" ht="12.75" customHeight="1" x14ac:dyDescent="0.3">
      <c r="B27" s="247"/>
      <c r="C27" s="248"/>
      <c r="D27" s="248"/>
      <c r="E27" s="248"/>
      <c r="F27" s="248"/>
      <c r="G27" s="248"/>
      <c r="H27" s="248"/>
      <c r="I27" s="248"/>
      <c r="J27" s="248"/>
      <c r="K27" s="244"/>
    </row>
    <row r="28" spans="2:11" ht="15" customHeight="1" x14ac:dyDescent="0.3">
      <c r="B28" s="247"/>
      <c r="C28" s="248"/>
      <c r="D28" s="358" t="s">
        <v>604</v>
      </c>
      <c r="E28" s="358"/>
      <c r="F28" s="358"/>
      <c r="G28" s="358"/>
      <c r="H28" s="358"/>
      <c r="I28" s="358"/>
      <c r="J28" s="358"/>
      <c r="K28" s="244"/>
    </row>
    <row r="29" spans="2:11" ht="15" customHeight="1" x14ac:dyDescent="0.3">
      <c r="B29" s="247"/>
      <c r="C29" s="248"/>
      <c r="D29" s="358" t="s">
        <v>605</v>
      </c>
      <c r="E29" s="358"/>
      <c r="F29" s="358"/>
      <c r="G29" s="358"/>
      <c r="H29" s="358"/>
      <c r="I29" s="358"/>
      <c r="J29" s="358"/>
      <c r="K29" s="244"/>
    </row>
    <row r="30" spans="2:11" ht="12.75" customHeight="1" x14ac:dyDescent="0.3">
      <c r="B30" s="247"/>
      <c r="C30" s="248"/>
      <c r="D30" s="248"/>
      <c r="E30" s="248"/>
      <c r="F30" s="248"/>
      <c r="G30" s="248"/>
      <c r="H30" s="248"/>
      <c r="I30" s="248"/>
      <c r="J30" s="248"/>
      <c r="K30" s="244"/>
    </row>
    <row r="31" spans="2:11" ht="15" customHeight="1" x14ac:dyDescent="0.3">
      <c r="B31" s="247"/>
      <c r="C31" s="248"/>
      <c r="D31" s="358" t="s">
        <v>606</v>
      </c>
      <c r="E31" s="358"/>
      <c r="F31" s="358"/>
      <c r="G31" s="358"/>
      <c r="H31" s="358"/>
      <c r="I31" s="358"/>
      <c r="J31" s="358"/>
      <c r="K31" s="244"/>
    </row>
    <row r="32" spans="2:11" ht="15" customHeight="1" x14ac:dyDescent="0.3">
      <c r="B32" s="247"/>
      <c r="C32" s="248"/>
      <c r="D32" s="358" t="s">
        <v>607</v>
      </c>
      <c r="E32" s="358"/>
      <c r="F32" s="358"/>
      <c r="G32" s="358"/>
      <c r="H32" s="358"/>
      <c r="I32" s="358"/>
      <c r="J32" s="358"/>
      <c r="K32" s="244"/>
    </row>
    <row r="33" spans="2:11" ht="15" customHeight="1" x14ac:dyDescent="0.3">
      <c r="B33" s="247"/>
      <c r="C33" s="248"/>
      <c r="D33" s="358" t="s">
        <v>608</v>
      </c>
      <c r="E33" s="358"/>
      <c r="F33" s="358"/>
      <c r="G33" s="358"/>
      <c r="H33" s="358"/>
      <c r="I33" s="358"/>
      <c r="J33" s="358"/>
      <c r="K33" s="244"/>
    </row>
    <row r="34" spans="2:11" ht="15" customHeight="1" x14ac:dyDescent="0.3">
      <c r="B34" s="247"/>
      <c r="C34" s="248"/>
      <c r="D34" s="246"/>
      <c r="E34" s="250" t="s">
        <v>106</v>
      </c>
      <c r="F34" s="246"/>
      <c r="G34" s="358" t="s">
        <v>609</v>
      </c>
      <c r="H34" s="358"/>
      <c r="I34" s="358"/>
      <c r="J34" s="358"/>
      <c r="K34" s="244"/>
    </row>
    <row r="35" spans="2:11" ht="30.75" customHeight="1" x14ac:dyDescent="0.3">
      <c r="B35" s="247"/>
      <c r="C35" s="248"/>
      <c r="D35" s="246"/>
      <c r="E35" s="250" t="s">
        <v>610</v>
      </c>
      <c r="F35" s="246"/>
      <c r="G35" s="358" t="s">
        <v>611</v>
      </c>
      <c r="H35" s="358"/>
      <c r="I35" s="358"/>
      <c r="J35" s="358"/>
      <c r="K35" s="244"/>
    </row>
    <row r="36" spans="2:11" ht="15" customHeight="1" x14ac:dyDescent="0.3">
      <c r="B36" s="247"/>
      <c r="C36" s="248"/>
      <c r="D36" s="246"/>
      <c r="E36" s="250" t="s">
        <v>49</v>
      </c>
      <c r="F36" s="246"/>
      <c r="G36" s="358" t="s">
        <v>612</v>
      </c>
      <c r="H36" s="358"/>
      <c r="I36" s="358"/>
      <c r="J36" s="358"/>
      <c r="K36" s="244"/>
    </row>
    <row r="37" spans="2:11" ht="15" customHeight="1" x14ac:dyDescent="0.3">
      <c r="B37" s="247"/>
      <c r="C37" s="248"/>
      <c r="D37" s="246"/>
      <c r="E37" s="250" t="s">
        <v>107</v>
      </c>
      <c r="F37" s="246"/>
      <c r="G37" s="358" t="s">
        <v>613</v>
      </c>
      <c r="H37" s="358"/>
      <c r="I37" s="358"/>
      <c r="J37" s="358"/>
      <c r="K37" s="244"/>
    </row>
    <row r="38" spans="2:11" ht="15" customHeight="1" x14ac:dyDescent="0.3">
      <c r="B38" s="247"/>
      <c r="C38" s="248"/>
      <c r="D38" s="246"/>
      <c r="E38" s="250" t="s">
        <v>108</v>
      </c>
      <c r="F38" s="246"/>
      <c r="G38" s="358" t="s">
        <v>614</v>
      </c>
      <c r="H38" s="358"/>
      <c r="I38" s="358"/>
      <c r="J38" s="358"/>
      <c r="K38" s="244"/>
    </row>
    <row r="39" spans="2:11" ht="15" customHeight="1" x14ac:dyDescent="0.3">
      <c r="B39" s="247"/>
      <c r="C39" s="248"/>
      <c r="D39" s="246"/>
      <c r="E39" s="250" t="s">
        <v>109</v>
      </c>
      <c r="F39" s="246"/>
      <c r="G39" s="358" t="s">
        <v>615</v>
      </c>
      <c r="H39" s="358"/>
      <c r="I39" s="358"/>
      <c r="J39" s="358"/>
      <c r="K39" s="244"/>
    </row>
    <row r="40" spans="2:11" ht="15" customHeight="1" x14ac:dyDescent="0.3">
      <c r="B40" s="247"/>
      <c r="C40" s="248"/>
      <c r="D40" s="246"/>
      <c r="E40" s="250" t="s">
        <v>616</v>
      </c>
      <c r="F40" s="246"/>
      <c r="G40" s="358" t="s">
        <v>617</v>
      </c>
      <c r="H40" s="358"/>
      <c r="I40" s="358"/>
      <c r="J40" s="358"/>
      <c r="K40" s="244"/>
    </row>
    <row r="41" spans="2:11" ht="15" customHeight="1" x14ac:dyDescent="0.3">
      <c r="B41" s="247"/>
      <c r="C41" s="248"/>
      <c r="D41" s="246"/>
      <c r="E41" s="250"/>
      <c r="F41" s="246"/>
      <c r="G41" s="358" t="s">
        <v>618</v>
      </c>
      <c r="H41" s="358"/>
      <c r="I41" s="358"/>
      <c r="J41" s="358"/>
      <c r="K41" s="244"/>
    </row>
    <row r="42" spans="2:11" ht="15" customHeight="1" x14ac:dyDescent="0.3">
      <c r="B42" s="247"/>
      <c r="C42" s="248"/>
      <c r="D42" s="246"/>
      <c r="E42" s="250" t="s">
        <v>619</v>
      </c>
      <c r="F42" s="246"/>
      <c r="G42" s="358" t="s">
        <v>620</v>
      </c>
      <c r="H42" s="358"/>
      <c r="I42" s="358"/>
      <c r="J42" s="358"/>
      <c r="K42" s="244"/>
    </row>
    <row r="43" spans="2:11" ht="15" customHeight="1" x14ac:dyDescent="0.3">
      <c r="B43" s="247"/>
      <c r="C43" s="248"/>
      <c r="D43" s="246"/>
      <c r="E43" s="250" t="s">
        <v>111</v>
      </c>
      <c r="F43" s="246"/>
      <c r="G43" s="358" t="s">
        <v>621</v>
      </c>
      <c r="H43" s="358"/>
      <c r="I43" s="358"/>
      <c r="J43" s="358"/>
      <c r="K43" s="244"/>
    </row>
    <row r="44" spans="2:11" ht="12.75" customHeight="1" x14ac:dyDescent="0.3">
      <c r="B44" s="247"/>
      <c r="C44" s="248"/>
      <c r="D44" s="246"/>
      <c r="E44" s="246"/>
      <c r="F44" s="246"/>
      <c r="G44" s="246"/>
      <c r="H44" s="246"/>
      <c r="I44" s="246"/>
      <c r="J44" s="246"/>
      <c r="K44" s="244"/>
    </row>
    <row r="45" spans="2:11" ht="15" customHeight="1" x14ac:dyDescent="0.3">
      <c r="B45" s="247"/>
      <c r="C45" s="248"/>
      <c r="D45" s="358" t="s">
        <v>622</v>
      </c>
      <c r="E45" s="358"/>
      <c r="F45" s="358"/>
      <c r="G45" s="358"/>
      <c r="H45" s="358"/>
      <c r="I45" s="358"/>
      <c r="J45" s="358"/>
      <c r="K45" s="244"/>
    </row>
    <row r="46" spans="2:11" ht="15" customHeight="1" x14ac:dyDescent="0.3">
      <c r="B46" s="247"/>
      <c r="C46" s="248"/>
      <c r="D46" s="248"/>
      <c r="E46" s="358" t="s">
        <v>623</v>
      </c>
      <c r="F46" s="358"/>
      <c r="G46" s="358"/>
      <c r="H46" s="358"/>
      <c r="I46" s="358"/>
      <c r="J46" s="358"/>
      <c r="K46" s="244"/>
    </row>
    <row r="47" spans="2:11" ht="15" customHeight="1" x14ac:dyDescent="0.3">
      <c r="B47" s="247"/>
      <c r="C47" s="248"/>
      <c r="D47" s="248"/>
      <c r="E47" s="358" t="s">
        <v>624</v>
      </c>
      <c r="F47" s="358"/>
      <c r="G47" s="358"/>
      <c r="H47" s="358"/>
      <c r="I47" s="358"/>
      <c r="J47" s="358"/>
      <c r="K47" s="244"/>
    </row>
    <row r="48" spans="2:11" ht="15" customHeight="1" x14ac:dyDescent="0.3">
      <c r="B48" s="247"/>
      <c r="C48" s="248"/>
      <c r="D48" s="248"/>
      <c r="E48" s="358" t="s">
        <v>625</v>
      </c>
      <c r="F48" s="358"/>
      <c r="G48" s="358"/>
      <c r="H48" s="358"/>
      <c r="I48" s="358"/>
      <c r="J48" s="358"/>
      <c r="K48" s="244"/>
    </row>
    <row r="49" spans="2:11" ht="15" customHeight="1" x14ac:dyDescent="0.3">
      <c r="B49" s="247"/>
      <c r="C49" s="248"/>
      <c r="D49" s="358" t="s">
        <v>626</v>
      </c>
      <c r="E49" s="358"/>
      <c r="F49" s="358"/>
      <c r="G49" s="358"/>
      <c r="H49" s="358"/>
      <c r="I49" s="358"/>
      <c r="J49" s="358"/>
      <c r="K49" s="244"/>
    </row>
    <row r="50" spans="2:11" ht="25.5" customHeight="1" x14ac:dyDescent="0.3">
      <c r="B50" s="243"/>
      <c r="C50" s="357" t="s">
        <v>627</v>
      </c>
      <c r="D50" s="357"/>
      <c r="E50" s="357"/>
      <c r="F50" s="357"/>
      <c r="G50" s="357"/>
      <c r="H50" s="357"/>
      <c r="I50" s="357"/>
      <c r="J50" s="357"/>
      <c r="K50" s="244"/>
    </row>
    <row r="51" spans="2:11" ht="5.25" customHeight="1" x14ac:dyDescent="0.3">
      <c r="B51" s="243"/>
      <c r="C51" s="245"/>
      <c r="D51" s="245"/>
      <c r="E51" s="245"/>
      <c r="F51" s="245"/>
      <c r="G51" s="245"/>
      <c r="H51" s="245"/>
      <c r="I51" s="245"/>
      <c r="J51" s="245"/>
      <c r="K51" s="244"/>
    </row>
    <row r="52" spans="2:11" ht="15" customHeight="1" x14ac:dyDescent="0.3">
      <c r="B52" s="243"/>
      <c r="C52" s="358" t="s">
        <v>628</v>
      </c>
      <c r="D52" s="358"/>
      <c r="E52" s="358"/>
      <c r="F52" s="358"/>
      <c r="G52" s="358"/>
      <c r="H52" s="358"/>
      <c r="I52" s="358"/>
      <c r="J52" s="358"/>
      <c r="K52" s="244"/>
    </row>
    <row r="53" spans="2:11" ht="15" customHeight="1" x14ac:dyDescent="0.3">
      <c r="B53" s="243"/>
      <c r="C53" s="358" t="s">
        <v>629</v>
      </c>
      <c r="D53" s="358"/>
      <c r="E53" s="358"/>
      <c r="F53" s="358"/>
      <c r="G53" s="358"/>
      <c r="H53" s="358"/>
      <c r="I53" s="358"/>
      <c r="J53" s="358"/>
      <c r="K53" s="244"/>
    </row>
    <row r="54" spans="2:11" ht="12.75" customHeight="1" x14ac:dyDescent="0.3">
      <c r="B54" s="243"/>
      <c r="C54" s="246"/>
      <c r="D54" s="246"/>
      <c r="E54" s="246"/>
      <c r="F54" s="246"/>
      <c r="G54" s="246"/>
      <c r="H54" s="246"/>
      <c r="I54" s="246"/>
      <c r="J54" s="246"/>
      <c r="K54" s="244"/>
    </row>
    <row r="55" spans="2:11" ht="15" customHeight="1" x14ac:dyDescent="0.3">
      <c r="B55" s="243"/>
      <c r="C55" s="358" t="s">
        <v>630</v>
      </c>
      <c r="D55" s="358"/>
      <c r="E55" s="358"/>
      <c r="F55" s="358"/>
      <c r="G55" s="358"/>
      <c r="H55" s="358"/>
      <c r="I55" s="358"/>
      <c r="J55" s="358"/>
      <c r="K55" s="244"/>
    </row>
    <row r="56" spans="2:11" ht="15" customHeight="1" x14ac:dyDescent="0.3">
      <c r="B56" s="243"/>
      <c r="C56" s="248"/>
      <c r="D56" s="358" t="s">
        <v>631</v>
      </c>
      <c r="E56" s="358"/>
      <c r="F56" s="358"/>
      <c r="G56" s="358"/>
      <c r="H56" s="358"/>
      <c r="I56" s="358"/>
      <c r="J56" s="358"/>
      <c r="K56" s="244"/>
    </row>
    <row r="57" spans="2:11" ht="15" customHeight="1" x14ac:dyDescent="0.3">
      <c r="B57" s="243"/>
      <c r="C57" s="248"/>
      <c r="D57" s="358" t="s">
        <v>632</v>
      </c>
      <c r="E57" s="358"/>
      <c r="F57" s="358"/>
      <c r="G57" s="358"/>
      <c r="H57" s="358"/>
      <c r="I57" s="358"/>
      <c r="J57" s="358"/>
      <c r="K57" s="244"/>
    </row>
    <row r="58" spans="2:11" ht="15" customHeight="1" x14ac:dyDescent="0.3">
      <c r="B58" s="243"/>
      <c r="C58" s="248"/>
      <c r="D58" s="358" t="s">
        <v>633</v>
      </c>
      <c r="E58" s="358"/>
      <c r="F58" s="358"/>
      <c r="G58" s="358"/>
      <c r="H58" s="358"/>
      <c r="I58" s="358"/>
      <c r="J58" s="358"/>
      <c r="K58" s="244"/>
    </row>
    <row r="59" spans="2:11" ht="15" customHeight="1" x14ac:dyDescent="0.3">
      <c r="B59" s="243"/>
      <c r="C59" s="248"/>
      <c r="D59" s="358" t="s">
        <v>634</v>
      </c>
      <c r="E59" s="358"/>
      <c r="F59" s="358"/>
      <c r="G59" s="358"/>
      <c r="H59" s="358"/>
      <c r="I59" s="358"/>
      <c r="J59" s="358"/>
      <c r="K59" s="244"/>
    </row>
    <row r="60" spans="2:11" ht="15" customHeight="1" x14ac:dyDescent="0.3">
      <c r="B60" s="243"/>
      <c r="C60" s="248"/>
      <c r="D60" s="360" t="s">
        <v>635</v>
      </c>
      <c r="E60" s="360"/>
      <c r="F60" s="360"/>
      <c r="G60" s="360"/>
      <c r="H60" s="360"/>
      <c r="I60" s="360"/>
      <c r="J60" s="360"/>
      <c r="K60" s="244"/>
    </row>
    <row r="61" spans="2:11" ht="15" customHeight="1" x14ac:dyDescent="0.3">
      <c r="B61" s="243"/>
      <c r="C61" s="248"/>
      <c r="D61" s="358" t="s">
        <v>636</v>
      </c>
      <c r="E61" s="358"/>
      <c r="F61" s="358"/>
      <c r="G61" s="358"/>
      <c r="H61" s="358"/>
      <c r="I61" s="358"/>
      <c r="J61" s="358"/>
      <c r="K61" s="244"/>
    </row>
    <row r="62" spans="2:11" ht="12.75" customHeight="1" x14ac:dyDescent="0.3">
      <c r="B62" s="243"/>
      <c r="C62" s="248"/>
      <c r="D62" s="248"/>
      <c r="E62" s="251"/>
      <c r="F62" s="248"/>
      <c r="G62" s="248"/>
      <c r="H62" s="248"/>
      <c r="I62" s="248"/>
      <c r="J62" s="248"/>
      <c r="K62" s="244"/>
    </row>
    <row r="63" spans="2:11" ht="15" customHeight="1" x14ac:dyDescent="0.3">
      <c r="B63" s="243"/>
      <c r="C63" s="248"/>
      <c r="D63" s="358" t="s">
        <v>637</v>
      </c>
      <c r="E63" s="358"/>
      <c r="F63" s="358"/>
      <c r="G63" s="358"/>
      <c r="H63" s="358"/>
      <c r="I63" s="358"/>
      <c r="J63" s="358"/>
      <c r="K63" s="244"/>
    </row>
    <row r="64" spans="2:11" ht="15" customHeight="1" x14ac:dyDescent="0.3">
      <c r="B64" s="243"/>
      <c r="C64" s="248"/>
      <c r="D64" s="360" t="s">
        <v>638</v>
      </c>
      <c r="E64" s="360"/>
      <c r="F64" s="360"/>
      <c r="G64" s="360"/>
      <c r="H64" s="360"/>
      <c r="I64" s="360"/>
      <c r="J64" s="360"/>
      <c r="K64" s="244"/>
    </row>
    <row r="65" spans="2:11" ht="15" customHeight="1" x14ac:dyDescent="0.3">
      <c r="B65" s="243"/>
      <c r="C65" s="248"/>
      <c r="D65" s="358" t="s">
        <v>639</v>
      </c>
      <c r="E65" s="358"/>
      <c r="F65" s="358"/>
      <c r="G65" s="358"/>
      <c r="H65" s="358"/>
      <c r="I65" s="358"/>
      <c r="J65" s="358"/>
      <c r="K65" s="244"/>
    </row>
    <row r="66" spans="2:11" ht="15" customHeight="1" x14ac:dyDescent="0.3">
      <c r="B66" s="243"/>
      <c r="C66" s="248"/>
      <c r="D66" s="358" t="s">
        <v>640</v>
      </c>
      <c r="E66" s="358"/>
      <c r="F66" s="358"/>
      <c r="G66" s="358"/>
      <c r="H66" s="358"/>
      <c r="I66" s="358"/>
      <c r="J66" s="358"/>
      <c r="K66" s="244"/>
    </row>
    <row r="67" spans="2:11" ht="15" customHeight="1" x14ac:dyDescent="0.3">
      <c r="B67" s="243"/>
      <c r="C67" s="248"/>
      <c r="D67" s="358" t="s">
        <v>641</v>
      </c>
      <c r="E67" s="358"/>
      <c r="F67" s="358"/>
      <c r="G67" s="358"/>
      <c r="H67" s="358"/>
      <c r="I67" s="358"/>
      <c r="J67" s="358"/>
      <c r="K67" s="244"/>
    </row>
    <row r="68" spans="2:11" ht="15" customHeight="1" x14ac:dyDescent="0.3">
      <c r="B68" s="243"/>
      <c r="C68" s="248"/>
      <c r="D68" s="358" t="s">
        <v>642</v>
      </c>
      <c r="E68" s="358"/>
      <c r="F68" s="358"/>
      <c r="G68" s="358"/>
      <c r="H68" s="358"/>
      <c r="I68" s="358"/>
      <c r="J68" s="358"/>
      <c r="K68" s="244"/>
    </row>
    <row r="69" spans="2:11" ht="12.75" customHeight="1" x14ac:dyDescent="0.3">
      <c r="B69" s="252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2:11" ht="18.75" customHeight="1" x14ac:dyDescent="0.3">
      <c r="B70" s="255"/>
      <c r="C70" s="255"/>
      <c r="D70" s="255"/>
      <c r="E70" s="255"/>
      <c r="F70" s="255"/>
      <c r="G70" s="255"/>
      <c r="H70" s="255"/>
      <c r="I70" s="255"/>
      <c r="J70" s="255"/>
      <c r="K70" s="256"/>
    </row>
    <row r="71" spans="2:11" ht="18.75" customHeight="1" x14ac:dyDescent="0.3"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2:11" ht="7.5" customHeight="1" x14ac:dyDescent="0.3">
      <c r="B72" s="257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ht="45" customHeight="1" x14ac:dyDescent="0.3">
      <c r="B73" s="260"/>
      <c r="C73" s="361" t="s">
        <v>79</v>
      </c>
      <c r="D73" s="361"/>
      <c r="E73" s="361"/>
      <c r="F73" s="361"/>
      <c r="G73" s="361"/>
      <c r="H73" s="361"/>
      <c r="I73" s="361"/>
      <c r="J73" s="361"/>
      <c r="K73" s="261"/>
    </row>
    <row r="74" spans="2:11" ht="17.25" customHeight="1" x14ac:dyDescent="0.3">
      <c r="B74" s="260"/>
      <c r="C74" s="262" t="s">
        <v>643</v>
      </c>
      <c r="D74" s="262"/>
      <c r="E74" s="262"/>
      <c r="F74" s="262" t="s">
        <v>644</v>
      </c>
      <c r="G74" s="263"/>
      <c r="H74" s="262" t="s">
        <v>107</v>
      </c>
      <c r="I74" s="262" t="s">
        <v>53</v>
      </c>
      <c r="J74" s="262" t="s">
        <v>645</v>
      </c>
      <c r="K74" s="261"/>
    </row>
    <row r="75" spans="2:11" ht="17.25" customHeight="1" x14ac:dyDescent="0.3">
      <c r="B75" s="260"/>
      <c r="C75" s="264" t="s">
        <v>646</v>
      </c>
      <c r="D75" s="264"/>
      <c r="E75" s="264"/>
      <c r="F75" s="265" t="s">
        <v>647</v>
      </c>
      <c r="G75" s="266"/>
      <c r="H75" s="264"/>
      <c r="I75" s="264"/>
      <c r="J75" s="264" t="s">
        <v>648</v>
      </c>
      <c r="K75" s="261"/>
    </row>
    <row r="76" spans="2:11" ht="5.25" customHeight="1" x14ac:dyDescent="0.3">
      <c r="B76" s="260"/>
      <c r="C76" s="267"/>
      <c r="D76" s="267"/>
      <c r="E76" s="267"/>
      <c r="F76" s="267"/>
      <c r="G76" s="268"/>
      <c r="H76" s="267"/>
      <c r="I76" s="267"/>
      <c r="J76" s="267"/>
      <c r="K76" s="261"/>
    </row>
    <row r="77" spans="2:11" ht="15" customHeight="1" x14ac:dyDescent="0.3">
      <c r="B77" s="260"/>
      <c r="C77" s="250" t="s">
        <v>49</v>
      </c>
      <c r="D77" s="267"/>
      <c r="E77" s="267"/>
      <c r="F77" s="269" t="s">
        <v>649</v>
      </c>
      <c r="G77" s="268"/>
      <c r="H77" s="250" t="s">
        <v>650</v>
      </c>
      <c r="I77" s="250" t="s">
        <v>651</v>
      </c>
      <c r="J77" s="250">
        <v>20</v>
      </c>
      <c r="K77" s="261"/>
    </row>
    <row r="78" spans="2:11" ht="15" customHeight="1" x14ac:dyDescent="0.3">
      <c r="B78" s="260"/>
      <c r="C78" s="250" t="s">
        <v>652</v>
      </c>
      <c r="D78" s="250"/>
      <c r="E78" s="250"/>
      <c r="F78" s="269" t="s">
        <v>649</v>
      </c>
      <c r="G78" s="268"/>
      <c r="H78" s="250" t="s">
        <v>653</v>
      </c>
      <c r="I78" s="250" t="s">
        <v>651</v>
      </c>
      <c r="J78" s="250">
        <v>120</v>
      </c>
      <c r="K78" s="261"/>
    </row>
    <row r="79" spans="2:11" ht="15" customHeight="1" x14ac:dyDescent="0.3">
      <c r="B79" s="270"/>
      <c r="C79" s="250" t="s">
        <v>654</v>
      </c>
      <c r="D79" s="250"/>
      <c r="E79" s="250"/>
      <c r="F79" s="269" t="s">
        <v>655</v>
      </c>
      <c r="G79" s="268"/>
      <c r="H79" s="250" t="s">
        <v>656</v>
      </c>
      <c r="I79" s="250" t="s">
        <v>651</v>
      </c>
      <c r="J79" s="250">
        <v>50</v>
      </c>
      <c r="K79" s="261"/>
    </row>
    <row r="80" spans="2:11" ht="15" customHeight="1" x14ac:dyDescent="0.3">
      <c r="B80" s="270"/>
      <c r="C80" s="250" t="s">
        <v>657</v>
      </c>
      <c r="D80" s="250"/>
      <c r="E80" s="250"/>
      <c r="F80" s="269" t="s">
        <v>649</v>
      </c>
      <c r="G80" s="268"/>
      <c r="H80" s="250" t="s">
        <v>658</v>
      </c>
      <c r="I80" s="250" t="s">
        <v>659</v>
      </c>
      <c r="J80" s="250"/>
      <c r="K80" s="261"/>
    </row>
    <row r="81" spans="2:11" ht="15" customHeight="1" x14ac:dyDescent="0.3">
      <c r="B81" s="270"/>
      <c r="C81" s="271" t="s">
        <v>660</v>
      </c>
      <c r="D81" s="271"/>
      <c r="E81" s="271"/>
      <c r="F81" s="272" t="s">
        <v>655</v>
      </c>
      <c r="G81" s="271"/>
      <c r="H81" s="271" t="s">
        <v>661</v>
      </c>
      <c r="I81" s="271" t="s">
        <v>651</v>
      </c>
      <c r="J81" s="271">
        <v>15</v>
      </c>
      <c r="K81" s="261"/>
    </row>
    <row r="82" spans="2:11" ht="15" customHeight="1" x14ac:dyDescent="0.3">
      <c r="B82" s="270"/>
      <c r="C82" s="271" t="s">
        <v>662</v>
      </c>
      <c r="D82" s="271"/>
      <c r="E82" s="271"/>
      <c r="F82" s="272" t="s">
        <v>655</v>
      </c>
      <c r="G82" s="271"/>
      <c r="H82" s="271" t="s">
        <v>663</v>
      </c>
      <c r="I82" s="271" t="s">
        <v>651</v>
      </c>
      <c r="J82" s="271">
        <v>15</v>
      </c>
      <c r="K82" s="261"/>
    </row>
    <row r="83" spans="2:11" ht="15" customHeight="1" x14ac:dyDescent="0.3">
      <c r="B83" s="270"/>
      <c r="C83" s="271" t="s">
        <v>664</v>
      </c>
      <c r="D83" s="271"/>
      <c r="E83" s="271"/>
      <c r="F83" s="272" t="s">
        <v>655</v>
      </c>
      <c r="G83" s="271"/>
      <c r="H83" s="271" t="s">
        <v>665</v>
      </c>
      <c r="I83" s="271" t="s">
        <v>651</v>
      </c>
      <c r="J83" s="271">
        <v>20</v>
      </c>
      <c r="K83" s="261"/>
    </row>
    <row r="84" spans="2:11" ht="15" customHeight="1" x14ac:dyDescent="0.3">
      <c r="B84" s="270"/>
      <c r="C84" s="271" t="s">
        <v>666</v>
      </c>
      <c r="D84" s="271"/>
      <c r="E84" s="271"/>
      <c r="F84" s="272" t="s">
        <v>655</v>
      </c>
      <c r="G84" s="271"/>
      <c r="H84" s="271" t="s">
        <v>667</v>
      </c>
      <c r="I84" s="271" t="s">
        <v>651</v>
      </c>
      <c r="J84" s="271">
        <v>20</v>
      </c>
      <c r="K84" s="261"/>
    </row>
    <row r="85" spans="2:11" ht="15" customHeight="1" x14ac:dyDescent="0.3">
      <c r="B85" s="270"/>
      <c r="C85" s="250" t="s">
        <v>668</v>
      </c>
      <c r="D85" s="250"/>
      <c r="E85" s="250"/>
      <c r="F85" s="269" t="s">
        <v>655</v>
      </c>
      <c r="G85" s="268"/>
      <c r="H85" s="250" t="s">
        <v>669</v>
      </c>
      <c r="I85" s="250" t="s">
        <v>651</v>
      </c>
      <c r="J85" s="250">
        <v>50</v>
      </c>
      <c r="K85" s="261"/>
    </row>
    <row r="86" spans="2:11" ht="15" customHeight="1" x14ac:dyDescent="0.3">
      <c r="B86" s="270"/>
      <c r="C86" s="250" t="s">
        <v>670</v>
      </c>
      <c r="D86" s="250"/>
      <c r="E86" s="250"/>
      <c r="F86" s="269" t="s">
        <v>655</v>
      </c>
      <c r="G86" s="268"/>
      <c r="H86" s="250" t="s">
        <v>671</v>
      </c>
      <c r="I86" s="250" t="s">
        <v>651</v>
      </c>
      <c r="J86" s="250">
        <v>20</v>
      </c>
      <c r="K86" s="261"/>
    </row>
    <row r="87" spans="2:11" ht="15" customHeight="1" x14ac:dyDescent="0.3">
      <c r="B87" s="270"/>
      <c r="C87" s="250" t="s">
        <v>672</v>
      </c>
      <c r="D87" s="250"/>
      <c r="E87" s="250"/>
      <c r="F87" s="269" t="s">
        <v>655</v>
      </c>
      <c r="G87" s="268"/>
      <c r="H87" s="250" t="s">
        <v>673</v>
      </c>
      <c r="I87" s="250" t="s">
        <v>651</v>
      </c>
      <c r="J87" s="250">
        <v>20</v>
      </c>
      <c r="K87" s="261"/>
    </row>
    <row r="88" spans="2:11" ht="15" customHeight="1" x14ac:dyDescent="0.3">
      <c r="B88" s="270"/>
      <c r="C88" s="250" t="s">
        <v>674</v>
      </c>
      <c r="D88" s="250"/>
      <c r="E88" s="250"/>
      <c r="F88" s="269" t="s">
        <v>655</v>
      </c>
      <c r="G88" s="268"/>
      <c r="H88" s="250" t="s">
        <v>675</v>
      </c>
      <c r="I88" s="250" t="s">
        <v>651</v>
      </c>
      <c r="J88" s="250">
        <v>50</v>
      </c>
      <c r="K88" s="261"/>
    </row>
    <row r="89" spans="2:11" ht="15" customHeight="1" x14ac:dyDescent="0.3">
      <c r="B89" s="270"/>
      <c r="C89" s="250" t="s">
        <v>676</v>
      </c>
      <c r="D89" s="250"/>
      <c r="E89" s="250"/>
      <c r="F89" s="269" t="s">
        <v>655</v>
      </c>
      <c r="G89" s="268"/>
      <c r="H89" s="250" t="s">
        <v>676</v>
      </c>
      <c r="I89" s="250" t="s">
        <v>651</v>
      </c>
      <c r="J89" s="250">
        <v>50</v>
      </c>
      <c r="K89" s="261"/>
    </row>
    <row r="90" spans="2:11" ht="15" customHeight="1" x14ac:dyDescent="0.3">
      <c r="B90" s="270"/>
      <c r="C90" s="250" t="s">
        <v>112</v>
      </c>
      <c r="D90" s="250"/>
      <c r="E90" s="250"/>
      <c r="F90" s="269" t="s">
        <v>655</v>
      </c>
      <c r="G90" s="268"/>
      <c r="H90" s="250" t="s">
        <v>677</v>
      </c>
      <c r="I90" s="250" t="s">
        <v>651</v>
      </c>
      <c r="J90" s="250">
        <v>255</v>
      </c>
      <c r="K90" s="261"/>
    </row>
    <row r="91" spans="2:11" ht="15" customHeight="1" x14ac:dyDescent="0.3">
      <c r="B91" s="270"/>
      <c r="C91" s="250" t="s">
        <v>678</v>
      </c>
      <c r="D91" s="250"/>
      <c r="E91" s="250"/>
      <c r="F91" s="269" t="s">
        <v>649</v>
      </c>
      <c r="G91" s="268"/>
      <c r="H91" s="250" t="s">
        <v>679</v>
      </c>
      <c r="I91" s="250" t="s">
        <v>680</v>
      </c>
      <c r="J91" s="250"/>
      <c r="K91" s="261"/>
    </row>
    <row r="92" spans="2:11" ht="15" customHeight="1" x14ac:dyDescent="0.3">
      <c r="B92" s="270"/>
      <c r="C92" s="250" t="s">
        <v>681</v>
      </c>
      <c r="D92" s="250"/>
      <c r="E92" s="250"/>
      <c r="F92" s="269" t="s">
        <v>649</v>
      </c>
      <c r="G92" s="268"/>
      <c r="H92" s="250" t="s">
        <v>682</v>
      </c>
      <c r="I92" s="250" t="s">
        <v>683</v>
      </c>
      <c r="J92" s="250"/>
      <c r="K92" s="261"/>
    </row>
    <row r="93" spans="2:11" ht="15" customHeight="1" x14ac:dyDescent="0.3">
      <c r="B93" s="270"/>
      <c r="C93" s="250" t="s">
        <v>684</v>
      </c>
      <c r="D93" s="250"/>
      <c r="E93" s="250"/>
      <c r="F93" s="269" t="s">
        <v>649</v>
      </c>
      <c r="G93" s="268"/>
      <c r="H93" s="250" t="s">
        <v>684</v>
      </c>
      <c r="I93" s="250" t="s">
        <v>683</v>
      </c>
      <c r="J93" s="250"/>
      <c r="K93" s="261"/>
    </row>
    <row r="94" spans="2:11" ht="15" customHeight="1" x14ac:dyDescent="0.3">
      <c r="B94" s="270"/>
      <c r="C94" s="250" t="s">
        <v>34</v>
      </c>
      <c r="D94" s="250"/>
      <c r="E94" s="250"/>
      <c r="F94" s="269" t="s">
        <v>649</v>
      </c>
      <c r="G94" s="268"/>
      <c r="H94" s="250" t="s">
        <v>685</v>
      </c>
      <c r="I94" s="250" t="s">
        <v>683</v>
      </c>
      <c r="J94" s="250"/>
      <c r="K94" s="261"/>
    </row>
    <row r="95" spans="2:11" ht="15" customHeight="1" x14ac:dyDescent="0.3">
      <c r="B95" s="270"/>
      <c r="C95" s="250" t="s">
        <v>44</v>
      </c>
      <c r="D95" s="250"/>
      <c r="E95" s="250"/>
      <c r="F95" s="269" t="s">
        <v>649</v>
      </c>
      <c r="G95" s="268"/>
      <c r="H95" s="250" t="s">
        <v>686</v>
      </c>
      <c r="I95" s="250" t="s">
        <v>683</v>
      </c>
      <c r="J95" s="250"/>
      <c r="K95" s="261"/>
    </row>
    <row r="96" spans="2:11" ht="15" customHeight="1" x14ac:dyDescent="0.3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spans="2:11" ht="18.75" customHeight="1" x14ac:dyDescent="0.3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spans="2:11" ht="18.75" customHeight="1" x14ac:dyDescent="0.3">
      <c r="B98" s="256"/>
      <c r="C98" s="256"/>
      <c r="D98" s="256"/>
      <c r="E98" s="256"/>
      <c r="F98" s="256"/>
      <c r="G98" s="256"/>
      <c r="H98" s="256"/>
      <c r="I98" s="256"/>
      <c r="J98" s="256"/>
      <c r="K98" s="256"/>
    </row>
    <row r="99" spans="2:11" ht="7.5" customHeight="1" x14ac:dyDescent="0.3">
      <c r="B99" s="257"/>
      <c r="C99" s="258"/>
      <c r="D99" s="258"/>
      <c r="E99" s="258"/>
      <c r="F99" s="258"/>
      <c r="G99" s="258"/>
      <c r="H99" s="258"/>
      <c r="I99" s="258"/>
      <c r="J99" s="258"/>
      <c r="K99" s="259"/>
    </row>
    <row r="100" spans="2:11" ht="45" customHeight="1" x14ac:dyDescent="0.3">
      <c r="B100" s="260"/>
      <c r="C100" s="361" t="s">
        <v>687</v>
      </c>
      <c r="D100" s="361"/>
      <c r="E100" s="361"/>
      <c r="F100" s="361"/>
      <c r="G100" s="361"/>
      <c r="H100" s="361"/>
      <c r="I100" s="361"/>
      <c r="J100" s="361"/>
      <c r="K100" s="261"/>
    </row>
    <row r="101" spans="2:11" ht="17.25" customHeight="1" x14ac:dyDescent="0.3">
      <c r="B101" s="260"/>
      <c r="C101" s="262" t="s">
        <v>643</v>
      </c>
      <c r="D101" s="262"/>
      <c r="E101" s="262"/>
      <c r="F101" s="262" t="s">
        <v>644</v>
      </c>
      <c r="G101" s="263"/>
      <c r="H101" s="262" t="s">
        <v>107</v>
      </c>
      <c r="I101" s="262" t="s">
        <v>53</v>
      </c>
      <c r="J101" s="262" t="s">
        <v>645</v>
      </c>
      <c r="K101" s="261"/>
    </row>
    <row r="102" spans="2:11" ht="17.25" customHeight="1" x14ac:dyDescent="0.3">
      <c r="B102" s="260"/>
      <c r="C102" s="264" t="s">
        <v>646</v>
      </c>
      <c r="D102" s="264"/>
      <c r="E102" s="264"/>
      <c r="F102" s="265" t="s">
        <v>647</v>
      </c>
      <c r="G102" s="266"/>
      <c r="H102" s="264"/>
      <c r="I102" s="264"/>
      <c r="J102" s="264" t="s">
        <v>648</v>
      </c>
      <c r="K102" s="261"/>
    </row>
    <row r="103" spans="2:11" ht="5.25" customHeight="1" x14ac:dyDescent="0.3">
      <c r="B103" s="260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spans="2:11" ht="15" customHeight="1" x14ac:dyDescent="0.3">
      <c r="B104" s="260"/>
      <c r="C104" s="250" t="s">
        <v>49</v>
      </c>
      <c r="D104" s="267"/>
      <c r="E104" s="267"/>
      <c r="F104" s="269" t="s">
        <v>649</v>
      </c>
      <c r="G104" s="278"/>
      <c r="H104" s="250" t="s">
        <v>688</v>
      </c>
      <c r="I104" s="250" t="s">
        <v>651</v>
      </c>
      <c r="J104" s="250">
        <v>20</v>
      </c>
      <c r="K104" s="261"/>
    </row>
    <row r="105" spans="2:11" ht="15" customHeight="1" x14ac:dyDescent="0.3">
      <c r="B105" s="260"/>
      <c r="C105" s="250" t="s">
        <v>652</v>
      </c>
      <c r="D105" s="250"/>
      <c r="E105" s="250"/>
      <c r="F105" s="269" t="s">
        <v>649</v>
      </c>
      <c r="G105" s="250"/>
      <c r="H105" s="250" t="s">
        <v>688</v>
      </c>
      <c r="I105" s="250" t="s">
        <v>651</v>
      </c>
      <c r="J105" s="250">
        <v>120</v>
      </c>
      <c r="K105" s="261"/>
    </row>
    <row r="106" spans="2:11" ht="15" customHeight="1" x14ac:dyDescent="0.3">
      <c r="B106" s="270"/>
      <c r="C106" s="250" t="s">
        <v>654</v>
      </c>
      <c r="D106" s="250"/>
      <c r="E106" s="250"/>
      <c r="F106" s="269" t="s">
        <v>655</v>
      </c>
      <c r="G106" s="250"/>
      <c r="H106" s="250" t="s">
        <v>688</v>
      </c>
      <c r="I106" s="250" t="s">
        <v>651</v>
      </c>
      <c r="J106" s="250">
        <v>50</v>
      </c>
      <c r="K106" s="261"/>
    </row>
    <row r="107" spans="2:11" ht="15" customHeight="1" x14ac:dyDescent="0.3">
      <c r="B107" s="270"/>
      <c r="C107" s="250" t="s">
        <v>657</v>
      </c>
      <c r="D107" s="250"/>
      <c r="E107" s="250"/>
      <c r="F107" s="269" t="s">
        <v>649</v>
      </c>
      <c r="G107" s="250"/>
      <c r="H107" s="250" t="s">
        <v>688</v>
      </c>
      <c r="I107" s="250" t="s">
        <v>659</v>
      </c>
      <c r="J107" s="250"/>
      <c r="K107" s="261"/>
    </row>
    <row r="108" spans="2:11" ht="15" customHeight="1" x14ac:dyDescent="0.3">
      <c r="B108" s="270"/>
      <c r="C108" s="250" t="s">
        <v>668</v>
      </c>
      <c r="D108" s="250"/>
      <c r="E108" s="250"/>
      <c r="F108" s="269" t="s">
        <v>655</v>
      </c>
      <c r="G108" s="250"/>
      <c r="H108" s="250" t="s">
        <v>688</v>
      </c>
      <c r="I108" s="250" t="s">
        <v>651</v>
      </c>
      <c r="J108" s="250">
        <v>50</v>
      </c>
      <c r="K108" s="261"/>
    </row>
    <row r="109" spans="2:11" ht="15" customHeight="1" x14ac:dyDescent="0.3">
      <c r="B109" s="270"/>
      <c r="C109" s="250" t="s">
        <v>676</v>
      </c>
      <c r="D109" s="250"/>
      <c r="E109" s="250"/>
      <c r="F109" s="269" t="s">
        <v>655</v>
      </c>
      <c r="G109" s="250"/>
      <c r="H109" s="250" t="s">
        <v>688</v>
      </c>
      <c r="I109" s="250" t="s">
        <v>651</v>
      </c>
      <c r="J109" s="250">
        <v>50</v>
      </c>
      <c r="K109" s="261"/>
    </row>
    <row r="110" spans="2:11" ht="15" customHeight="1" x14ac:dyDescent="0.3">
      <c r="B110" s="270"/>
      <c r="C110" s="250" t="s">
        <v>674</v>
      </c>
      <c r="D110" s="250"/>
      <c r="E110" s="250"/>
      <c r="F110" s="269" t="s">
        <v>655</v>
      </c>
      <c r="G110" s="250"/>
      <c r="H110" s="250" t="s">
        <v>688</v>
      </c>
      <c r="I110" s="250" t="s">
        <v>651</v>
      </c>
      <c r="J110" s="250">
        <v>50</v>
      </c>
      <c r="K110" s="261"/>
    </row>
    <row r="111" spans="2:11" ht="15" customHeight="1" x14ac:dyDescent="0.3">
      <c r="B111" s="270"/>
      <c r="C111" s="250" t="s">
        <v>49</v>
      </c>
      <c r="D111" s="250"/>
      <c r="E111" s="250"/>
      <c r="F111" s="269" t="s">
        <v>649</v>
      </c>
      <c r="G111" s="250"/>
      <c r="H111" s="250" t="s">
        <v>689</v>
      </c>
      <c r="I111" s="250" t="s">
        <v>651</v>
      </c>
      <c r="J111" s="250">
        <v>20</v>
      </c>
      <c r="K111" s="261"/>
    </row>
    <row r="112" spans="2:11" ht="15" customHeight="1" x14ac:dyDescent="0.3">
      <c r="B112" s="270"/>
      <c r="C112" s="250" t="s">
        <v>690</v>
      </c>
      <c r="D112" s="250"/>
      <c r="E112" s="250"/>
      <c r="F112" s="269" t="s">
        <v>649</v>
      </c>
      <c r="G112" s="250"/>
      <c r="H112" s="250" t="s">
        <v>691</v>
      </c>
      <c r="I112" s="250" t="s">
        <v>651</v>
      </c>
      <c r="J112" s="250">
        <v>120</v>
      </c>
      <c r="K112" s="261"/>
    </row>
    <row r="113" spans="2:11" ht="15" customHeight="1" x14ac:dyDescent="0.3">
      <c r="B113" s="270"/>
      <c r="C113" s="250" t="s">
        <v>34</v>
      </c>
      <c r="D113" s="250"/>
      <c r="E113" s="250"/>
      <c r="F113" s="269" t="s">
        <v>649</v>
      </c>
      <c r="G113" s="250"/>
      <c r="H113" s="250" t="s">
        <v>692</v>
      </c>
      <c r="I113" s="250" t="s">
        <v>683</v>
      </c>
      <c r="J113" s="250"/>
      <c r="K113" s="261"/>
    </row>
    <row r="114" spans="2:11" ht="15" customHeight="1" x14ac:dyDescent="0.3">
      <c r="B114" s="270"/>
      <c r="C114" s="250" t="s">
        <v>44</v>
      </c>
      <c r="D114" s="250"/>
      <c r="E114" s="250"/>
      <c r="F114" s="269" t="s">
        <v>649</v>
      </c>
      <c r="G114" s="250"/>
      <c r="H114" s="250" t="s">
        <v>693</v>
      </c>
      <c r="I114" s="250" t="s">
        <v>683</v>
      </c>
      <c r="J114" s="250"/>
      <c r="K114" s="261"/>
    </row>
    <row r="115" spans="2:11" ht="15" customHeight="1" x14ac:dyDescent="0.3">
      <c r="B115" s="270"/>
      <c r="C115" s="250" t="s">
        <v>53</v>
      </c>
      <c r="D115" s="250"/>
      <c r="E115" s="250"/>
      <c r="F115" s="269" t="s">
        <v>649</v>
      </c>
      <c r="G115" s="250"/>
      <c r="H115" s="250" t="s">
        <v>694</v>
      </c>
      <c r="I115" s="250" t="s">
        <v>695</v>
      </c>
      <c r="J115" s="250"/>
      <c r="K115" s="261"/>
    </row>
    <row r="116" spans="2:11" ht="15" customHeight="1" x14ac:dyDescent="0.3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spans="2:11" ht="18.75" customHeight="1" x14ac:dyDescent="0.3">
      <c r="B117" s="280"/>
      <c r="C117" s="246"/>
      <c r="D117" s="246"/>
      <c r="E117" s="246"/>
      <c r="F117" s="281"/>
      <c r="G117" s="246"/>
      <c r="H117" s="246"/>
      <c r="I117" s="246"/>
      <c r="J117" s="246"/>
      <c r="K117" s="280"/>
    </row>
    <row r="118" spans="2:11" ht="18.75" customHeight="1" x14ac:dyDescent="0.3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</row>
    <row r="119" spans="2:11" ht="7.5" customHeight="1" x14ac:dyDescent="0.3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spans="2:11" ht="45" customHeight="1" x14ac:dyDescent="0.3">
      <c r="B120" s="285"/>
      <c r="C120" s="356" t="s">
        <v>696</v>
      </c>
      <c r="D120" s="356"/>
      <c r="E120" s="356"/>
      <c r="F120" s="356"/>
      <c r="G120" s="356"/>
      <c r="H120" s="356"/>
      <c r="I120" s="356"/>
      <c r="J120" s="356"/>
      <c r="K120" s="286"/>
    </row>
    <row r="121" spans="2:11" ht="17.25" customHeight="1" x14ac:dyDescent="0.3">
      <c r="B121" s="287"/>
      <c r="C121" s="262" t="s">
        <v>643</v>
      </c>
      <c r="D121" s="262"/>
      <c r="E121" s="262"/>
      <c r="F121" s="262" t="s">
        <v>644</v>
      </c>
      <c r="G121" s="263"/>
      <c r="H121" s="262" t="s">
        <v>107</v>
      </c>
      <c r="I121" s="262" t="s">
        <v>53</v>
      </c>
      <c r="J121" s="262" t="s">
        <v>645</v>
      </c>
      <c r="K121" s="288"/>
    </row>
    <row r="122" spans="2:11" ht="17.25" customHeight="1" x14ac:dyDescent="0.3">
      <c r="B122" s="287"/>
      <c r="C122" s="264" t="s">
        <v>646</v>
      </c>
      <c r="D122" s="264"/>
      <c r="E122" s="264"/>
      <c r="F122" s="265" t="s">
        <v>647</v>
      </c>
      <c r="G122" s="266"/>
      <c r="H122" s="264"/>
      <c r="I122" s="264"/>
      <c r="J122" s="264" t="s">
        <v>648</v>
      </c>
      <c r="K122" s="288"/>
    </row>
    <row r="123" spans="2:11" ht="5.25" customHeight="1" x14ac:dyDescent="0.3">
      <c r="B123" s="289"/>
      <c r="C123" s="267"/>
      <c r="D123" s="267"/>
      <c r="E123" s="267"/>
      <c r="F123" s="267"/>
      <c r="G123" s="250"/>
      <c r="H123" s="267"/>
      <c r="I123" s="267"/>
      <c r="J123" s="267"/>
      <c r="K123" s="290"/>
    </row>
    <row r="124" spans="2:11" ht="15" customHeight="1" x14ac:dyDescent="0.3">
      <c r="B124" s="289"/>
      <c r="C124" s="250" t="s">
        <v>652</v>
      </c>
      <c r="D124" s="267"/>
      <c r="E124" s="267"/>
      <c r="F124" s="269" t="s">
        <v>649</v>
      </c>
      <c r="G124" s="250"/>
      <c r="H124" s="250" t="s">
        <v>688</v>
      </c>
      <c r="I124" s="250" t="s">
        <v>651</v>
      </c>
      <c r="J124" s="250">
        <v>120</v>
      </c>
      <c r="K124" s="291"/>
    </row>
    <row r="125" spans="2:11" ht="15" customHeight="1" x14ac:dyDescent="0.3">
      <c r="B125" s="289"/>
      <c r="C125" s="250" t="s">
        <v>697</v>
      </c>
      <c r="D125" s="250"/>
      <c r="E125" s="250"/>
      <c r="F125" s="269" t="s">
        <v>649</v>
      </c>
      <c r="G125" s="250"/>
      <c r="H125" s="250" t="s">
        <v>698</v>
      </c>
      <c r="I125" s="250" t="s">
        <v>651</v>
      </c>
      <c r="J125" s="250" t="s">
        <v>699</v>
      </c>
      <c r="K125" s="291"/>
    </row>
    <row r="126" spans="2:11" ht="15" customHeight="1" x14ac:dyDescent="0.3">
      <c r="B126" s="289"/>
      <c r="C126" s="250" t="s">
        <v>598</v>
      </c>
      <c r="D126" s="250"/>
      <c r="E126" s="250"/>
      <c r="F126" s="269" t="s">
        <v>649</v>
      </c>
      <c r="G126" s="250"/>
      <c r="H126" s="250" t="s">
        <v>700</v>
      </c>
      <c r="I126" s="250" t="s">
        <v>651</v>
      </c>
      <c r="J126" s="250" t="s">
        <v>699</v>
      </c>
      <c r="K126" s="291"/>
    </row>
    <row r="127" spans="2:11" ht="15" customHeight="1" x14ac:dyDescent="0.3">
      <c r="B127" s="289"/>
      <c r="C127" s="250" t="s">
        <v>660</v>
      </c>
      <c r="D127" s="250"/>
      <c r="E127" s="250"/>
      <c r="F127" s="269" t="s">
        <v>655</v>
      </c>
      <c r="G127" s="250"/>
      <c r="H127" s="250" t="s">
        <v>661</v>
      </c>
      <c r="I127" s="250" t="s">
        <v>651</v>
      </c>
      <c r="J127" s="250">
        <v>15</v>
      </c>
      <c r="K127" s="291"/>
    </row>
    <row r="128" spans="2:11" ht="15" customHeight="1" x14ac:dyDescent="0.3">
      <c r="B128" s="289"/>
      <c r="C128" s="271" t="s">
        <v>662</v>
      </c>
      <c r="D128" s="271"/>
      <c r="E128" s="271"/>
      <c r="F128" s="272" t="s">
        <v>655</v>
      </c>
      <c r="G128" s="271"/>
      <c r="H128" s="271" t="s">
        <v>663</v>
      </c>
      <c r="I128" s="271" t="s">
        <v>651</v>
      </c>
      <c r="J128" s="271">
        <v>15</v>
      </c>
      <c r="K128" s="291"/>
    </row>
    <row r="129" spans="2:11" ht="15" customHeight="1" x14ac:dyDescent="0.3">
      <c r="B129" s="289"/>
      <c r="C129" s="271" t="s">
        <v>664</v>
      </c>
      <c r="D129" s="271"/>
      <c r="E129" s="271"/>
      <c r="F129" s="272" t="s">
        <v>655</v>
      </c>
      <c r="G129" s="271"/>
      <c r="H129" s="271" t="s">
        <v>665</v>
      </c>
      <c r="I129" s="271" t="s">
        <v>651</v>
      </c>
      <c r="J129" s="271">
        <v>20</v>
      </c>
      <c r="K129" s="291"/>
    </row>
    <row r="130" spans="2:11" ht="15" customHeight="1" x14ac:dyDescent="0.3">
      <c r="B130" s="289"/>
      <c r="C130" s="271" t="s">
        <v>666</v>
      </c>
      <c r="D130" s="271"/>
      <c r="E130" s="271"/>
      <c r="F130" s="272" t="s">
        <v>655</v>
      </c>
      <c r="G130" s="271"/>
      <c r="H130" s="271" t="s">
        <v>667</v>
      </c>
      <c r="I130" s="271" t="s">
        <v>651</v>
      </c>
      <c r="J130" s="271">
        <v>20</v>
      </c>
      <c r="K130" s="291"/>
    </row>
    <row r="131" spans="2:11" ht="15" customHeight="1" x14ac:dyDescent="0.3">
      <c r="B131" s="289"/>
      <c r="C131" s="250" t="s">
        <v>654</v>
      </c>
      <c r="D131" s="250"/>
      <c r="E131" s="250"/>
      <c r="F131" s="269" t="s">
        <v>655</v>
      </c>
      <c r="G131" s="250"/>
      <c r="H131" s="250" t="s">
        <v>688</v>
      </c>
      <c r="I131" s="250" t="s">
        <v>651</v>
      </c>
      <c r="J131" s="250">
        <v>50</v>
      </c>
      <c r="K131" s="291"/>
    </row>
    <row r="132" spans="2:11" ht="15" customHeight="1" x14ac:dyDescent="0.3">
      <c r="B132" s="289"/>
      <c r="C132" s="250" t="s">
        <v>668</v>
      </c>
      <c r="D132" s="250"/>
      <c r="E132" s="250"/>
      <c r="F132" s="269" t="s">
        <v>655</v>
      </c>
      <c r="G132" s="250"/>
      <c r="H132" s="250" t="s">
        <v>688</v>
      </c>
      <c r="I132" s="250" t="s">
        <v>651</v>
      </c>
      <c r="J132" s="250">
        <v>50</v>
      </c>
      <c r="K132" s="291"/>
    </row>
    <row r="133" spans="2:11" ht="15" customHeight="1" x14ac:dyDescent="0.3">
      <c r="B133" s="289"/>
      <c r="C133" s="250" t="s">
        <v>674</v>
      </c>
      <c r="D133" s="250"/>
      <c r="E133" s="250"/>
      <c r="F133" s="269" t="s">
        <v>655</v>
      </c>
      <c r="G133" s="250"/>
      <c r="H133" s="250" t="s">
        <v>688</v>
      </c>
      <c r="I133" s="250" t="s">
        <v>651</v>
      </c>
      <c r="J133" s="250">
        <v>50</v>
      </c>
      <c r="K133" s="291"/>
    </row>
    <row r="134" spans="2:11" ht="15" customHeight="1" x14ac:dyDescent="0.3">
      <c r="B134" s="289"/>
      <c r="C134" s="250" t="s">
        <v>676</v>
      </c>
      <c r="D134" s="250"/>
      <c r="E134" s="250"/>
      <c r="F134" s="269" t="s">
        <v>655</v>
      </c>
      <c r="G134" s="250"/>
      <c r="H134" s="250" t="s">
        <v>688</v>
      </c>
      <c r="I134" s="250" t="s">
        <v>651</v>
      </c>
      <c r="J134" s="250">
        <v>50</v>
      </c>
      <c r="K134" s="291"/>
    </row>
    <row r="135" spans="2:11" ht="15" customHeight="1" x14ac:dyDescent="0.3">
      <c r="B135" s="289"/>
      <c r="C135" s="250" t="s">
        <v>112</v>
      </c>
      <c r="D135" s="250"/>
      <c r="E135" s="250"/>
      <c r="F135" s="269" t="s">
        <v>655</v>
      </c>
      <c r="G135" s="250"/>
      <c r="H135" s="250" t="s">
        <v>701</v>
      </c>
      <c r="I135" s="250" t="s">
        <v>651</v>
      </c>
      <c r="J135" s="250">
        <v>255</v>
      </c>
      <c r="K135" s="291"/>
    </row>
    <row r="136" spans="2:11" ht="15" customHeight="1" x14ac:dyDescent="0.3">
      <c r="B136" s="289"/>
      <c r="C136" s="250" t="s">
        <v>678</v>
      </c>
      <c r="D136" s="250"/>
      <c r="E136" s="250"/>
      <c r="F136" s="269" t="s">
        <v>649</v>
      </c>
      <c r="G136" s="250"/>
      <c r="H136" s="250" t="s">
        <v>702</v>
      </c>
      <c r="I136" s="250" t="s">
        <v>680</v>
      </c>
      <c r="J136" s="250"/>
      <c r="K136" s="291"/>
    </row>
    <row r="137" spans="2:11" ht="15" customHeight="1" x14ac:dyDescent="0.3">
      <c r="B137" s="289"/>
      <c r="C137" s="250" t="s">
        <v>681</v>
      </c>
      <c r="D137" s="250"/>
      <c r="E137" s="250"/>
      <c r="F137" s="269" t="s">
        <v>649</v>
      </c>
      <c r="G137" s="250"/>
      <c r="H137" s="250" t="s">
        <v>703</v>
      </c>
      <c r="I137" s="250" t="s">
        <v>683</v>
      </c>
      <c r="J137" s="250"/>
      <c r="K137" s="291"/>
    </row>
    <row r="138" spans="2:11" ht="15" customHeight="1" x14ac:dyDescent="0.3">
      <c r="B138" s="289"/>
      <c r="C138" s="250" t="s">
        <v>684</v>
      </c>
      <c r="D138" s="250"/>
      <c r="E138" s="250"/>
      <c r="F138" s="269" t="s">
        <v>649</v>
      </c>
      <c r="G138" s="250"/>
      <c r="H138" s="250" t="s">
        <v>684</v>
      </c>
      <c r="I138" s="250" t="s">
        <v>683</v>
      </c>
      <c r="J138" s="250"/>
      <c r="K138" s="291"/>
    </row>
    <row r="139" spans="2:11" ht="15" customHeight="1" x14ac:dyDescent="0.3">
      <c r="B139" s="289"/>
      <c r="C139" s="250" t="s">
        <v>34</v>
      </c>
      <c r="D139" s="250"/>
      <c r="E139" s="250"/>
      <c r="F139" s="269" t="s">
        <v>649</v>
      </c>
      <c r="G139" s="250"/>
      <c r="H139" s="250" t="s">
        <v>704</v>
      </c>
      <c r="I139" s="250" t="s">
        <v>683</v>
      </c>
      <c r="J139" s="250"/>
      <c r="K139" s="291"/>
    </row>
    <row r="140" spans="2:11" ht="15" customHeight="1" x14ac:dyDescent="0.3">
      <c r="B140" s="289"/>
      <c r="C140" s="250" t="s">
        <v>705</v>
      </c>
      <c r="D140" s="250"/>
      <c r="E140" s="250"/>
      <c r="F140" s="269" t="s">
        <v>649</v>
      </c>
      <c r="G140" s="250"/>
      <c r="H140" s="250" t="s">
        <v>706</v>
      </c>
      <c r="I140" s="250" t="s">
        <v>683</v>
      </c>
      <c r="J140" s="250"/>
      <c r="K140" s="291"/>
    </row>
    <row r="141" spans="2:11" ht="15" customHeight="1" x14ac:dyDescent="0.3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spans="2:11" ht="18.75" customHeight="1" x14ac:dyDescent="0.3">
      <c r="B142" s="246"/>
      <c r="C142" s="246"/>
      <c r="D142" s="246"/>
      <c r="E142" s="246"/>
      <c r="F142" s="281"/>
      <c r="G142" s="246"/>
      <c r="H142" s="246"/>
      <c r="I142" s="246"/>
      <c r="J142" s="246"/>
      <c r="K142" s="246"/>
    </row>
    <row r="143" spans="2:11" ht="18.75" customHeight="1" x14ac:dyDescent="0.3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2:11" ht="7.5" customHeight="1" x14ac:dyDescent="0.3"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</row>
    <row r="145" spans="2:11" ht="45" customHeight="1" x14ac:dyDescent="0.3">
      <c r="B145" s="260"/>
      <c r="C145" s="361" t="s">
        <v>707</v>
      </c>
      <c r="D145" s="361"/>
      <c r="E145" s="361"/>
      <c r="F145" s="361"/>
      <c r="G145" s="361"/>
      <c r="H145" s="361"/>
      <c r="I145" s="361"/>
      <c r="J145" s="361"/>
      <c r="K145" s="261"/>
    </row>
    <row r="146" spans="2:11" ht="17.25" customHeight="1" x14ac:dyDescent="0.3">
      <c r="B146" s="260"/>
      <c r="C146" s="262" t="s">
        <v>643</v>
      </c>
      <c r="D146" s="262"/>
      <c r="E146" s="262"/>
      <c r="F146" s="262" t="s">
        <v>644</v>
      </c>
      <c r="G146" s="263"/>
      <c r="H146" s="262" t="s">
        <v>107</v>
      </c>
      <c r="I146" s="262" t="s">
        <v>53</v>
      </c>
      <c r="J146" s="262" t="s">
        <v>645</v>
      </c>
      <c r="K146" s="261"/>
    </row>
    <row r="147" spans="2:11" ht="17.25" customHeight="1" x14ac:dyDescent="0.3">
      <c r="B147" s="260"/>
      <c r="C147" s="264" t="s">
        <v>646</v>
      </c>
      <c r="D147" s="264"/>
      <c r="E147" s="264"/>
      <c r="F147" s="265" t="s">
        <v>647</v>
      </c>
      <c r="G147" s="266"/>
      <c r="H147" s="264"/>
      <c r="I147" s="264"/>
      <c r="J147" s="264" t="s">
        <v>648</v>
      </c>
      <c r="K147" s="261"/>
    </row>
    <row r="148" spans="2:11" ht="5.25" customHeight="1" x14ac:dyDescent="0.3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spans="2:11" ht="15" customHeight="1" x14ac:dyDescent="0.3">
      <c r="B149" s="270"/>
      <c r="C149" s="295" t="s">
        <v>652</v>
      </c>
      <c r="D149" s="250"/>
      <c r="E149" s="250"/>
      <c r="F149" s="296" t="s">
        <v>649</v>
      </c>
      <c r="G149" s="250"/>
      <c r="H149" s="295" t="s">
        <v>688</v>
      </c>
      <c r="I149" s="295" t="s">
        <v>651</v>
      </c>
      <c r="J149" s="295">
        <v>120</v>
      </c>
      <c r="K149" s="291"/>
    </row>
    <row r="150" spans="2:11" ht="15" customHeight="1" x14ac:dyDescent="0.3">
      <c r="B150" s="270"/>
      <c r="C150" s="295" t="s">
        <v>697</v>
      </c>
      <c r="D150" s="250"/>
      <c r="E150" s="250"/>
      <c r="F150" s="296" t="s">
        <v>649</v>
      </c>
      <c r="G150" s="250"/>
      <c r="H150" s="295" t="s">
        <v>708</v>
      </c>
      <c r="I150" s="295" t="s">
        <v>651</v>
      </c>
      <c r="J150" s="295" t="s">
        <v>699</v>
      </c>
      <c r="K150" s="291"/>
    </row>
    <row r="151" spans="2:11" ht="15" customHeight="1" x14ac:dyDescent="0.3">
      <c r="B151" s="270"/>
      <c r="C151" s="295" t="s">
        <v>598</v>
      </c>
      <c r="D151" s="250"/>
      <c r="E151" s="250"/>
      <c r="F151" s="296" t="s">
        <v>649</v>
      </c>
      <c r="G151" s="250"/>
      <c r="H151" s="295" t="s">
        <v>709</v>
      </c>
      <c r="I151" s="295" t="s">
        <v>651</v>
      </c>
      <c r="J151" s="295" t="s">
        <v>699</v>
      </c>
      <c r="K151" s="291"/>
    </row>
    <row r="152" spans="2:11" ht="15" customHeight="1" x14ac:dyDescent="0.3">
      <c r="B152" s="270"/>
      <c r="C152" s="295" t="s">
        <v>654</v>
      </c>
      <c r="D152" s="250"/>
      <c r="E152" s="250"/>
      <c r="F152" s="296" t="s">
        <v>655</v>
      </c>
      <c r="G152" s="250"/>
      <c r="H152" s="295" t="s">
        <v>688</v>
      </c>
      <c r="I152" s="295" t="s">
        <v>651</v>
      </c>
      <c r="J152" s="295">
        <v>50</v>
      </c>
      <c r="K152" s="291"/>
    </row>
    <row r="153" spans="2:11" ht="15" customHeight="1" x14ac:dyDescent="0.3">
      <c r="B153" s="270"/>
      <c r="C153" s="295" t="s">
        <v>657</v>
      </c>
      <c r="D153" s="250"/>
      <c r="E153" s="250"/>
      <c r="F153" s="296" t="s">
        <v>649</v>
      </c>
      <c r="G153" s="250"/>
      <c r="H153" s="295" t="s">
        <v>688</v>
      </c>
      <c r="I153" s="295" t="s">
        <v>659</v>
      </c>
      <c r="J153" s="295"/>
      <c r="K153" s="291"/>
    </row>
    <row r="154" spans="2:11" ht="15" customHeight="1" x14ac:dyDescent="0.3">
      <c r="B154" s="270"/>
      <c r="C154" s="295" t="s">
        <v>668</v>
      </c>
      <c r="D154" s="250"/>
      <c r="E154" s="250"/>
      <c r="F154" s="296" t="s">
        <v>655</v>
      </c>
      <c r="G154" s="250"/>
      <c r="H154" s="295" t="s">
        <v>688</v>
      </c>
      <c r="I154" s="295" t="s">
        <v>651</v>
      </c>
      <c r="J154" s="295">
        <v>50</v>
      </c>
      <c r="K154" s="291"/>
    </row>
    <row r="155" spans="2:11" ht="15" customHeight="1" x14ac:dyDescent="0.3">
      <c r="B155" s="270"/>
      <c r="C155" s="295" t="s">
        <v>676</v>
      </c>
      <c r="D155" s="250"/>
      <c r="E155" s="250"/>
      <c r="F155" s="296" t="s">
        <v>655</v>
      </c>
      <c r="G155" s="250"/>
      <c r="H155" s="295" t="s">
        <v>688</v>
      </c>
      <c r="I155" s="295" t="s">
        <v>651</v>
      </c>
      <c r="J155" s="295">
        <v>50</v>
      </c>
      <c r="K155" s="291"/>
    </row>
    <row r="156" spans="2:11" ht="15" customHeight="1" x14ac:dyDescent="0.3">
      <c r="B156" s="270"/>
      <c r="C156" s="295" t="s">
        <v>674</v>
      </c>
      <c r="D156" s="250"/>
      <c r="E156" s="250"/>
      <c r="F156" s="296" t="s">
        <v>655</v>
      </c>
      <c r="G156" s="250"/>
      <c r="H156" s="295" t="s">
        <v>688</v>
      </c>
      <c r="I156" s="295" t="s">
        <v>651</v>
      </c>
      <c r="J156" s="295">
        <v>50</v>
      </c>
      <c r="K156" s="291"/>
    </row>
    <row r="157" spans="2:11" ht="15" customHeight="1" x14ac:dyDescent="0.3">
      <c r="B157" s="270"/>
      <c r="C157" s="295" t="s">
        <v>83</v>
      </c>
      <c r="D157" s="250"/>
      <c r="E157" s="250"/>
      <c r="F157" s="296" t="s">
        <v>649</v>
      </c>
      <c r="G157" s="250"/>
      <c r="H157" s="295" t="s">
        <v>710</v>
      </c>
      <c r="I157" s="295" t="s">
        <v>651</v>
      </c>
      <c r="J157" s="295" t="s">
        <v>711</v>
      </c>
      <c r="K157" s="291"/>
    </row>
    <row r="158" spans="2:11" ht="15" customHeight="1" x14ac:dyDescent="0.3">
      <c r="B158" s="270"/>
      <c r="C158" s="295" t="s">
        <v>712</v>
      </c>
      <c r="D158" s="250"/>
      <c r="E158" s="250"/>
      <c r="F158" s="296" t="s">
        <v>649</v>
      </c>
      <c r="G158" s="250"/>
      <c r="H158" s="295" t="s">
        <v>713</v>
      </c>
      <c r="I158" s="295" t="s">
        <v>683</v>
      </c>
      <c r="J158" s="295"/>
      <c r="K158" s="291"/>
    </row>
    <row r="159" spans="2:11" ht="15" customHeight="1" x14ac:dyDescent="0.3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spans="2:11" ht="18.75" customHeight="1" x14ac:dyDescent="0.3">
      <c r="B160" s="246"/>
      <c r="C160" s="250"/>
      <c r="D160" s="250"/>
      <c r="E160" s="250"/>
      <c r="F160" s="269"/>
      <c r="G160" s="250"/>
      <c r="H160" s="250"/>
      <c r="I160" s="250"/>
      <c r="J160" s="250"/>
      <c r="K160" s="246"/>
    </row>
    <row r="161" spans="2:11" ht="18.75" customHeight="1" x14ac:dyDescent="0.3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</row>
    <row r="162" spans="2:11" ht="7.5" customHeight="1" x14ac:dyDescent="0.3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 x14ac:dyDescent="0.3">
      <c r="B163" s="241"/>
      <c r="C163" s="356" t="s">
        <v>714</v>
      </c>
      <c r="D163" s="356"/>
      <c r="E163" s="356"/>
      <c r="F163" s="356"/>
      <c r="G163" s="356"/>
      <c r="H163" s="356"/>
      <c r="I163" s="356"/>
      <c r="J163" s="356"/>
      <c r="K163" s="242"/>
    </row>
    <row r="164" spans="2:11" ht="17.25" customHeight="1" x14ac:dyDescent="0.3">
      <c r="B164" s="241"/>
      <c r="C164" s="262" t="s">
        <v>643</v>
      </c>
      <c r="D164" s="262"/>
      <c r="E164" s="262"/>
      <c r="F164" s="262" t="s">
        <v>644</v>
      </c>
      <c r="G164" s="299"/>
      <c r="H164" s="300" t="s">
        <v>107</v>
      </c>
      <c r="I164" s="300" t="s">
        <v>53</v>
      </c>
      <c r="J164" s="262" t="s">
        <v>645</v>
      </c>
      <c r="K164" s="242"/>
    </row>
    <row r="165" spans="2:11" ht="17.25" customHeight="1" x14ac:dyDescent="0.3">
      <c r="B165" s="243"/>
      <c r="C165" s="264" t="s">
        <v>646</v>
      </c>
      <c r="D165" s="264"/>
      <c r="E165" s="264"/>
      <c r="F165" s="265" t="s">
        <v>647</v>
      </c>
      <c r="G165" s="301"/>
      <c r="H165" s="302"/>
      <c r="I165" s="302"/>
      <c r="J165" s="264" t="s">
        <v>648</v>
      </c>
      <c r="K165" s="244"/>
    </row>
    <row r="166" spans="2:11" ht="5.25" customHeight="1" x14ac:dyDescent="0.3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spans="2:11" ht="15" customHeight="1" x14ac:dyDescent="0.3">
      <c r="B167" s="270"/>
      <c r="C167" s="250" t="s">
        <v>652</v>
      </c>
      <c r="D167" s="250"/>
      <c r="E167" s="250"/>
      <c r="F167" s="269" t="s">
        <v>649</v>
      </c>
      <c r="G167" s="250"/>
      <c r="H167" s="250" t="s">
        <v>688</v>
      </c>
      <c r="I167" s="250" t="s">
        <v>651</v>
      </c>
      <c r="J167" s="250">
        <v>120</v>
      </c>
      <c r="K167" s="291"/>
    </row>
    <row r="168" spans="2:11" ht="15" customHeight="1" x14ac:dyDescent="0.3">
      <c r="B168" s="270"/>
      <c r="C168" s="250" t="s">
        <v>697</v>
      </c>
      <c r="D168" s="250"/>
      <c r="E168" s="250"/>
      <c r="F168" s="269" t="s">
        <v>649</v>
      </c>
      <c r="G168" s="250"/>
      <c r="H168" s="250" t="s">
        <v>698</v>
      </c>
      <c r="I168" s="250" t="s">
        <v>651</v>
      </c>
      <c r="J168" s="250" t="s">
        <v>699</v>
      </c>
      <c r="K168" s="291"/>
    </row>
    <row r="169" spans="2:11" ht="15" customHeight="1" x14ac:dyDescent="0.3">
      <c r="B169" s="270"/>
      <c r="C169" s="250" t="s">
        <v>598</v>
      </c>
      <c r="D169" s="250"/>
      <c r="E169" s="250"/>
      <c r="F169" s="269" t="s">
        <v>649</v>
      </c>
      <c r="G169" s="250"/>
      <c r="H169" s="250" t="s">
        <v>715</v>
      </c>
      <c r="I169" s="250" t="s">
        <v>651</v>
      </c>
      <c r="J169" s="250" t="s">
        <v>699</v>
      </c>
      <c r="K169" s="291"/>
    </row>
    <row r="170" spans="2:11" ht="15" customHeight="1" x14ac:dyDescent="0.3">
      <c r="B170" s="270"/>
      <c r="C170" s="250" t="s">
        <v>654</v>
      </c>
      <c r="D170" s="250"/>
      <c r="E170" s="250"/>
      <c r="F170" s="269" t="s">
        <v>655</v>
      </c>
      <c r="G170" s="250"/>
      <c r="H170" s="250" t="s">
        <v>715</v>
      </c>
      <c r="I170" s="250" t="s">
        <v>651</v>
      </c>
      <c r="J170" s="250">
        <v>50</v>
      </c>
      <c r="K170" s="291"/>
    </row>
    <row r="171" spans="2:11" ht="15" customHeight="1" x14ac:dyDescent="0.3">
      <c r="B171" s="270"/>
      <c r="C171" s="250" t="s">
        <v>657</v>
      </c>
      <c r="D171" s="250"/>
      <c r="E171" s="250"/>
      <c r="F171" s="269" t="s">
        <v>649</v>
      </c>
      <c r="G171" s="250"/>
      <c r="H171" s="250" t="s">
        <v>715</v>
      </c>
      <c r="I171" s="250" t="s">
        <v>659</v>
      </c>
      <c r="J171" s="250"/>
      <c r="K171" s="291"/>
    </row>
    <row r="172" spans="2:11" ht="15" customHeight="1" x14ac:dyDescent="0.3">
      <c r="B172" s="270"/>
      <c r="C172" s="250" t="s">
        <v>668</v>
      </c>
      <c r="D172" s="250"/>
      <c r="E172" s="250"/>
      <c r="F172" s="269" t="s">
        <v>655</v>
      </c>
      <c r="G172" s="250"/>
      <c r="H172" s="250" t="s">
        <v>715</v>
      </c>
      <c r="I172" s="250" t="s">
        <v>651</v>
      </c>
      <c r="J172" s="250">
        <v>50</v>
      </c>
      <c r="K172" s="291"/>
    </row>
    <row r="173" spans="2:11" ht="15" customHeight="1" x14ac:dyDescent="0.3">
      <c r="B173" s="270"/>
      <c r="C173" s="250" t="s">
        <v>676</v>
      </c>
      <c r="D173" s="250"/>
      <c r="E173" s="250"/>
      <c r="F173" s="269" t="s">
        <v>655</v>
      </c>
      <c r="G173" s="250"/>
      <c r="H173" s="250" t="s">
        <v>715</v>
      </c>
      <c r="I173" s="250" t="s">
        <v>651</v>
      </c>
      <c r="J173" s="250">
        <v>50</v>
      </c>
      <c r="K173" s="291"/>
    </row>
    <row r="174" spans="2:11" ht="15" customHeight="1" x14ac:dyDescent="0.3">
      <c r="B174" s="270"/>
      <c r="C174" s="250" t="s">
        <v>674</v>
      </c>
      <c r="D174" s="250"/>
      <c r="E174" s="250"/>
      <c r="F174" s="269" t="s">
        <v>655</v>
      </c>
      <c r="G174" s="250"/>
      <c r="H174" s="250" t="s">
        <v>715</v>
      </c>
      <c r="I174" s="250" t="s">
        <v>651</v>
      </c>
      <c r="J174" s="250">
        <v>50</v>
      </c>
      <c r="K174" s="291"/>
    </row>
    <row r="175" spans="2:11" ht="15" customHeight="1" x14ac:dyDescent="0.3">
      <c r="B175" s="270"/>
      <c r="C175" s="250" t="s">
        <v>106</v>
      </c>
      <c r="D175" s="250"/>
      <c r="E175" s="250"/>
      <c r="F175" s="269" t="s">
        <v>649</v>
      </c>
      <c r="G175" s="250"/>
      <c r="H175" s="250" t="s">
        <v>716</v>
      </c>
      <c r="I175" s="250" t="s">
        <v>717</v>
      </c>
      <c r="J175" s="250"/>
      <c r="K175" s="291"/>
    </row>
    <row r="176" spans="2:11" ht="15" customHeight="1" x14ac:dyDescent="0.3">
      <c r="B176" s="270"/>
      <c r="C176" s="250" t="s">
        <v>53</v>
      </c>
      <c r="D176" s="250"/>
      <c r="E176" s="250"/>
      <c r="F176" s="269" t="s">
        <v>649</v>
      </c>
      <c r="G176" s="250"/>
      <c r="H176" s="250" t="s">
        <v>718</v>
      </c>
      <c r="I176" s="250" t="s">
        <v>719</v>
      </c>
      <c r="J176" s="250">
        <v>1</v>
      </c>
      <c r="K176" s="291"/>
    </row>
    <row r="177" spans="2:11" ht="15" customHeight="1" x14ac:dyDescent="0.3">
      <c r="B177" s="270"/>
      <c r="C177" s="250" t="s">
        <v>49</v>
      </c>
      <c r="D177" s="250"/>
      <c r="E177" s="250"/>
      <c r="F177" s="269" t="s">
        <v>649</v>
      </c>
      <c r="G177" s="250"/>
      <c r="H177" s="250" t="s">
        <v>720</v>
      </c>
      <c r="I177" s="250" t="s">
        <v>651</v>
      </c>
      <c r="J177" s="250">
        <v>20</v>
      </c>
      <c r="K177" s="291"/>
    </row>
    <row r="178" spans="2:11" ht="15" customHeight="1" x14ac:dyDescent="0.3">
      <c r="B178" s="270"/>
      <c r="C178" s="250" t="s">
        <v>107</v>
      </c>
      <c r="D178" s="250"/>
      <c r="E178" s="250"/>
      <c r="F178" s="269" t="s">
        <v>649</v>
      </c>
      <c r="G178" s="250"/>
      <c r="H178" s="250" t="s">
        <v>721</v>
      </c>
      <c r="I178" s="250" t="s">
        <v>651</v>
      </c>
      <c r="J178" s="250">
        <v>255</v>
      </c>
      <c r="K178" s="291"/>
    </row>
    <row r="179" spans="2:11" ht="15" customHeight="1" x14ac:dyDescent="0.3">
      <c r="B179" s="270"/>
      <c r="C179" s="250" t="s">
        <v>108</v>
      </c>
      <c r="D179" s="250"/>
      <c r="E179" s="250"/>
      <c r="F179" s="269" t="s">
        <v>649</v>
      </c>
      <c r="G179" s="250"/>
      <c r="H179" s="250" t="s">
        <v>614</v>
      </c>
      <c r="I179" s="250" t="s">
        <v>651</v>
      </c>
      <c r="J179" s="250">
        <v>10</v>
      </c>
      <c r="K179" s="291"/>
    </row>
    <row r="180" spans="2:11" ht="15" customHeight="1" x14ac:dyDescent="0.3">
      <c r="B180" s="270"/>
      <c r="C180" s="250" t="s">
        <v>109</v>
      </c>
      <c r="D180" s="250"/>
      <c r="E180" s="250"/>
      <c r="F180" s="269" t="s">
        <v>649</v>
      </c>
      <c r="G180" s="250"/>
      <c r="H180" s="250" t="s">
        <v>722</v>
      </c>
      <c r="I180" s="250" t="s">
        <v>683</v>
      </c>
      <c r="J180" s="250"/>
      <c r="K180" s="291"/>
    </row>
    <row r="181" spans="2:11" ht="15" customHeight="1" x14ac:dyDescent="0.3">
      <c r="B181" s="270"/>
      <c r="C181" s="250" t="s">
        <v>723</v>
      </c>
      <c r="D181" s="250"/>
      <c r="E181" s="250"/>
      <c r="F181" s="269" t="s">
        <v>649</v>
      </c>
      <c r="G181" s="250"/>
      <c r="H181" s="250" t="s">
        <v>724</v>
      </c>
      <c r="I181" s="250" t="s">
        <v>683</v>
      </c>
      <c r="J181" s="250"/>
      <c r="K181" s="291"/>
    </row>
    <row r="182" spans="2:11" ht="15" customHeight="1" x14ac:dyDescent="0.3">
      <c r="B182" s="270"/>
      <c r="C182" s="250" t="s">
        <v>712</v>
      </c>
      <c r="D182" s="250"/>
      <c r="E182" s="250"/>
      <c r="F182" s="269" t="s">
        <v>649</v>
      </c>
      <c r="G182" s="250"/>
      <c r="H182" s="250" t="s">
        <v>725</v>
      </c>
      <c r="I182" s="250" t="s">
        <v>683</v>
      </c>
      <c r="J182" s="250"/>
      <c r="K182" s="291"/>
    </row>
    <row r="183" spans="2:11" ht="15" customHeight="1" x14ac:dyDescent="0.3">
      <c r="B183" s="270"/>
      <c r="C183" s="250" t="s">
        <v>111</v>
      </c>
      <c r="D183" s="250"/>
      <c r="E183" s="250"/>
      <c r="F183" s="269" t="s">
        <v>655</v>
      </c>
      <c r="G183" s="250"/>
      <c r="H183" s="250" t="s">
        <v>726</v>
      </c>
      <c r="I183" s="250" t="s">
        <v>651</v>
      </c>
      <c r="J183" s="250">
        <v>50</v>
      </c>
      <c r="K183" s="291"/>
    </row>
    <row r="184" spans="2:11" ht="15" customHeight="1" x14ac:dyDescent="0.3">
      <c r="B184" s="270"/>
      <c r="C184" s="250" t="s">
        <v>727</v>
      </c>
      <c r="D184" s="250"/>
      <c r="E184" s="250"/>
      <c r="F184" s="269" t="s">
        <v>655</v>
      </c>
      <c r="G184" s="250"/>
      <c r="H184" s="250" t="s">
        <v>728</v>
      </c>
      <c r="I184" s="250" t="s">
        <v>729</v>
      </c>
      <c r="J184" s="250"/>
      <c r="K184" s="291"/>
    </row>
    <row r="185" spans="2:11" ht="15" customHeight="1" x14ac:dyDescent="0.3">
      <c r="B185" s="270"/>
      <c r="C185" s="250" t="s">
        <v>730</v>
      </c>
      <c r="D185" s="250"/>
      <c r="E185" s="250"/>
      <c r="F185" s="269" t="s">
        <v>655</v>
      </c>
      <c r="G185" s="250"/>
      <c r="H185" s="250" t="s">
        <v>731</v>
      </c>
      <c r="I185" s="250" t="s">
        <v>729</v>
      </c>
      <c r="J185" s="250"/>
      <c r="K185" s="291"/>
    </row>
    <row r="186" spans="2:11" ht="15" customHeight="1" x14ac:dyDescent="0.3">
      <c r="B186" s="270"/>
      <c r="C186" s="250" t="s">
        <v>732</v>
      </c>
      <c r="D186" s="250"/>
      <c r="E186" s="250"/>
      <c r="F186" s="269" t="s">
        <v>655</v>
      </c>
      <c r="G186" s="250"/>
      <c r="H186" s="250" t="s">
        <v>733</v>
      </c>
      <c r="I186" s="250" t="s">
        <v>729</v>
      </c>
      <c r="J186" s="250"/>
      <c r="K186" s="291"/>
    </row>
    <row r="187" spans="2:11" ht="15" customHeight="1" x14ac:dyDescent="0.3">
      <c r="B187" s="270"/>
      <c r="C187" s="303" t="s">
        <v>734</v>
      </c>
      <c r="D187" s="250"/>
      <c r="E187" s="250"/>
      <c r="F187" s="269" t="s">
        <v>655</v>
      </c>
      <c r="G187" s="250"/>
      <c r="H187" s="250" t="s">
        <v>735</v>
      </c>
      <c r="I187" s="250" t="s">
        <v>736</v>
      </c>
      <c r="J187" s="304" t="s">
        <v>737</v>
      </c>
      <c r="K187" s="291"/>
    </row>
    <row r="188" spans="2:11" ht="15" customHeight="1" x14ac:dyDescent="0.3">
      <c r="B188" s="270"/>
      <c r="C188" s="255" t="s">
        <v>38</v>
      </c>
      <c r="D188" s="250"/>
      <c r="E188" s="250"/>
      <c r="F188" s="269" t="s">
        <v>649</v>
      </c>
      <c r="G188" s="250"/>
      <c r="H188" s="246" t="s">
        <v>738</v>
      </c>
      <c r="I188" s="250" t="s">
        <v>739</v>
      </c>
      <c r="J188" s="250"/>
      <c r="K188" s="291"/>
    </row>
    <row r="189" spans="2:11" ht="15" customHeight="1" x14ac:dyDescent="0.3">
      <c r="B189" s="270"/>
      <c r="C189" s="255" t="s">
        <v>740</v>
      </c>
      <c r="D189" s="250"/>
      <c r="E189" s="250"/>
      <c r="F189" s="269" t="s">
        <v>649</v>
      </c>
      <c r="G189" s="250"/>
      <c r="H189" s="250" t="s">
        <v>741</v>
      </c>
      <c r="I189" s="250" t="s">
        <v>683</v>
      </c>
      <c r="J189" s="250"/>
      <c r="K189" s="291"/>
    </row>
    <row r="190" spans="2:11" ht="15" customHeight="1" x14ac:dyDescent="0.3">
      <c r="B190" s="270"/>
      <c r="C190" s="255" t="s">
        <v>742</v>
      </c>
      <c r="D190" s="250"/>
      <c r="E190" s="250"/>
      <c r="F190" s="269" t="s">
        <v>649</v>
      </c>
      <c r="G190" s="250"/>
      <c r="H190" s="250" t="s">
        <v>743</v>
      </c>
      <c r="I190" s="250" t="s">
        <v>683</v>
      </c>
      <c r="J190" s="250"/>
      <c r="K190" s="291"/>
    </row>
    <row r="191" spans="2:11" ht="15" customHeight="1" x14ac:dyDescent="0.3">
      <c r="B191" s="270"/>
      <c r="C191" s="255" t="s">
        <v>744</v>
      </c>
      <c r="D191" s="250"/>
      <c r="E191" s="250"/>
      <c r="F191" s="269" t="s">
        <v>655</v>
      </c>
      <c r="G191" s="250"/>
      <c r="H191" s="250" t="s">
        <v>745</v>
      </c>
      <c r="I191" s="250" t="s">
        <v>683</v>
      </c>
      <c r="J191" s="250"/>
      <c r="K191" s="291"/>
    </row>
    <row r="192" spans="2:11" ht="15" customHeight="1" x14ac:dyDescent="0.3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spans="2:11" ht="18.75" customHeight="1" x14ac:dyDescent="0.3">
      <c r="B193" s="246"/>
      <c r="C193" s="250"/>
      <c r="D193" s="250"/>
      <c r="E193" s="250"/>
      <c r="F193" s="269"/>
      <c r="G193" s="250"/>
      <c r="H193" s="250"/>
      <c r="I193" s="250"/>
      <c r="J193" s="250"/>
      <c r="K193" s="246"/>
    </row>
    <row r="194" spans="2:11" ht="18.75" customHeight="1" x14ac:dyDescent="0.3">
      <c r="B194" s="246"/>
      <c r="C194" s="250"/>
      <c r="D194" s="250"/>
      <c r="E194" s="250"/>
      <c r="F194" s="269"/>
      <c r="G194" s="250"/>
      <c r="H194" s="250"/>
      <c r="I194" s="250"/>
      <c r="J194" s="250"/>
      <c r="K194" s="246"/>
    </row>
    <row r="195" spans="2:11" ht="18.75" customHeight="1" x14ac:dyDescent="0.3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</row>
    <row r="196" spans="2:11" x14ac:dyDescent="0.3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1" x14ac:dyDescent="0.3">
      <c r="B197" s="241"/>
      <c r="C197" s="356" t="s">
        <v>746</v>
      </c>
      <c r="D197" s="356"/>
      <c r="E197" s="356"/>
      <c r="F197" s="356"/>
      <c r="G197" s="356"/>
      <c r="H197" s="356"/>
      <c r="I197" s="356"/>
      <c r="J197" s="356"/>
      <c r="K197" s="242"/>
    </row>
    <row r="198" spans="2:11" ht="25.5" customHeight="1" x14ac:dyDescent="0.3">
      <c r="B198" s="241"/>
      <c r="C198" s="306" t="s">
        <v>747</v>
      </c>
      <c r="D198" s="306"/>
      <c r="E198" s="306"/>
      <c r="F198" s="306" t="s">
        <v>748</v>
      </c>
      <c r="G198" s="307"/>
      <c r="H198" s="362" t="s">
        <v>749</v>
      </c>
      <c r="I198" s="362"/>
      <c r="J198" s="362"/>
      <c r="K198" s="242"/>
    </row>
    <row r="199" spans="2:11" ht="5.25" customHeight="1" x14ac:dyDescent="0.3">
      <c r="B199" s="270"/>
      <c r="C199" s="267"/>
      <c r="D199" s="267"/>
      <c r="E199" s="267"/>
      <c r="F199" s="267"/>
      <c r="G199" s="250"/>
      <c r="H199" s="267"/>
      <c r="I199" s="267"/>
      <c r="J199" s="267"/>
      <c r="K199" s="291"/>
    </row>
    <row r="200" spans="2:11" ht="15" customHeight="1" x14ac:dyDescent="0.3">
      <c r="B200" s="270"/>
      <c r="C200" s="250" t="s">
        <v>739</v>
      </c>
      <c r="D200" s="250"/>
      <c r="E200" s="250"/>
      <c r="F200" s="269" t="s">
        <v>39</v>
      </c>
      <c r="G200" s="250"/>
      <c r="H200" s="359" t="s">
        <v>750</v>
      </c>
      <c r="I200" s="359"/>
      <c r="J200" s="359"/>
      <c r="K200" s="291"/>
    </row>
    <row r="201" spans="2:11" ht="15" customHeight="1" x14ac:dyDescent="0.3">
      <c r="B201" s="270"/>
      <c r="C201" s="276"/>
      <c r="D201" s="250"/>
      <c r="E201" s="250"/>
      <c r="F201" s="269" t="s">
        <v>40</v>
      </c>
      <c r="G201" s="250"/>
      <c r="H201" s="359" t="s">
        <v>751</v>
      </c>
      <c r="I201" s="359"/>
      <c r="J201" s="359"/>
      <c r="K201" s="291"/>
    </row>
    <row r="202" spans="2:11" ht="15" customHeight="1" x14ac:dyDescent="0.3">
      <c r="B202" s="270"/>
      <c r="C202" s="276"/>
      <c r="D202" s="250"/>
      <c r="E202" s="250"/>
      <c r="F202" s="269" t="s">
        <v>43</v>
      </c>
      <c r="G202" s="250"/>
      <c r="H202" s="359" t="s">
        <v>752</v>
      </c>
      <c r="I202" s="359"/>
      <c r="J202" s="359"/>
      <c r="K202" s="291"/>
    </row>
    <row r="203" spans="2:11" ht="15" customHeight="1" x14ac:dyDescent="0.3">
      <c r="B203" s="270"/>
      <c r="C203" s="250"/>
      <c r="D203" s="250"/>
      <c r="E203" s="250"/>
      <c r="F203" s="269" t="s">
        <v>41</v>
      </c>
      <c r="G203" s="250"/>
      <c r="H203" s="359" t="s">
        <v>753</v>
      </c>
      <c r="I203" s="359"/>
      <c r="J203" s="359"/>
      <c r="K203" s="291"/>
    </row>
    <row r="204" spans="2:11" ht="15" customHeight="1" x14ac:dyDescent="0.3">
      <c r="B204" s="270"/>
      <c r="C204" s="250"/>
      <c r="D204" s="250"/>
      <c r="E204" s="250"/>
      <c r="F204" s="269" t="s">
        <v>42</v>
      </c>
      <c r="G204" s="250"/>
      <c r="H204" s="359" t="s">
        <v>754</v>
      </c>
      <c r="I204" s="359"/>
      <c r="J204" s="359"/>
      <c r="K204" s="291"/>
    </row>
    <row r="205" spans="2:11" ht="15" customHeight="1" x14ac:dyDescent="0.3">
      <c r="B205" s="270"/>
      <c r="C205" s="250"/>
      <c r="D205" s="250"/>
      <c r="E205" s="250"/>
      <c r="F205" s="269"/>
      <c r="G205" s="250"/>
      <c r="H205" s="250"/>
      <c r="I205" s="250"/>
      <c r="J205" s="250"/>
      <c r="K205" s="291"/>
    </row>
    <row r="206" spans="2:11" ht="15" customHeight="1" x14ac:dyDescent="0.3">
      <c r="B206" s="270"/>
      <c r="C206" s="250" t="s">
        <v>695</v>
      </c>
      <c r="D206" s="250"/>
      <c r="E206" s="250"/>
      <c r="F206" s="269" t="s">
        <v>72</v>
      </c>
      <c r="G206" s="250"/>
      <c r="H206" s="359" t="s">
        <v>755</v>
      </c>
      <c r="I206" s="359"/>
      <c r="J206" s="359"/>
      <c r="K206" s="291"/>
    </row>
    <row r="207" spans="2:11" ht="15" customHeight="1" x14ac:dyDescent="0.3">
      <c r="B207" s="270"/>
      <c r="C207" s="276"/>
      <c r="D207" s="250"/>
      <c r="E207" s="250"/>
      <c r="F207" s="269" t="s">
        <v>592</v>
      </c>
      <c r="G207" s="250"/>
      <c r="H207" s="359" t="s">
        <v>593</v>
      </c>
      <c r="I207" s="359"/>
      <c r="J207" s="359"/>
      <c r="K207" s="291"/>
    </row>
    <row r="208" spans="2:11" ht="15" customHeight="1" x14ac:dyDescent="0.3">
      <c r="B208" s="270"/>
      <c r="C208" s="250"/>
      <c r="D208" s="250"/>
      <c r="E208" s="250"/>
      <c r="F208" s="269" t="s">
        <v>590</v>
      </c>
      <c r="G208" s="250"/>
      <c r="H208" s="359" t="s">
        <v>756</v>
      </c>
      <c r="I208" s="359"/>
      <c r="J208" s="359"/>
      <c r="K208" s="291"/>
    </row>
    <row r="209" spans="2:11" ht="15" customHeight="1" x14ac:dyDescent="0.3">
      <c r="B209" s="308"/>
      <c r="C209" s="276"/>
      <c r="D209" s="276"/>
      <c r="E209" s="276"/>
      <c r="F209" s="269" t="s">
        <v>594</v>
      </c>
      <c r="G209" s="255"/>
      <c r="H209" s="363" t="s">
        <v>595</v>
      </c>
      <c r="I209" s="363"/>
      <c r="J209" s="363"/>
      <c r="K209" s="309"/>
    </row>
    <row r="210" spans="2:11" ht="15" customHeight="1" x14ac:dyDescent="0.3">
      <c r="B210" s="308"/>
      <c r="C210" s="276"/>
      <c r="D210" s="276"/>
      <c r="E210" s="276"/>
      <c r="F210" s="269" t="s">
        <v>596</v>
      </c>
      <c r="G210" s="255"/>
      <c r="H210" s="363" t="s">
        <v>757</v>
      </c>
      <c r="I210" s="363"/>
      <c r="J210" s="363"/>
      <c r="K210" s="309"/>
    </row>
    <row r="211" spans="2:11" ht="15" customHeight="1" x14ac:dyDescent="0.3">
      <c r="B211" s="308"/>
      <c r="C211" s="276"/>
      <c r="D211" s="276"/>
      <c r="E211" s="276"/>
      <c r="F211" s="310"/>
      <c r="G211" s="255"/>
      <c r="H211" s="311"/>
      <c r="I211" s="311"/>
      <c r="J211" s="311"/>
      <c r="K211" s="309"/>
    </row>
    <row r="212" spans="2:11" ht="15" customHeight="1" x14ac:dyDescent="0.3">
      <c r="B212" s="308"/>
      <c r="C212" s="250" t="s">
        <v>719</v>
      </c>
      <c r="D212" s="276"/>
      <c r="E212" s="276"/>
      <c r="F212" s="269">
        <v>1</v>
      </c>
      <c r="G212" s="255"/>
      <c r="H212" s="363" t="s">
        <v>758</v>
      </c>
      <c r="I212" s="363"/>
      <c r="J212" s="363"/>
      <c r="K212" s="309"/>
    </row>
    <row r="213" spans="2:11" ht="15" customHeight="1" x14ac:dyDescent="0.3">
      <c r="B213" s="308"/>
      <c r="C213" s="276"/>
      <c r="D213" s="276"/>
      <c r="E213" s="276"/>
      <c r="F213" s="269">
        <v>2</v>
      </c>
      <c r="G213" s="255"/>
      <c r="H213" s="363" t="s">
        <v>759</v>
      </c>
      <c r="I213" s="363"/>
      <c r="J213" s="363"/>
      <c r="K213" s="309"/>
    </row>
    <row r="214" spans="2:11" ht="15" customHeight="1" x14ac:dyDescent="0.3">
      <c r="B214" s="308"/>
      <c r="C214" s="276"/>
      <c r="D214" s="276"/>
      <c r="E214" s="276"/>
      <c r="F214" s="269">
        <v>3</v>
      </c>
      <c r="G214" s="255"/>
      <c r="H214" s="363" t="s">
        <v>760</v>
      </c>
      <c r="I214" s="363"/>
      <c r="J214" s="363"/>
      <c r="K214" s="309"/>
    </row>
    <row r="215" spans="2:11" ht="15" customHeight="1" x14ac:dyDescent="0.3">
      <c r="B215" s="308"/>
      <c r="C215" s="276"/>
      <c r="D215" s="276"/>
      <c r="E215" s="276"/>
      <c r="F215" s="269">
        <v>4</v>
      </c>
      <c r="G215" s="255"/>
      <c r="H215" s="363" t="s">
        <v>761</v>
      </c>
      <c r="I215" s="363"/>
      <c r="J215" s="363"/>
      <c r="K215" s="309"/>
    </row>
    <row r="216" spans="2:11" ht="12.75" customHeight="1" x14ac:dyDescent="0.3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KotekZelenehoPlotDef - Dě...</vt:lpstr>
      <vt:lpstr>Pokyny pro vyplnění</vt:lpstr>
      <vt:lpstr>'KotekZelenehoPlotDef - Dě...'!Názvy_tisku</vt:lpstr>
      <vt:lpstr>'Rekapitulace stavby'!Názvy_tisku</vt:lpstr>
      <vt:lpstr>'KotekZelenehoPlotDef - Dě...'!Oblast_tisku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20121204_Havl\Mirek</dc:creator>
  <cp:lastModifiedBy>Libor</cp:lastModifiedBy>
  <dcterms:created xsi:type="dcterms:W3CDTF">2017-05-24T13:48:48Z</dcterms:created>
  <dcterms:modified xsi:type="dcterms:W3CDTF">2017-09-26T02:27:21Z</dcterms:modified>
</cp:coreProperties>
</file>