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'Položky'!$A$1:$G$94</definedName>
    <definedName name="_xlnm.Print_Titles" localSheetId="2">'Položky'!$1:$6</definedName>
    <definedName name="_xlnm.Print_Area" localSheetId="1">'Rekapitulace'!$A$1:$I$25</definedName>
    <definedName name="_xlnm.Print_Titles" localSheetId="1">'Rekapitulace'!$1:$6</definedName>
    <definedName name="Excel_BuiltIn_Print_Area_31">'Položky'!$A$1:$G$88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Excel_BuiltIn_Print_Area_3_1">'Položky'!$A$1:$G$59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<sst xmlns="http://schemas.openxmlformats.org/spreadsheetml/2006/main" count="319" uniqueCount="214">
  <si>
    <r>
      <t>SLEPÝ ROZPOČET STAVBA:</t>
    </r>
    <r>
      <rPr>
        <b/>
        <sz val="14"/>
        <color indexed="17"/>
        <rFont val="Arial"/>
        <family val="2"/>
      </rPr>
      <t xml:space="preserve"> revize ke dni 17.7.2012</t>
    </r>
  </si>
  <si>
    <t>Rozpočet</t>
  </si>
  <si>
    <t xml:space="preserve">JKSO </t>
  </si>
  <si>
    <t>Objekt</t>
  </si>
  <si>
    <t>Název objektu</t>
  </si>
  <si>
    <t xml:space="preserve">SKP </t>
  </si>
  <si>
    <t>01</t>
  </si>
  <si>
    <t>Firemní mateřská školka</t>
  </si>
  <si>
    <t>Měrná jednotka</t>
  </si>
  <si>
    <t>Stavba</t>
  </si>
  <si>
    <t>Název stavby</t>
  </si>
  <si>
    <t>Počet jednotek</t>
  </si>
  <si>
    <t>PD02</t>
  </si>
  <si>
    <t>Reko části budovy Žerotínovo nám 1/2,Brno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</si>
  <si>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</si>
  <si>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</si>
  <si>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</si>
  <si>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</si>
  <si>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</si>
  <si>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</si>
  <si>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</si>
  <si>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</si>
  <si>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</si>
  <si>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</si>
  <si>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</si>
  <si>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</si>
  <si>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</si>
  <si>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</si>
  <si>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</si>
  <si>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</si>
  <si>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</si>
  <si>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</si>
  <si>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</si>
  <si>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</si>
  <si>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</si>
  <si>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</si>
  <si>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</si>
  <si>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</si>
  <si>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</si>
  <si>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</si>
  <si>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</si>
  <si>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</si>
  <si>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</si>
  <si>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</si>
  <si>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</si>
  <si>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</si>
  <si>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</si>
  <si>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</si>
  <si>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</si>
  <si>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</si>
  <si>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</si>
  <si>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</si>
  <si>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</si>
  <si>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</si>
  <si>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</si>
  <si>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</si>
  <si>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Zahrada-OPR</t>
  </si>
  <si>
    <t>REKAPITULACE  STAVEBNÍCH  DÍLŮ</t>
  </si>
  <si>
    <t>Stavební díl</t>
  </si>
  <si>
    <t>HSV</t>
  </si>
  <si>
    <t>PSV</t>
  </si>
  <si>
    <t>Dodávka</t>
  </si>
  <si>
    <t>Montáž</t>
  </si>
  <si>
    <t>91</t>
  </si>
  <si>
    <t>95</t>
  </si>
  <si>
    <t>99</t>
  </si>
  <si>
    <t>767</t>
  </si>
  <si>
    <t>783</t>
  </si>
  <si>
    <t>Nátěry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</si>
  <si>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</si>
  <si>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</si>
  <si>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</si>
  <si>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</si>
  <si>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</si>
  <si>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</si>
  <si>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</si>
  <si>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</si>
  <si>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</si>
  <si>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</si>
  <si>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</si>
  <si>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</si>
  <si>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</si>
  <si>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</si>
  <si>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</si>
  <si>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</si>
  <si>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</si>
  <si>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</si>
  <si>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</si>
  <si>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162701105R00</t>
  </si>
  <si>
    <t>srovnání původního terénu 163m2x0,3</t>
  </si>
  <si>
    <t>m2</t>
  </si>
  <si>
    <t>122201101R00</t>
  </si>
  <si>
    <t xml:space="preserve">Odkopávky nezapažené v hor. 3 do 100 m3 </t>
  </si>
  <si>
    <t>m3</t>
  </si>
  <si>
    <t>pro záhony R1-5:(2,67+0,32+0,16+0,16+0,16)*0,50</t>
  </si>
  <si>
    <t>132201101R00</t>
  </si>
  <si>
    <t xml:space="preserve">Hloubení rýh šířky do 60 cm v hor.3 do 100 m3 </t>
  </si>
  <si>
    <t>patky pro oplocení:0,25*0,25*0,80*3</t>
  </si>
  <si>
    <t>pro kresl tabulu:0,40*0,40*0,70*1</t>
  </si>
  <si>
    <t>pro kresl tabulu:0,70*0,50*0,50*3</t>
  </si>
  <si>
    <t>pro kresl tabulu:0,70*0,70*0,70*2</t>
  </si>
  <si>
    <t xml:space="preserve">Vodorovné přemístění výkopku z hor.1-4 do 10000 m </t>
  </si>
  <si>
    <t>odkopy:7,94</t>
  </si>
  <si>
    <t>rýhy:3,21</t>
  </si>
  <si>
    <t>167101101R00</t>
  </si>
  <si>
    <t xml:space="preserve">Nakládání výkopku z hor.1-4 v množství do 100 m3 </t>
  </si>
  <si>
    <t>171201201R00</t>
  </si>
  <si>
    <t xml:space="preserve">Uložení sypaniny na skl.-poplatek </t>
  </si>
  <si>
    <t>183101211R00</t>
  </si>
  <si>
    <t xml:space="preserve">Hloub. jamek s výměnou 50% půdy do 0,01 m3, </t>
  </si>
  <si>
    <t>kus</t>
  </si>
  <si>
    <t>pro keře:20</t>
  </si>
  <si>
    <t>183101221R00</t>
  </si>
  <si>
    <t xml:space="preserve">Hloub. jamek s výměnou 50% půdy 1,75 m3 </t>
  </si>
  <si>
    <t>184102112R00</t>
  </si>
  <si>
    <t xml:space="preserve">Výsadba dřevin s balem D do 30 cm, v rovině </t>
  </si>
  <si>
    <t>keře:14+2+1+2+1</t>
  </si>
  <si>
    <t>184102116R00</t>
  </si>
  <si>
    <t xml:space="preserve">Výsadba dřevin s balem D do 80 cm, v rovině </t>
  </si>
  <si>
    <t>184202132U00</t>
  </si>
  <si>
    <t xml:space="preserve">Ukotvení dřevin ocelovými lany </t>
  </si>
  <si>
    <t>184801121R00</t>
  </si>
  <si>
    <t xml:space="preserve">Ošetřování vysazených dřevin soliterních, v rovině </t>
  </si>
  <si>
    <t>184801131R00</t>
  </si>
  <si>
    <t xml:space="preserve">Ošetřování vysazených dřevin ve skupině, v rovině </t>
  </si>
  <si>
    <t>keře na záhonech:2,67+0,32+0,16*3</t>
  </si>
  <si>
    <t>PC01</t>
  </si>
  <si>
    <t>Založení záhonu v rovině násypem 0,45m zeminy s 20% pod písku+násypu 0,050m mulč kůry</t>
  </si>
  <si>
    <t>R1-5:(2,67+0,32+0,16*3)*1,1*1,03</t>
  </si>
  <si>
    <t>PC02</t>
  </si>
  <si>
    <t xml:space="preserve">Pharthenocissus quinquefolia </t>
  </si>
  <si>
    <t>ks</t>
  </si>
  <si>
    <t>PC03</t>
  </si>
  <si>
    <t xml:space="preserve">Vitis riparia </t>
  </si>
  <si>
    <t>PC04</t>
  </si>
  <si>
    <t xml:space="preserve">Clematis macropetala </t>
  </si>
  <si>
    <t>PC08</t>
  </si>
  <si>
    <t>Sorbus aucuparia var moravica 4,5 m</t>
  </si>
  <si>
    <t>Celkem za</t>
  </si>
  <si>
    <t>2</t>
  </si>
  <si>
    <t>Základy a zvláštní zakládání</t>
  </si>
  <si>
    <t>212755114R00</t>
  </si>
  <si>
    <t>Trativody z drenážních trubek DN 10 cm, vč výkopu a obsypu 200/450 a vč. ochr. geotextilie</t>
  </si>
  <si>
    <t>m</t>
  </si>
  <si>
    <t>8</t>
  </si>
  <si>
    <t>Trubní vedení</t>
  </si>
  <si>
    <t>831</t>
  </si>
  <si>
    <t>Vodovod z trub PE 100 SDR ,vč zem prací,lože,obsyp tl zkoušky,napojení vodní herní sestavy</t>
  </si>
  <si>
    <t>722</t>
  </si>
  <si>
    <t>Vnitřní vodovod</t>
  </si>
  <si>
    <t>722200004RAB</t>
  </si>
  <si>
    <t>Vodovod, potrubí polyetylenové 26(DN20) + ochrana potrubí návlekovou izolací z pěnového polyethylénu vč. vypouštěcí ventil 1/2"+redukční tlakový ventil G3/4"+kulový uzávěr G3/4"</t>
  </si>
  <si>
    <t>275313611R00</t>
  </si>
  <si>
    <t>Beton základových patek prostý C 16/20 (B 20) pod sloupky,kotevní otvory,zalití</t>
  </si>
  <si>
    <t>pro oplocení:0,30*0,30*0,80*1,06*3</t>
  </si>
  <si>
    <t>Beton základových patek prostý C 20/25  pod sloupky,kotevní otvory,zalití</t>
  </si>
  <si>
    <t>pro kresl tabuli:0,85</t>
  </si>
  <si>
    <t>5</t>
  </si>
  <si>
    <t>Komunikace</t>
  </si>
  <si>
    <t>564201200U00</t>
  </si>
  <si>
    <t>Podklad komunikací štěrkopísku 20cm vč. dopravy</t>
  </si>
  <si>
    <t>pro S02:123,00</t>
  </si>
  <si>
    <t>pro S04:18,2m2, S05:11,6m2</t>
  </si>
  <si>
    <t>pro S03:4,63*5,70</t>
  </si>
  <si>
    <t>S05</t>
  </si>
  <si>
    <t>D+M Dopad. plocha 170cm (pod nástěnnou lezeckou stěnou) – umělý trávník prosypaný křemičitým pískem + extrud.PP tl.4cm+geotextilie</t>
  </si>
  <si>
    <t>S04</t>
  </si>
  <si>
    <t>D+M Dopad. plocha 90/125 cm (pod lezeckou sestavou) – umělý trávník prosypaný křemičitým pískem +pryžový granulát+geotextilie</t>
  </si>
  <si>
    <t>S02</t>
  </si>
  <si>
    <t>D+M Dopad. plocha 60cm – umělý trávník tl 1cm prosypaný křemičitým pískem +geotextilie</t>
  </si>
  <si>
    <t>Doplňující práce na komunikaci</t>
  </si>
  <si>
    <t>916</t>
  </si>
  <si>
    <t>Osaz a dodávka ocel Pz obrubníku z plechu tl 2mm výš 125mm se zámk spojem,kotvený bodci v půdě</t>
  </si>
  <si>
    <t>ohraničení záhonů :</t>
  </si>
  <si>
    <t>R2:1,60*3</t>
  </si>
  <si>
    <t>R3:1,15*2</t>
  </si>
  <si>
    <t>R4:1,15*2</t>
  </si>
  <si>
    <t>R5:1,15</t>
  </si>
  <si>
    <t>Dokončovací konstrukce na pozemních stavbách</t>
  </si>
  <si>
    <t>953</t>
  </si>
  <si>
    <t>vrtání otvoru d250mm do žb. stěny tl.300mm pro vyústění trativodu D</t>
  </si>
  <si>
    <t>Staveništní přesun hmot</t>
  </si>
  <si>
    <t>998231311R00</t>
  </si>
  <si>
    <t xml:space="preserve">Přesun hmot pro sadovnické a krajin. úpravy do 5km </t>
  </si>
  <si>
    <t>t</t>
  </si>
  <si>
    <t>999281111R00</t>
  </si>
  <si>
    <t xml:space="preserve">Přesun hmot pro opravy a údržbu do výšky 25 m </t>
  </si>
  <si>
    <t>Konstrukce zámečnické</t>
  </si>
  <si>
    <t>01Z</t>
  </si>
  <si>
    <t>D+M Branka ocelová Pz 900/900,Pz rám  L45/45/4 výpln jedn. lis. Pz pletivo s oky 40/40/2,8,kování vč. všech montážních prvků</t>
  </si>
  <si>
    <t>02Z</t>
  </si>
  <si>
    <t>D+M Branka ocel 1110/900,Pz rám z L45/45/4 výpln jedn lis pletivo Pz s oky 40/40/2,8,kování vč. všech montážních prvků</t>
  </si>
  <si>
    <t>03Z</t>
  </si>
  <si>
    <t>D+M kce s ochr. sítí  6,330/1370 Pz sloupky 51/3-2125, 8ks kotvy do zídky+ocel Pz lanka d 4mm + PE síť 8,5m2, vč. všech montážních prvků</t>
  </si>
  <si>
    <t>D+M kce s ochr. sítí  9,440/1370 Pz sloupky 51/3-2125, 8ks kotvy do zídky+ocel Pz lanka d 4mm + PE síť 12,9m2, vč. všech montážních prvků</t>
  </si>
  <si>
    <t>viz popis a výkres:6,425*2,10</t>
  </si>
  <si>
    <t>04Z</t>
  </si>
  <si>
    <t>D+M Oplocení oc Pz sloupky TR 51/3-2KS+ výpln z jedn lis pletiva Pz s oky 40/40/2,8 v rámu L45/4 vč. všech montážních prvků</t>
  </si>
  <si>
    <t>viz popis:2,33*0,9</t>
  </si>
  <si>
    <t>viz popis:2,70*1,20</t>
  </si>
  <si>
    <t>06Z</t>
  </si>
  <si>
    <t>D+M Ochranná sít na okno 970/1010mm,Pz rám L 30/45/4 kotv do ost,výpln lis Pz pletivo 40/40/2,8 vč. všech montážních prvků</t>
  </si>
  <si>
    <t>KS</t>
  </si>
  <si>
    <t>09Z</t>
  </si>
  <si>
    <t>D+M Pergola--7525/1500,výška 2200mm, žár zink tyč kotv do zdi,v hor ploše v oblouku lanka Pz d  2mm, madlo zábradlí 51/3-3800mm vč. všech montážních prvků</t>
  </si>
  <si>
    <t>7,525*1,5</t>
  </si>
  <si>
    <t>10Z</t>
  </si>
  <si>
    <t>D+M Oplocení oc Pz sloupky TR 51/3-1KS+ výpln z jedn lis pletiva Pz s oky 40/40/2,8 v rámu L45/4 vč. všech montážních prvků</t>
  </si>
  <si>
    <t>viz popis:1,50*0,9</t>
  </si>
  <si>
    <t>998767201R00</t>
  </si>
  <si>
    <t xml:space="preserve">Přesun hmot pro zámečnické konstr., výšky do 6 m </t>
  </si>
  <si>
    <t>784452272R00</t>
  </si>
  <si>
    <t>Nátěr 1xpenetrace+1xzákladní+2xkrycí, barva oranžová RAL dopřesněna</t>
  </si>
  <si>
    <t>6,82*0,9+17,4*3,43+3,67*3,43+0,15(6,82+17,4+3,67)+6,82*1,08+17,4*1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</si>
</sst>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  <numFmt numFmtId="171" formatCode="0.00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color indexed="17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1" borderId="0" applyNumberFormat="0" applyBorder="0" applyAlignment="0" applyProtection="0"/>
    <xf numFmtId="164" fontId="6" fillId="12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0" fillId="0" borderId="0">
      <alignment/>
      <protection/>
    </xf>
    <xf numFmtId="164" fontId="0" fillId="4" borderId="6" applyNumberFormat="0" applyAlignment="0" applyProtection="0"/>
    <xf numFmtId="164" fontId="12" fillId="0" borderId="7" applyNumberFormat="0" applyFill="0" applyAlignment="0" applyProtection="0"/>
    <xf numFmtId="164" fontId="13" fillId="6" borderId="0" applyNumberFormat="0" applyBorder="0" applyAlignment="0" applyProtection="0"/>
    <xf numFmtId="164" fontId="12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3" borderId="8" applyNumberFormat="0" applyAlignment="0" applyProtection="0"/>
    <xf numFmtId="164" fontId="16" fillId="13" borderId="9" applyNumberFormat="0" applyAlignment="0" applyProtection="0"/>
    <xf numFmtId="164" fontId="17" fillId="0" borderId="0" applyNumberFormat="0" applyFill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</cellStyleXfs>
  <cellXfs count="221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center"/>
    </xf>
    <xf numFmtId="164" fontId="20" fillId="18" borderId="11" xfId="0" applyFont="1" applyFill="1" applyBorder="1" applyAlignment="1">
      <alignment horizontal="left"/>
    </xf>
    <xf numFmtId="164" fontId="21" fillId="18" borderId="12" xfId="0" applyFont="1" applyFill="1" applyBorder="1" applyAlignment="1">
      <alignment horizontal="center"/>
    </xf>
    <xf numFmtId="164" fontId="22" fillId="18" borderId="13" xfId="0" applyFont="1" applyFill="1" applyBorder="1" applyAlignment="1">
      <alignment horizontal="left"/>
    </xf>
    <xf numFmtId="164" fontId="21" fillId="0" borderId="14" xfId="0" applyFont="1" applyBorder="1" applyAlignment="1">
      <alignment/>
    </xf>
    <xf numFmtId="165" fontId="21" fillId="0" borderId="15" xfId="0" applyNumberFormat="1" applyFont="1" applyBorder="1" applyAlignment="1">
      <alignment horizontal="left"/>
    </xf>
    <xf numFmtId="164" fontId="1" fillId="0" borderId="16" xfId="0" applyFont="1" applyBorder="1" applyAlignment="1">
      <alignment/>
    </xf>
    <xf numFmtId="164" fontId="21" fillId="0" borderId="17" xfId="0" applyFont="1" applyBorder="1" applyAlignment="1">
      <alignment/>
    </xf>
    <xf numFmtId="164" fontId="21" fillId="0" borderId="18" xfId="0" applyFont="1" applyBorder="1" applyAlignment="1">
      <alignment/>
    </xf>
    <xf numFmtId="164" fontId="21" fillId="0" borderId="19" xfId="0" applyFont="1" applyBorder="1" applyAlignment="1">
      <alignment/>
    </xf>
    <xf numFmtId="164" fontId="21" fillId="0" borderId="20" xfId="0" applyFont="1" applyBorder="1" applyAlignment="1">
      <alignment horizontal="left"/>
    </xf>
    <xf numFmtId="164" fontId="20" fillId="0" borderId="16" xfId="0" applyFont="1" applyBorder="1" applyAlignment="1">
      <alignment/>
    </xf>
    <xf numFmtId="165" fontId="21" fillId="0" borderId="20" xfId="0" applyNumberFormat="1" applyFont="1" applyBorder="1" applyAlignment="1">
      <alignment horizontal="left"/>
    </xf>
    <xf numFmtId="165" fontId="20" fillId="18" borderId="16" xfId="0" applyNumberFormat="1" applyFont="1" applyFill="1" applyBorder="1" applyAlignment="1">
      <alignment/>
    </xf>
    <xf numFmtId="165" fontId="1" fillId="18" borderId="17" xfId="0" applyNumberFormat="1" applyFont="1" applyFill="1" applyBorder="1" applyAlignment="1">
      <alignment/>
    </xf>
    <xf numFmtId="164" fontId="20" fillId="18" borderId="18" xfId="0" applyFont="1" applyFill="1" applyBorder="1" applyAlignment="1">
      <alignment/>
    </xf>
    <xf numFmtId="164" fontId="1" fillId="18" borderId="18" xfId="0" applyFont="1" applyFill="1" applyBorder="1" applyAlignment="1">
      <alignment/>
    </xf>
    <xf numFmtId="164" fontId="1" fillId="18" borderId="17" xfId="0" applyFont="1" applyFill="1" applyBorder="1" applyAlignment="1">
      <alignment/>
    </xf>
    <xf numFmtId="164" fontId="21" fillId="0" borderId="19" xfId="0" applyFont="1" applyFill="1" applyBorder="1" applyAlignment="1">
      <alignment/>
    </xf>
    <xf numFmtId="166" fontId="21" fillId="0" borderId="20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20" fillId="18" borderId="21" xfId="0" applyNumberFormat="1" applyFont="1" applyFill="1" applyBorder="1" applyAlignment="1">
      <alignment/>
    </xf>
    <xf numFmtId="165" fontId="1" fillId="18" borderId="22" xfId="0" applyNumberFormat="1" applyFont="1" applyFill="1" applyBorder="1" applyAlignment="1">
      <alignment/>
    </xf>
    <xf numFmtId="164" fontId="20" fillId="18" borderId="0" xfId="0" applyFont="1" applyFill="1" applyBorder="1" applyAlignment="1">
      <alignment/>
    </xf>
    <xf numFmtId="164" fontId="1" fillId="18" borderId="0" xfId="0" applyFont="1" applyFill="1" applyBorder="1" applyAlignment="1">
      <alignment/>
    </xf>
    <xf numFmtId="165" fontId="21" fillId="0" borderId="19" xfId="0" applyNumberFormat="1" applyFont="1" applyBorder="1" applyAlignment="1">
      <alignment horizontal="left"/>
    </xf>
    <xf numFmtId="164" fontId="21" fillId="0" borderId="23" xfId="0" applyFont="1" applyBorder="1" applyAlignment="1">
      <alignment/>
    </xf>
    <xf numFmtId="164" fontId="21" fillId="0" borderId="24" xfId="0" applyFont="1" applyBorder="1" applyAlignment="1">
      <alignment horizontal="left"/>
    </xf>
    <xf numFmtId="164" fontId="21" fillId="0" borderId="19" xfId="0" applyNumberFormat="1" applyFont="1" applyBorder="1" applyAlignment="1">
      <alignment/>
    </xf>
    <xf numFmtId="164" fontId="21" fillId="0" borderId="25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1" fillId="0" borderId="25" xfId="0" applyFont="1" applyBorder="1" applyAlignment="1">
      <alignment horizontal="left"/>
    </xf>
    <xf numFmtId="164" fontId="0" fillId="0" borderId="0" xfId="0" applyBorder="1" applyAlignment="1">
      <alignment/>
    </xf>
    <xf numFmtId="164" fontId="21" fillId="0" borderId="19" xfId="0" applyFont="1" applyBorder="1" applyAlignment="1">
      <alignment horizontal="left"/>
    </xf>
    <xf numFmtId="164" fontId="21" fillId="0" borderId="19" xfId="0" applyFont="1" applyFill="1" applyBorder="1" applyAlignment="1">
      <alignment/>
    </xf>
    <xf numFmtId="164" fontId="21" fillId="0" borderId="25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1" fillId="0" borderId="19" xfId="0" applyFont="1" applyBorder="1" applyAlignment="1">
      <alignment/>
    </xf>
    <xf numFmtId="164" fontId="21" fillId="0" borderId="25" xfId="0" applyFont="1" applyBorder="1" applyAlignment="1">
      <alignment/>
    </xf>
    <xf numFmtId="166" fontId="0" fillId="0" borderId="0" xfId="0" applyNumberFormat="1" applyAlignment="1">
      <alignment/>
    </xf>
    <xf numFmtId="164" fontId="21" fillId="0" borderId="16" xfId="0" applyFont="1" applyBorder="1" applyAlignment="1">
      <alignment/>
    </xf>
    <xf numFmtId="164" fontId="21" fillId="0" borderId="19" xfId="0" applyFont="1" applyBorder="1" applyAlignment="1">
      <alignment horizontal="center"/>
    </xf>
    <xf numFmtId="164" fontId="21" fillId="0" borderId="14" xfId="0" applyFont="1" applyBorder="1" applyAlignment="1">
      <alignment horizontal="left"/>
    </xf>
    <xf numFmtId="164" fontId="21" fillId="0" borderId="26" xfId="0" applyFont="1" applyBorder="1" applyAlignment="1">
      <alignment horizontal="left"/>
    </xf>
    <xf numFmtId="164" fontId="18" fillId="0" borderId="27" xfId="0" applyFont="1" applyBorder="1" applyAlignment="1">
      <alignment horizontal="center" vertical="center"/>
    </xf>
    <xf numFmtId="164" fontId="20" fillId="18" borderId="28" xfId="0" applyFont="1" applyFill="1" applyBorder="1" applyAlignment="1">
      <alignment horizontal="left"/>
    </xf>
    <xf numFmtId="164" fontId="1" fillId="18" borderId="29" xfId="0" applyFont="1" applyFill="1" applyBorder="1" applyAlignment="1">
      <alignment horizontal="left"/>
    </xf>
    <xf numFmtId="164" fontId="1" fillId="18" borderId="30" xfId="0" applyFont="1" applyFill="1" applyBorder="1" applyAlignment="1">
      <alignment horizontal="center"/>
    </xf>
    <xf numFmtId="164" fontId="20" fillId="18" borderId="30" xfId="0" applyFont="1" applyFill="1" applyBorder="1" applyAlignment="1">
      <alignment horizontal="center"/>
    </xf>
    <xf numFmtId="164" fontId="1" fillId="0" borderId="31" xfId="0" applyFont="1" applyBorder="1" applyAlignment="1">
      <alignment/>
    </xf>
    <xf numFmtId="164" fontId="1" fillId="0" borderId="32" xfId="0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164" fontId="1" fillId="0" borderId="17" xfId="0" applyFont="1" applyBorder="1" applyAlignment="1">
      <alignment/>
    </xf>
    <xf numFmtId="166" fontId="1" fillId="0" borderId="33" xfId="0" applyNumberFormat="1" applyFont="1" applyBorder="1" applyAlignment="1">
      <alignment/>
    </xf>
    <xf numFmtId="164" fontId="0" fillId="0" borderId="19" xfId="0" applyBorder="1" applyAlignment="1">
      <alignment/>
    </xf>
    <xf numFmtId="164" fontId="1" fillId="0" borderId="18" xfId="0" applyFont="1" applyBorder="1" applyAlignment="1">
      <alignment/>
    </xf>
    <xf numFmtId="166" fontId="1" fillId="0" borderId="19" xfId="0" applyNumberFormat="1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32" xfId="0" applyFont="1" applyBorder="1" applyAlignment="1">
      <alignment shrinkToFit="1"/>
    </xf>
    <xf numFmtId="164" fontId="1" fillId="0" borderId="35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36" xfId="0" applyFont="1" applyBorder="1" applyAlignment="1">
      <alignment horizontal="center" shrinkToFit="1"/>
    </xf>
    <xf numFmtId="166" fontId="1" fillId="0" borderId="37" xfId="0" applyNumberFormat="1" applyFont="1" applyBorder="1" applyAlignment="1">
      <alignment/>
    </xf>
    <xf numFmtId="164" fontId="1" fillId="0" borderId="38" xfId="0" applyFont="1" applyBorder="1" applyAlignment="1">
      <alignment/>
    </xf>
    <xf numFmtId="166" fontId="1" fillId="0" borderId="39" xfId="0" applyNumberFormat="1" applyFont="1" applyBorder="1" applyAlignment="1">
      <alignment/>
    </xf>
    <xf numFmtId="164" fontId="1" fillId="0" borderId="40" xfId="0" applyFont="1" applyBorder="1" applyAlignment="1">
      <alignment/>
    </xf>
    <xf numFmtId="164" fontId="20" fillId="18" borderId="11" xfId="0" applyFont="1" applyFill="1" applyBorder="1" applyAlignment="1">
      <alignment/>
    </xf>
    <xf numFmtId="164" fontId="20" fillId="18" borderId="13" xfId="0" applyFont="1" applyFill="1" applyBorder="1" applyAlignment="1">
      <alignment/>
    </xf>
    <xf numFmtId="164" fontId="20" fillId="18" borderId="12" xfId="0" applyFont="1" applyFill="1" applyBorder="1" applyAlignment="1">
      <alignment/>
    </xf>
    <xf numFmtId="164" fontId="20" fillId="18" borderId="41" xfId="0" applyFont="1" applyFill="1" applyBorder="1" applyAlignment="1">
      <alignment/>
    </xf>
    <xf numFmtId="164" fontId="20" fillId="18" borderId="42" xfId="0" applyFont="1" applyFill="1" applyBorder="1" applyAlignment="1">
      <alignment/>
    </xf>
    <xf numFmtId="164" fontId="1" fillId="0" borderId="22" xfId="0" applyFont="1" applyBorder="1" applyAlignment="1">
      <alignment/>
    </xf>
    <xf numFmtId="164" fontId="1" fillId="0" borderId="0" xfId="0" applyFont="1" applyAlignment="1">
      <alignment/>
    </xf>
    <xf numFmtId="164" fontId="1" fillId="0" borderId="43" xfId="0" applyFont="1" applyBorder="1" applyAlignment="1">
      <alignment/>
    </xf>
    <xf numFmtId="164" fontId="1" fillId="0" borderId="4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45" xfId="0" applyFont="1" applyBorder="1" applyAlignment="1">
      <alignment/>
    </xf>
    <xf numFmtId="164" fontId="1" fillId="0" borderId="46" xfId="0" applyFont="1" applyBorder="1" applyAlignment="1">
      <alignment/>
    </xf>
    <xf numFmtId="164" fontId="1" fillId="0" borderId="47" xfId="0" applyFont="1" applyBorder="1" applyAlignment="1">
      <alignment/>
    </xf>
    <xf numFmtId="164" fontId="1" fillId="0" borderId="48" xfId="0" applyFont="1" applyBorder="1" applyAlignment="1">
      <alignment/>
    </xf>
    <xf numFmtId="168" fontId="1" fillId="0" borderId="49" xfId="0" applyNumberFormat="1" applyFont="1" applyBorder="1" applyAlignment="1">
      <alignment horizontal="right"/>
    </xf>
    <xf numFmtId="164" fontId="1" fillId="0" borderId="49" xfId="0" applyFont="1" applyBorder="1" applyAlignment="1">
      <alignment/>
    </xf>
    <xf numFmtId="169" fontId="1" fillId="0" borderId="20" xfId="0" applyNumberFormat="1" applyFont="1" applyBorder="1" applyAlignment="1">
      <alignment horizontal="right" indent="2"/>
    </xf>
    <xf numFmtId="168" fontId="1" fillId="0" borderId="17" xfId="0" applyNumberFormat="1" applyFont="1" applyBorder="1" applyAlignment="1">
      <alignment horizontal="right"/>
    </xf>
    <xf numFmtId="164" fontId="23" fillId="18" borderId="38" xfId="0" applyFont="1" applyFill="1" applyBorder="1" applyAlignment="1">
      <alignment/>
    </xf>
    <xf numFmtId="164" fontId="23" fillId="18" borderId="39" xfId="0" applyFont="1" applyFill="1" applyBorder="1" applyAlignment="1">
      <alignment/>
    </xf>
    <xf numFmtId="164" fontId="23" fillId="18" borderId="40" xfId="0" applyFont="1" applyFill="1" applyBorder="1" applyAlignment="1">
      <alignment/>
    </xf>
    <xf numFmtId="169" fontId="23" fillId="18" borderId="37" xfId="0" applyNumberFormat="1" applyFont="1" applyFill="1" applyBorder="1" applyAlignment="1">
      <alignment horizontal="right" indent="2"/>
    </xf>
    <xf numFmtId="164" fontId="24" fillId="0" borderId="0" xfId="0" applyFont="1" applyAlignment="1">
      <alignment/>
    </xf>
    <xf numFmtId="164" fontId="0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1" fillId="0" borderId="50" xfId="47" applyFont="1" applyBorder="1" applyAlignment="1">
      <alignment horizontal="center"/>
      <protection/>
    </xf>
    <xf numFmtId="164" fontId="20" fillId="0" borderId="51" xfId="47" applyFont="1" applyBorder="1">
      <alignment/>
      <protection/>
    </xf>
    <xf numFmtId="164" fontId="1" fillId="0" borderId="51" xfId="47" applyFont="1" applyBorder="1">
      <alignment/>
      <protection/>
    </xf>
    <xf numFmtId="164" fontId="1" fillId="0" borderId="51" xfId="47" applyFont="1" applyBorder="1" applyAlignment="1">
      <alignment horizontal="right"/>
      <protection/>
    </xf>
    <xf numFmtId="164" fontId="1" fillId="0" borderId="52" xfId="47" applyFont="1" applyBorder="1">
      <alignment/>
      <protection/>
    </xf>
    <xf numFmtId="164" fontId="1" fillId="0" borderId="51" xfId="0" applyNumberFormat="1" applyFont="1" applyBorder="1" applyAlignment="1">
      <alignment horizontal="left"/>
    </xf>
    <xf numFmtId="164" fontId="1" fillId="0" borderId="53" xfId="0" applyNumberFormat="1" applyFont="1" applyBorder="1" applyAlignment="1">
      <alignment/>
    </xf>
    <xf numFmtId="164" fontId="1" fillId="0" borderId="54" xfId="47" applyFont="1" applyBorder="1" applyAlignment="1">
      <alignment horizontal="center"/>
      <protection/>
    </xf>
    <xf numFmtId="164" fontId="20" fillId="0" borderId="55" xfId="47" applyFont="1" applyBorder="1">
      <alignment/>
      <protection/>
    </xf>
    <xf numFmtId="164" fontId="1" fillId="0" borderId="55" xfId="47" applyFont="1" applyBorder="1">
      <alignment/>
      <protection/>
    </xf>
    <xf numFmtId="164" fontId="1" fillId="0" borderId="55" xfId="47" applyFont="1" applyBorder="1" applyAlignment="1">
      <alignment horizontal="right"/>
      <protection/>
    </xf>
    <xf numFmtId="164" fontId="1" fillId="0" borderId="56" xfId="47" applyFont="1" applyBorder="1" applyAlignment="1">
      <alignment horizontal="left"/>
      <protection/>
    </xf>
    <xf numFmtId="165" fontId="18" fillId="0" borderId="0" xfId="0" applyNumberFormat="1" applyFont="1" applyBorder="1" applyAlignment="1">
      <alignment horizontal="center"/>
    </xf>
    <xf numFmtId="165" fontId="20" fillId="18" borderId="28" xfId="0" applyNumberFormat="1" applyFont="1" applyFill="1" applyBorder="1" applyAlignment="1">
      <alignment horizontal="center"/>
    </xf>
    <xf numFmtId="164" fontId="20" fillId="18" borderId="29" xfId="0" applyFont="1" applyFill="1" applyBorder="1" applyAlignment="1">
      <alignment horizontal="center"/>
    </xf>
    <xf numFmtId="164" fontId="20" fillId="18" borderId="57" xfId="0" applyFont="1" applyFill="1" applyBorder="1" applyAlignment="1">
      <alignment horizontal="center"/>
    </xf>
    <xf numFmtId="164" fontId="20" fillId="18" borderId="58" xfId="0" applyFont="1" applyFill="1" applyBorder="1" applyAlignment="1">
      <alignment horizontal="center"/>
    </xf>
    <xf numFmtId="164" fontId="20" fillId="18" borderId="59" xfId="0" applyFont="1" applyFill="1" applyBorder="1" applyAlignment="1">
      <alignment horizontal="center"/>
    </xf>
    <xf numFmtId="165" fontId="21" fillId="0" borderId="21" xfId="0" applyNumberFormat="1" applyFont="1" applyBorder="1" applyAlignment="1">
      <alignment/>
    </xf>
    <xf numFmtId="164" fontId="21" fillId="0" borderId="0" xfId="0" applyFont="1" applyBorder="1" applyAlignment="1">
      <alignment/>
    </xf>
    <xf numFmtId="166" fontId="1" fillId="0" borderId="44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166" fontId="1" fillId="0" borderId="60" xfId="0" applyNumberFormat="1" applyFont="1" applyBorder="1" applyAlignment="1">
      <alignment/>
    </xf>
    <xf numFmtId="164" fontId="20" fillId="18" borderId="28" xfId="0" applyFont="1" applyFill="1" applyBorder="1" applyAlignment="1">
      <alignment/>
    </xf>
    <xf numFmtId="164" fontId="20" fillId="18" borderId="29" xfId="0" applyFont="1" applyFill="1" applyBorder="1" applyAlignment="1">
      <alignment/>
    </xf>
    <xf numFmtId="166" fontId="20" fillId="18" borderId="30" xfId="0" applyNumberFormat="1" applyFont="1" applyFill="1" applyBorder="1" applyAlignment="1">
      <alignment/>
    </xf>
    <xf numFmtId="166" fontId="20" fillId="18" borderId="57" xfId="0" applyNumberFormat="1" applyFont="1" applyFill="1" applyBorder="1" applyAlignment="1">
      <alignment/>
    </xf>
    <xf numFmtId="166" fontId="20" fillId="18" borderId="58" xfId="0" applyNumberFormat="1" applyFont="1" applyFill="1" applyBorder="1" applyAlignment="1">
      <alignment/>
    </xf>
    <xf numFmtId="166" fontId="20" fillId="18" borderId="59" xfId="0" applyNumberFormat="1" applyFont="1" applyFill="1" applyBorder="1" applyAlignment="1">
      <alignment/>
    </xf>
    <xf numFmtId="164" fontId="27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" fillId="18" borderId="42" xfId="0" applyFont="1" applyFill="1" applyBorder="1" applyAlignment="1">
      <alignment/>
    </xf>
    <xf numFmtId="164" fontId="20" fillId="18" borderId="61" xfId="0" applyFont="1" applyFill="1" applyBorder="1" applyAlignment="1">
      <alignment horizontal="right"/>
    </xf>
    <xf numFmtId="164" fontId="20" fillId="18" borderId="13" xfId="0" applyFont="1" applyFill="1" applyBorder="1" applyAlignment="1">
      <alignment horizontal="right"/>
    </xf>
    <xf numFmtId="164" fontId="20" fillId="18" borderId="12" xfId="0" applyFont="1" applyFill="1" applyBorder="1" applyAlignment="1">
      <alignment horizontal="center"/>
    </xf>
    <xf numFmtId="170" fontId="22" fillId="18" borderId="13" xfId="0" applyNumberFormat="1" applyFont="1" applyFill="1" applyBorder="1" applyAlignment="1">
      <alignment horizontal="right"/>
    </xf>
    <xf numFmtId="170" fontId="22" fillId="18" borderId="42" xfId="0" applyNumberFormat="1" applyFont="1" applyFill="1" applyBorder="1" applyAlignment="1">
      <alignment horizontal="right"/>
    </xf>
    <xf numFmtId="164" fontId="1" fillId="0" borderId="26" xfId="0" applyFont="1" applyBorder="1" applyAlignment="1">
      <alignment/>
    </xf>
    <xf numFmtId="166" fontId="1" fillId="0" borderId="34" xfId="0" applyNumberFormat="1" applyFont="1" applyBorder="1" applyAlignment="1">
      <alignment horizontal="right"/>
    </xf>
    <xf numFmtId="168" fontId="1" fillId="0" borderId="19" xfId="0" applyNumberFormat="1" applyFont="1" applyBorder="1" applyAlignment="1">
      <alignment horizontal="right"/>
    </xf>
    <xf numFmtId="166" fontId="1" fillId="0" borderId="45" xfId="0" applyNumberFormat="1" applyFont="1" applyBorder="1" applyAlignment="1">
      <alignment horizontal="right"/>
    </xf>
    <xf numFmtId="170" fontId="1" fillId="0" borderId="32" xfId="0" applyNumberFormat="1" applyFont="1" applyBorder="1" applyAlignment="1">
      <alignment horizontal="right"/>
    </xf>
    <xf numFmtId="166" fontId="1" fillId="0" borderId="26" xfId="0" applyNumberFormat="1" applyFont="1" applyBorder="1" applyAlignment="1">
      <alignment horizontal="right"/>
    </xf>
    <xf numFmtId="164" fontId="1" fillId="18" borderId="38" xfId="0" applyFont="1" applyFill="1" applyBorder="1" applyAlignment="1">
      <alignment/>
    </xf>
    <xf numFmtId="164" fontId="20" fillId="18" borderId="39" xfId="0" applyFont="1" applyFill="1" applyBorder="1" applyAlignment="1">
      <alignment/>
    </xf>
    <xf numFmtId="164" fontId="1" fillId="18" borderId="39" xfId="0" applyFont="1" applyFill="1" applyBorder="1" applyAlignment="1">
      <alignment/>
    </xf>
    <xf numFmtId="170" fontId="1" fillId="18" borderId="62" xfId="0" applyNumberFormat="1" applyFont="1" applyFill="1" applyBorder="1" applyAlignment="1">
      <alignment/>
    </xf>
    <xf numFmtId="170" fontId="1" fillId="18" borderId="38" xfId="0" applyNumberFormat="1" applyFont="1" applyFill="1" applyBorder="1" applyAlignment="1">
      <alignment/>
    </xf>
    <xf numFmtId="170" fontId="1" fillId="18" borderId="39" xfId="0" applyNumberFormat="1" applyFont="1" applyFill="1" applyBorder="1" applyAlignment="1">
      <alignment/>
    </xf>
    <xf numFmtId="166" fontId="20" fillId="18" borderId="62" xfId="0" applyNumberFormat="1" applyFont="1" applyFill="1" applyBorder="1" applyAlignment="1">
      <alignment horizontal="right"/>
    </xf>
    <xf numFmtId="166" fontId="28" fillId="0" borderId="0" xfId="0" applyNumberFormat="1" applyFont="1" applyAlignment="1">
      <alignment/>
    </xf>
    <xf numFmtId="170" fontId="28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47" applyFont="1">
      <alignment/>
      <protection/>
    </xf>
    <xf numFmtId="164" fontId="0" fillId="0" borderId="0" xfId="47" applyFont="1" applyAlignment="1">
      <alignment horizontal="right"/>
      <protection/>
    </xf>
    <xf numFmtId="164" fontId="29" fillId="0" borderId="0" xfId="47" applyFont="1" applyBorder="1" applyAlignment="1">
      <alignment horizontal="center"/>
      <protection/>
    </xf>
    <xf numFmtId="164" fontId="1" fillId="0" borderId="0" xfId="47" applyFont="1">
      <alignment/>
      <protection/>
    </xf>
    <xf numFmtId="164" fontId="30" fillId="0" borderId="0" xfId="47" applyFont="1" applyAlignment="1">
      <alignment horizontal="center"/>
      <protection/>
    </xf>
    <xf numFmtId="164" fontId="31" fillId="0" borderId="0" xfId="47" applyFont="1" applyAlignment="1">
      <alignment horizontal="center"/>
      <protection/>
    </xf>
    <xf numFmtId="164" fontId="31" fillId="0" borderId="0" xfId="47" applyFont="1" applyAlignment="1">
      <alignment horizontal="right"/>
      <protection/>
    </xf>
    <xf numFmtId="164" fontId="21" fillId="0" borderId="52" xfId="47" applyFont="1" applyBorder="1" applyAlignment="1">
      <alignment horizontal="right"/>
      <protection/>
    </xf>
    <xf numFmtId="164" fontId="1" fillId="0" borderId="51" xfId="47" applyFont="1" applyBorder="1" applyAlignment="1">
      <alignment horizontal="left"/>
      <protection/>
    </xf>
    <xf numFmtId="164" fontId="1" fillId="0" borderId="53" xfId="47" applyFont="1" applyBorder="1">
      <alignment/>
      <protection/>
    </xf>
    <xf numFmtId="165" fontId="1" fillId="0" borderId="54" xfId="47" applyNumberFormat="1" applyFont="1" applyBorder="1" applyAlignment="1">
      <alignment horizontal="center"/>
      <protection/>
    </xf>
    <xf numFmtId="164" fontId="1" fillId="0" borderId="56" xfId="47" applyFont="1" applyBorder="1" applyAlignment="1">
      <alignment horizontal="center" shrinkToFit="1"/>
      <protection/>
    </xf>
    <xf numFmtId="164" fontId="21" fillId="0" borderId="0" xfId="47" applyFont="1">
      <alignment/>
      <protection/>
    </xf>
    <xf numFmtId="164" fontId="1" fillId="0" borderId="0" xfId="47" applyFont="1" applyAlignment="1">
      <alignment horizontal="right"/>
      <protection/>
    </xf>
    <xf numFmtId="164" fontId="1" fillId="0" borderId="0" xfId="47" applyFont="1" applyAlignment="1">
      <alignment/>
      <protection/>
    </xf>
    <xf numFmtId="165" fontId="21" fillId="18" borderId="19" xfId="47" applyNumberFormat="1" applyFont="1" applyFill="1" applyBorder="1">
      <alignment/>
      <protection/>
    </xf>
    <xf numFmtId="164" fontId="21" fillId="18" borderId="17" xfId="47" applyFont="1" applyFill="1" applyBorder="1" applyAlignment="1">
      <alignment horizontal="center"/>
      <protection/>
    </xf>
    <xf numFmtId="164" fontId="21" fillId="18" borderId="17" xfId="47" applyNumberFormat="1" applyFont="1" applyFill="1" applyBorder="1" applyAlignment="1">
      <alignment horizontal="center"/>
      <protection/>
    </xf>
    <xf numFmtId="164" fontId="21" fillId="18" borderId="19" xfId="47" applyFont="1" applyFill="1" applyBorder="1" applyAlignment="1">
      <alignment horizontal="center"/>
      <protection/>
    </xf>
    <xf numFmtId="164" fontId="20" fillId="0" borderId="60" xfId="47" applyFont="1" applyBorder="1" applyAlignment="1">
      <alignment horizontal="center"/>
      <protection/>
    </xf>
    <xf numFmtId="165" fontId="20" fillId="0" borderId="60" xfId="47" applyNumberFormat="1" applyFont="1" applyBorder="1" applyAlignment="1">
      <alignment horizontal="left"/>
      <protection/>
    </xf>
    <xf numFmtId="164" fontId="20" fillId="0" borderId="24" xfId="47" applyFont="1" applyBorder="1">
      <alignment/>
      <protection/>
    </xf>
    <xf numFmtId="164" fontId="1" fillId="0" borderId="18" xfId="47" applyFont="1" applyBorder="1" applyAlignment="1">
      <alignment horizontal="center"/>
      <protection/>
    </xf>
    <xf numFmtId="164" fontId="1" fillId="0" borderId="18" xfId="47" applyNumberFormat="1" applyFont="1" applyBorder="1" applyAlignment="1">
      <alignment horizontal="right"/>
      <protection/>
    </xf>
    <xf numFmtId="164" fontId="1" fillId="0" borderId="17" xfId="47" applyNumberFormat="1" applyFont="1" applyBorder="1">
      <alignment/>
      <protection/>
    </xf>
    <xf numFmtId="164" fontId="0" fillId="0" borderId="0" xfId="47" applyNumberFormat="1" applyFont="1">
      <alignment/>
      <protection/>
    </xf>
    <xf numFmtId="164" fontId="32" fillId="0" borderId="0" xfId="47" applyFont="1">
      <alignment/>
      <protection/>
    </xf>
    <xf numFmtId="164" fontId="33" fillId="0" borderId="63" xfId="47" applyFont="1" applyBorder="1" applyAlignment="1">
      <alignment horizontal="center" vertical="top"/>
      <protection/>
    </xf>
    <xf numFmtId="165" fontId="33" fillId="0" borderId="63" xfId="47" applyNumberFormat="1" applyFont="1" applyBorder="1" applyAlignment="1">
      <alignment horizontal="left" vertical="top"/>
      <protection/>
    </xf>
    <xf numFmtId="164" fontId="33" fillId="0" borderId="63" xfId="47" applyFont="1" applyBorder="1" applyAlignment="1">
      <alignment vertical="top" wrapText="1"/>
      <protection/>
    </xf>
    <xf numFmtId="165" fontId="33" fillId="0" borderId="63" xfId="47" applyNumberFormat="1" applyFont="1" applyBorder="1" applyAlignment="1">
      <alignment horizontal="center" shrinkToFit="1"/>
      <protection/>
    </xf>
    <xf numFmtId="170" fontId="33" fillId="13" borderId="64" xfId="47" applyNumberFormat="1" applyFont="1" applyFill="1" applyBorder="1" applyAlignment="1">
      <alignment horizontal="right" wrapText="1"/>
      <protection/>
    </xf>
    <xf numFmtId="170" fontId="33" fillId="0" borderId="63" xfId="47" applyNumberFormat="1" applyFont="1" applyBorder="1" applyAlignment="1">
      <alignment horizontal="right"/>
      <protection/>
    </xf>
    <xf numFmtId="170" fontId="33" fillId="0" borderId="63" xfId="47" applyNumberFormat="1" applyFont="1" applyBorder="1">
      <alignment/>
      <protection/>
    </xf>
    <xf numFmtId="170" fontId="34" fillId="0" borderId="63" xfId="47" applyNumberFormat="1" applyFont="1" applyBorder="1" applyAlignment="1">
      <alignment horizontal="right"/>
      <protection/>
    </xf>
    <xf numFmtId="164" fontId="21" fillId="0" borderId="60" xfId="47" applyFont="1" applyBorder="1" applyAlignment="1">
      <alignment horizontal="center"/>
      <protection/>
    </xf>
    <xf numFmtId="165" fontId="21" fillId="0" borderId="60" xfId="47" applyNumberFormat="1" applyFont="1" applyBorder="1" applyAlignment="1">
      <alignment horizontal="right"/>
      <protection/>
    </xf>
    <xf numFmtId="165" fontId="33" fillId="13" borderId="64" xfId="47" applyNumberFormat="1" applyFont="1" applyFill="1" applyBorder="1" applyAlignment="1">
      <alignment horizontal="left" wrapText="1"/>
      <protection/>
    </xf>
    <xf numFmtId="164" fontId="33" fillId="13" borderId="43" xfId="47" applyFont="1" applyFill="1" applyBorder="1" applyAlignment="1">
      <alignment horizontal="left" wrapText="1"/>
      <protection/>
    </xf>
    <xf numFmtId="164" fontId="33" fillId="0" borderId="22" xfId="0" applyFont="1" applyBorder="1" applyAlignment="1">
      <alignment horizontal="right"/>
    </xf>
    <xf numFmtId="164" fontId="35" fillId="0" borderId="0" xfId="47" applyFont="1" applyAlignment="1">
      <alignment wrapText="1"/>
      <protection/>
    </xf>
    <xf numFmtId="164" fontId="1" fillId="18" borderId="19" xfId="47" applyFont="1" applyFill="1" applyBorder="1" applyAlignment="1">
      <alignment horizontal="center"/>
      <protection/>
    </xf>
    <xf numFmtId="165" fontId="36" fillId="18" borderId="19" xfId="47" applyNumberFormat="1" applyFont="1" applyFill="1" applyBorder="1" applyAlignment="1">
      <alignment horizontal="left"/>
      <protection/>
    </xf>
    <xf numFmtId="164" fontId="36" fillId="18" borderId="24" xfId="47" applyFont="1" applyFill="1" applyBorder="1">
      <alignment/>
      <protection/>
    </xf>
    <xf numFmtId="164" fontId="1" fillId="18" borderId="18" xfId="47" applyFont="1" applyFill="1" applyBorder="1" applyAlignment="1">
      <alignment horizontal="center"/>
      <protection/>
    </xf>
    <xf numFmtId="170" fontId="1" fillId="18" borderId="18" xfId="47" applyNumberFormat="1" applyFont="1" applyFill="1" applyBorder="1" applyAlignment="1">
      <alignment horizontal="right"/>
      <protection/>
    </xf>
    <xf numFmtId="170" fontId="1" fillId="18" borderId="17" xfId="47" applyNumberFormat="1" applyFont="1" applyFill="1" applyBorder="1" applyAlignment="1">
      <alignment horizontal="right"/>
      <protection/>
    </xf>
    <xf numFmtId="170" fontId="20" fillId="18" borderId="19" xfId="47" applyNumberFormat="1" applyFont="1" applyFill="1" applyBorder="1">
      <alignment/>
      <protection/>
    </xf>
    <xf numFmtId="166" fontId="0" fillId="0" borderId="0" xfId="47" applyNumberFormat="1" applyFont="1">
      <alignment/>
      <protection/>
    </xf>
    <xf numFmtId="170" fontId="34" fillId="0" borderId="63" xfId="47" applyNumberFormat="1" applyFont="1" applyBorder="1">
      <alignment/>
      <protection/>
    </xf>
    <xf numFmtId="170" fontId="33" fillId="0" borderId="17" xfId="47" applyNumberFormat="1" applyFont="1" applyBorder="1" applyAlignment="1">
      <alignment horizontal="right" vertical="top"/>
      <protection/>
    </xf>
    <xf numFmtId="165" fontId="33" fillId="13" borderId="19" xfId="47" applyNumberFormat="1" applyFont="1" applyFill="1" applyBorder="1" applyAlignment="1">
      <alignment horizontal="left" wrapText="1"/>
      <protection/>
    </xf>
    <xf numFmtId="170" fontId="33" fillId="13" borderId="19" xfId="47" applyNumberFormat="1" applyFont="1" applyFill="1" applyBorder="1" applyAlignment="1">
      <alignment horizontal="right" wrapText="1"/>
      <protection/>
    </xf>
    <xf numFmtId="164" fontId="33" fillId="13" borderId="14" xfId="47" applyFont="1" applyFill="1" applyBorder="1" applyAlignment="1">
      <alignment horizontal="left" wrapText="1"/>
      <protection/>
    </xf>
    <xf numFmtId="164" fontId="33" fillId="0" borderId="19" xfId="47" applyFont="1" applyBorder="1" applyAlignment="1">
      <alignment vertical="top" wrapText="1"/>
      <protection/>
    </xf>
    <xf numFmtId="165" fontId="33" fillId="0" borderId="19" xfId="47" applyNumberFormat="1" applyFont="1" applyBorder="1" applyAlignment="1">
      <alignment horizontal="center" shrinkToFit="1"/>
      <protection/>
    </xf>
    <xf numFmtId="170" fontId="33" fillId="0" borderId="19" xfId="47" applyNumberFormat="1" applyFont="1" applyBorder="1" applyAlignment="1">
      <alignment horizontal="right"/>
      <protection/>
    </xf>
    <xf numFmtId="171" fontId="33" fillId="0" borderId="19" xfId="0" applyNumberFormat="1" applyFont="1" applyBorder="1" applyAlignment="1">
      <alignment horizontal="right"/>
    </xf>
    <xf numFmtId="164" fontId="0" fillId="0" borderId="0" xfId="47" applyFont="1" applyFill="1">
      <alignment/>
      <protection/>
    </xf>
    <xf numFmtId="165" fontId="33" fillId="13" borderId="63" xfId="47" applyNumberFormat="1" applyFont="1" applyFill="1" applyBorder="1" applyAlignment="1">
      <alignment horizontal="left" wrapText="1"/>
      <protection/>
    </xf>
    <xf numFmtId="170" fontId="33" fillId="13" borderId="63" xfId="47" applyNumberFormat="1" applyFont="1" applyFill="1" applyBorder="1" applyAlignment="1">
      <alignment horizontal="right" wrapText="1"/>
      <protection/>
    </xf>
    <xf numFmtId="164" fontId="0" fillId="0" borderId="0" xfId="47" applyFont="1" applyBorder="1">
      <alignment/>
      <protection/>
    </xf>
    <xf numFmtId="164" fontId="37" fillId="0" borderId="0" xfId="47" applyFont="1" applyAlignment="1">
      <alignment/>
      <protection/>
    </xf>
    <xf numFmtId="164" fontId="38" fillId="0" borderId="0" xfId="47" applyFont="1" applyBorder="1">
      <alignment/>
      <protection/>
    </xf>
    <xf numFmtId="166" fontId="38" fillId="0" borderId="0" xfId="47" applyNumberFormat="1" applyFont="1" applyBorder="1" applyAlignment="1">
      <alignment horizontal="right"/>
      <protection/>
    </xf>
    <xf numFmtId="170" fontId="38" fillId="0" borderId="0" xfId="47" applyNumberFormat="1" applyFont="1" applyBorder="1">
      <alignment/>
      <protection/>
    </xf>
    <xf numFmtId="164" fontId="37" fillId="0" borderId="0" xfId="47" applyFont="1" applyBorder="1" applyAlignment="1">
      <alignment/>
      <protection/>
    </xf>
    <xf numFmtId="164" fontId="0" fillId="0" borderId="0" xfId="47" applyFont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>
        <f>Rekapitulace!H1</f>
        <v>5</v>
      </c>
      <c r="D2" s="4" t="str">
        <f>Rekapitulace!G2</f>
        <v>Zahrada-OPR</v>
      </c>
      <c r="E2" s="3"/>
      <c r="F2" s="5" t="s">
        <v>2</v>
      </c>
      <c r="G2" s="6"/>
    </row>
    <row r="3" spans="1:7" ht="12.75" customHeight="1" hidden="1">
      <c r="A3" s="7"/>
      <c r="B3" s="8"/>
      <c r="C3" s="9"/>
      <c r="D3" s="9"/>
      <c r="E3" s="8"/>
      <c r="F3" s="10"/>
      <c r="G3" s="11"/>
    </row>
    <row r="4" spans="1:7" ht="12" customHeight="1">
      <c r="A4" s="12" t="s">
        <v>3</v>
      </c>
      <c r="B4" s="8"/>
      <c r="C4" s="9" t="s">
        <v>4</v>
      </c>
      <c r="D4" s="9"/>
      <c r="E4" s="8"/>
      <c r="F4" s="10" t="s">
        <v>5</v>
      </c>
      <c r="G4" s="13"/>
    </row>
    <row r="5" spans="1:7" ht="12.75" customHeight="1">
      <c r="A5" s="14" t="s">
        <v>6</v>
      </c>
      <c r="B5" s="15"/>
      <c r="C5" s="16" t="s">
        <v>7</v>
      </c>
      <c r="D5" s="17"/>
      <c r="E5" s="18"/>
      <c r="F5" s="10" t="s">
        <v>8</v>
      </c>
      <c r="G5" s="11"/>
    </row>
    <row r="6" spans="1:15" ht="12.75" customHeight="1">
      <c r="A6" s="12" t="s">
        <v>9</v>
      </c>
      <c r="B6" s="8"/>
      <c r="C6" s="9" t="s">
        <v>10</v>
      </c>
      <c r="D6" s="9"/>
      <c r="E6" s="8"/>
      <c r="F6" s="19" t="s">
        <v>11</v>
      </c>
      <c r="G6" s="20">
        <v>0</v>
      </c>
      <c r="O6" s="21"/>
    </row>
    <row r="7" spans="1:7" ht="12.75" customHeight="1">
      <c r="A7" s="22" t="s">
        <v>12</v>
      </c>
      <c r="B7" s="23"/>
      <c r="C7" s="24" t="s">
        <v>13</v>
      </c>
      <c r="D7" s="25"/>
      <c r="E7" s="25"/>
      <c r="F7" s="26" t="s">
        <v>14</v>
      </c>
      <c r="G7" s="20">
        <f>IF(PocetMJ=0,0,ROUND((F30+F32)/PocetMJ,1))</f>
        <v>0</v>
      </c>
    </row>
    <row r="8" spans="1:9" ht="12.75">
      <c r="A8" s="27" t="s">
        <v>15</v>
      </c>
      <c r="B8" s="10"/>
      <c r="C8" s="28"/>
      <c r="D8" s="28"/>
      <c r="E8" s="28"/>
      <c r="F8" s="29" t="s">
        <v>16</v>
      </c>
      <c r="G8" s="30"/>
      <c r="H8" s="31"/>
      <c r="I8" s="32"/>
    </row>
    <row r="9" spans="1:8" ht="12.75">
      <c r="A9" s="27" t="s">
        <v>17</v>
      </c>
      <c r="B9" s="10"/>
      <c r="C9" s="28">
        <f>Projektant</f>
        <v>0</v>
      </c>
      <c r="D9" s="28"/>
      <c r="E9" s="28"/>
      <c r="F9" s="10"/>
      <c r="G9" s="33"/>
      <c r="H9" s="34"/>
    </row>
    <row r="10" spans="1:8" ht="12.75">
      <c r="A10" s="27" t="s">
        <v>18</v>
      </c>
      <c r="B10" s="10"/>
      <c r="C10" s="35"/>
      <c r="D10" s="35"/>
      <c r="E10" s="35"/>
      <c r="F10" s="36"/>
      <c r="G10" s="37"/>
      <c r="H10" s="38"/>
    </row>
    <row r="11" spans="1:57" ht="13.5" customHeight="1">
      <c r="A11" s="27" t="s">
        <v>19</v>
      </c>
      <c r="B11" s="10"/>
      <c r="C11" s="35"/>
      <c r="D11" s="35"/>
      <c r="E11" s="35"/>
      <c r="F11" s="39" t="s">
        <v>20</v>
      </c>
      <c r="G11" s="40">
        <v>2</v>
      </c>
      <c r="H11" s="34"/>
      <c r="BA11" s="41"/>
      <c r="BB11" s="41"/>
      <c r="BC11" s="41"/>
      <c r="BD11" s="41"/>
      <c r="BE11" s="41"/>
    </row>
    <row r="12" spans="1:8" ht="12.75" customHeight="1">
      <c r="A12" s="42" t="s">
        <v>21</v>
      </c>
      <c r="B12" s="8"/>
      <c r="C12" s="43"/>
      <c r="D12" s="43"/>
      <c r="E12" s="43"/>
      <c r="F12" s="44" t="s">
        <v>22</v>
      </c>
      <c r="G12" s="45"/>
      <c r="H12" s="34"/>
    </row>
    <row r="13" spans="1:8" ht="28.5" customHeight="1">
      <c r="A13" s="46" t="s">
        <v>23</v>
      </c>
      <c r="B13" s="46"/>
      <c r="C13" s="46"/>
      <c r="D13" s="46"/>
      <c r="E13" s="46"/>
      <c r="F13" s="46"/>
      <c r="G13" s="46"/>
      <c r="H13" s="34"/>
    </row>
    <row r="14" spans="1:7" ht="17.25" customHeight="1">
      <c r="A14" s="47" t="s">
        <v>24</v>
      </c>
      <c r="B14" s="48"/>
      <c r="C14" s="49"/>
      <c r="D14" s="50" t="s">
        <v>25</v>
      </c>
      <c r="E14" s="50"/>
      <c r="F14" s="50"/>
      <c r="G14" s="50"/>
    </row>
    <row r="15" spans="1:7" ht="15.75" customHeight="1">
      <c r="A15" s="51"/>
      <c r="B15" s="52" t="s">
        <v>26</v>
      </c>
      <c r="C15" s="53">
        <f>HSV</f>
        <v>0</v>
      </c>
      <c r="D15" s="7">
        <f>Rekapitulace!A23</f>
        <v>0</v>
      </c>
      <c r="E15" s="54"/>
      <c r="F15" s="55"/>
      <c r="G15" s="56">
        <f>Rekapitulace!I23</f>
        <v>0</v>
      </c>
    </row>
    <row r="16" spans="1:7" ht="15.75" customHeight="1">
      <c r="A16" s="51" t="s">
        <v>27</v>
      </c>
      <c r="B16" s="52" t="s">
        <v>28</v>
      </c>
      <c r="C16" s="53">
        <f>PSV</f>
        <v>0</v>
      </c>
      <c r="G16" s="57"/>
    </row>
    <row r="17" spans="1:7" ht="15.75" customHeight="1">
      <c r="A17" s="51" t="s">
        <v>29</v>
      </c>
      <c r="B17" s="52" t="s">
        <v>30</v>
      </c>
      <c r="C17" s="53">
        <f>Mont</f>
        <v>0</v>
      </c>
      <c r="D17" s="7"/>
      <c r="E17" s="54"/>
      <c r="F17" s="58"/>
      <c r="G17" s="59"/>
    </row>
    <row r="18" spans="1:7" ht="15.75" customHeight="1">
      <c r="A18" s="60" t="s">
        <v>31</v>
      </c>
      <c r="B18" s="61" t="s">
        <v>32</v>
      </c>
      <c r="C18" s="53">
        <f>Dodavka</f>
        <v>0</v>
      </c>
      <c r="D18" s="7"/>
      <c r="E18" s="54"/>
      <c r="F18" s="55"/>
      <c r="G18" s="53"/>
    </row>
    <row r="19" spans="1:7" ht="15.75" customHeight="1">
      <c r="A19" s="62" t="s">
        <v>33</v>
      </c>
      <c r="B19" s="52"/>
      <c r="C19" s="53">
        <f>SUM(C15:C18)</f>
        <v>0</v>
      </c>
      <c r="D19" s="7"/>
      <c r="E19" s="54"/>
      <c r="F19" s="55"/>
      <c r="G19" s="53"/>
    </row>
    <row r="20" spans="1:7" ht="15.75" customHeight="1">
      <c r="A20" s="62"/>
      <c r="B20" s="52"/>
      <c r="C20" s="53"/>
      <c r="D20" s="7"/>
      <c r="E20" s="54"/>
      <c r="F20" s="55"/>
      <c r="G20" s="53"/>
    </row>
    <row r="21" spans="1:7" ht="15.75" customHeight="1">
      <c r="A21" s="62" t="s">
        <v>34</v>
      </c>
      <c r="B21" s="52"/>
      <c r="C21" s="53">
        <f>HZS</f>
        <v>0</v>
      </c>
      <c r="D21" s="7"/>
      <c r="E21" s="54"/>
      <c r="F21" s="55"/>
      <c r="G21" s="53"/>
    </row>
    <row r="22" spans="1:7" ht="15.75" customHeight="1">
      <c r="A22" s="63" t="s">
        <v>35</v>
      </c>
      <c r="B22" s="64"/>
      <c r="C22" s="53">
        <f>C19+C21</f>
        <v>0</v>
      </c>
      <c r="D22" s="7" t="s">
        <v>36</v>
      </c>
      <c r="E22" s="54"/>
      <c r="F22" s="55"/>
      <c r="G22" s="53">
        <f>G23-SUM(G15:G21)</f>
        <v>0</v>
      </c>
    </row>
    <row r="23" spans="1:7" ht="15.75" customHeight="1">
      <c r="A23" s="65" t="s">
        <v>37</v>
      </c>
      <c r="B23" s="65"/>
      <c r="C23" s="66">
        <f>C22+G23</f>
        <v>0</v>
      </c>
      <c r="D23" s="67" t="s">
        <v>38</v>
      </c>
      <c r="E23" s="68"/>
      <c r="F23" s="69"/>
      <c r="G23" s="53">
        <f>VRN</f>
        <v>0</v>
      </c>
    </row>
    <row r="24" spans="1:7" ht="12.75">
      <c r="A24" s="70" t="s">
        <v>39</v>
      </c>
      <c r="B24" s="71"/>
      <c r="C24" s="72"/>
      <c r="D24" s="71" t="s">
        <v>40</v>
      </c>
      <c r="E24" s="71"/>
      <c r="F24" s="73" t="s">
        <v>41</v>
      </c>
      <c r="G24" s="74"/>
    </row>
    <row r="25" spans="1:7" ht="12.75">
      <c r="A25" s="63" t="s">
        <v>42</v>
      </c>
      <c r="B25" s="64"/>
      <c r="C25" s="75"/>
      <c r="D25" s="64" t="s">
        <v>42</v>
      </c>
      <c r="E25" s="76"/>
      <c r="F25" s="77" t="s">
        <v>42</v>
      </c>
      <c r="G25" s="78"/>
    </row>
    <row r="26" spans="1:7" ht="37.5" customHeight="1">
      <c r="A26" s="63" t="s">
        <v>43</v>
      </c>
      <c r="B26" s="79"/>
      <c r="C26" s="75"/>
      <c r="D26" s="64" t="s">
        <v>43</v>
      </c>
      <c r="E26" s="76"/>
      <c r="F26" s="77" t="s">
        <v>43</v>
      </c>
      <c r="G26" s="78"/>
    </row>
    <row r="27" spans="1:7" ht="12.75">
      <c r="A27" s="63"/>
      <c r="B27" s="80"/>
      <c r="C27" s="75"/>
      <c r="D27" s="64"/>
      <c r="E27" s="76"/>
      <c r="F27" s="77"/>
      <c r="G27" s="78"/>
    </row>
    <row r="28" spans="1:7" ht="12.75">
      <c r="A28" s="63" t="s">
        <v>44</v>
      </c>
      <c r="B28" s="64"/>
      <c r="C28" s="75"/>
      <c r="D28" s="77" t="s">
        <v>45</v>
      </c>
      <c r="E28" s="75"/>
      <c r="F28" s="81" t="s">
        <v>45</v>
      </c>
      <c r="G28" s="78"/>
    </row>
    <row r="29" spans="1:7" ht="69" customHeight="1">
      <c r="A29" s="63"/>
      <c r="B29" s="64"/>
      <c r="C29" s="82"/>
      <c r="D29" s="83"/>
      <c r="E29" s="82"/>
      <c r="F29" s="64"/>
      <c r="G29" s="78"/>
    </row>
    <row r="30" spans="1:7" ht="12.75">
      <c r="A30" s="84" t="s">
        <v>46</v>
      </c>
      <c r="B30" s="85"/>
      <c r="C30" s="86">
        <v>20</v>
      </c>
      <c r="D30" s="85" t="s">
        <v>47</v>
      </c>
      <c r="E30" s="87"/>
      <c r="F30" s="88">
        <f>C23-F32</f>
        <v>0</v>
      </c>
      <c r="G30" s="88"/>
    </row>
    <row r="31" spans="1:7" ht="12.75">
      <c r="A31" s="84" t="s">
        <v>48</v>
      </c>
      <c r="B31" s="85"/>
      <c r="C31" s="86">
        <f>SazbaDPH1</f>
        <v>20</v>
      </c>
      <c r="D31" s="85" t="s">
        <v>49</v>
      </c>
      <c r="E31" s="87"/>
      <c r="F31" s="88">
        <f>ROUND(PRODUCT(F30,C31/100),0)</f>
        <v>0</v>
      </c>
      <c r="G31" s="88"/>
    </row>
    <row r="32" spans="1:7" ht="12.75">
      <c r="A32" s="84" t="s">
        <v>46</v>
      </c>
      <c r="B32" s="85"/>
      <c r="C32" s="86">
        <v>0</v>
      </c>
      <c r="D32" s="85" t="s">
        <v>49</v>
      </c>
      <c r="E32" s="87"/>
      <c r="F32" s="88">
        <v>0</v>
      </c>
      <c r="G32" s="88"/>
    </row>
    <row r="33" spans="1:7" ht="12.75">
      <c r="A33" s="84" t="s">
        <v>48</v>
      </c>
      <c r="B33" s="58"/>
      <c r="C33" s="89">
        <f>SazbaDPH2</f>
        <v>0</v>
      </c>
      <c r="D33" s="85" t="s">
        <v>49</v>
      </c>
      <c r="E33" s="55"/>
      <c r="F33" s="88">
        <f>ROUND(PRODUCT(F32,C33/100),0)</f>
        <v>0</v>
      </c>
      <c r="G33" s="88"/>
    </row>
    <row r="34" spans="1:7" s="94" customFormat="1" ht="19.5" customHeight="1">
      <c r="A34" s="90" t="s">
        <v>50</v>
      </c>
      <c r="B34" s="91"/>
      <c r="C34" s="91"/>
      <c r="D34" s="91"/>
      <c r="E34" s="92"/>
      <c r="F34" s="93">
        <f>ROUND(SUM(F30:F33),0)</f>
        <v>0</v>
      </c>
      <c r="G34" s="93"/>
    </row>
    <row r="36" spans="1:8" ht="12.75">
      <c r="A36" s="95" t="s">
        <v>51</v>
      </c>
      <c r="B36" s="95"/>
      <c r="C36" s="96"/>
      <c r="D36" s="95"/>
      <c r="E36" s="95"/>
      <c r="F36" s="95"/>
      <c r="G36" s="95"/>
      <c r="H36" t="s">
        <v>52</v>
      </c>
    </row>
    <row r="37" spans="1:8" ht="14.25" customHeight="1">
      <c r="A37" s="95"/>
      <c r="B37" s="97"/>
      <c r="C37" s="97"/>
      <c r="D37" s="97"/>
      <c r="E37" s="97"/>
      <c r="F37" s="97"/>
      <c r="G37" s="97"/>
      <c r="H37" t="s">
        <v>52</v>
      </c>
    </row>
    <row r="38" spans="1:8" ht="12.75" customHeight="1">
      <c r="A38" s="98"/>
      <c r="B38" s="97"/>
      <c r="C38" s="97"/>
      <c r="D38" s="97"/>
      <c r="E38" s="97"/>
      <c r="F38" s="97"/>
      <c r="G38" s="97"/>
      <c r="H38" t="s">
        <v>52</v>
      </c>
    </row>
    <row r="39" spans="1:8" ht="12.75">
      <c r="A39" s="98"/>
      <c r="B39" s="97"/>
      <c r="C39" s="97"/>
      <c r="D39" s="97"/>
      <c r="E39" s="97"/>
      <c r="F39" s="97"/>
      <c r="G39" s="97"/>
      <c r="H39" t="s">
        <v>52</v>
      </c>
    </row>
    <row r="40" spans="1:8" ht="12.75">
      <c r="A40" s="98"/>
      <c r="B40" s="97"/>
      <c r="C40" s="97"/>
      <c r="D40" s="97"/>
      <c r="E40" s="97"/>
      <c r="F40" s="97"/>
      <c r="G40" s="97"/>
      <c r="H40" t="s">
        <v>52</v>
      </c>
    </row>
    <row r="41" spans="1:8" ht="12.75">
      <c r="A41" s="98"/>
      <c r="B41" s="97"/>
      <c r="C41" s="97"/>
      <c r="D41" s="97"/>
      <c r="E41" s="97"/>
      <c r="F41" s="97"/>
      <c r="G41" s="97"/>
      <c r="H41" t="s">
        <v>52</v>
      </c>
    </row>
    <row r="42" spans="1:8" ht="12.75">
      <c r="A42" s="98"/>
      <c r="B42" s="97"/>
      <c r="C42" s="97"/>
      <c r="D42" s="97"/>
      <c r="E42" s="97"/>
      <c r="F42" s="97"/>
      <c r="G42" s="97"/>
      <c r="H42" t="s">
        <v>52</v>
      </c>
    </row>
    <row r="43" spans="1:8" ht="12.75">
      <c r="A43" s="98"/>
      <c r="B43" s="97"/>
      <c r="C43" s="97"/>
      <c r="D43" s="97"/>
      <c r="E43" s="97"/>
      <c r="F43" s="97"/>
      <c r="G43" s="97"/>
      <c r="H43" t="s">
        <v>52</v>
      </c>
    </row>
    <row r="44" spans="1:8" ht="12.75">
      <c r="A44" s="98"/>
      <c r="B44" s="97"/>
      <c r="C44" s="97"/>
      <c r="D44" s="97"/>
      <c r="E44" s="97"/>
      <c r="F44" s="97"/>
      <c r="G44" s="97"/>
      <c r="H44" t="s">
        <v>52</v>
      </c>
    </row>
    <row r="45" spans="1:8" ht="0.75" customHeight="1">
      <c r="A45" s="98"/>
      <c r="B45" s="97"/>
      <c r="C45" s="97"/>
      <c r="D45" s="97"/>
      <c r="E45" s="97"/>
      <c r="F45" s="97"/>
      <c r="G45" s="97"/>
      <c r="H45" t="s">
        <v>52</v>
      </c>
    </row>
    <row r="46" spans="2:7" ht="12.75" customHeight="1">
      <c r="B46" s="99"/>
      <c r="C46" s="99"/>
      <c r="D46" s="99"/>
      <c r="E46" s="99"/>
      <c r="F46" s="99"/>
      <c r="G46" s="99"/>
    </row>
    <row r="47" spans="2:7" ht="12.75" customHeight="1">
      <c r="B47" s="99"/>
      <c r="C47" s="99"/>
      <c r="D47" s="99"/>
      <c r="E47" s="99"/>
      <c r="F47" s="99"/>
      <c r="G47" s="99"/>
    </row>
    <row r="48" spans="2:7" ht="12.75" customHeight="1">
      <c r="B48" s="99"/>
      <c r="C48" s="99"/>
      <c r="D48" s="99"/>
      <c r="E48" s="99"/>
      <c r="F48" s="99"/>
      <c r="G48" s="99"/>
    </row>
    <row r="49" spans="2:7" ht="12.75" customHeight="1">
      <c r="B49" s="99"/>
      <c r="C49" s="99"/>
      <c r="D49" s="99"/>
      <c r="E49" s="99"/>
      <c r="F49" s="99"/>
      <c r="G49" s="99"/>
    </row>
    <row r="50" spans="2:7" ht="12.75" customHeight="1">
      <c r="B50" s="99"/>
      <c r="C50" s="99"/>
      <c r="D50" s="99"/>
      <c r="E50" s="99"/>
      <c r="F50" s="99"/>
      <c r="G50" s="99"/>
    </row>
    <row r="51" spans="2:7" ht="12.75" customHeight="1">
      <c r="B51" s="99"/>
      <c r="C51" s="99"/>
      <c r="D51" s="99"/>
      <c r="E51" s="99"/>
      <c r="F51" s="99"/>
      <c r="G51" s="99"/>
    </row>
    <row r="52" spans="2:7" ht="12.75" customHeight="1">
      <c r="B52" s="99"/>
      <c r="C52" s="99"/>
      <c r="D52" s="99"/>
      <c r="E52" s="99"/>
      <c r="F52" s="99"/>
      <c r="G52" s="99"/>
    </row>
    <row r="53" spans="2:7" ht="12.75" customHeight="1">
      <c r="B53" s="99"/>
      <c r="C53" s="99"/>
      <c r="D53" s="99"/>
      <c r="E53" s="99"/>
      <c r="F53" s="99"/>
      <c r="G53" s="99"/>
    </row>
    <row r="54" spans="2:7" ht="12.75" customHeight="1">
      <c r="B54" s="99"/>
      <c r="C54" s="99"/>
      <c r="D54" s="99"/>
      <c r="E54" s="99"/>
      <c r="F54" s="99"/>
      <c r="G54" s="99"/>
    </row>
    <row r="55" spans="2:7" ht="12.75" customHeight="1">
      <c r="B55" s="99"/>
      <c r="C55" s="99"/>
      <c r="D55" s="99"/>
      <c r="E55" s="99"/>
      <c r="F55" s="99"/>
      <c r="G55" s="99"/>
    </row>
  </sheetData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workbookViewId="0" topLeftCell="A1">
      <selection activeCell="I31" sqref="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00" t="s">
        <v>53</v>
      </c>
      <c r="B1" s="100"/>
      <c r="C1" s="101" t="str">
        <f>CONCATENATE(cislostavby," ",nazevstavby)</f>
        <v>PD02 Reko části budovy Žerotínovo nám 1/2,Brno</v>
      </c>
      <c r="D1" s="102"/>
      <c r="E1" s="103"/>
      <c r="F1" s="102"/>
      <c r="G1" s="104" t="s">
        <v>54</v>
      </c>
      <c r="H1" s="105">
        <v>5</v>
      </c>
      <c r="I1" s="106"/>
    </row>
    <row r="2" spans="1:9" ht="12.75">
      <c r="A2" s="107" t="s">
        <v>55</v>
      </c>
      <c r="B2" s="107"/>
      <c r="C2" s="108" t="str">
        <f>CONCATENATE(cisloobjektu," ",nazevobjektu)</f>
        <v>01 Firemní mateřská školka</v>
      </c>
      <c r="D2" s="109"/>
      <c r="E2" s="110"/>
      <c r="F2" s="109"/>
      <c r="G2" s="111" t="s">
        <v>56</v>
      </c>
      <c r="H2" s="111"/>
      <c r="I2" s="111"/>
    </row>
    <row r="3" spans="1:9" ht="12.75">
      <c r="A3" s="76"/>
      <c r="B3" s="76"/>
      <c r="C3" s="76"/>
      <c r="D3" s="76"/>
      <c r="E3" s="76"/>
      <c r="F3" s="64"/>
      <c r="G3" s="76"/>
      <c r="H3" s="76"/>
      <c r="I3" s="76"/>
    </row>
    <row r="4" spans="1:9" ht="19.5" customHeight="1">
      <c r="A4" s="112" t="s">
        <v>57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2.75">
      <c r="A6" s="113"/>
      <c r="B6" s="114" t="s">
        <v>58</v>
      </c>
      <c r="C6" s="114"/>
      <c r="D6" s="50"/>
      <c r="E6" s="115" t="s">
        <v>59</v>
      </c>
      <c r="F6" s="116" t="s">
        <v>60</v>
      </c>
      <c r="G6" s="116" t="s">
        <v>61</v>
      </c>
      <c r="H6" s="116" t="s">
        <v>62</v>
      </c>
      <c r="I6" s="117" t="s">
        <v>34</v>
      </c>
    </row>
    <row r="7" spans="1:9" s="34" customFormat="1" ht="12.75">
      <c r="A7" s="118" t="str">
        <f>Položky!B7</f>
        <v>1</v>
      </c>
      <c r="B7" s="119" t="str">
        <f>Položky!C7</f>
        <v>Zemní práce</v>
      </c>
      <c r="C7" s="64"/>
      <c r="D7" s="120"/>
      <c r="E7" s="121">
        <f>Položky!G36</f>
        <v>0</v>
      </c>
      <c r="F7" s="122">
        <f>Položky!BB36</f>
        <v>0</v>
      </c>
      <c r="G7" s="122">
        <f>Položky!BC36</f>
        <v>0</v>
      </c>
      <c r="H7" s="122">
        <f>Položky!BD36</f>
        <v>0</v>
      </c>
      <c r="I7" s="56">
        <f>Položky!BE36</f>
        <v>0</v>
      </c>
    </row>
    <row r="8" spans="1:9" s="34" customFormat="1" ht="12.75">
      <c r="A8" s="118" t="str">
        <f>Položky!B37</f>
        <v>2</v>
      </c>
      <c r="B8" s="119" t="str">
        <f>Položky!C37</f>
        <v>Základy a zvláštní zakládání</v>
      </c>
      <c r="C8" s="64"/>
      <c r="D8" s="120"/>
      <c r="E8" s="121">
        <f>Položky!G39</f>
        <v>0</v>
      </c>
      <c r="F8" s="122">
        <f>Položky!BB39</f>
        <v>0</v>
      </c>
      <c r="G8" s="122">
        <f>Položky!BC39</f>
        <v>0</v>
      </c>
      <c r="H8" s="122">
        <f>Položky!BD39</f>
        <v>0</v>
      </c>
      <c r="I8" s="56">
        <f>Položky!BE39</f>
        <v>0</v>
      </c>
    </row>
    <row r="9" spans="1:9" s="34" customFormat="1" ht="12.75">
      <c r="A9" s="118" t="str">
        <f>Položky!B40</f>
        <v>8</v>
      </c>
      <c r="B9" s="119" t="str">
        <f>Položky!C40</f>
        <v>Trubní vedení</v>
      </c>
      <c r="C9" s="64"/>
      <c r="D9" s="120"/>
      <c r="E9" s="121">
        <f>Položky!G42</f>
        <v>0</v>
      </c>
      <c r="F9" s="122">
        <f>Položky!BB42</f>
        <v>0</v>
      </c>
      <c r="G9" s="122">
        <f>Položky!BC42</f>
        <v>0</v>
      </c>
      <c r="H9" s="122">
        <f>Položky!BD42</f>
        <v>0</v>
      </c>
      <c r="I9" s="56">
        <f>Položky!BE42</f>
        <v>0</v>
      </c>
    </row>
    <row r="10" spans="1:9" s="34" customFormat="1" ht="12.75">
      <c r="A10" s="118" t="str">
        <f>Položky!B43</f>
        <v>722</v>
      </c>
      <c r="B10" s="119" t="str">
        <f>Položky!C43</f>
        <v>Vnitřní vodovod</v>
      </c>
      <c r="C10" s="64"/>
      <c r="D10" s="120"/>
      <c r="E10" s="121">
        <f>Položky!BA45</f>
        <v>0</v>
      </c>
      <c r="F10" s="122">
        <f>Položky!G45</f>
        <v>0</v>
      </c>
      <c r="G10" s="122">
        <f>Položky!BC45</f>
        <v>0</v>
      </c>
      <c r="H10" s="122">
        <f>Položky!BD45</f>
        <v>0</v>
      </c>
      <c r="I10" s="56">
        <f>Položky!BE45</f>
        <v>0</v>
      </c>
    </row>
    <row r="11" spans="1:9" s="34" customFormat="1" ht="12.75">
      <c r="A11" s="118" t="str">
        <f>Položky!B46</f>
        <v>2</v>
      </c>
      <c r="B11" s="119" t="str">
        <f>Položky!C46</f>
        <v>Základy a zvláštní zakládání</v>
      </c>
      <c r="C11" s="64"/>
      <c r="D11" s="120"/>
      <c r="E11" s="121">
        <f>Položky!G51</f>
        <v>0</v>
      </c>
      <c r="F11" s="122">
        <f>Položky!BB51</f>
        <v>0</v>
      </c>
      <c r="G11" s="122">
        <f>Položky!BC51</f>
        <v>0</v>
      </c>
      <c r="H11" s="122">
        <f>Položky!BD51</f>
        <v>0</v>
      </c>
      <c r="I11" s="56">
        <f>Položky!BE51</f>
        <v>0</v>
      </c>
    </row>
    <row r="12" spans="1:9" s="34" customFormat="1" ht="12.75">
      <c r="A12" s="118" t="str">
        <f>Položky!B52</f>
        <v>5</v>
      </c>
      <c r="B12" s="119" t="str">
        <f>Položky!C52</f>
        <v>Komunikace</v>
      </c>
      <c r="C12" s="64"/>
      <c r="D12" s="120"/>
      <c r="E12" s="121">
        <f>Položky!G59</f>
        <v>0</v>
      </c>
      <c r="F12" s="122">
        <f>Položky!BB59</f>
        <v>0</v>
      </c>
      <c r="G12" s="122">
        <f>Položky!BC59</f>
        <v>0</v>
      </c>
      <c r="H12" s="122">
        <f>Položky!BD59</f>
        <v>0</v>
      </c>
      <c r="I12" s="56">
        <f>Položky!BE59</f>
        <v>0</v>
      </c>
    </row>
    <row r="13" spans="1:9" s="34" customFormat="1" ht="12.75">
      <c r="A13" s="118" t="s">
        <v>63</v>
      </c>
      <c r="B13" s="119" t="str">
        <f>Položky!C60</f>
        <v>Doplňující práce na komunikaci</v>
      </c>
      <c r="C13" s="64"/>
      <c r="D13" s="120"/>
      <c r="E13" s="121">
        <f>Položky!G67</f>
        <v>0</v>
      </c>
      <c r="F13" s="122"/>
      <c r="G13" s="122"/>
      <c r="H13" s="122"/>
      <c r="I13" s="56"/>
    </row>
    <row r="14" spans="1:9" s="34" customFormat="1" ht="12.75">
      <c r="A14" s="118" t="s">
        <v>64</v>
      </c>
      <c r="B14" s="119" t="str">
        <f>Položky!C70</f>
        <v>95 Dokončovací konstrukce na pozemních stavbách</v>
      </c>
      <c r="C14" s="64"/>
      <c r="D14" s="120"/>
      <c r="E14" s="121">
        <f>Položky!G70</f>
        <v>0</v>
      </c>
      <c r="F14" s="122"/>
      <c r="G14" s="122"/>
      <c r="H14" s="122"/>
      <c r="I14" s="56"/>
    </row>
    <row r="15" spans="1:9" s="34" customFormat="1" ht="12.75">
      <c r="A15" s="118" t="s">
        <v>65</v>
      </c>
      <c r="B15" s="119" t="str">
        <f>Položky!C74</f>
        <v>99 Staveništní přesun hmot</v>
      </c>
      <c r="C15" s="64"/>
      <c r="D15" s="120"/>
      <c r="E15" s="121">
        <f>Položky!G74</f>
        <v>0</v>
      </c>
      <c r="F15" s="122"/>
      <c r="G15" s="122"/>
      <c r="H15" s="122"/>
      <c r="I15" s="56"/>
    </row>
    <row r="16" spans="1:9" s="34" customFormat="1" ht="12.75">
      <c r="A16" s="118" t="s">
        <v>66</v>
      </c>
      <c r="B16" s="119" t="str">
        <f>Položky!C88</f>
        <v>767 Konstrukce zámečnické</v>
      </c>
      <c r="C16" s="64"/>
      <c r="D16" s="120"/>
      <c r="E16" s="121"/>
      <c r="F16" s="122">
        <f>Položky!G88</f>
        <v>0</v>
      </c>
      <c r="G16" s="122"/>
      <c r="H16" s="122"/>
      <c r="I16" s="56"/>
    </row>
    <row r="17" spans="1:9" s="34" customFormat="1" ht="12.75">
      <c r="A17" s="118" t="s">
        <v>67</v>
      </c>
      <c r="B17" s="119" t="s">
        <v>68</v>
      </c>
      <c r="C17" s="64"/>
      <c r="D17" s="120"/>
      <c r="E17" s="121">
        <v>0</v>
      </c>
      <c r="F17" s="122">
        <v>0</v>
      </c>
      <c r="G17" s="122"/>
      <c r="H17" s="122"/>
      <c r="I17" s="56"/>
    </row>
    <row r="18" spans="1:9" s="129" customFormat="1" ht="12.75">
      <c r="A18" s="123"/>
      <c r="B18" s="124" t="s">
        <v>69</v>
      </c>
      <c r="C18" s="124"/>
      <c r="D18" s="125"/>
      <c r="E18" s="126">
        <f>SUM(E7:E16)</f>
        <v>0</v>
      </c>
      <c r="F18" s="127">
        <f>SUM(F7:F16)</f>
        <v>0</v>
      </c>
      <c r="G18" s="127">
        <f>SUM(G7:G12)</f>
        <v>0</v>
      </c>
      <c r="H18" s="127">
        <f>SUM(H7:H12)</f>
        <v>0</v>
      </c>
      <c r="I18" s="128">
        <f>SUM(I7:I12)</f>
        <v>0</v>
      </c>
    </row>
    <row r="19" spans="1:9" ht="12.75">
      <c r="A19" s="64"/>
      <c r="B19" s="64"/>
      <c r="C19" s="64"/>
      <c r="D19" s="64"/>
      <c r="E19" s="64"/>
      <c r="F19" s="64"/>
      <c r="G19" s="64"/>
      <c r="H19" s="64"/>
      <c r="I19" s="64"/>
    </row>
    <row r="20" spans="1:57" ht="19.5" customHeight="1">
      <c r="A20" s="130" t="s">
        <v>70</v>
      </c>
      <c r="B20" s="130"/>
      <c r="C20" s="130"/>
      <c r="D20" s="130"/>
      <c r="E20" s="130"/>
      <c r="F20" s="130"/>
      <c r="G20" s="130"/>
      <c r="H20" s="130"/>
      <c r="I20" s="130"/>
      <c r="BA20" s="41"/>
      <c r="BB20" s="41"/>
      <c r="BC20" s="41"/>
      <c r="BD20" s="41"/>
      <c r="BE20" s="41"/>
    </row>
    <row r="21" spans="1:9" ht="12.75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2.75">
      <c r="A22" s="70" t="s">
        <v>71</v>
      </c>
      <c r="B22" s="71"/>
      <c r="C22" s="71"/>
      <c r="D22" s="131"/>
      <c r="E22" s="132" t="s">
        <v>72</v>
      </c>
      <c r="F22" s="133" t="s">
        <v>73</v>
      </c>
      <c r="G22" s="134" t="s">
        <v>74</v>
      </c>
      <c r="H22" s="135"/>
      <c r="I22" s="136" t="s">
        <v>72</v>
      </c>
    </row>
    <row r="23" spans="1:53" ht="12.75">
      <c r="A23" s="62"/>
      <c r="B23" s="52"/>
      <c r="C23" s="52"/>
      <c r="D23" s="137"/>
      <c r="E23" s="138"/>
      <c r="F23" s="139">
        <v>0</v>
      </c>
      <c r="G23" s="140">
        <f>CHOOSE(BA23+1,HSV+PSV,HSV+PSV+Mont,HSV+PSV+Dodavka+Mont,HSV,PSV,Mont,Dodavka,Mont+Dodavka,0)</f>
        <v>0</v>
      </c>
      <c r="H23" s="141"/>
      <c r="I23" s="142">
        <f>E23+F23*G23/100</f>
        <v>0</v>
      </c>
      <c r="BA23">
        <v>0</v>
      </c>
    </row>
    <row r="24" spans="1:9" ht="12.75">
      <c r="A24" s="143"/>
      <c r="B24" s="144" t="s">
        <v>75</v>
      </c>
      <c r="C24" s="145"/>
      <c r="D24" s="146"/>
      <c r="E24" s="147"/>
      <c r="F24" s="148"/>
      <c r="G24" s="148"/>
      <c r="H24" s="149">
        <f>SUM(I23:I23)</f>
        <v>0</v>
      </c>
      <c r="I24" s="149"/>
    </row>
    <row r="26" spans="2:9" ht="12.75">
      <c r="B26" s="129"/>
      <c r="F26" s="150"/>
      <c r="G26" s="151"/>
      <c r="H26" s="151"/>
      <c r="I26" s="152"/>
    </row>
    <row r="27" spans="6:9" ht="12.75">
      <c r="F27" s="150"/>
      <c r="G27" s="151"/>
      <c r="H27" s="151"/>
      <c r="I27" s="152"/>
    </row>
    <row r="28" spans="6:9" ht="12.75">
      <c r="F28" s="150"/>
      <c r="G28" s="151"/>
      <c r="H28" s="151"/>
      <c r="I28" s="152"/>
    </row>
    <row r="29" spans="6:9" ht="12.75">
      <c r="F29" s="150"/>
      <c r="G29" s="151"/>
      <c r="H29" s="151"/>
      <c r="I29" s="152"/>
    </row>
    <row r="30" spans="6:9" ht="12.75">
      <c r="F30" s="150"/>
      <c r="G30" s="151"/>
      <c r="H30" s="151"/>
      <c r="I30" s="152"/>
    </row>
    <row r="31" spans="6:9" ht="12.75">
      <c r="F31" s="150"/>
      <c r="G31" s="151"/>
      <c r="H31" s="151"/>
      <c r="I31" s="152"/>
    </row>
    <row r="32" spans="6:9" ht="12.75">
      <c r="F32" s="150"/>
      <c r="G32" s="151"/>
      <c r="H32" s="151"/>
      <c r="I32" s="152"/>
    </row>
    <row r="33" spans="6:9" ht="12.75">
      <c r="F33" s="150"/>
      <c r="G33" s="151"/>
      <c r="H33" s="151"/>
      <c r="I33" s="152"/>
    </row>
    <row r="34" spans="6:9" ht="12.75">
      <c r="F34" s="150"/>
      <c r="G34" s="151"/>
      <c r="H34" s="151"/>
      <c r="I34" s="152"/>
    </row>
    <row r="35" spans="6:9" ht="12.75">
      <c r="F35" s="150"/>
      <c r="G35" s="151"/>
      <c r="H35" s="151"/>
      <c r="I35" s="152"/>
    </row>
    <row r="36" spans="6:9" ht="12.75">
      <c r="F36" s="150"/>
      <c r="G36" s="151"/>
      <c r="H36" s="151"/>
      <c r="I36" s="152"/>
    </row>
    <row r="37" spans="6:9" ht="12.75">
      <c r="F37" s="150"/>
      <c r="G37" s="151"/>
      <c r="H37" s="151"/>
      <c r="I37" s="152"/>
    </row>
    <row r="38" spans="6:9" ht="12.75">
      <c r="F38" s="150"/>
      <c r="G38" s="151"/>
      <c r="H38" s="151"/>
      <c r="I38" s="152"/>
    </row>
    <row r="39" spans="6:9" ht="12.75">
      <c r="F39" s="150"/>
      <c r="G39" s="151"/>
      <c r="H39" s="151"/>
      <c r="I39" s="152"/>
    </row>
    <row r="40" spans="6:9" ht="12.75">
      <c r="F40" s="150"/>
      <c r="G40" s="151"/>
      <c r="H40" s="151"/>
      <c r="I40" s="152"/>
    </row>
    <row r="41" spans="6:9" ht="12.75">
      <c r="F41" s="150"/>
      <c r="G41" s="151"/>
      <c r="H41" s="151"/>
      <c r="I41" s="152"/>
    </row>
    <row r="42" spans="6:9" ht="12.75">
      <c r="F42" s="150"/>
      <c r="G42" s="151"/>
      <c r="H42" s="151"/>
      <c r="I42" s="152"/>
    </row>
    <row r="43" spans="6:9" ht="12.75">
      <c r="F43" s="150"/>
      <c r="G43" s="151"/>
      <c r="H43" s="151"/>
      <c r="I43" s="152"/>
    </row>
    <row r="44" spans="6:9" ht="12.75">
      <c r="F44" s="150"/>
      <c r="G44" s="151"/>
      <c r="H44" s="151"/>
      <c r="I44" s="152"/>
    </row>
    <row r="45" spans="6:9" ht="12.75">
      <c r="F45" s="150"/>
      <c r="G45" s="151"/>
      <c r="H45" s="151"/>
      <c r="I45" s="152"/>
    </row>
    <row r="46" spans="6:9" ht="12.75">
      <c r="F46" s="150"/>
      <c r="G46" s="151"/>
      <c r="H46" s="151"/>
      <c r="I46" s="152"/>
    </row>
    <row r="47" spans="6:9" ht="12.75">
      <c r="F47" s="150"/>
      <c r="G47" s="151"/>
      <c r="H47" s="151"/>
      <c r="I47" s="152"/>
    </row>
    <row r="48" spans="6:9" ht="12.75">
      <c r="F48" s="150"/>
      <c r="G48" s="151"/>
      <c r="H48" s="151"/>
      <c r="I48" s="152"/>
    </row>
    <row r="49" spans="6:9" ht="12.75">
      <c r="F49" s="150"/>
      <c r="G49" s="151"/>
      <c r="H49" s="151"/>
      <c r="I49" s="152"/>
    </row>
    <row r="50" spans="6:9" ht="12.75">
      <c r="F50" s="150"/>
      <c r="G50" s="151"/>
      <c r="H50" s="151"/>
      <c r="I50" s="152"/>
    </row>
    <row r="51" spans="6:9" ht="12.75">
      <c r="F51" s="150"/>
      <c r="G51" s="151"/>
      <c r="H51" s="151"/>
      <c r="I51" s="152"/>
    </row>
    <row r="52" spans="6:9" ht="12.75">
      <c r="F52" s="150"/>
      <c r="G52" s="151"/>
      <c r="H52" s="151"/>
      <c r="I52" s="152"/>
    </row>
    <row r="53" spans="6:9" ht="12.75">
      <c r="F53" s="150"/>
      <c r="G53" s="151"/>
      <c r="H53" s="151"/>
      <c r="I53" s="152"/>
    </row>
    <row r="54" spans="6:9" ht="12.75">
      <c r="F54" s="150"/>
      <c r="G54" s="151"/>
      <c r="H54" s="151"/>
      <c r="I54" s="152"/>
    </row>
    <row r="55" spans="6:9" ht="12.75">
      <c r="F55" s="150"/>
      <c r="G55" s="151"/>
      <c r="H55" s="151"/>
      <c r="I55" s="152"/>
    </row>
    <row r="56" spans="6:9" ht="12.75">
      <c r="F56" s="150"/>
      <c r="G56" s="151"/>
      <c r="H56" s="151"/>
      <c r="I56" s="152"/>
    </row>
    <row r="57" spans="6:9" ht="12.75">
      <c r="F57" s="150"/>
      <c r="G57" s="151"/>
      <c r="H57" s="151"/>
      <c r="I57" s="152"/>
    </row>
    <row r="58" spans="6:9" ht="12.75">
      <c r="F58" s="150"/>
      <c r="G58" s="151"/>
      <c r="H58" s="151"/>
      <c r="I58" s="152"/>
    </row>
    <row r="59" spans="6:9" ht="12.75">
      <c r="F59" s="150"/>
      <c r="G59" s="151"/>
      <c r="H59" s="151"/>
      <c r="I59" s="152"/>
    </row>
    <row r="60" spans="6:9" ht="12.75">
      <c r="F60" s="150"/>
      <c r="G60" s="151"/>
      <c r="H60" s="151"/>
      <c r="I60" s="152"/>
    </row>
    <row r="61" spans="6:9" ht="12.75">
      <c r="F61" s="150"/>
      <c r="G61" s="151"/>
      <c r="H61" s="151"/>
      <c r="I61" s="152"/>
    </row>
    <row r="62" spans="6:9" ht="12.75">
      <c r="F62" s="150"/>
      <c r="G62" s="151"/>
      <c r="H62" s="151"/>
      <c r="I62" s="152"/>
    </row>
    <row r="63" spans="6:9" ht="12.75">
      <c r="F63" s="150"/>
      <c r="G63" s="151"/>
      <c r="H63" s="151"/>
      <c r="I63" s="152"/>
    </row>
    <row r="64" spans="6:9" ht="12.75">
      <c r="F64" s="150"/>
      <c r="G64" s="151"/>
      <c r="H64" s="151"/>
      <c r="I64" s="152"/>
    </row>
    <row r="65" spans="6:9" ht="12.75">
      <c r="F65" s="150"/>
      <c r="G65" s="151"/>
      <c r="H65" s="151"/>
      <c r="I65" s="152"/>
    </row>
    <row r="66" spans="6:9" ht="12.75">
      <c r="F66" s="150"/>
      <c r="G66" s="151"/>
      <c r="H66" s="151"/>
      <c r="I66" s="152"/>
    </row>
    <row r="67" spans="6:9" ht="12.75">
      <c r="F67" s="150"/>
      <c r="G67" s="151"/>
      <c r="H67" s="151"/>
      <c r="I67" s="152"/>
    </row>
    <row r="68" spans="6:9" ht="12.75">
      <c r="F68" s="150"/>
      <c r="G68" s="151"/>
      <c r="H68" s="151"/>
      <c r="I68" s="152"/>
    </row>
    <row r="69" spans="6:9" ht="12.75">
      <c r="F69" s="150"/>
      <c r="G69" s="151"/>
      <c r="H69" s="151"/>
      <c r="I69" s="152"/>
    </row>
    <row r="70" spans="6:9" ht="12.75">
      <c r="F70" s="150"/>
      <c r="G70" s="151"/>
      <c r="H70" s="151"/>
      <c r="I70" s="152"/>
    </row>
    <row r="71" spans="6:9" ht="12.75">
      <c r="F71" s="150"/>
      <c r="G71" s="151"/>
      <c r="H71" s="151"/>
      <c r="I71" s="152"/>
    </row>
    <row r="72" spans="6:9" ht="12.75">
      <c r="F72" s="150"/>
      <c r="G72" s="151"/>
      <c r="H72" s="151"/>
      <c r="I72" s="152"/>
    </row>
    <row r="73" spans="6:9" ht="12.75">
      <c r="F73" s="150"/>
      <c r="G73" s="151"/>
      <c r="H73" s="151"/>
      <c r="I73" s="152"/>
    </row>
    <row r="74" spans="6:9" ht="12.75">
      <c r="F74" s="150"/>
      <c r="G74" s="151"/>
      <c r="H74" s="151"/>
      <c r="I74" s="152"/>
    </row>
    <row r="75" spans="6:9" ht="12.75">
      <c r="F75" s="150"/>
      <c r="G75" s="151"/>
      <c r="H75" s="151"/>
      <c r="I75" s="152"/>
    </row>
  </sheetData>
  <mergeCells count="6">
    <mergeCell ref="A1:B1"/>
    <mergeCell ref="A2:B2"/>
    <mergeCell ref="G2:I2"/>
    <mergeCell ref="A4:I4"/>
    <mergeCell ref="A20:I20"/>
    <mergeCell ref="H24:I2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1"/>
  <sheetViews>
    <sheetView workbookViewId="0" topLeftCell="A1">
      <selection activeCell="B45" sqref="B45"/>
    </sheetView>
  </sheetViews>
  <sheetFormatPr defaultColWidth="9.00390625" defaultRowHeight="12.75"/>
  <cols>
    <col min="1" max="1" width="4.375" style="153" customWidth="1"/>
    <col min="2" max="2" width="11.625" style="153" customWidth="1"/>
    <col min="3" max="3" width="40.375" style="153" customWidth="1"/>
    <col min="4" max="4" width="5.625" style="153" customWidth="1"/>
    <col min="5" max="5" width="8.625" style="154" customWidth="1"/>
    <col min="6" max="6" width="9.875" style="153" customWidth="1"/>
    <col min="7" max="7" width="13.875" style="153" customWidth="1"/>
    <col min="8" max="11" width="9.125" style="153" customWidth="1"/>
    <col min="12" max="12" width="75.375" style="153" customWidth="1"/>
    <col min="13" max="13" width="45.25390625" style="153" customWidth="1"/>
    <col min="14" max="16384" width="9.125" style="153" customWidth="1"/>
  </cols>
  <sheetData>
    <row r="1" spans="1:7" ht="15">
      <c r="A1" s="155" t="s">
        <v>76</v>
      </c>
      <c r="B1" s="155"/>
      <c r="C1" s="155"/>
      <c r="D1" s="155"/>
      <c r="E1" s="155"/>
      <c r="F1" s="155"/>
      <c r="G1" s="155"/>
    </row>
    <row r="2" spans="1:7" ht="14.25" customHeight="1">
      <c r="A2" s="156"/>
      <c r="B2" s="157"/>
      <c r="C2" s="158"/>
      <c r="D2" s="158"/>
      <c r="E2" s="159"/>
      <c r="F2" s="158"/>
      <c r="G2" s="158"/>
    </row>
    <row r="3" spans="1:7" ht="12.75">
      <c r="A3" s="100" t="s">
        <v>53</v>
      </c>
      <c r="B3" s="100"/>
      <c r="C3" s="101" t="str">
        <f>CONCATENATE(cislostavby," ",nazevstavby)</f>
        <v>PD02 Reko části budovy Žerotínovo nám 1/2,Brno</v>
      </c>
      <c r="D3" s="102"/>
      <c r="E3" s="160" t="s">
        <v>77</v>
      </c>
      <c r="F3" s="161">
        <f>Rekapitulace!H1</f>
        <v>5</v>
      </c>
      <c r="G3" s="162"/>
    </row>
    <row r="4" spans="1:7" ht="12.75">
      <c r="A4" s="163" t="s">
        <v>55</v>
      </c>
      <c r="B4" s="163"/>
      <c r="C4" s="108" t="str">
        <f>CONCATENATE(cisloobjektu," ",nazevobjektu)</f>
        <v>01 Firemní mateřská školka</v>
      </c>
      <c r="D4" s="109"/>
      <c r="E4" s="164" t="str">
        <f>Rekapitulace!G2</f>
        <v>Zahrada-OPR</v>
      </c>
      <c r="F4" s="164"/>
      <c r="G4" s="164"/>
    </row>
    <row r="5" spans="1:7" ht="12.75">
      <c r="A5" s="165"/>
      <c r="B5" s="156"/>
      <c r="C5" s="156"/>
      <c r="D5" s="156"/>
      <c r="E5" s="166"/>
      <c r="F5" s="156"/>
      <c r="G5" s="167"/>
    </row>
    <row r="6" spans="1:7" ht="12.75">
      <c r="A6" s="168" t="s">
        <v>78</v>
      </c>
      <c r="B6" s="169" t="s">
        <v>79</v>
      </c>
      <c r="C6" s="169" t="s">
        <v>80</v>
      </c>
      <c r="D6" s="169" t="s">
        <v>81</v>
      </c>
      <c r="E6" s="170" t="s">
        <v>82</v>
      </c>
      <c r="F6" s="169" t="s">
        <v>83</v>
      </c>
      <c r="G6" s="171" t="s">
        <v>84</v>
      </c>
    </row>
    <row r="7" spans="1:15" ht="12.75">
      <c r="A7" s="172" t="s">
        <v>85</v>
      </c>
      <c r="B7" s="173" t="s">
        <v>86</v>
      </c>
      <c r="C7" s="174" t="s">
        <v>87</v>
      </c>
      <c r="D7" s="175"/>
      <c r="E7" s="176"/>
      <c r="F7" s="176"/>
      <c r="G7" s="177"/>
      <c r="H7" s="178"/>
      <c r="I7" s="178"/>
      <c r="O7" s="179">
        <v>1</v>
      </c>
    </row>
    <row r="8" spans="1:15" ht="12.75">
      <c r="A8" s="180">
        <v>1</v>
      </c>
      <c r="B8" s="181" t="s">
        <v>88</v>
      </c>
      <c r="C8" s="182" t="s">
        <v>89</v>
      </c>
      <c r="D8" s="183" t="s">
        <v>90</v>
      </c>
      <c r="E8" s="184">
        <v>48.9</v>
      </c>
      <c r="F8" s="185"/>
      <c r="G8" s="186">
        <f>E8*F8</f>
        <v>0</v>
      </c>
      <c r="H8" s="178"/>
      <c r="I8" s="178"/>
      <c r="O8" s="179"/>
    </row>
    <row r="9" spans="1:104" ht="12.75">
      <c r="A9" s="180">
        <v>2</v>
      </c>
      <c r="B9" s="181" t="s">
        <v>91</v>
      </c>
      <c r="C9" s="182" t="s">
        <v>92</v>
      </c>
      <c r="D9" s="183" t="s">
        <v>93</v>
      </c>
      <c r="E9" s="187">
        <v>1.74</v>
      </c>
      <c r="F9" s="185"/>
      <c r="G9" s="186">
        <f>E9*F9</f>
        <v>0</v>
      </c>
      <c r="O9" s="179">
        <v>2</v>
      </c>
      <c r="AA9" s="153">
        <v>1</v>
      </c>
      <c r="AB9" s="153">
        <v>1</v>
      </c>
      <c r="AC9" s="153">
        <v>1</v>
      </c>
      <c r="AZ9" s="153">
        <v>1</v>
      </c>
      <c r="BA9" s="153">
        <f>IF(AZ9=1,G9,0)</f>
        <v>0</v>
      </c>
      <c r="BB9" s="153">
        <f>IF(AZ9=2,G9,0)</f>
        <v>0</v>
      </c>
      <c r="BC9" s="153">
        <f>IF(AZ9=3,G9,0)</f>
        <v>0</v>
      </c>
      <c r="BD9" s="153">
        <f>IF(AZ9=4,G9,0)</f>
        <v>0</v>
      </c>
      <c r="BE9" s="153">
        <f>IF(AZ9=5,G9,0)</f>
        <v>0</v>
      </c>
      <c r="CA9" s="179">
        <v>1</v>
      </c>
      <c r="CB9" s="179">
        <v>1</v>
      </c>
      <c r="CZ9" s="153">
        <v>0</v>
      </c>
    </row>
    <row r="10" spans="1:15" ht="12.75" customHeight="1">
      <c r="A10" s="188"/>
      <c r="B10" s="189"/>
      <c r="C10" s="190" t="s">
        <v>94</v>
      </c>
      <c r="D10" s="190"/>
      <c r="E10" s="184">
        <v>1.735</v>
      </c>
      <c r="F10" s="191"/>
      <c r="G10" s="192"/>
      <c r="M10" s="193" t="s">
        <v>94</v>
      </c>
      <c r="O10" s="179"/>
    </row>
    <row r="11" spans="1:104" ht="12.75">
      <c r="A11" s="180">
        <v>3</v>
      </c>
      <c r="B11" s="181" t="s">
        <v>95</v>
      </c>
      <c r="C11" s="182" t="s">
        <v>96</v>
      </c>
      <c r="D11" s="183" t="s">
        <v>93</v>
      </c>
      <c r="E11" s="187">
        <v>0.95</v>
      </c>
      <c r="F11" s="185"/>
      <c r="G11" s="186">
        <f>E11*F11</f>
        <v>0</v>
      </c>
      <c r="O11" s="179">
        <v>2</v>
      </c>
      <c r="AA11" s="153">
        <v>1</v>
      </c>
      <c r="AB11" s="153">
        <v>1</v>
      </c>
      <c r="AC11" s="153">
        <v>1</v>
      </c>
      <c r="AZ11" s="153">
        <v>1</v>
      </c>
      <c r="BA11" s="153">
        <f>IF(AZ11=1,G11,0)</f>
        <v>0</v>
      </c>
      <c r="BB11" s="153">
        <f>IF(AZ11=2,G11,0)</f>
        <v>0</v>
      </c>
      <c r="BC11" s="153">
        <f>IF(AZ11=3,G11,0)</f>
        <v>0</v>
      </c>
      <c r="BD11" s="153">
        <f>IF(AZ11=4,G11,0)</f>
        <v>0</v>
      </c>
      <c r="BE11" s="153">
        <f>IF(AZ11=5,G11,0)</f>
        <v>0</v>
      </c>
      <c r="CA11" s="179">
        <v>1</v>
      </c>
      <c r="CB11" s="179">
        <v>1</v>
      </c>
      <c r="CZ11" s="153">
        <v>0</v>
      </c>
    </row>
    <row r="12" spans="1:15" ht="12.75" customHeight="1">
      <c r="A12" s="188"/>
      <c r="B12" s="189"/>
      <c r="C12" s="190" t="s">
        <v>97</v>
      </c>
      <c r="D12" s="190"/>
      <c r="E12" s="184">
        <v>0.15</v>
      </c>
      <c r="F12" s="191"/>
      <c r="G12" s="192"/>
      <c r="M12" s="193" t="s">
        <v>97</v>
      </c>
      <c r="O12" s="179"/>
    </row>
    <row r="13" spans="1:15" ht="12.75" customHeight="1">
      <c r="A13" s="188"/>
      <c r="B13" s="189"/>
      <c r="C13" s="190" t="s">
        <v>98</v>
      </c>
      <c r="D13" s="190"/>
      <c r="E13" s="184">
        <v>0.112</v>
      </c>
      <c r="F13" s="191"/>
      <c r="G13" s="192"/>
      <c r="M13" s="193" t="s">
        <v>99</v>
      </c>
      <c r="O13" s="179"/>
    </row>
    <row r="14" spans="1:15" ht="12.75" customHeight="1">
      <c r="A14" s="188"/>
      <c r="B14" s="189"/>
      <c r="C14" s="190" t="s">
        <v>100</v>
      </c>
      <c r="D14" s="190"/>
      <c r="E14" s="184">
        <v>0.686</v>
      </c>
      <c r="F14" s="191"/>
      <c r="G14" s="192"/>
      <c r="M14" s="193" t="s">
        <v>99</v>
      </c>
      <c r="O14" s="179"/>
    </row>
    <row r="15" spans="1:104" ht="12.75">
      <c r="A15" s="180">
        <v>4</v>
      </c>
      <c r="B15" s="181" t="s">
        <v>88</v>
      </c>
      <c r="C15" s="182" t="s">
        <v>101</v>
      </c>
      <c r="D15" s="183" t="s">
        <v>93</v>
      </c>
      <c r="E15" s="187">
        <v>11.15</v>
      </c>
      <c r="F15" s="185"/>
      <c r="G15" s="186">
        <f>E15*F15</f>
        <v>0</v>
      </c>
      <c r="O15" s="179">
        <v>2</v>
      </c>
      <c r="AA15" s="153">
        <v>1</v>
      </c>
      <c r="AB15" s="153">
        <v>1</v>
      </c>
      <c r="AC15" s="153">
        <v>1</v>
      </c>
      <c r="AZ15" s="153">
        <v>1</v>
      </c>
      <c r="BA15" s="153">
        <f>IF(AZ15=1,G15,0)</f>
        <v>0</v>
      </c>
      <c r="BB15" s="153">
        <f>IF(AZ15=2,G15,0)</f>
        <v>0</v>
      </c>
      <c r="BC15" s="153">
        <f>IF(AZ15=3,G15,0)</f>
        <v>0</v>
      </c>
      <c r="BD15" s="153">
        <f>IF(AZ15=4,G15,0)</f>
        <v>0</v>
      </c>
      <c r="BE15" s="153">
        <f>IF(AZ15=5,G15,0)</f>
        <v>0</v>
      </c>
      <c r="CA15" s="179">
        <v>1</v>
      </c>
      <c r="CB15" s="179">
        <v>1</v>
      </c>
      <c r="CZ15" s="153">
        <v>0</v>
      </c>
    </row>
    <row r="16" spans="1:15" ht="12.75" customHeight="1">
      <c r="A16" s="188"/>
      <c r="B16" s="189"/>
      <c r="C16" s="190" t="s">
        <v>102</v>
      </c>
      <c r="D16" s="190"/>
      <c r="E16" s="184">
        <v>7.94</v>
      </c>
      <c r="F16" s="191"/>
      <c r="G16" s="192"/>
      <c r="M16" s="193" t="s">
        <v>102</v>
      </c>
      <c r="O16" s="179"/>
    </row>
    <row r="17" spans="1:15" ht="12.75" customHeight="1">
      <c r="A17" s="188"/>
      <c r="B17" s="189"/>
      <c r="C17" s="190" t="s">
        <v>103</v>
      </c>
      <c r="D17" s="190"/>
      <c r="E17" s="184">
        <v>3.21</v>
      </c>
      <c r="F17" s="191"/>
      <c r="G17" s="192"/>
      <c r="M17" s="193" t="s">
        <v>103</v>
      </c>
      <c r="O17" s="179"/>
    </row>
    <row r="18" spans="1:104" ht="12.75">
      <c r="A18" s="180">
        <v>5</v>
      </c>
      <c r="B18" s="181" t="s">
        <v>104</v>
      </c>
      <c r="C18" s="182" t="s">
        <v>105</v>
      </c>
      <c r="D18" s="183" t="s">
        <v>93</v>
      </c>
      <c r="E18" s="185">
        <v>11.15</v>
      </c>
      <c r="F18" s="185"/>
      <c r="G18" s="186">
        <f>E18*F18</f>
        <v>0</v>
      </c>
      <c r="O18" s="179">
        <v>2</v>
      </c>
      <c r="AA18" s="153">
        <v>1</v>
      </c>
      <c r="AB18" s="153">
        <v>1</v>
      </c>
      <c r="AC18" s="153">
        <v>1</v>
      </c>
      <c r="AZ18" s="153">
        <v>1</v>
      </c>
      <c r="BA18" s="153">
        <f>IF(AZ18=1,G18,0)</f>
        <v>0</v>
      </c>
      <c r="BB18" s="153">
        <f>IF(AZ18=2,G18,0)</f>
        <v>0</v>
      </c>
      <c r="BC18" s="153">
        <f>IF(AZ18=3,G18,0)</f>
        <v>0</v>
      </c>
      <c r="BD18" s="153">
        <f>IF(AZ18=4,G18,0)</f>
        <v>0</v>
      </c>
      <c r="BE18" s="153">
        <f>IF(AZ18=5,G18,0)</f>
        <v>0</v>
      </c>
      <c r="CA18" s="179">
        <v>1</v>
      </c>
      <c r="CB18" s="179">
        <v>1</v>
      </c>
      <c r="CZ18" s="153">
        <v>0</v>
      </c>
    </row>
    <row r="19" spans="1:104" ht="12.75">
      <c r="A19" s="180">
        <v>6</v>
      </c>
      <c r="B19" s="181" t="s">
        <v>106</v>
      </c>
      <c r="C19" s="182" t="s">
        <v>107</v>
      </c>
      <c r="D19" s="183" t="s">
        <v>93</v>
      </c>
      <c r="E19" s="185">
        <v>11.15</v>
      </c>
      <c r="F19" s="185"/>
      <c r="G19" s="186">
        <f>E19*F19</f>
        <v>0</v>
      </c>
      <c r="O19" s="179">
        <v>2</v>
      </c>
      <c r="AA19" s="153">
        <v>1</v>
      </c>
      <c r="AB19" s="153">
        <v>1</v>
      </c>
      <c r="AC19" s="153">
        <v>1</v>
      </c>
      <c r="AZ19" s="153">
        <v>1</v>
      </c>
      <c r="BA19" s="153">
        <f>IF(AZ19=1,G19,0)</f>
        <v>0</v>
      </c>
      <c r="BB19" s="153">
        <f>IF(AZ19=2,G19,0)</f>
        <v>0</v>
      </c>
      <c r="BC19" s="153">
        <f>IF(AZ19=3,G19,0)</f>
        <v>0</v>
      </c>
      <c r="BD19" s="153">
        <f>IF(AZ19=4,G19,0)</f>
        <v>0</v>
      </c>
      <c r="BE19" s="153">
        <f>IF(AZ19=5,G19,0)</f>
        <v>0</v>
      </c>
      <c r="CA19" s="179">
        <v>1</v>
      </c>
      <c r="CB19" s="179">
        <v>1</v>
      </c>
      <c r="CZ19" s="153">
        <v>0</v>
      </c>
    </row>
    <row r="20" spans="1:104" ht="12.75">
      <c r="A20" s="180">
        <v>7</v>
      </c>
      <c r="B20" s="181" t="s">
        <v>108</v>
      </c>
      <c r="C20" s="182" t="s">
        <v>109</v>
      </c>
      <c r="D20" s="183" t="s">
        <v>110</v>
      </c>
      <c r="E20" s="185">
        <v>20</v>
      </c>
      <c r="F20" s="185"/>
      <c r="G20" s="186">
        <f>E20*F20</f>
        <v>0</v>
      </c>
      <c r="O20" s="179">
        <v>2</v>
      </c>
      <c r="AA20" s="153">
        <v>1</v>
      </c>
      <c r="AB20" s="153">
        <v>1</v>
      </c>
      <c r="AC20" s="153">
        <v>1</v>
      </c>
      <c r="AZ20" s="153">
        <v>1</v>
      </c>
      <c r="BA20" s="153">
        <f>IF(AZ20=1,G20,0)</f>
        <v>0</v>
      </c>
      <c r="BB20" s="153">
        <f>IF(AZ20=2,G20,0)</f>
        <v>0</v>
      </c>
      <c r="BC20" s="153">
        <f>IF(AZ20=3,G20,0)</f>
        <v>0</v>
      </c>
      <c r="BD20" s="153">
        <f>IF(AZ20=4,G20,0)</f>
        <v>0</v>
      </c>
      <c r="BE20" s="153">
        <f>IF(AZ20=5,G20,0)</f>
        <v>0</v>
      </c>
      <c r="CA20" s="179">
        <v>1</v>
      </c>
      <c r="CB20" s="179">
        <v>1</v>
      </c>
      <c r="CZ20" s="153">
        <v>0</v>
      </c>
    </row>
    <row r="21" spans="1:15" ht="12.75" customHeight="1">
      <c r="A21" s="188"/>
      <c r="B21" s="189"/>
      <c r="C21" s="190" t="s">
        <v>111</v>
      </c>
      <c r="D21" s="190"/>
      <c r="E21" s="184">
        <v>20</v>
      </c>
      <c r="F21" s="191"/>
      <c r="G21" s="192"/>
      <c r="M21" s="193" t="s">
        <v>111</v>
      </c>
      <c r="O21" s="179"/>
    </row>
    <row r="22" spans="1:104" ht="12.75">
      <c r="A22" s="180">
        <v>8</v>
      </c>
      <c r="B22" s="181" t="s">
        <v>112</v>
      </c>
      <c r="C22" s="182" t="s">
        <v>113</v>
      </c>
      <c r="D22" s="183" t="s">
        <v>110</v>
      </c>
      <c r="E22" s="185">
        <v>2</v>
      </c>
      <c r="F22" s="185"/>
      <c r="G22" s="186">
        <f>E22*F22</f>
        <v>0</v>
      </c>
      <c r="O22" s="179">
        <v>2</v>
      </c>
      <c r="AA22" s="153">
        <v>1</v>
      </c>
      <c r="AB22" s="153">
        <v>1</v>
      </c>
      <c r="AC22" s="153">
        <v>1</v>
      </c>
      <c r="AZ22" s="153">
        <v>1</v>
      </c>
      <c r="BA22" s="153">
        <f>IF(AZ22=1,G22,0)</f>
        <v>0</v>
      </c>
      <c r="BB22" s="153">
        <f>IF(AZ22=2,G22,0)</f>
        <v>0</v>
      </c>
      <c r="BC22" s="153">
        <f>IF(AZ22=3,G22,0)</f>
        <v>0</v>
      </c>
      <c r="BD22" s="153">
        <f>IF(AZ22=4,G22,0)</f>
        <v>0</v>
      </c>
      <c r="BE22" s="153">
        <f>IF(AZ22=5,G22,0)</f>
        <v>0</v>
      </c>
      <c r="CA22" s="179">
        <v>1</v>
      </c>
      <c r="CB22" s="179">
        <v>1</v>
      </c>
      <c r="CZ22" s="153">
        <v>0</v>
      </c>
    </row>
    <row r="23" spans="1:104" ht="12.75">
      <c r="A23" s="180">
        <v>9</v>
      </c>
      <c r="B23" s="181" t="s">
        <v>114</v>
      </c>
      <c r="C23" s="182" t="s">
        <v>115</v>
      </c>
      <c r="D23" s="183" t="s">
        <v>110</v>
      </c>
      <c r="E23" s="185">
        <v>20</v>
      </c>
      <c r="F23" s="185"/>
      <c r="G23" s="186">
        <f>E23*F23</f>
        <v>0</v>
      </c>
      <c r="O23" s="179">
        <v>2</v>
      </c>
      <c r="AA23" s="153">
        <v>1</v>
      </c>
      <c r="AB23" s="153">
        <v>1</v>
      </c>
      <c r="AC23" s="153">
        <v>1</v>
      </c>
      <c r="AZ23" s="153">
        <v>1</v>
      </c>
      <c r="BA23" s="153">
        <f>IF(AZ23=1,G23,0)</f>
        <v>0</v>
      </c>
      <c r="BB23" s="153">
        <f>IF(AZ23=2,G23,0)</f>
        <v>0</v>
      </c>
      <c r="BC23" s="153">
        <f>IF(AZ23=3,G23,0)</f>
        <v>0</v>
      </c>
      <c r="BD23" s="153">
        <f>IF(AZ23=4,G23,0)</f>
        <v>0</v>
      </c>
      <c r="BE23" s="153">
        <f>IF(AZ23=5,G23,0)</f>
        <v>0</v>
      </c>
      <c r="CA23" s="179">
        <v>1</v>
      </c>
      <c r="CB23" s="179">
        <v>1</v>
      </c>
      <c r="CZ23" s="153">
        <v>0</v>
      </c>
    </row>
    <row r="24" spans="1:15" ht="12.75" customHeight="1">
      <c r="A24" s="188"/>
      <c r="B24" s="189"/>
      <c r="C24" s="190" t="s">
        <v>116</v>
      </c>
      <c r="D24" s="190"/>
      <c r="E24" s="184">
        <v>20</v>
      </c>
      <c r="F24" s="191"/>
      <c r="G24" s="192"/>
      <c r="M24" s="193" t="s">
        <v>116</v>
      </c>
      <c r="O24" s="179"/>
    </row>
    <row r="25" spans="1:104" ht="12.75">
      <c r="A25" s="180">
        <v>10</v>
      </c>
      <c r="B25" s="181" t="s">
        <v>117</v>
      </c>
      <c r="C25" s="182" t="s">
        <v>118</v>
      </c>
      <c r="D25" s="183" t="s">
        <v>110</v>
      </c>
      <c r="E25" s="185">
        <v>2</v>
      </c>
      <c r="F25" s="185"/>
      <c r="G25" s="186">
        <f>E25*F25</f>
        <v>0</v>
      </c>
      <c r="O25" s="179">
        <v>2</v>
      </c>
      <c r="AA25" s="153">
        <v>1</v>
      </c>
      <c r="AB25" s="153">
        <v>1</v>
      </c>
      <c r="AC25" s="153">
        <v>1</v>
      </c>
      <c r="AZ25" s="153">
        <v>1</v>
      </c>
      <c r="BA25" s="153">
        <f>IF(AZ25=1,G25,0)</f>
        <v>0</v>
      </c>
      <c r="BB25" s="153">
        <f>IF(AZ25=2,G25,0)</f>
        <v>0</v>
      </c>
      <c r="BC25" s="153">
        <f>IF(AZ25=3,G25,0)</f>
        <v>0</v>
      </c>
      <c r="BD25" s="153">
        <f>IF(AZ25=4,G25,0)</f>
        <v>0</v>
      </c>
      <c r="BE25" s="153">
        <f>IF(AZ25=5,G25,0)</f>
        <v>0</v>
      </c>
      <c r="CA25" s="179">
        <v>1</v>
      </c>
      <c r="CB25" s="179">
        <v>1</v>
      </c>
      <c r="CZ25" s="153">
        <v>0</v>
      </c>
    </row>
    <row r="26" spans="1:104" ht="12.75">
      <c r="A26" s="180">
        <v>11</v>
      </c>
      <c r="B26" s="181" t="s">
        <v>119</v>
      </c>
      <c r="C26" s="182" t="s">
        <v>120</v>
      </c>
      <c r="D26" s="183" t="s">
        <v>110</v>
      </c>
      <c r="E26" s="185">
        <v>20</v>
      </c>
      <c r="F26" s="185"/>
      <c r="G26" s="186">
        <f>E26*F26</f>
        <v>0</v>
      </c>
      <c r="O26" s="179">
        <v>2</v>
      </c>
      <c r="AA26" s="153">
        <v>1</v>
      </c>
      <c r="AB26" s="153">
        <v>1</v>
      </c>
      <c r="AC26" s="153">
        <v>1</v>
      </c>
      <c r="AZ26" s="153">
        <v>1</v>
      </c>
      <c r="BA26" s="153">
        <f>IF(AZ26=1,G26,0)</f>
        <v>0</v>
      </c>
      <c r="BB26" s="153">
        <f>IF(AZ26=2,G26,0)</f>
        <v>0</v>
      </c>
      <c r="BC26" s="153">
        <f>IF(AZ26=3,G26,0)</f>
        <v>0</v>
      </c>
      <c r="BD26" s="153">
        <f>IF(AZ26=4,G26,0)</f>
        <v>0</v>
      </c>
      <c r="BE26" s="153">
        <f>IF(AZ26=5,G26,0)</f>
        <v>0</v>
      </c>
      <c r="CA26" s="179">
        <v>1</v>
      </c>
      <c r="CB26" s="179">
        <v>1</v>
      </c>
      <c r="CZ26" s="153">
        <v>0</v>
      </c>
    </row>
    <row r="27" spans="1:104" ht="12.75">
      <c r="A27" s="180">
        <v>12</v>
      </c>
      <c r="B27" s="181" t="s">
        <v>121</v>
      </c>
      <c r="C27" s="182" t="s">
        <v>122</v>
      </c>
      <c r="D27" s="183" t="s">
        <v>110</v>
      </c>
      <c r="E27" s="185">
        <v>2</v>
      </c>
      <c r="F27" s="185"/>
      <c r="G27" s="186">
        <f>E27*F27</f>
        <v>0</v>
      </c>
      <c r="O27" s="179">
        <v>2</v>
      </c>
      <c r="AA27" s="153">
        <v>1</v>
      </c>
      <c r="AB27" s="153">
        <v>1</v>
      </c>
      <c r="AC27" s="153">
        <v>1</v>
      </c>
      <c r="AZ27" s="153">
        <v>1</v>
      </c>
      <c r="BA27" s="153">
        <f>IF(AZ27=1,G27,0)</f>
        <v>0</v>
      </c>
      <c r="BB27" s="153">
        <f>IF(AZ27=2,G27,0)</f>
        <v>0</v>
      </c>
      <c r="BC27" s="153">
        <f>IF(AZ27=3,G27,0)</f>
        <v>0</v>
      </c>
      <c r="BD27" s="153">
        <f>IF(AZ27=4,G27,0)</f>
        <v>0</v>
      </c>
      <c r="BE27" s="153">
        <f>IF(AZ27=5,G27,0)</f>
        <v>0</v>
      </c>
      <c r="CA27" s="179">
        <v>1</v>
      </c>
      <c r="CB27" s="179">
        <v>1</v>
      </c>
      <c r="CZ27" s="153">
        <v>0</v>
      </c>
    </row>
    <row r="28" spans="1:104" ht="12.75">
      <c r="A28" s="180">
        <v>13</v>
      </c>
      <c r="B28" s="181" t="s">
        <v>123</v>
      </c>
      <c r="C28" s="182" t="s">
        <v>124</v>
      </c>
      <c r="D28" s="183" t="s">
        <v>90</v>
      </c>
      <c r="E28" s="185">
        <v>3.47</v>
      </c>
      <c r="F28" s="185"/>
      <c r="G28" s="186">
        <f>E28*F28</f>
        <v>0</v>
      </c>
      <c r="O28" s="179">
        <v>2</v>
      </c>
      <c r="AA28" s="153">
        <v>1</v>
      </c>
      <c r="AB28" s="153">
        <v>1</v>
      </c>
      <c r="AC28" s="153">
        <v>1</v>
      </c>
      <c r="AZ28" s="153">
        <v>1</v>
      </c>
      <c r="BA28" s="153">
        <f>IF(AZ28=1,G28,0)</f>
        <v>0</v>
      </c>
      <c r="BB28" s="153">
        <f>IF(AZ28=2,G28,0)</f>
        <v>0</v>
      </c>
      <c r="BC28" s="153">
        <f>IF(AZ28=3,G28,0)</f>
        <v>0</v>
      </c>
      <c r="BD28" s="153">
        <f>IF(AZ28=4,G28,0)</f>
        <v>0</v>
      </c>
      <c r="BE28" s="153">
        <f>IF(AZ28=5,G28,0)</f>
        <v>0</v>
      </c>
      <c r="CA28" s="179">
        <v>1</v>
      </c>
      <c r="CB28" s="179">
        <v>1</v>
      </c>
      <c r="CZ28" s="153">
        <v>0</v>
      </c>
    </row>
    <row r="29" spans="1:15" ht="12.75" customHeight="1">
      <c r="A29" s="188"/>
      <c r="B29" s="189"/>
      <c r="C29" s="190" t="s">
        <v>125</v>
      </c>
      <c r="D29" s="190"/>
      <c r="E29" s="184">
        <v>3.47</v>
      </c>
      <c r="F29" s="191"/>
      <c r="G29" s="192"/>
      <c r="M29" s="193" t="s">
        <v>125</v>
      </c>
      <c r="O29" s="179"/>
    </row>
    <row r="30" spans="1:104" ht="21.75">
      <c r="A30" s="180">
        <v>14</v>
      </c>
      <c r="B30" s="181" t="s">
        <v>126</v>
      </c>
      <c r="C30" s="182" t="s">
        <v>127</v>
      </c>
      <c r="D30" s="183" t="s">
        <v>90</v>
      </c>
      <c r="E30" s="185">
        <v>3.9315</v>
      </c>
      <c r="F30" s="185"/>
      <c r="G30" s="186">
        <f>E30*F30</f>
        <v>0</v>
      </c>
      <c r="O30" s="179">
        <v>2</v>
      </c>
      <c r="AA30" s="153">
        <v>12</v>
      </c>
      <c r="AB30" s="153">
        <v>0</v>
      </c>
      <c r="AC30" s="153">
        <v>13</v>
      </c>
      <c r="AZ30" s="153">
        <v>1</v>
      </c>
      <c r="BA30" s="153">
        <f>IF(AZ30=1,G30,0)</f>
        <v>0</v>
      </c>
      <c r="BB30" s="153">
        <f>IF(AZ30=2,G30,0)</f>
        <v>0</v>
      </c>
      <c r="BC30" s="153">
        <f>IF(AZ30=3,G30,0)</f>
        <v>0</v>
      </c>
      <c r="BD30" s="153">
        <f>IF(AZ30=4,G30,0)</f>
        <v>0</v>
      </c>
      <c r="BE30" s="153">
        <f>IF(AZ30=5,G30,0)</f>
        <v>0</v>
      </c>
      <c r="CA30" s="179">
        <v>12</v>
      </c>
      <c r="CB30" s="179">
        <v>0</v>
      </c>
      <c r="CZ30" s="153">
        <v>0</v>
      </c>
    </row>
    <row r="31" spans="1:15" ht="12.75" customHeight="1">
      <c r="A31" s="188"/>
      <c r="B31" s="189"/>
      <c r="C31" s="190" t="s">
        <v>128</v>
      </c>
      <c r="D31" s="190"/>
      <c r="E31" s="184">
        <v>3.9315</v>
      </c>
      <c r="F31" s="191"/>
      <c r="G31" s="192"/>
      <c r="M31" s="193" t="s">
        <v>128</v>
      </c>
      <c r="O31" s="179"/>
    </row>
    <row r="32" spans="1:104" ht="12.75">
      <c r="A32" s="180">
        <v>15</v>
      </c>
      <c r="B32" s="181" t="s">
        <v>129</v>
      </c>
      <c r="C32" s="182" t="s">
        <v>130</v>
      </c>
      <c r="D32" s="183" t="s">
        <v>131</v>
      </c>
      <c r="E32" s="185">
        <v>2</v>
      </c>
      <c r="F32" s="185"/>
      <c r="G32" s="186">
        <f>E32*F32</f>
        <v>0</v>
      </c>
      <c r="O32" s="179">
        <v>2</v>
      </c>
      <c r="AA32" s="153">
        <v>12</v>
      </c>
      <c r="AB32" s="153">
        <v>0</v>
      </c>
      <c r="AC32" s="153">
        <v>14</v>
      </c>
      <c r="AZ32" s="153">
        <v>1</v>
      </c>
      <c r="BA32" s="153">
        <f>IF(AZ32=1,G32,0)</f>
        <v>0</v>
      </c>
      <c r="BB32" s="153">
        <f>IF(AZ32=2,G32,0)</f>
        <v>0</v>
      </c>
      <c r="BC32" s="153">
        <f>IF(AZ32=3,G32,0)</f>
        <v>0</v>
      </c>
      <c r="BD32" s="153">
        <f>IF(AZ32=4,G32,0)</f>
        <v>0</v>
      </c>
      <c r="BE32" s="153">
        <f>IF(AZ32=5,G32,0)</f>
        <v>0</v>
      </c>
      <c r="CA32" s="179">
        <v>12</v>
      </c>
      <c r="CB32" s="179">
        <v>0</v>
      </c>
      <c r="CZ32" s="153">
        <v>0</v>
      </c>
    </row>
    <row r="33" spans="1:104" ht="12.75">
      <c r="A33" s="180">
        <v>16</v>
      </c>
      <c r="B33" s="181" t="s">
        <v>132</v>
      </c>
      <c r="C33" s="182" t="s">
        <v>133</v>
      </c>
      <c r="D33" s="183" t="s">
        <v>131</v>
      </c>
      <c r="E33" s="185">
        <v>4</v>
      </c>
      <c r="F33" s="185"/>
      <c r="G33" s="186">
        <f>E33*F33</f>
        <v>0</v>
      </c>
      <c r="O33" s="179">
        <v>2</v>
      </c>
      <c r="AA33" s="153">
        <v>12</v>
      </c>
      <c r="AB33" s="153">
        <v>0</v>
      </c>
      <c r="AC33" s="153">
        <v>15</v>
      </c>
      <c r="AZ33" s="153">
        <v>1</v>
      </c>
      <c r="BA33" s="153">
        <f>IF(AZ33=1,G33,0)</f>
        <v>0</v>
      </c>
      <c r="BB33" s="153">
        <f>IF(AZ33=2,G33,0)</f>
        <v>0</v>
      </c>
      <c r="BC33" s="153">
        <f>IF(AZ33=3,G33,0)</f>
        <v>0</v>
      </c>
      <c r="BD33" s="153">
        <f>IF(AZ33=4,G33,0)</f>
        <v>0</v>
      </c>
      <c r="BE33" s="153">
        <f>IF(AZ33=5,G33,0)</f>
        <v>0</v>
      </c>
      <c r="CA33" s="179">
        <v>12</v>
      </c>
      <c r="CB33" s="179">
        <v>0</v>
      </c>
      <c r="CZ33" s="153">
        <v>0</v>
      </c>
    </row>
    <row r="34" spans="1:104" ht="12.75">
      <c r="A34" s="180">
        <v>17</v>
      </c>
      <c r="B34" s="181" t="s">
        <v>134</v>
      </c>
      <c r="C34" s="182" t="s">
        <v>135</v>
      </c>
      <c r="D34" s="183" t="s">
        <v>131</v>
      </c>
      <c r="E34" s="185">
        <v>4</v>
      </c>
      <c r="F34" s="185"/>
      <c r="G34" s="186">
        <f>E34*F34</f>
        <v>0</v>
      </c>
      <c r="O34" s="179">
        <v>2</v>
      </c>
      <c r="AA34" s="153">
        <v>12</v>
      </c>
      <c r="AB34" s="153">
        <v>0</v>
      </c>
      <c r="AC34" s="153">
        <v>16</v>
      </c>
      <c r="AZ34" s="153">
        <v>1</v>
      </c>
      <c r="BA34" s="153">
        <f>IF(AZ34=1,G34,0)</f>
        <v>0</v>
      </c>
      <c r="BB34" s="153">
        <f>IF(AZ34=2,G34,0)</f>
        <v>0</v>
      </c>
      <c r="BC34" s="153">
        <f>IF(AZ34=3,G34,0)</f>
        <v>0</v>
      </c>
      <c r="BD34" s="153">
        <f>IF(AZ34=4,G34,0)</f>
        <v>0</v>
      </c>
      <c r="BE34" s="153">
        <f>IF(AZ34=5,G34,0)</f>
        <v>0</v>
      </c>
      <c r="CA34" s="179">
        <v>12</v>
      </c>
      <c r="CB34" s="179">
        <v>0</v>
      </c>
      <c r="CZ34" s="153">
        <v>0</v>
      </c>
    </row>
    <row r="35" spans="1:104" ht="12.75">
      <c r="A35" s="180">
        <v>18</v>
      </c>
      <c r="B35" s="181" t="s">
        <v>136</v>
      </c>
      <c r="C35" s="182" t="s">
        <v>137</v>
      </c>
      <c r="D35" s="183" t="s">
        <v>131</v>
      </c>
      <c r="E35" s="185">
        <v>2</v>
      </c>
      <c r="F35" s="185"/>
      <c r="G35" s="186">
        <f>E35*F35</f>
        <v>0</v>
      </c>
      <c r="O35" s="179">
        <v>2</v>
      </c>
      <c r="AA35" s="153">
        <v>12</v>
      </c>
      <c r="AB35" s="153">
        <v>0</v>
      </c>
      <c r="AC35" s="153">
        <v>20</v>
      </c>
      <c r="AZ35" s="153">
        <v>1</v>
      </c>
      <c r="BA35" s="153">
        <f>IF(AZ35=1,G35,0)</f>
        <v>0</v>
      </c>
      <c r="BB35" s="153">
        <f>IF(AZ35=2,G35,0)</f>
        <v>0</v>
      </c>
      <c r="BC35" s="153">
        <f>IF(AZ35=3,G35,0)</f>
        <v>0</v>
      </c>
      <c r="BD35" s="153">
        <f>IF(AZ35=4,G35,0)</f>
        <v>0</v>
      </c>
      <c r="BE35" s="153">
        <f>IF(AZ35=5,G35,0)</f>
        <v>0</v>
      </c>
      <c r="CA35" s="179">
        <v>12</v>
      </c>
      <c r="CB35" s="179">
        <v>0</v>
      </c>
      <c r="CZ35" s="153">
        <v>0</v>
      </c>
    </row>
    <row r="36" spans="1:57" ht="12.75">
      <c r="A36" s="194"/>
      <c r="B36" s="195" t="s">
        <v>138</v>
      </c>
      <c r="C36" s="196" t="str">
        <f>CONCATENATE(B7," ",C7)</f>
        <v>1 Zemní práce</v>
      </c>
      <c r="D36" s="197"/>
      <c r="E36" s="198"/>
      <c r="F36" s="199"/>
      <c r="G36" s="200">
        <f>SUM(G7:G35)</f>
        <v>0</v>
      </c>
      <c r="O36" s="179">
        <v>4</v>
      </c>
      <c r="BA36" s="201">
        <f>SUM(BA7:BA35)</f>
        <v>0</v>
      </c>
      <c r="BB36" s="201">
        <f>SUM(BB7:BB35)</f>
        <v>0</v>
      </c>
      <c r="BC36" s="201">
        <f>SUM(BC7:BC35)</f>
        <v>0</v>
      </c>
      <c r="BD36" s="201">
        <f>SUM(BD7:BD35)</f>
        <v>0</v>
      </c>
      <c r="BE36" s="201">
        <f>SUM(BE7:BE35)</f>
        <v>0</v>
      </c>
    </row>
    <row r="37" spans="1:15" ht="12.75">
      <c r="A37" s="172" t="s">
        <v>85</v>
      </c>
      <c r="B37" s="173" t="s">
        <v>139</v>
      </c>
      <c r="C37" s="174" t="s">
        <v>140</v>
      </c>
      <c r="D37" s="175"/>
      <c r="E37" s="176"/>
      <c r="F37" s="176"/>
      <c r="G37" s="177"/>
      <c r="H37" s="178"/>
      <c r="I37" s="178"/>
      <c r="O37" s="179">
        <v>1</v>
      </c>
    </row>
    <row r="38" spans="1:104" ht="21.75">
      <c r="A38" s="180">
        <v>19</v>
      </c>
      <c r="B38" s="181" t="s">
        <v>141</v>
      </c>
      <c r="C38" s="182" t="s">
        <v>142</v>
      </c>
      <c r="D38" s="183" t="s">
        <v>143</v>
      </c>
      <c r="E38" s="185">
        <v>26.5</v>
      </c>
      <c r="F38" s="185"/>
      <c r="G38" s="202">
        <f>E38*F38</f>
        <v>0</v>
      </c>
      <c r="O38" s="179">
        <v>2</v>
      </c>
      <c r="AA38" s="153">
        <v>1</v>
      </c>
      <c r="AB38" s="153">
        <v>1</v>
      </c>
      <c r="AC38" s="153">
        <v>1</v>
      </c>
      <c r="AZ38" s="153">
        <v>1</v>
      </c>
      <c r="BA38" s="153">
        <f>IF(AZ38=1,G38,0)</f>
        <v>0</v>
      </c>
      <c r="BB38" s="153">
        <f>IF(AZ38=2,G38,0)</f>
        <v>0</v>
      </c>
      <c r="BC38" s="153">
        <f>IF(AZ38=3,G38,0)</f>
        <v>0</v>
      </c>
      <c r="BD38" s="153">
        <f>IF(AZ38=4,G38,0)</f>
        <v>0</v>
      </c>
      <c r="BE38" s="153">
        <f>IF(AZ38=5,G38,0)</f>
        <v>0</v>
      </c>
      <c r="CA38" s="179">
        <v>1</v>
      </c>
      <c r="CB38" s="179">
        <v>1</v>
      </c>
      <c r="CZ38" s="153">
        <v>0</v>
      </c>
    </row>
    <row r="39" spans="1:57" ht="12.75">
      <c r="A39" s="194"/>
      <c r="B39" s="195" t="s">
        <v>138</v>
      </c>
      <c r="C39" s="196" t="str">
        <f>CONCATENATE(B37," ",C37)</f>
        <v>2 Základy a zvláštní zakládání</v>
      </c>
      <c r="D39" s="197"/>
      <c r="E39" s="198"/>
      <c r="F39" s="199"/>
      <c r="G39" s="200">
        <f>SUM(G37:G38)</f>
        <v>0</v>
      </c>
      <c r="O39" s="179">
        <v>4</v>
      </c>
      <c r="BA39" s="201">
        <f>SUM(BA37:BA38)</f>
        <v>0</v>
      </c>
      <c r="BB39" s="201">
        <f>SUM(BB37:BB38)</f>
        <v>0</v>
      </c>
      <c r="BC39" s="201">
        <f>SUM(BC37:BC38)</f>
        <v>0</v>
      </c>
      <c r="BD39" s="201">
        <f>SUM(BD37:BD38)</f>
        <v>0</v>
      </c>
      <c r="BE39" s="201">
        <f>SUM(BE37:BE38)</f>
        <v>0</v>
      </c>
    </row>
    <row r="40" spans="1:15" ht="12.75">
      <c r="A40" s="172" t="s">
        <v>85</v>
      </c>
      <c r="B40" s="173" t="s">
        <v>144</v>
      </c>
      <c r="C40" s="174" t="s">
        <v>145</v>
      </c>
      <c r="D40" s="175"/>
      <c r="E40" s="176"/>
      <c r="F40" s="176"/>
      <c r="G40" s="177"/>
      <c r="H40" s="178"/>
      <c r="I40" s="178"/>
      <c r="O40" s="179">
        <v>1</v>
      </c>
    </row>
    <row r="41" spans="1:104" ht="21.75">
      <c r="A41" s="180">
        <v>20</v>
      </c>
      <c r="B41" s="181" t="s">
        <v>146</v>
      </c>
      <c r="C41" s="182" t="s">
        <v>147</v>
      </c>
      <c r="D41" s="183" t="s">
        <v>143</v>
      </c>
      <c r="E41" s="185">
        <v>21</v>
      </c>
      <c r="F41" s="185"/>
      <c r="G41" s="186">
        <f>E41*F41</f>
        <v>0</v>
      </c>
      <c r="O41" s="179">
        <v>2</v>
      </c>
      <c r="AA41" s="153">
        <v>2</v>
      </c>
      <c r="AB41" s="153">
        <v>1</v>
      </c>
      <c r="AC41" s="153">
        <v>1</v>
      </c>
      <c r="AZ41" s="153">
        <v>1</v>
      </c>
      <c r="BA41" s="153">
        <f>IF(AZ41=1,G41,0)</f>
        <v>0</v>
      </c>
      <c r="BB41" s="153">
        <f>IF(AZ41=2,G41,0)</f>
        <v>0</v>
      </c>
      <c r="BC41" s="153">
        <f>IF(AZ41=3,G41,0)</f>
        <v>0</v>
      </c>
      <c r="BD41" s="153">
        <f>IF(AZ41=4,G41,0)</f>
        <v>0</v>
      </c>
      <c r="BE41" s="153">
        <f>IF(AZ41=5,G41,0)</f>
        <v>0</v>
      </c>
      <c r="CA41" s="179">
        <v>2</v>
      </c>
      <c r="CB41" s="179">
        <v>1</v>
      </c>
      <c r="CZ41" s="153">
        <v>0.6264</v>
      </c>
    </row>
    <row r="42" spans="1:57" ht="12.75">
      <c r="A42" s="194"/>
      <c r="B42" s="195" t="s">
        <v>138</v>
      </c>
      <c r="C42" s="196" t="str">
        <f>CONCATENATE(B40," ",C40)</f>
        <v>8 Trubní vedení</v>
      </c>
      <c r="D42" s="197"/>
      <c r="E42" s="198"/>
      <c r="F42" s="199"/>
      <c r="G42" s="200">
        <f>SUM(G40:G41)</f>
        <v>0</v>
      </c>
      <c r="O42" s="179">
        <v>4</v>
      </c>
      <c r="BA42" s="201">
        <f>SUM(BA40:BA41)</f>
        <v>0</v>
      </c>
      <c r="BB42" s="201">
        <f>SUM(BB40:BB41)</f>
        <v>0</v>
      </c>
      <c r="BC42" s="201">
        <f>SUM(BC40:BC41)</f>
        <v>0</v>
      </c>
      <c r="BD42" s="201">
        <f>SUM(BD40:BD41)</f>
        <v>0</v>
      </c>
      <c r="BE42" s="201">
        <f>SUM(BE40:BE41)</f>
        <v>0</v>
      </c>
    </row>
    <row r="43" spans="1:15" ht="12.75">
      <c r="A43" s="172" t="s">
        <v>85</v>
      </c>
      <c r="B43" s="173" t="s">
        <v>148</v>
      </c>
      <c r="C43" s="174" t="s">
        <v>149</v>
      </c>
      <c r="D43" s="175"/>
      <c r="E43" s="176"/>
      <c r="F43" s="176"/>
      <c r="G43" s="177"/>
      <c r="H43" s="178"/>
      <c r="I43" s="178"/>
      <c r="O43" s="179">
        <v>1</v>
      </c>
    </row>
    <row r="44" spans="1:104" ht="42.75">
      <c r="A44" s="180">
        <v>21</v>
      </c>
      <c r="B44" s="181" t="s">
        <v>150</v>
      </c>
      <c r="C44" s="182" t="s">
        <v>151</v>
      </c>
      <c r="D44" s="183" t="s">
        <v>143</v>
      </c>
      <c r="E44" s="185">
        <v>8</v>
      </c>
      <c r="F44" s="185"/>
      <c r="G44" s="186">
        <f>E44*F44</f>
        <v>0</v>
      </c>
      <c r="O44" s="179">
        <v>2</v>
      </c>
      <c r="AA44" s="153">
        <v>2</v>
      </c>
      <c r="AB44" s="153">
        <v>7</v>
      </c>
      <c r="AC44" s="153">
        <v>7</v>
      </c>
      <c r="AZ44" s="153">
        <v>2</v>
      </c>
      <c r="BA44" s="153">
        <f>IF(AZ44=1,G44,0)</f>
        <v>0</v>
      </c>
      <c r="BB44" s="153">
        <f>IF(AZ44=2,G44,0)</f>
        <v>0</v>
      </c>
      <c r="BC44" s="153">
        <f>IF(AZ44=3,G44,0)</f>
        <v>0</v>
      </c>
      <c r="BD44" s="153">
        <f>IF(AZ44=4,G44,0)</f>
        <v>0</v>
      </c>
      <c r="BE44" s="153">
        <f>IF(AZ44=5,G44,0)</f>
        <v>0</v>
      </c>
      <c r="CA44" s="179">
        <v>2</v>
      </c>
      <c r="CB44" s="179">
        <v>7</v>
      </c>
      <c r="CZ44" s="153">
        <v>0.00112</v>
      </c>
    </row>
    <row r="45" spans="1:57" ht="12.75">
      <c r="A45" s="194"/>
      <c r="B45" s="195" t="s">
        <v>138</v>
      </c>
      <c r="C45" s="196" t="str">
        <f>CONCATENATE(B43," ",C43)</f>
        <v>722 Vnitřní vodovod</v>
      </c>
      <c r="D45" s="197"/>
      <c r="E45" s="198"/>
      <c r="F45" s="199"/>
      <c r="G45" s="200">
        <f>SUM(G43:G44)</f>
        <v>0</v>
      </c>
      <c r="O45" s="179">
        <v>4</v>
      </c>
      <c r="BA45" s="201">
        <f>SUM(BA43:BA44)</f>
        <v>0</v>
      </c>
      <c r="BB45" s="201">
        <f>SUM(BB43:BB44)</f>
        <v>0</v>
      </c>
      <c r="BC45" s="201">
        <f>SUM(BC43:BC44)</f>
        <v>0</v>
      </c>
      <c r="BD45" s="201">
        <f>SUM(BD43:BD44)</f>
        <v>0</v>
      </c>
      <c r="BE45" s="201">
        <f>SUM(BE43:BE44)</f>
        <v>0</v>
      </c>
    </row>
    <row r="46" spans="1:15" ht="12.75">
      <c r="A46" s="172" t="s">
        <v>85</v>
      </c>
      <c r="B46" s="173" t="s">
        <v>139</v>
      </c>
      <c r="C46" s="174" t="s">
        <v>140</v>
      </c>
      <c r="D46" s="175"/>
      <c r="E46" s="176"/>
      <c r="F46" s="176"/>
      <c r="G46" s="177"/>
      <c r="H46" s="178"/>
      <c r="I46" s="178"/>
      <c r="O46" s="179">
        <v>1</v>
      </c>
    </row>
    <row r="47" spans="1:104" ht="21.75">
      <c r="A47" s="180">
        <v>22</v>
      </c>
      <c r="B47" s="181" t="s">
        <v>152</v>
      </c>
      <c r="C47" s="182" t="s">
        <v>153</v>
      </c>
      <c r="D47" s="183" t="s">
        <v>93</v>
      </c>
      <c r="E47" s="185">
        <v>0.23</v>
      </c>
      <c r="F47" s="185"/>
      <c r="G47" s="186">
        <f>E47*F47</f>
        <v>0</v>
      </c>
      <c r="O47" s="179">
        <v>2</v>
      </c>
      <c r="AA47" s="153">
        <v>1</v>
      </c>
      <c r="AB47" s="153">
        <v>1</v>
      </c>
      <c r="AC47" s="153">
        <v>1</v>
      </c>
      <c r="AZ47" s="153">
        <v>1</v>
      </c>
      <c r="BA47" s="153">
        <f>IF(AZ47=1,G47,0)</f>
        <v>0</v>
      </c>
      <c r="BB47" s="153">
        <f>IF(AZ47=2,G47,0)</f>
        <v>0</v>
      </c>
      <c r="BC47" s="153">
        <f>IF(AZ47=3,G47,0)</f>
        <v>0</v>
      </c>
      <c r="BD47" s="153">
        <f>IF(AZ47=4,G47,0)</f>
        <v>0</v>
      </c>
      <c r="BE47" s="153">
        <f>IF(AZ47=5,G47,0)</f>
        <v>0</v>
      </c>
      <c r="CA47" s="179">
        <v>1</v>
      </c>
      <c r="CB47" s="179">
        <v>1</v>
      </c>
      <c r="CZ47" s="153">
        <v>0</v>
      </c>
    </row>
    <row r="48" spans="1:15" ht="12.75" customHeight="1">
      <c r="A48" s="188"/>
      <c r="B48" s="189"/>
      <c r="C48" s="190" t="s">
        <v>154</v>
      </c>
      <c r="D48" s="190"/>
      <c r="E48" s="184">
        <v>0.229</v>
      </c>
      <c r="F48" s="191"/>
      <c r="G48" s="192"/>
      <c r="M48" s="193" t="s">
        <v>154</v>
      </c>
      <c r="O48" s="179"/>
    </row>
    <row r="49" spans="1:104" ht="21.75">
      <c r="A49" s="180">
        <v>23</v>
      </c>
      <c r="B49" s="181" t="s">
        <v>152</v>
      </c>
      <c r="C49" s="182" t="s">
        <v>155</v>
      </c>
      <c r="D49" s="183" t="s">
        <v>93</v>
      </c>
      <c r="E49" s="185">
        <v>0.8</v>
      </c>
      <c r="F49" s="185"/>
      <c r="G49" s="186">
        <f>E49*F49</f>
        <v>0</v>
      </c>
      <c r="O49" s="179">
        <v>2</v>
      </c>
      <c r="AA49" s="153">
        <v>1</v>
      </c>
      <c r="AB49" s="153">
        <v>1</v>
      </c>
      <c r="AC49" s="153">
        <v>1</v>
      </c>
      <c r="AZ49" s="153">
        <v>1</v>
      </c>
      <c r="BA49" s="153">
        <f>IF(AZ49=1,G49,0)</f>
        <v>0</v>
      </c>
      <c r="BB49" s="153">
        <f>IF(AZ49=2,G49,0)</f>
        <v>0</v>
      </c>
      <c r="BC49" s="153">
        <f>IF(AZ49=3,G49,0)</f>
        <v>0</v>
      </c>
      <c r="BD49" s="153">
        <f>IF(AZ49=4,G49,0)</f>
        <v>0</v>
      </c>
      <c r="BE49" s="153">
        <f>IF(AZ49=5,G49,0)</f>
        <v>0</v>
      </c>
      <c r="CA49" s="179">
        <v>1</v>
      </c>
      <c r="CB49" s="179">
        <v>1</v>
      </c>
      <c r="CZ49" s="153">
        <v>0</v>
      </c>
    </row>
    <row r="50" spans="1:15" ht="12.75" customHeight="1">
      <c r="A50" s="188"/>
      <c r="B50" s="189"/>
      <c r="C50" s="190" t="s">
        <v>156</v>
      </c>
      <c r="D50" s="190"/>
      <c r="E50" s="184">
        <v>0.8</v>
      </c>
      <c r="F50" s="191"/>
      <c r="G50" s="192"/>
      <c r="M50" s="193" t="s">
        <v>156</v>
      </c>
      <c r="O50" s="179"/>
    </row>
    <row r="51" spans="1:57" ht="12.75">
      <c r="A51" s="194"/>
      <c r="B51" s="195" t="s">
        <v>138</v>
      </c>
      <c r="C51" s="196" t="str">
        <f>CONCATENATE(B46," ",C46)</f>
        <v>2 Základy a zvláštní zakládání</v>
      </c>
      <c r="D51" s="197"/>
      <c r="E51" s="198"/>
      <c r="F51" s="199"/>
      <c r="G51" s="200">
        <f>SUM(G46:G50)</f>
        <v>0</v>
      </c>
      <c r="O51" s="179">
        <v>4</v>
      </c>
      <c r="BA51" s="201">
        <f>SUM(BA46:BA48)</f>
        <v>0</v>
      </c>
      <c r="BB51" s="201">
        <f>SUM(BB46:BB48)</f>
        <v>0</v>
      </c>
      <c r="BC51" s="201">
        <f>SUM(BC46:BC48)</f>
        <v>0</v>
      </c>
      <c r="BD51" s="201">
        <f>SUM(BD46:BD48)</f>
        <v>0</v>
      </c>
      <c r="BE51" s="201">
        <f>SUM(BE46:BE48)</f>
        <v>0</v>
      </c>
    </row>
    <row r="52" spans="1:15" ht="12.75">
      <c r="A52" s="172" t="s">
        <v>85</v>
      </c>
      <c r="B52" s="173" t="s">
        <v>157</v>
      </c>
      <c r="C52" s="174" t="s">
        <v>158</v>
      </c>
      <c r="D52" s="175"/>
      <c r="E52" s="176"/>
      <c r="F52" s="176"/>
      <c r="G52" s="177"/>
      <c r="H52" s="178"/>
      <c r="I52" s="178"/>
      <c r="O52" s="179">
        <v>1</v>
      </c>
    </row>
    <row r="53" spans="1:104" ht="12.75">
      <c r="A53" s="180">
        <v>24</v>
      </c>
      <c r="B53" s="181" t="s">
        <v>159</v>
      </c>
      <c r="C53" s="182" t="s">
        <v>160</v>
      </c>
      <c r="D53" s="183" t="s">
        <v>90</v>
      </c>
      <c r="E53" s="185">
        <v>152.8</v>
      </c>
      <c r="F53" s="185"/>
      <c r="G53" s="203">
        <f>E53*F53</f>
        <v>0</v>
      </c>
      <c r="O53" s="179">
        <v>2</v>
      </c>
      <c r="AA53" s="153">
        <v>1</v>
      </c>
      <c r="AB53" s="153">
        <v>1</v>
      </c>
      <c r="AC53" s="153">
        <v>1</v>
      </c>
      <c r="AZ53" s="153">
        <v>1</v>
      </c>
      <c r="BA53" s="153">
        <f>IF(AZ53=1,G53,0)</f>
        <v>0</v>
      </c>
      <c r="BB53" s="153">
        <f>IF(AZ53=2,G53,0)</f>
        <v>0</v>
      </c>
      <c r="BC53" s="153">
        <f>IF(AZ53=3,G53,0)</f>
        <v>0</v>
      </c>
      <c r="BD53" s="153">
        <f>IF(AZ53=4,G53,0)</f>
        <v>0</v>
      </c>
      <c r="BE53" s="153">
        <f>IF(AZ53=5,G53,0)</f>
        <v>0</v>
      </c>
      <c r="CA53" s="179">
        <v>1</v>
      </c>
      <c r="CB53" s="179">
        <v>1</v>
      </c>
      <c r="CZ53" s="153">
        <v>0</v>
      </c>
    </row>
    <row r="54" spans="1:15" ht="12.75" customHeight="1">
      <c r="A54" s="188"/>
      <c r="B54" s="189"/>
      <c r="C54" s="190" t="s">
        <v>161</v>
      </c>
      <c r="D54" s="190"/>
      <c r="E54" s="184">
        <v>123</v>
      </c>
      <c r="F54" s="191"/>
      <c r="G54" s="203"/>
      <c r="M54" s="193" t="s">
        <v>161</v>
      </c>
      <c r="O54" s="179"/>
    </row>
    <row r="55" spans="1:15" ht="12.75" customHeight="1">
      <c r="A55" s="188"/>
      <c r="B55" s="189"/>
      <c r="C55" s="204" t="s">
        <v>162</v>
      </c>
      <c r="D55" s="204"/>
      <c r="E55" s="205">
        <v>29.8</v>
      </c>
      <c r="F55" s="206"/>
      <c r="G55" s="203"/>
      <c r="M55" s="193" t="s">
        <v>163</v>
      </c>
      <c r="O55" s="179"/>
    </row>
    <row r="56" spans="1:15" ht="32.25">
      <c r="A56" s="180">
        <v>25</v>
      </c>
      <c r="B56" s="181" t="s">
        <v>164</v>
      </c>
      <c r="C56" s="207" t="s">
        <v>165</v>
      </c>
      <c r="D56" s="208" t="s">
        <v>90</v>
      </c>
      <c r="E56" s="209">
        <v>11.6</v>
      </c>
      <c r="F56" s="209"/>
      <c r="G56" s="210">
        <f>E56*F56</f>
        <v>0</v>
      </c>
      <c r="M56" s="193"/>
      <c r="O56" s="179"/>
    </row>
    <row r="57" spans="1:15" ht="32.25" customHeight="1">
      <c r="A57" s="180">
        <v>26</v>
      </c>
      <c r="B57" s="181" t="s">
        <v>166</v>
      </c>
      <c r="C57" s="207" t="s">
        <v>167</v>
      </c>
      <c r="D57" s="208" t="s">
        <v>90</v>
      </c>
      <c r="E57" s="209">
        <v>18.2</v>
      </c>
      <c r="F57" s="209"/>
      <c r="G57" s="210">
        <f>E57*F57</f>
        <v>0</v>
      </c>
      <c r="M57" s="193"/>
      <c r="O57" s="179"/>
    </row>
    <row r="58" spans="1:104" ht="21.75">
      <c r="A58" s="180">
        <v>27</v>
      </c>
      <c r="B58" s="181" t="s">
        <v>168</v>
      </c>
      <c r="C58" s="182" t="s">
        <v>169</v>
      </c>
      <c r="D58" s="183" t="s">
        <v>90</v>
      </c>
      <c r="E58" s="185">
        <v>123</v>
      </c>
      <c r="F58" s="185"/>
      <c r="G58" s="186">
        <f>E58*F58</f>
        <v>0</v>
      </c>
      <c r="O58" s="179">
        <v>2</v>
      </c>
      <c r="AA58" s="153">
        <v>12</v>
      </c>
      <c r="AB58" s="153">
        <v>0</v>
      </c>
      <c r="AC58" s="153">
        <v>24</v>
      </c>
      <c r="AZ58" s="153">
        <v>1</v>
      </c>
      <c r="BA58" s="153">
        <f>IF(AZ58=1,G58,0)</f>
        <v>0</v>
      </c>
      <c r="BB58" s="153">
        <f>IF(AZ58=2,G58,0)</f>
        <v>0</v>
      </c>
      <c r="BC58" s="153">
        <f>IF(AZ58=3,G58,0)</f>
        <v>0</v>
      </c>
      <c r="BD58" s="153">
        <f>IF(AZ58=4,G58,0)</f>
        <v>0</v>
      </c>
      <c r="BE58" s="153">
        <f>IF(AZ58=5,G58,0)</f>
        <v>0</v>
      </c>
      <c r="CA58" s="179">
        <v>12</v>
      </c>
      <c r="CB58" s="179">
        <v>0</v>
      </c>
      <c r="CZ58" s="153">
        <v>0</v>
      </c>
    </row>
    <row r="59" spans="1:57" ht="12.75">
      <c r="A59" s="194"/>
      <c r="B59" s="195" t="s">
        <v>138</v>
      </c>
      <c r="C59" s="196" t="str">
        <f>CONCATENATE(B52," ",C52)</f>
        <v>5 Komunikace</v>
      </c>
      <c r="D59" s="197"/>
      <c r="E59" s="198"/>
      <c r="F59" s="199"/>
      <c r="G59" s="200">
        <f>SUM(G52:G58)</f>
        <v>0</v>
      </c>
      <c r="O59" s="179">
        <v>4</v>
      </c>
      <c r="BA59" s="201">
        <f>SUM(BA52:BA55)</f>
        <v>0</v>
      </c>
      <c r="BB59" s="201">
        <f>SUM(BB52:BB55)</f>
        <v>0</v>
      </c>
      <c r="BC59" s="201">
        <f>SUM(BC52:BC55)</f>
        <v>0</v>
      </c>
      <c r="BD59" s="201">
        <f>SUM(BD52:BD55)</f>
        <v>0</v>
      </c>
      <c r="BE59" s="201">
        <f>SUM(BE52:BE55)</f>
        <v>0</v>
      </c>
    </row>
    <row r="60" spans="1:15" ht="12.75">
      <c r="A60" s="172" t="s">
        <v>85</v>
      </c>
      <c r="B60" s="173" t="s">
        <v>63</v>
      </c>
      <c r="C60" s="174" t="s">
        <v>170</v>
      </c>
      <c r="D60" s="175"/>
      <c r="E60" s="176"/>
      <c r="F60" s="176"/>
      <c r="G60" s="177"/>
      <c r="H60" s="178"/>
      <c r="I60" s="178"/>
      <c r="O60" s="179">
        <v>1</v>
      </c>
    </row>
    <row r="61" spans="1:104" ht="21.75">
      <c r="A61" s="180">
        <v>28</v>
      </c>
      <c r="B61" s="181" t="s">
        <v>171</v>
      </c>
      <c r="C61" s="182" t="s">
        <v>172</v>
      </c>
      <c r="D61" s="183" t="s">
        <v>143</v>
      </c>
      <c r="E61" s="187">
        <f>SUM(E62:E66)</f>
        <v>10.55</v>
      </c>
      <c r="F61" s="185"/>
      <c r="G61" s="202">
        <f>E61*F61</f>
        <v>0</v>
      </c>
      <c r="O61" s="179">
        <v>2</v>
      </c>
      <c r="AA61" s="153">
        <v>12</v>
      </c>
      <c r="AB61" s="153">
        <v>0</v>
      </c>
      <c r="AC61" s="153">
        <v>30</v>
      </c>
      <c r="AZ61" s="153">
        <v>1</v>
      </c>
      <c r="BA61" s="153">
        <f>IF(AZ61=1,G61,0)</f>
        <v>0</v>
      </c>
      <c r="BB61" s="153">
        <f>IF(AZ61=2,G61,0)</f>
        <v>0</v>
      </c>
      <c r="BC61" s="153">
        <f>IF(AZ61=3,G61,0)</f>
        <v>0</v>
      </c>
      <c r="BD61" s="153">
        <f>IF(AZ61=4,G61,0)</f>
        <v>0</v>
      </c>
      <c r="BE61" s="153">
        <f>IF(AZ61=5,G61,0)</f>
        <v>0</v>
      </c>
      <c r="CA61" s="179">
        <v>12</v>
      </c>
      <c r="CB61" s="179">
        <v>0</v>
      </c>
      <c r="CZ61" s="153">
        <v>0</v>
      </c>
    </row>
    <row r="62" spans="1:15" ht="12.75" customHeight="1">
      <c r="A62" s="188"/>
      <c r="B62" s="189"/>
      <c r="C62" s="190" t="s">
        <v>173</v>
      </c>
      <c r="D62" s="190"/>
      <c r="E62" s="184">
        <v>0</v>
      </c>
      <c r="F62" s="191"/>
      <c r="G62" s="192"/>
      <c r="M62" s="193" t="s">
        <v>173</v>
      </c>
      <c r="O62" s="179"/>
    </row>
    <row r="63" spans="1:15" ht="12.75" customHeight="1">
      <c r="A63" s="188"/>
      <c r="B63" s="189"/>
      <c r="C63" s="190" t="s">
        <v>174</v>
      </c>
      <c r="D63" s="190"/>
      <c r="E63" s="184">
        <v>4.8</v>
      </c>
      <c r="F63" s="191"/>
      <c r="G63" s="192"/>
      <c r="M63" s="193" t="s">
        <v>174</v>
      </c>
      <c r="O63" s="179"/>
    </row>
    <row r="64" spans="1:15" ht="12.75" customHeight="1">
      <c r="A64" s="188"/>
      <c r="B64" s="189"/>
      <c r="C64" s="190" t="s">
        <v>175</v>
      </c>
      <c r="D64" s="190"/>
      <c r="E64" s="184">
        <v>2.3</v>
      </c>
      <c r="F64" s="191"/>
      <c r="G64" s="192"/>
      <c r="M64" s="193" t="s">
        <v>175</v>
      </c>
      <c r="O64" s="179"/>
    </row>
    <row r="65" spans="1:15" ht="12.75" customHeight="1">
      <c r="A65" s="188"/>
      <c r="B65" s="189"/>
      <c r="C65" s="190" t="s">
        <v>176</v>
      </c>
      <c r="D65" s="190"/>
      <c r="E65" s="184">
        <v>2.3</v>
      </c>
      <c r="F65" s="191"/>
      <c r="G65" s="192"/>
      <c r="M65" s="193" t="s">
        <v>176</v>
      </c>
      <c r="O65" s="179"/>
    </row>
    <row r="66" spans="1:15" ht="12.75" customHeight="1">
      <c r="A66" s="188"/>
      <c r="B66" s="189"/>
      <c r="C66" s="190" t="s">
        <v>177</v>
      </c>
      <c r="D66" s="190"/>
      <c r="E66" s="184">
        <v>1.15</v>
      </c>
      <c r="F66" s="191"/>
      <c r="G66" s="192"/>
      <c r="M66" s="193" t="s">
        <v>177</v>
      </c>
      <c r="O66" s="179"/>
    </row>
    <row r="67" spans="1:57" ht="12.75">
      <c r="A67" s="194"/>
      <c r="B67" s="195" t="s">
        <v>138</v>
      </c>
      <c r="C67" s="196" t="str">
        <f>CONCATENATE(B60," ",C60)</f>
        <v>91 Doplňující práce na komunikaci</v>
      </c>
      <c r="D67" s="197"/>
      <c r="E67" s="198"/>
      <c r="F67" s="199"/>
      <c r="G67" s="200">
        <f>SUM(G60:G66)</f>
        <v>0</v>
      </c>
      <c r="H67" s="211"/>
      <c r="O67" s="179">
        <v>4</v>
      </c>
      <c r="BA67" s="201">
        <f>SUM(BA60:BA66)</f>
        <v>0</v>
      </c>
      <c r="BB67" s="201">
        <f>SUM(BB60:BB66)</f>
        <v>0</v>
      </c>
      <c r="BC67" s="201">
        <f>SUM(BC60:BC66)</f>
        <v>0</v>
      </c>
      <c r="BD67" s="201">
        <f>SUM(BD60:BD66)</f>
        <v>0</v>
      </c>
      <c r="BE67" s="201">
        <f>SUM(BE60:BE66)</f>
        <v>0</v>
      </c>
    </row>
    <row r="68" spans="1:15" ht="12.75">
      <c r="A68" s="172" t="s">
        <v>85</v>
      </c>
      <c r="B68" s="173" t="s">
        <v>64</v>
      </c>
      <c r="C68" s="174" t="s">
        <v>178</v>
      </c>
      <c r="D68" s="175"/>
      <c r="E68" s="176"/>
      <c r="F68" s="176"/>
      <c r="G68" s="177"/>
      <c r="H68" s="178"/>
      <c r="I68" s="178"/>
      <c r="O68" s="179">
        <v>1</v>
      </c>
    </row>
    <row r="69" spans="1:104" ht="25.5" customHeight="1">
      <c r="A69" s="180">
        <v>29</v>
      </c>
      <c r="B69" s="181" t="s">
        <v>179</v>
      </c>
      <c r="C69" s="182" t="s">
        <v>180</v>
      </c>
      <c r="D69" s="183" t="s">
        <v>110</v>
      </c>
      <c r="E69" s="185">
        <v>1</v>
      </c>
      <c r="F69" s="185"/>
      <c r="G69" s="186">
        <f>E69*F69</f>
        <v>0</v>
      </c>
      <c r="O69" s="179">
        <v>2</v>
      </c>
      <c r="AA69" s="153">
        <v>12</v>
      </c>
      <c r="AB69" s="153">
        <v>0</v>
      </c>
      <c r="AC69" s="153">
        <v>9</v>
      </c>
      <c r="AZ69" s="153">
        <v>1</v>
      </c>
      <c r="BA69" s="153">
        <f>IF(AZ69=1,G69,0)</f>
        <v>0</v>
      </c>
      <c r="BB69" s="153">
        <f>IF(AZ69=2,G69,0)</f>
        <v>0</v>
      </c>
      <c r="BC69" s="153">
        <f>IF(AZ69=3,G69,0)</f>
        <v>0</v>
      </c>
      <c r="BD69" s="153">
        <f>IF(AZ69=4,G69,0)</f>
        <v>0</v>
      </c>
      <c r="BE69" s="153">
        <f>IF(AZ69=5,G69,0)</f>
        <v>0</v>
      </c>
      <c r="CA69" s="179">
        <v>12</v>
      </c>
      <c r="CB69" s="179">
        <v>0</v>
      </c>
      <c r="CZ69" s="153">
        <v>0.01638</v>
      </c>
    </row>
    <row r="70" spans="1:57" ht="12.75">
      <c r="A70" s="194"/>
      <c r="B70" s="195" t="s">
        <v>138</v>
      </c>
      <c r="C70" s="196" t="str">
        <f>CONCATENATE(B68," ",C68)</f>
        <v>95 Dokončovací konstrukce na pozemních stavbách</v>
      </c>
      <c r="D70" s="197"/>
      <c r="E70" s="198"/>
      <c r="F70" s="199"/>
      <c r="G70" s="200">
        <f>SUM(G68:G69)</f>
        <v>0</v>
      </c>
      <c r="O70" s="179">
        <v>4</v>
      </c>
      <c r="BA70" s="201">
        <f>SUM(BA68:BA69)</f>
        <v>0</v>
      </c>
      <c r="BB70" s="201">
        <f>SUM(BB68:BB69)</f>
        <v>0</v>
      </c>
      <c r="BC70" s="201">
        <f>SUM(BC68:BC69)</f>
        <v>0</v>
      </c>
      <c r="BD70" s="201">
        <f>SUM(BD68:BD69)</f>
        <v>0</v>
      </c>
      <c r="BE70" s="201">
        <f>SUM(BE68:BE69)</f>
        <v>0</v>
      </c>
    </row>
    <row r="71" spans="1:15" ht="12.75">
      <c r="A71" s="172" t="s">
        <v>85</v>
      </c>
      <c r="B71" s="173" t="s">
        <v>65</v>
      </c>
      <c r="C71" s="174" t="s">
        <v>181</v>
      </c>
      <c r="D71" s="175"/>
      <c r="E71" s="176"/>
      <c r="F71" s="176"/>
      <c r="G71" s="177"/>
      <c r="H71" s="178"/>
      <c r="I71" s="178"/>
      <c r="O71" s="179">
        <v>1</v>
      </c>
    </row>
    <row r="72" spans="1:104" ht="12.75">
      <c r="A72" s="180">
        <v>30</v>
      </c>
      <c r="B72" s="181" t="s">
        <v>182</v>
      </c>
      <c r="C72" s="182" t="s">
        <v>183</v>
      </c>
      <c r="D72" s="183" t="s">
        <v>184</v>
      </c>
      <c r="E72" s="185">
        <v>58.1796</v>
      </c>
      <c r="F72" s="185"/>
      <c r="G72" s="186">
        <f>E72*F72</f>
        <v>0</v>
      </c>
      <c r="O72" s="179">
        <v>2</v>
      </c>
      <c r="AA72" s="153">
        <v>1</v>
      </c>
      <c r="AB72" s="153">
        <v>1</v>
      </c>
      <c r="AC72" s="153">
        <v>1</v>
      </c>
      <c r="AZ72" s="153">
        <v>1</v>
      </c>
      <c r="BA72" s="153">
        <f>IF(AZ72=1,G72,0)</f>
        <v>0</v>
      </c>
      <c r="BB72" s="153">
        <f>IF(AZ72=2,G72,0)</f>
        <v>0</v>
      </c>
      <c r="BC72" s="153">
        <f>IF(AZ72=3,G72,0)</f>
        <v>0</v>
      </c>
      <c r="BD72" s="153">
        <f>IF(AZ72=4,G72,0)</f>
        <v>0</v>
      </c>
      <c r="BE72" s="153">
        <f>IF(AZ72=5,G72,0)</f>
        <v>0</v>
      </c>
      <c r="CA72" s="179">
        <v>1</v>
      </c>
      <c r="CB72" s="179">
        <v>1</v>
      </c>
      <c r="CZ72" s="153">
        <v>0</v>
      </c>
    </row>
    <row r="73" spans="1:104" ht="12.75">
      <c r="A73" s="180">
        <v>31</v>
      </c>
      <c r="B73" s="181" t="s">
        <v>185</v>
      </c>
      <c r="C73" s="182" t="s">
        <v>186</v>
      </c>
      <c r="D73" s="183" t="s">
        <v>184</v>
      </c>
      <c r="E73" s="185">
        <v>0.1</v>
      </c>
      <c r="F73" s="185"/>
      <c r="G73" s="186">
        <f>E73*F73</f>
        <v>0</v>
      </c>
      <c r="O73" s="179">
        <v>2</v>
      </c>
      <c r="AA73" s="153">
        <v>7</v>
      </c>
      <c r="AB73" s="153">
        <v>1</v>
      </c>
      <c r="AC73" s="153">
        <v>2</v>
      </c>
      <c r="AZ73" s="153">
        <v>1</v>
      </c>
      <c r="BA73" s="153">
        <f>IF(AZ73=1,G73,0)</f>
        <v>0</v>
      </c>
      <c r="BB73" s="153">
        <f>IF(AZ73=2,G73,0)</f>
        <v>0</v>
      </c>
      <c r="BC73" s="153">
        <f>IF(AZ73=3,G73,0)</f>
        <v>0</v>
      </c>
      <c r="BD73" s="153">
        <f>IF(AZ73=4,G73,0)</f>
        <v>0</v>
      </c>
      <c r="BE73" s="153">
        <f>IF(AZ73=5,G73,0)</f>
        <v>0</v>
      </c>
      <c r="CA73" s="179">
        <v>7</v>
      </c>
      <c r="CB73" s="179">
        <v>1</v>
      </c>
      <c r="CZ73" s="153">
        <v>0</v>
      </c>
    </row>
    <row r="74" spans="1:57" ht="12.75">
      <c r="A74" s="194"/>
      <c r="B74" s="195" t="s">
        <v>138</v>
      </c>
      <c r="C74" s="196" t="str">
        <f>CONCATENATE(B71," ",C71)</f>
        <v>99 Staveništní přesun hmot</v>
      </c>
      <c r="D74" s="197"/>
      <c r="E74" s="198"/>
      <c r="F74" s="199"/>
      <c r="G74" s="200">
        <f>SUM(G71:G73)</f>
        <v>0</v>
      </c>
      <c r="O74" s="179">
        <v>4</v>
      </c>
      <c r="BA74" s="201">
        <f>SUM(BA71:BA72)</f>
        <v>0</v>
      </c>
      <c r="BB74" s="201">
        <f>SUM(BB71:BB72)</f>
        <v>0</v>
      </c>
      <c r="BC74" s="201">
        <f>SUM(BC71:BC72)</f>
        <v>0</v>
      </c>
      <c r="BD74" s="201">
        <f>SUM(BD71:BD72)</f>
        <v>0</v>
      </c>
      <c r="BE74" s="201">
        <f>SUM(BE71:BE72)</f>
        <v>0</v>
      </c>
    </row>
    <row r="75" spans="1:15" ht="12.75">
      <c r="A75" s="172" t="s">
        <v>85</v>
      </c>
      <c r="B75" s="173" t="s">
        <v>66</v>
      </c>
      <c r="C75" s="174" t="s">
        <v>187</v>
      </c>
      <c r="D75" s="175"/>
      <c r="E75" s="176"/>
      <c r="F75" s="176"/>
      <c r="G75" s="177"/>
      <c r="H75" s="178"/>
      <c r="I75" s="178"/>
      <c r="O75" s="179">
        <v>1</v>
      </c>
    </row>
    <row r="76" spans="1:104" ht="32.25">
      <c r="A76" s="180">
        <v>32</v>
      </c>
      <c r="B76" s="181" t="s">
        <v>188</v>
      </c>
      <c r="C76" s="182" t="s">
        <v>189</v>
      </c>
      <c r="D76" s="183" t="s">
        <v>131</v>
      </c>
      <c r="E76" s="185">
        <v>1</v>
      </c>
      <c r="F76" s="185"/>
      <c r="G76" s="186">
        <f>E76*F76</f>
        <v>0</v>
      </c>
      <c r="O76" s="179">
        <v>2</v>
      </c>
      <c r="AA76" s="153">
        <v>12</v>
      </c>
      <c r="AB76" s="153">
        <v>0</v>
      </c>
      <c r="AC76" s="153">
        <v>40</v>
      </c>
      <c r="AZ76" s="153">
        <v>2</v>
      </c>
      <c r="BA76" s="153">
        <f>IF(AZ76=1,G76,0)</f>
        <v>0</v>
      </c>
      <c r="BB76" s="153">
        <f>IF(AZ76=2,G76,0)</f>
        <v>0</v>
      </c>
      <c r="BC76" s="153">
        <f>IF(AZ76=3,G76,0)</f>
        <v>0</v>
      </c>
      <c r="BD76" s="153">
        <f>IF(AZ76=4,G76,0)</f>
        <v>0</v>
      </c>
      <c r="BE76" s="153">
        <f>IF(AZ76=5,G76,0)</f>
        <v>0</v>
      </c>
      <c r="CA76" s="179">
        <v>12</v>
      </c>
      <c r="CB76" s="179">
        <v>0</v>
      </c>
      <c r="CZ76" s="153">
        <v>0</v>
      </c>
    </row>
    <row r="77" spans="1:104" ht="32.25">
      <c r="A77" s="180">
        <v>33</v>
      </c>
      <c r="B77" s="181" t="s">
        <v>190</v>
      </c>
      <c r="C77" s="182" t="s">
        <v>191</v>
      </c>
      <c r="D77" s="183" t="s">
        <v>131</v>
      </c>
      <c r="E77" s="185">
        <v>1</v>
      </c>
      <c r="F77" s="185"/>
      <c r="G77" s="186">
        <f>E77*F77</f>
        <v>0</v>
      </c>
      <c r="O77" s="179">
        <v>2</v>
      </c>
      <c r="AA77" s="153">
        <v>12</v>
      </c>
      <c r="AB77" s="153">
        <v>0</v>
      </c>
      <c r="AC77" s="153">
        <v>41</v>
      </c>
      <c r="AZ77" s="153">
        <v>2</v>
      </c>
      <c r="BA77" s="153">
        <f>IF(AZ77=1,G77,0)</f>
        <v>0</v>
      </c>
      <c r="BB77" s="153">
        <f>IF(AZ77=2,G77,0)</f>
        <v>0</v>
      </c>
      <c r="BC77" s="153">
        <f>IF(AZ77=3,G77,0)</f>
        <v>0</v>
      </c>
      <c r="BD77" s="153">
        <f>IF(AZ77=4,G77,0)</f>
        <v>0</v>
      </c>
      <c r="BE77" s="153">
        <f>IF(AZ77=5,G77,0)</f>
        <v>0</v>
      </c>
      <c r="CA77" s="179">
        <v>12</v>
      </c>
      <c r="CB77" s="179">
        <v>0</v>
      </c>
      <c r="CZ77" s="153">
        <v>0</v>
      </c>
    </row>
    <row r="78" spans="1:104" ht="32.25">
      <c r="A78" s="180">
        <v>34</v>
      </c>
      <c r="B78" s="181" t="s">
        <v>192</v>
      </c>
      <c r="C78" s="182" t="s">
        <v>193</v>
      </c>
      <c r="D78" s="183" t="s">
        <v>90</v>
      </c>
      <c r="E78" s="185">
        <v>13.45</v>
      </c>
      <c r="F78" s="185"/>
      <c r="G78" s="186">
        <f>E78*F78</f>
        <v>0</v>
      </c>
      <c r="O78" s="179">
        <v>2</v>
      </c>
      <c r="AA78" s="153">
        <v>12</v>
      </c>
      <c r="AB78" s="153">
        <v>0</v>
      </c>
      <c r="AC78" s="153">
        <v>42</v>
      </c>
      <c r="AZ78" s="153">
        <v>2</v>
      </c>
      <c r="BA78" s="153">
        <f>IF(AZ78=1,G78,0)</f>
        <v>0</v>
      </c>
      <c r="BB78" s="153">
        <f>IF(AZ78=2,G78,0)</f>
        <v>0</v>
      </c>
      <c r="BC78" s="153">
        <f>IF(AZ78=3,G78,0)</f>
        <v>0</v>
      </c>
      <c r="BD78" s="153">
        <f>IF(AZ78=4,G78,0)</f>
        <v>0</v>
      </c>
      <c r="BE78" s="153">
        <f>IF(AZ78=5,G78,0)</f>
        <v>0</v>
      </c>
      <c r="CA78" s="179">
        <v>12</v>
      </c>
      <c r="CB78" s="179">
        <v>0</v>
      </c>
      <c r="CZ78" s="153">
        <v>0</v>
      </c>
    </row>
    <row r="79" spans="1:15" ht="21.75" customHeight="1">
      <c r="A79" s="188"/>
      <c r="B79" s="189"/>
      <c r="C79" s="182" t="s">
        <v>194</v>
      </c>
      <c r="D79" s="183" t="s">
        <v>90</v>
      </c>
      <c r="E79" s="184">
        <v>20.06</v>
      </c>
      <c r="F79" s="185"/>
      <c r="G79" s="186">
        <f>E79*F79</f>
        <v>0</v>
      </c>
      <c r="M79" s="193" t="s">
        <v>195</v>
      </c>
      <c r="O79" s="179"/>
    </row>
    <row r="80" spans="1:104" ht="32.25">
      <c r="A80" s="180">
        <v>36</v>
      </c>
      <c r="B80" s="181" t="s">
        <v>196</v>
      </c>
      <c r="C80" s="182" t="s">
        <v>197</v>
      </c>
      <c r="D80" s="183" t="s">
        <v>90</v>
      </c>
      <c r="E80" s="185">
        <v>2.1</v>
      </c>
      <c r="F80" s="185"/>
      <c r="G80" s="186">
        <f>E80*F80</f>
        <v>0</v>
      </c>
      <c r="O80" s="179">
        <v>2</v>
      </c>
      <c r="AA80" s="153">
        <v>12</v>
      </c>
      <c r="AB80" s="153">
        <v>0</v>
      </c>
      <c r="AC80" s="153">
        <v>45</v>
      </c>
      <c r="AZ80" s="153">
        <v>2</v>
      </c>
      <c r="BA80" s="153">
        <f>IF(AZ80=1,G80,0)</f>
        <v>0</v>
      </c>
      <c r="BB80" s="153">
        <f>IF(AZ80=2,G80,0)</f>
        <v>0</v>
      </c>
      <c r="BC80" s="153">
        <f>IF(AZ80=3,G80,0)</f>
        <v>0</v>
      </c>
      <c r="BD80" s="153">
        <f>IF(AZ80=4,G80,0)</f>
        <v>0</v>
      </c>
      <c r="BE80" s="153">
        <f>IF(AZ80=5,G80,0)</f>
        <v>0</v>
      </c>
      <c r="CA80" s="179">
        <v>12</v>
      </c>
      <c r="CB80" s="179">
        <v>0</v>
      </c>
      <c r="CZ80" s="153">
        <v>0</v>
      </c>
    </row>
    <row r="81" spans="1:15" ht="12.75" customHeight="1">
      <c r="A81" s="188"/>
      <c r="B81" s="189"/>
      <c r="C81" s="190" t="s">
        <v>198</v>
      </c>
      <c r="D81" s="190"/>
      <c r="E81" s="184">
        <v>2.1</v>
      </c>
      <c r="F81" s="191"/>
      <c r="G81" s="192"/>
      <c r="M81" s="193" t="s">
        <v>199</v>
      </c>
      <c r="O81" s="179"/>
    </row>
    <row r="82" spans="1:104" ht="32.25">
      <c r="A82" s="180">
        <v>36</v>
      </c>
      <c r="B82" s="181" t="s">
        <v>200</v>
      </c>
      <c r="C82" s="182" t="s">
        <v>201</v>
      </c>
      <c r="D82" s="183" t="s">
        <v>202</v>
      </c>
      <c r="E82" s="185">
        <v>10</v>
      </c>
      <c r="F82" s="185"/>
      <c r="G82" s="186">
        <f>E82*F82</f>
        <v>0</v>
      </c>
      <c r="O82" s="179">
        <v>2</v>
      </c>
      <c r="AA82" s="153">
        <v>12</v>
      </c>
      <c r="AB82" s="153">
        <v>0</v>
      </c>
      <c r="AC82" s="153">
        <v>47</v>
      </c>
      <c r="AZ82" s="153">
        <v>2</v>
      </c>
      <c r="BA82" s="153">
        <f>IF(AZ82=1,G82,0)</f>
        <v>0</v>
      </c>
      <c r="BB82" s="153">
        <f>IF(AZ82=2,G82,0)</f>
        <v>0</v>
      </c>
      <c r="BC82" s="153">
        <f>IF(AZ82=3,G82,0)</f>
        <v>0</v>
      </c>
      <c r="BD82" s="153">
        <f>IF(AZ82=4,G82,0)</f>
        <v>0</v>
      </c>
      <c r="BE82" s="153">
        <f>IF(AZ82=5,G82,0)</f>
        <v>0</v>
      </c>
      <c r="CA82" s="179">
        <v>12</v>
      </c>
      <c r="CB82" s="179">
        <v>0</v>
      </c>
      <c r="CZ82" s="153">
        <v>0</v>
      </c>
    </row>
    <row r="83" spans="1:104" ht="32.25">
      <c r="A83" s="180">
        <v>37</v>
      </c>
      <c r="B83" s="181" t="s">
        <v>203</v>
      </c>
      <c r="C83" s="182" t="s">
        <v>204</v>
      </c>
      <c r="D83" s="183" t="s">
        <v>90</v>
      </c>
      <c r="E83" s="185">
        <v>11.2875</v>
      </c>
      <c r="F83" s="185"/>
      <c r="G83" s="186">
        <f>E83*F83</f>
        <v>0</v>
      </c>
      <c r="O83" s="179">
        <v>2</v>
      </c>
      <c r="AA83" s="153">
        <v>12</v>
      </c>
      <c r="AB83" s="153">
        <v>0</v>
      </c>
      <c r="AC83" s="153">
        <v>58</v>
      </c>
      <c r="AZ83" s="153">
        <v>2</v>
      </c>
      <c r="BA83" s="153">
        <f>IF(AZ83=1,G83,0)</f>
        <v>0</v>
      </c>
      <c r="BB83" s="153">
        <f>IF(AZ83=2,G83,0)</f>
        <v>0</v>
      </c>
      <c r="BC83" s="153">
        <f>IF(AZ83=3,G83,0)</f>
        <v>0</v>
      </c>
      <c r="BD83" s="153">
        <f>IF(AZ83=4,G83,0)</f>
        <v>0</v>
      </c>
      <c r="BE83" s="153">
        <f>IF(AZ83=5,G83,0)</f>
        <v>0</v>
      </c>
      <c r="CA83" s="179">
        <v>12</v>
      </c>
      <c r="CB83" s="179">
        <v>0</v>
      </c>
      <c r="CZ83" s="153">
        <v>0</v>
      </c>
    </row>
    <row r="84" spans="1:15" ht="12.75" customHeight="1">
      <c r="A84" s="188"/>
      <c r="B84" s="189"/>
      <c r="C84" s="212" t="s">
        <v>205</v>
      </c>
      <c r="D84" s="212"/>
      <c r="E84" s="213">
        <v>11.2875</v>
      </c>
      <c r="F84" s="191"/>
      <c r="G84" s="192"/>
      <c r="M84" s="193" t="s">
        <v>205</v>
      </c>
      <c r="O84" s="179"/>
    </row>
    <row r="85" spans="1:80" ht="32.25">
      <c r="A85" s="180">
        <v>38</v>
      </c>
      <c r="B85" s="181" t="s">
        <v>206</v>
      </c>
      <c r="C85" s="182" t="s">
        <v>207</v>
      </c>
      <c r="D85" s="183" t="s">
        <v>90</v>
      </c>
      <c r="E85" s="185">
        <v>1.35</v>
      </c>
      <c r="F85" s="185"/>
      <c r="G85" s="186">
        <f>E85*F85</f>
        <v>0</v>
      </c>
      <c r="O85" s="179"/>
      <c r="CA85" s="179"/>
      <c r="CB85" s="179"/>
    </row>
    <row r="86" spans="1:15" ht="12.75" customHeight="1">
      <c r="A86" s="188"/>
      <c r="B86" s="189"/>
      <c r="C86" s="190" t="s">
        <v>208</v>
      </c>
      <c r="D86" s="190"/>
      <c r="E86" s="184">
        <v>1.35</v>
      </c>
      <c r="F86" s="191"/>
      <c r="G86" s="192"/>
      <c r="M86" s="193" t="s">
        <v>199</v>
      </c>
      <c r="O86" s="179"/>
    </row>
    <row r="87" spans="1:104" ht="12.75">
      <c r="A87" s="180">
        <v>39</v>
      </c>
      <c r="B87" s="181" t="s">
        <v>209</v>
      </c>
      <c r="C87" s="182" t="s">
        <v>210</v>
      </c>
      <c r="D87" s="183" t="s">
        <v>73</v>
      </c>
      <c r="E87" s="185">
        <v>812.1</v>
      </c>
      <c r="F87" s="185"/>
      <c r="G87" s="186">
        <f>E87*F87</f>
        <v>0</v>
      </c>
      <c r="O87" s="179">
        <v>2</v>
      </c>
      <c r="AA87" s="153">
        <v>7</v>
      </c>
      <c r="AB87" s="153">
        <v>1002</v>
      </c>
      <c r="AC87" s="153">
        <v>5</v>
      </c>
      <c r="AZ87" s="153">
        <v>2</v>
      </c>
      <c r="BA87" s="153">
        <f>IF(AZ87=1,G87,0)</f>
        <v>0</v>
      </c>
      <c r="BB87" s="153">
        <f>IF(AZ87=2,G87,0)</f>
        <v>0</v>
      </c>
      <c r="BC87" s="153">
        <f>IF(AZ87=3,G87,0)</f>
        <v>0</v>
      </c>
      <c r="BD87" s="153">
        <f>IF(AZ87=4,G87,0)</f>
        <v>0</v>
      </c>
      <c r="BE87" s="153">
        <f>IF(AZ87=5,G87,0)</f>
        <v>0</v>
      </c>
      <c r="CA87" s="179">
        <v>7</v>
      </c>
      <c r="CB87" s="179">
        <v>1002</v>
      </c>
      <c r="CZ87" s="153">
        <v>0</v>
      </c>
    </row>
    <row r="88" spans="1:57" ht="12.75">
      <c r="A88" s="194"/>
      <c r="B88" s="195" t="s">
        <v>138</v>
      </c>
      <c r="C88" s="196" t="str">
        <f>CONCATENATE(B75," ",C75)</f>
        <v>767 Konstrukce zámečnické</v>
      </c>
      <c r="D88" s="197"/>
      <c r="E88" s="198"/>
      <c r="F88" s="199"/>
      <c r="G88" s="200">
        <f>SUM(G75:G87)</f>
        <v>0</v>
      </c>
      <c r="O88" s="179">
        <v>4</v>
      </c>
      <c r="BA88" s="201">
        <f>SUM(BA75:BA82)</f>
        <v>0</v>
      </c>
      <c r="BB88" s="201">
        <f>SUM(BB75:BB82)</f>
        <v>0</v>
      </c>
      <c r="BC88" s="201">
        <f>SUM(BC75:BC82)</f>
        <v>0</v>
      </c>
      <c r="BD88" s="201">
        <f>SUM(BD75:BD82)</f>
        <v>0</v>
      </c>
      <c r="BE88" s="201">
        <f>SUM(BE75:BE82)</f>
        <v>0</v>
      </c>
    </row>
    <row r="89" spans="1:15" ht="12.75">
      <c r="A89" s="172" t="s">
        <v>85</v>
      </c>
      <c r="B89" s="173" t="s">
        <v>67</v>
      </c>
      <c r="C89" s="174" t="s">
        <v>68</v>
      </c>
      <c r="D89" s="175"/>
      <c r="E89" s="176"/>
      <c r="F89" s="176"/>
      <c r="G89" s="177"/>
      <c r="H89" s="178"/>
      <c r="I89" s="178"/>
      <c r="O89" s="179">
        <v>1</v>
      </c>
    </row>
    <row r="90" spans="1:104" ht="21.75">
      <c r="A90" s="180">
        <v>40</v>
      </c>
      <c r="B90" s="181" t="s">
        <v>211</v>
      </c>
      <c r="C90" s="182" t="s">
        <v>212</v>
      </c>
      <c r="D90" s="183" t="s">
        <v>90</v>
      </c>
      <c r="E90" s="185">
        <v>107.35</v>
      </c>
      <c r="F90" s="185"/>
      <c r="G90" s="186">
        <f>E90*F90</f>
        <v>0</v>
      </c>
      <c r="O90" s="179">
        <v>2</v>
      </c>
      <c r="AA90" s="153">
        <v>1</v>
      </c>
      <c r="AB90" s="153">
        <v>7</v>
      </c>
      <c r="AC90" s="153">
        <v>7</v>
      </c>
      <c r="AZ90" s="153">
        <v>2</v>
      </c>
      <c r="BA90" s="153">
        <f>IF(AZ90=1,G90,0)</f>
        <v>0</v>
      </c>
      <c r="BB90" s="153">
        <f>IF(AZ90=2,G90,0)</f>
        <v>0</v>
      </c>
      <c r="BC90" s="153">
        <f>IF(AZ90=3,G90,0)</f>
        <v>0</v>
      </c>
      <c r="BD90" s="153">
        <f>IF(AZ90=4,G90,0)</f>
        <v>0</v>
      </c>
      <c r="BE90" s="153">
        <f>IF(AZ90=5,G90,0)</f>
        <v>0</v>
      </c>
      <c r="CA90" s="179">
        <v>1</v>
      </c>
      <c r="CB90" s="179">
        <v>7</v>
      </c>
      <c r="CZ90" s="153">
        <v>0.000199999999999978</v>
      </c>
    </row>
    <row r="91" spans="1:80" ht="21.75" customHeight="1">
      <c r="A91" s="188"/>
      <c r="B91" s="189"/>
      <c r="C91" s="190" t="s">
        <v>213</v>
      </c>
      <c r="D91" s="190"/>
      <c r="E91" s="184">
        <v>107.35</v>
      </c>
      <c r="F91" s="191"/>
      <c r="G91" s="192"/>
      <c r="O91" s="179"/>
      <c r="CA91" s="179"/>
      <c r="CB91" s="179"/>
    </row>
    <row r="92" spans="1:57" ht="12.75">
      <c r="A92" s="194"/>
      <c r="B92" s="195" t="s">
        <v>138</v>
      </c>
      <c r="C92" s="196" t="str">
        <f>CONCATENATE(B70," ",C70)</f>
        <v>Celkem za 95 Dokončovací konstrukce na pozemních stavbách</v>
      </c>
      <c r="D92" s="197"/>
      <c r="E92" s="198"/>
      <c r="F92" s="199"/>
      <c r="G92" s="200">
        <f>SUM(G70:G90)</f>
        <v>0</v>
      </c>
      <c r="O92" s="179">
        <v>4</v>
      </c>
      <c r="BA92" s="201">
        <f>SUM(BA70:BA90)</f>
        <v>0</v>
      </c>
      <c r="BB92" s="201">
        <f>SUM(BB70:BB90)</f>
        <v>0</v>
      </c>
      <c r="BC92" s="201">
        <f>SUM(BC70:BC90)</f>
        <v>0</v>
      </c>
      <c r="BD92" s="201">
        <f>SUM(BD70:BD90)</f>
        <v>0</v>
      </c>
      <c r="BE92" s="201">
        <f>SUM(BE70:BE90)</f>
        <v>0</v>
      </c>
    </row>
    <row r="93" spans="1:7" ht="12.75">
      <c r="A93" s="214"/>
      <c r="B93" s="214"/>
      <c r="C93" s="214"/>
      <c r="D93" s="214"/>
      <c r="E93" s="214"/>
      <c r="F93" s="214"/>
      <c r="G93" s="214"/>
    </row>
    <row r="94" spans="1:7" ht="12.75">
      <c r="A94" s="214"/>
      <c r="B94" s="214"/>
      <c r="C94" s="214"/>
      <c r="D94" s="214"/>
      <c r="E94" s="214"/>
      <c r="F94" s="214"/>
      <c r="G94" s="214"/>
    </row>
    <row r="95" spans="1:7" ht="12.75">
      <c r="A95" s="214"/>
      <c r="B95" s="214"/>
      <c r="C95" s="214"/>
      <c r="D95" s="214"/>
      <c r="E95" s="214"/>
      <c r="F95" s="214"/>
      <c r="G95" s="214"/>
    </row>
    <row r="96" s="153" customFormat="1" ht="12.75"/>
    <row r="97" s="153" customFormat="1" ht="12.75"/>
    <row r="98" s="153" customFormat="1" ht="12.75"/>
    <row r="99" s="153" customFormat="1" ht="12.75"/>
    <row r="100" s="153" customFormat="1" ht="12.75"/>
    <row r="101" s="153" customFormat="1" ht="12.75"/>
    <row r="102" s="153" customFormat="1" ht="12.75"/>
    <row r="103" s="153" customFormat="1" ht="12.75"/>
    <row r="104" s="153" customFormat="1" ht="12.75"/>
    <row r="105" s="153" customFormat="1" ht="12.75"/>
    <row r="106" s="153" customFormat="1" ht="12.75"/>
    <row r="107" s="153" customFormat="1" ht="12.75"/>
    <row r="108" s="153" customFormat="1" ht="12.75"/>
    <row r="109" s="153" customFormat="1" ht="12.75"/>
    <row r="110" s="153" customFormat="1" ht="12.75"/>
    <row r="111" s="153" customFormat="1" ht="12.75"/>
    <row r="112" s="153" customFormat="1" ht="12.75"/>
    <row r="113" s="153" customFormat="1" ht="12.75"/>
    <row r="114" s="153" customFormat="1" ht="12.75"/>
    <row r="115" s="153" customFormat="1" ht="12.75"/>
    <row r="116" s="153" customFormat="1" ht="12.75"/>
    <row r="117" s="153" customFormat="1" ht="12.75"/>
    <row r="118" s="153" customFormat="1" ht="12.75"/>
    <row r="119" s="153" customFormat="1" ht="12.75"/>
    <row r="120" s="153" customFormat="1" ht="12.75"/>
    <row r="121" s="153" customFormat="1" ht="12.75"/>
    <row r="122" s="153" customFormat="1" ht="12.75"/>
    <row r="123" s="153" customFormat="1" ht="12.75"/>
    <row r="124" s="153" customFormat="1" ht="12.75"/>
    <row r="125" s="153" customFormat="1" ht="12.75"/>
    <row r="126" s="153" customFormat="1" ht="12.75"/>
    <row r="127" spans="1:2" ht="12.75">
      <c r="A127" s="215"/>
      <c r="B127" s="215"/>
    </row>
    <row r="128" spans="1:7" ht="12.75">
      <c r="A128" s="214"/>
      <c r="B128" s="214"/>
      <c r="C128" s="216"/>
      <c r="D128" s="216"/>
      <c r="E128" s="217"/>
      <c r="F128" s="216"/>
      <c r="G128" s="218"/>
    </row>
    <row r="129" spans="1:7" ht="12.75">
      <c r="A129" s="219"/>
      <c r="B129" s="219"/>
      <c r="C129" s="214"/>
      <c r="D129" s="214"/>
      <c r="E129" s="220"/>
      <c r="F129" s="214"/>
      <c r="G129" s="214"/>
    </row>
    <row r="130" spans="1:7" ht="12.75">
      <c r="A130" s="214"/>
      <c r="B130" s="214"/>
      <c r="C130" s="214"/>
      <c r="D130" s="214"/>
      <c r="E130" s="220"/>
      <c r="F130" s="214"/>
      <c r="G130" s="214"/>
    </row>
    <row r="131" spans="1:7" ht="12.75">
      <c r="A131" s="214"/>
      <c r="B131" s="214"/>
      <c r="C131" s="214"/>
      <c r="D131" s="214"/>
      <c r="E131" s="220"/>
      <c r="F131" s="214"/>
      <c r="G131" s="214"/>
    </row>
    <row r="132" spans="1:7" ht="12.75">
      <c r="A132" s="214"/>
      <c r="B132" s="214"/>
      <c r="C132" s="214"/>
      <c r="D132" s="214"/>
      <c r="E132" s="220"/>
      <c r="F132" s="214"/>
      <c r="G132" s="214"/>
    </row>
    <row r="133" spans="1:7" ht="12.75">
      <c r="A133" s="214"/>
      <c r="B133" s="214"/>
      <c r="C133" s="214"/>
      <c r="D133" s="214"/>
      <c r="E133" s="220"/>
      <c r="F133" s="214"/>
      <c r="G133" s="214"/>
    </row>
    <row r="134" spans="1:7" ht="12.75">
      <c r="A134" s="214"/>
      <c r="B134" s="214"/>
      <c r="C134" s="214"/>
      <c r="D134" s="214"/>
      <c r="E134" s="220"/>
      <c r="F134" s="214"/>
      <c r="G134" s="214"/>
    </row>
    <row r="135" spans="1:7" ht="12.75">
      <c r="A135" s="214"/>
      <c r="B135" s="214"/>
      <c r="C135" s="214"/>
      <c r="D135" s="214"/>
      <c r="E135" s="220"/>
      <c r="F135" s="214"/>
      <c r="G135" s="214"/>
    </row>
    <row r="136" spans="1:7" ht="12.75">
      <c r="A136" s="214"/>
      <c r="B136" s="214"/>
      <c r="C136" s="214"/>
      <c r="D136" s="214"/>
      <c r="E136" s="220"/>
      <c r="F136" s="214"/>
      <c r="G136" s="214"/>
    </row>
    <row r="137" spans="1:7" ht="12.75">
      <c r="A137" s="214"/>
      <c r="B137" s="214"/>
      <c r="C137" s="214"/>
      <c r="D137" s="214"/>
      <c r="E137" s="220"/>
      <c r="F137" s="214"/>
      <c r="G137" s="214"/>
    </row>
    <row r="138" spans="1:7" ht="12.75">
      <c r="A138" s="214"/>
      <c r="B138" s="214"/>
      <c r="C138" s="214"/>
      <c r="D138" s="214"/>
      <c r="E138" s="220"/>
      <c r="F138" s="214"/>
      <c r="G138" s="214"/>
    </row>
    <row r="139" spans="1:7" ht="12.75">
      <c r="A139" s="214"/>
      <c r="B139" s="214"/>
      <c r="C139" s="214"/>
      <c r="D139" s="214"/>
      <c r="E139" s="220"/>
      <c r="F139" s="214"/>
      <c r="G139" s="214"/>
    </row>
    <row r="140" spans="1:7" ht="12.75">
      <c r="A140" s="214"/>
      <c r="B140" s="214"/>
      <c r="C140" s="214"/>
      <c r="D140" s="214"/>
      <c r="E140" s="220"/>
      <c r="F140" s="214"/>
      <c r="G140" s="214"/>
    </row>
    <row r="141" spans="1:7" ht="12.75">
      <c r="A141" s="214"/>
      <c r="B141" s="214"/>
      <c r="C141" s="214"/>
      <c r="D141" s="214"/>
      <c r="E141" s="220"/>
      <c r="F141" s="214"/>
      <c r="G141" s="214"/>
    </row>
  </sheetData>
  <mergeCells count="28">
    <mergeCell ref="A1:G1"/>
    <mergeCell ref="A3:B3"/>
    <mergeCell ref="A4:B4"/>
    <mergeCell ref="E4:G4"/>
    <mergeCell ref="C10:D10"/>
    <mergeCell ref="C12:D12"/>
    <mergeCell ref="C13:D13"/>
    <mergeCell ref="C14:D14"/>
    <mergeCell ref="C16:D16"/>
    <mergeCell ref="C17:D17"/>
    <mergeCell ref="C21:D21"/>
    <mergeCell ref="C24:D24"/>
    <mergeCell ref="C29:D29"/>
    <mergeCell ref="C31:D31"/>
    <mergeCell ref="C48:D48"/>
    <mergeCell ref="C50:D50"/>
    <mergeCell ref="G53:G55"/>
    <mergeCell ref="C54:D54"/>
    <mergeCell ref="C55:D55"/>
    <mergeCell ref="C62:D62"/>
    <mergeCell ref="C63:D63"/>
    <mergeCell ref="C64:D64"/>
    <mergeCell ref="C65:D65"/>
    <mergeCell ref="C66:D66"/>
    <mergeCell ref="C81:D81"/>
    <mergeCell ref="C84:D84"/>
    <mergeCell ref="C86:D86"/>
    <mergeCell ref="C91:D9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/>
  <cp:lastPrinted>2012-07-17T14:45:40Z</cp:lastPrinted>
  <dcterms:created xsi:type="dcterms:W3CDTF">2012-07-17T11:11:05Z</dcterms:created>
  <dcterms:modified xsi:type="dcterms:W3CDTF">2012-07-17T15:18:23Z</dcterms:modified>
  <cp:category/>
  <cp:version/>
  <cp:contentType/>
  <cp:contentStatus/>
  <cp:revision>6</cp:revision>
</cp:coreProperties>
</file>