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5" rupBuild="4507"/>
  <workbookPr defaultThemeVersion="124226"/>
  <bookViews>
    <workbookView xWindow="0" yWindow="0" windowWidth="20730" windowHeight="11760" activeTab="0"/>
  </bookViews>
  <sheets>
    <sheet name="Krycí list" sheetId="1" r:id="rId1"/>
    <sheet name="Rekapitulace" sheetId="2" r:id="rId2"/>
    <sheet name="Položky" sheetId="3" r:id="rId3"/>
  </sheets>
  <definedNames>
    <definedName name="cisloobjektu">'Krycí list'!$A$5</definedName>
    <definedName name="cislostavby">'Krycí list'!$A$7</definedName>
    <definedName name="Datum">'Krycí list'!$B$27</definedName>
    <definedName name="Dil">'Rekapitulace'!$A$6</definedName>
    <definedName name="Dodavka">'Rekapitulace'!$G$14</definedName>
    <definedName name="Dodavka0">'Položky'!#REF!</definedName>
    <definedName name="HSV">'Rekapitulace'!$E$14</definedName>
    <definedName name="HSV0">'Položky'!#REF!</definedName>
    <definedName name="HZS">'Rekapitulace'!$I$14</definedName>
    <definedName name="HZS0">'Položky'!#REF!</definedName>
    <definedName name="JKSO">'Krycí list'!$G$2</definedName>
    <definedName name="MJ">'Krycí list'!$G$5</definedName>
    <definedName name="Mont">'Rekapitulace'!$H$14</definedName>
    <definedName name="Montaz0">'Položky'!#REF!</definedName>
    <definedName name="NazevDilu">'Rekapitulace'!$B$6</definedName>
    <definedName name="nazevobjektu">'Krycí list'!$C$5</definedName>
    <definedName name="nazevstavby">'Krycí list'!$C$7</definedName>
    <definedName name="Objednatel">'Krycí list'!$C$10</definedName>
    <definedName name="_xlnm.Print_Area" localSheetId="0">'Krycí list'!$A$1:$G$45</definedName>
    <definedName name="_xlnm.Print_Area" localSheetId="2">'Položky'!$A$1:$G$38</definedName>
    <definedName name="_xlnm.Print_Area" localSheetId="1">'Rekapitulace'!$A$1:$I$22</definedName>
    <definedName name="PocetMJ">'Krycí list'!$G$6</definedName>
    <definedName name="Poznamka">'Krycí list'!$B$37</definedName>
    <definedName name="Projektant">'Krycí list'!$C$8</definedName>
    <definedName name="PSV">'Rekapitulace'!$F$14</definedName>
    <definedName name="PSV0">'Položky'!#REF!</definedName>
    <definedName name="SazbaDPH1">'Krycí list'!$C$30</definedName>
    <definedName name="SazbaDPH2">'Krycí list'!$C$32</definedName>
    <definedName name="SloupecCC">'Položky'!$G$6</definedName>
    <definedName name="SloupecCisloPol">'Položky'!$B$6</definedName>
    <definedName name="SloupecJC">'Položky'!$F$6</definedName>
    <definedName name="SloupecMJ">'Položky'!$D$6</definedName>
    <definedName name="SloupecMnozstvi">'Položky'!$E$6</definedName>
    <definedName name="SloupecNazPol">'Položky'!$C$6</definedName>
    <definedName name="SloupecPC">'Položky'!$A$6</definedName>
    <definedName name="solver_lin" localSheetId="2" hidden="1">0</definedName>
    <definedName name="solver_num" localSheetId="2" hidden="1">0</definedName>
    <definedName name="solver_opt" localSheetId="2" hidden="1">'Položky'!#REF!</definedName>
    <definedName name="solver_typ" localSheetId="2" hidden="1">1</definedName>
    <definedName name="solver_val" localSheetId="2" hidden="1">0</definedName>
    <definedName name="Typ">'Položky'!#REF!</definedName>
    <definedName name="VRN">'Rekapitulace'!$H$21</definedName>
    <definedName name="VRNKc">'Rekapitulace'!#REF!</definedName>
    <definedName name="VRNnazev">'Rekapitulace'!#REF!</definedName>
    <definedName name="VRNproc">'Rekapitulace'!#REF!</definedName>
    <definedName name="VRNzakl">'Rekapitulace'!#REF!</definedName>
    <definedName name="Zakazka">'Krycí list'!$G$11</definedName>
    <definedName name="Zaklad22">'Krycí list'!$F$32</definedName>
    <definedName name="Zaklad5">'Krycí list'!$F$30</definedName>
    <definedName name="Zhotovitel">'Krycí list'!$C$11:$E$11</definedName>
    <definedName name="_xlnm.Print_Titles" localSheetId="1">'Rekapitulace'!$1:$6</definedName>
    <definedName name="_xlnm.Print_Titles" localSheetId="2">'Položky'!$1:$6</definedName>
  </definedNames>
  <calcPr calcId="125725"/>
</workbook>
</file>

<file path=xl/sharedStrings.xml><?xml version="1.0" encoding="utf-8"?>
<sst xmlns="http://schemas.openxmlformats.org/spreadsheetml/2006/main" count="191" uniqueCount="141">
  <si>
    <t>Rozpočet</t>
  </si>
  <si>
    <t xml:space="preserve">JKSO </t>
  </si>
  <si>
    <t>Objekt</t>
  </si>
  <si>
    <t>Název objektu</t>
  </si>
  <si>
    <t xml:space="preserve">SKP </t>
  </si>
  <si>
    <t xml:space="preserve"> </t>
  </si>
  <si>
    <t>Měrná jednotka</t>
  </si>
  <si>
    <t>Stavba</t>
  </si>
  <si>
    <t>Název stavby</t>
  </si>
  <si>
    <t>Počet jednotek</t>
  </si>
  <si>
    <t>Náklady na m.j.</t>
  </si>
  <si>
    <t>Projektant</t>
  </si>
  <si>
    <t>Typ rozpočtu</t>
  </si>
  <si>
    <t>Zpracovatel projektu</t>
  </si>
  <si>
    <t>Objednatel</t>
  </si>
  <si>
    <t>Dodavatel</t>
  </si>
  <si>
    <t xml:space="preserve">Zakázkové číslo </t>
  </si>
  <si>
    <t>Rozpočtoval</t>
  </si>
  <si>
    <t>Počet listů</t>
  </si>
  <si>
    <t>ROZPOČTOVÉ NÁKLADY</t>
  </si>
  <si>
    <t>Základní rozpočtové náklady</t>
  </si>
  <si>
    <t>Ostatní rozpočtové náklady</t>
  </si>
  <si>
    <t>HSV celkem</t>
  </si>
  <si>
    <t>Z</t>
  </si>
  <si>
    <t>PSV celkem</t>
  </si>
  <si>
    <t>R</t>
  </si>
  <si>
    <t>M práce celkem</t>
  </si>
  <si>
    <t>N</t>
  </si>
  <si>
    <t>M dodávky celkem</t>
  </si>
  <si>
    <t>ZRN celkem</t>
  </si>
  <si>
    <t>HZS</t>
  </si>
  <si>
    <t>ZRN+HZS</t>
  </si>
  <si>
    <t>Ostatní náklady neuvedené</t>
  </si>
  <si>
    <t>ZRN+ost.náklady+HZS</t>
  </si>
  <si>
    <t>Ostatní náklady celkem</t>
  </si>
  <si>
    <t>Vypracoval</t>
  </si>
  <si>
    <t>Za zhotovitele</t>
  </si>
  <si>
    <t>Za objednatele</t>
  </si>
  <si>
    <t>Jméno :</t>
  </si>
  <si>
    <t>Datum :</t>
  </si>
  <si>
    <t>Podpis :</t>
  </si>
  <si>
    <t>Podpis:</t>
  </si>
  <si>
    <t>Základ pro DPH</t>
  </si>
  <si>
    <t xml:space="preserve">%  </t>
  </si>
  <si>
    <t>DPH</t>
  </si>
  <si>
    <t xml:space="preserve">% </t>
  </si>
  <si>
    <t>Poznámka :</t>
  </si>
  <si>
    <t>Stavba :</t>
  </si>
  <si>
    <t>Rozpočet :</t>
  </si>
  <si>
    <t>Objekt :</t>
  </si>
  <si>
    <t>REKAPITULACE  STAVEBNÍCH  DÍLŮ</t>
  </si>
  <si>
    <t>Stavební díl</t>
  </si>
  <si>
    <t>HSV</t>
  </si>
  <si>
    <t>PSV</t>
  </si>
  <si>
    <t>Dodávka</t>
  </si>
  <si>
    <t>Montáž</t>
  </si>
  <si>
    <t>VEDLEJŠÍ ROZPOČTOVÉ  NÁKLADY</t>
  </si>
  <si>
    <t>Název VRN</t>
  </si>
  <si>
    <t>Kč</t>
  </si>
  <si>
    <t>%</t>
  </si>
  <si>
    <t>Základna</t>
  </si>
  <si>
    <t>Rozpočet:</t>
  </si>
  <si>
    <t>P.č.</t>
  </si>
  <si>
    <t>Číslo položky</t>
  </si>
  <si>
    <t>Název položky</t>
  </si>
  <si>
    <t>MJ</t>
  </si>
  <si>
    <t>množství</t>
  </si>
  <si>
    <t>cena / MJ</t>
  </si>
  <si>
    <t>celkem (Kč)</t>
  </si>
  <si>
    <t>Díl:</t>
  </si>
  <si>
    <t>1</t>
  </si>
  <si>
    <t>Zemní práce</t>
  </si>
  <si>
    <t>Celkem za</t>
  </si>
  <si>
    <t>SLEPÝ ROZPOČET</t>
  </si>
  <si>
    <t>Slepý rozpočet</t>
  </si>
  <si>
    <t>E0920/03/4</t>
  </si>
  <si>
    <t>OU a PŠ Brno,Lomená 44</t>
  </si>
  <si>
    <t>VZP 01</t>
  </si>
  <si>
    <t>venkovní zpevněná plocha</t>
  </si>
  <si>
    <t>V2 - venkovní zpevněná plocha</t>
  </si>
  <si>
    <t>0</t>
  </si>
  <si>
    <t>Přípravné a pomocné práce</t>
  </si>
  <si>
    <t>110001111U0S</t>
  </si>
  <si>
    <t>Vytyčení v terenu přehledném před započetím prací</t>
  </si>
  <si>
    <t>kpl</t>
  </si>
  <si>
    <t>113202111R00</t>
  </si>
  <si>
    <t xml:space="preserve">Vytrhání obrub z krajníků nebo obrubníků stojatých </t>
  </si>
  <si>
    <t>m</t>
  </si>
  <si>
    <t>121101101R00</t>
  </si>
  <si>
    <t xml:space="preserve">Sejmutí ornice s přemístěním do 50 m </t>
  </si>
  <si>
    <t>m3</t>
  </si>
  <si>
    <t>174101102R00</t>
  </si>
  <si>
    <t xml:space="preserve">Zásyp ruční se zhutněním k obrubníkům </t>
  </si>
  <si>
    <t>181101102R00</t>
  </si>
  <si>
    <t>Úprava pláně v zářezech v hor. 1-4, se zhutněním modelace terenu</t>
  </si>
  <si>
    <t>46</t>
  </si>
  <si>
    <t>Zpevněné plochy</t>
  </si>
  <si>
    <t>271531111RT1</t>
  </si>
  <si>
    <t xml:space="preserve">Polštář základu z kameniva hr. drceného 16-32 mm </t>
  </si>
  <si>
    <t>564721110R0R</t>
  </si>
  <si>
    <t>Podklad z kameniva drceného vel. 4-8 mm,tl. 4cm Prosívka</t>
  </si>
  <si>
    <t>m2</t>
  </si>
  <si>
    <t>596215021R00</t>
  </si>
  <si>
    <t xml:space="preserve">Kladení zámkové dlažby tl. 6 cm do drtě tl. 4 cm </t>
  </si>
  <si>
    <t>59245262T</t>
  </si>
  <si>
    <t>Dlažba zámková  20x20x8</t>
  </si>
  <si>
    <t>91</t>
  </si>
  <si>
    <t>Doplňující práce na komunikaci</t>
  </si>
  <si>
    <t>917862111RT5</t>
  </si>
  <si>
    <t>Osazení stojat. obrub. bet. s opěrou,lože z B 12,5 včetně obrubníku ABO 13 - 10 100/10/25</t>
  </si>
  <si>
    <t>918101111R00</t>
  </si>
  <si>
    <t xml:space="preserve">Lože pod obrubníky nebo obruby dlažeb z B 12,5 </t>
  </si>
  <si>
    <t>95</t>
  </si>
  <si>
    <t>Dokončovací konstrukce na pozemních stavbách</t>
  </si>
  <si>
    <t>952901411RT1</t>
  </si>
  <si>
    <t>Vyklizení  stavební siti a odpadů z původních ploch</t>
  </si>
  <si>
    <t>99</t>
  </si>
  <si>
    <t>Staveništní přesun hmot</t>
  </si>
  <si>
    <t>998222012R00</t>
  </si>
  <si>
    <t xml:space="preserve">Přesun hmot, zpevněné plochy, kryt z kameniva </t>
  </si>
  <si>
    <t>t</t>
  </si>
  <si>
    <t>D96</t>
  </si>
  <si>
    <t>Přesuny suti a vybouraných hmot</t>
  </si>
  <si>
    <t>979081111R00</t>
  </si>
  <si>
    <t xml:space="preserve">Odvoz suti a vybour. hmot na skládku do 1 km </t>
  </si>
  <si>
    <t>979081121R00</t>
  </si>
  <si>
    <t xml:space="preserve">Příplatek k odvozu za každý další 1 km </t>
  </si>
  <si>
    <t>979082111R00</t>
  </si>
  <si>
    <t xml:space="preserve">Vnitrostaveništní doprava suti do 10 m </t>
  </si>
  <si>
    <t>979082121R00</t>
  </si>
  <si>
    <t xml:space="preserve">Příplatek k vnitrost. dopravě suti za dalších 5 m </t>
  </si>
  <si>
    <t>979990001R00</t>
  </si>
  <si>
    <t xml:space="preserve">Poplatek za skládku stavební suti </t>
  </si>
  <si>
    <t>Mimostaveništní doprava</t>
  </si>
  <si>
    <t>IČR</t>
  </si>
  <si>
    <t>bude určen výběrovým řízením</t>
  </si>
  <si>
    <t>OU a PrŠ,Brno,Lomená 44</t>
  </si>
  <si>
    <t>ing.Ivan Zbořil</t>
  </si>
  <si>
    <t>CENA ZA OBJEKT CELKEM VČETNĚ DPH</t>
  </si>
  <si>
    <t>CELKEM VRN BEZ DPH</t>
  </si>
  <si>
    <t>CELKEM  OBJEKT BEZ DPH</t>
  </si>
</sst>
</file>

<file path=xl/styles.xml><?xml version="1.0" encoding="utf-8"?>
<styleSheet xmlns="http://schemas.openxmlformats.org/spreadsheetml/2006/main">
  <numFmts count="3">
    <numFmt numFmtId="164" formatCode="dd/mm/yy"/>
    <numFmt numFmtId="165" formatCode="0.0"/>
    <numFmt numFmtId="166" formatCode="#,##0\ &quot;Kč&quot;"/>
  </numFmts>
  <fonts count="19">
    <font>
      <sz val="10"/>
      <name val="Arial CE"/>
      <family val="2"/>
    </font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2"/>
      <name val="Arial"/>
      <family val="2"/>
    </font>
    <font>
      <b/>
      <sz val="12"/>
      <name val="Arial CE"/>
      <family val="2"/>
    </font>
    <font>
      <sz val="8"/>
      <name val="Arial CE"/>
      <family val="2"/>
    </font>
    <font>
      <b/>
      <sz val="10"/>
      <name val="Arial CE"/>
      <family val="2"/>
    </font>
    <font>
      <sz val="9"/>
      <name val="Arial CE"/>
      <family val="2"/>
    </font>
    <font>
      <b/>
      <u val="single"/>
      <sz val="12"/>
      <name val="Arial"/>
      <family val="2"/>
    </font>
    <font>
      <b/>
      <u val="single"/>
      <sz val="10"/>
      <name val="Arial"/>
      <family val="2"/>
    </font>
    <font>
      <u val="single"/>
      <sz val="10"/>
      <name val="Arial"/>
      <family val="2"/>
    </font>
    <font>
      <sz val="10"/>
      <color indexed="9"/>
      <name val="Arial CE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8"/>
      <name val="Arial CE"/>
      <family val="2"/>
    </font>
    <font>
      <i/>
      <sz val="9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0">
    <border>
      <left/>
      <right/>
      <top/>
      <bottom/>
      <diagonal/>
    </border>
    <border>
      <left/>
      <right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 style="thin"/>
    </border>
    <border>
      <left/>
      <right/>
      <top style="medium"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/>
      <right style="thin"/>
      <top/>
      <bottom/>
    </border>
    <border>
      <left style="medium"/>
      <right style="thin"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 style="medium"/>
      <right style="double"/>
      <top style="thin"/>
      <bottom/>
    </border>
    <border>
      <left style="double"/>
      <right style="double"/>
      <top style="thin"/>
      <bottom/>
    </border>
    <border>
      <left style="double"/>
      <right style="medium"/>
      <top style="thin"/>
      <bottom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thin"/>
      <top/>
      <bottom/>
    </border>
    <border>
      <left/>
      <right/>
      <top/>
      <bottom style="thin"/>
    </border>
    <border>
      <left style="medium"/>
      <right style="thin"/>
      <top/>
      <bottom style="thin"/>
    </border>
    <border>
      <left style="medium"/>
      <right/>
      <top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>
      <left style="thin"/>
      <right/>
      <top/>
      <bottom/>
    </border>
    <border>
      <left/>
      <right style="medium"/>
      <top/>
      <bottom/>
    </border>
    <border>
      <left/>
      <right style="thin"/>
      <top/>
      <bottom style="thin"/>
    </border>
    <border>
      <left style="thin"/>
      <right/>
      <top/>
      <bottom style="thin"/>
    </border>
    <border>
      <left style="medium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double"/>
      <bottom/>
    </border>
    <border>
      <left style="thin"/>
      <right/>
      <top style="double"/>
      <bottom/>
    </border>
    <border>
      <left/>
      <right style="double"/>
      <top style="double"/>
      <bottom/>
    </border>
    <border>
      <left/>
      <right/>
      <top/>
      <bottom style="double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/>
      <right style="medium"/>
      <top style="thin"/>
      <bottom style="medium"/>
    </border>
    <border>
      <left style="thin"/>
      <right style="thin"/>
      <top/>
      <bottom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medium"/>
      <top/>
      <bottom/>
    </border>
    <border>
      <left style="thin"/>
      <right/>
      <top style="thin"/>
      <bottom style="medium"/>
    </border>
    <border>
      <left style="double"/>
      <right/>
      <top style="double"/>
      <bottom/>
    </border>
    <border>
      <left/>
      <right style="thin"/>
      <top style="double"/>
      <bottom/>
    </border>
    <border>
      <left style="double"/>
      <right/>
      <top/>
      <bottom style="double"/>
    </border>
    <border>
      <left/>
      <right style="thin"/>
      <top/>
      <bottom style="double"/>
    </border>
    <border>
      <left style="thin"/>
      <right/>
      <top/>
      <bottom style="double"/>
    </border>
    <border>
      <left/>
      <right style="double"/>
      <top/>
      <bottom style="double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220">
    <xf numFmtId="0" fontId="0" fillId="0" borderId="0" xfId="0"/>
    <xf numFmtId="0" fontId="2" fillId="0" borderId="1" xfId="0" applyFont="1" applyBorder="1" applyAlignment="1">
      <alignment horizontal="centerContinuous" vertical="top"/>
    </xf>
    <xf numFmtId="0" fontId="1" fillId="0" borderId="1" xfId="0" applyFont="1" applyBorder="1" applyAlignment="1">
      <alignment horizontal="centerContinuous"/>
    </xf>
    <xf numFmtId="0" fontId="3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centerContinuous"/>
    </xf>
    <xf numFmtId="0" fontId="5" fillId="2" borderId="4" xfId="0" applyFont="1" applyFill="1" applyBorder="1" applyAlignment="1">
      <alignment horizontal="left"/>
    </xf>
    <xf numFmtId="0" fontId="4" fillId="0" borderId="5" xfId="0" applyFont="1" applyBorder="1"/>
    <xf numFmtId="49" fontId="4" fillId="0" borderId="6" xfId="0" applyNumberFormat="1" applyFont="1" applyBorder="1" applyAlignment="1">
      <alignment horizontal="left"/>
    </xf>
    <xf numFmtId="0" fontId="1" fillId="0" borderId="7" xfId="0" applyFont="1" applyBorder="1"/>
    <xf numFmtId="0" fontId="4" fillId="0" borderId="8" xfId="0" applyFont="1" applyBorder="1"/>
    <xf numFmtId="0" fontId="4" fillId="0" borderId="9" xfId="0" applyFont="1" applyBorder="1"/>
    <xf numFmtId="0" fontId="4" fillId="0" borderId="10" xfId="0" applyFont="1" applyBorder="1"/>
    <xf numFmtId="0" fontId="4" fillId="0" borderId="11" xfId="0" applyFont="1" applyBorder="1" applyAlignment="1">
      <alignment horizontal="left"/>
    </xf>
    <xf numFmtId="0" fontId="3" fillId="0" borderId="7" xfId="0" applyFont="1" applyBorder="1"/>
    <xf numFmtId="49" fontId="4" fillId="0" borderId="11" xfId="0" applyNumberFormat="1" applyFont="1" applyBorder="1" applyAlignment="1">
      <alignment horizontal="left"/>
    </xf>
    <xf numFmtId="49" fontId="3" fillId="2" borderId="7" xfId="0" applyNumberFormat="1" applyFont="1" applyFill="1" applyBorder="1"/>
    <xf numFmtId="49" fontId="1" fillId="2" borderId="8" xfId="0" applyNumberFormat="1" applyFont="1" applyFill="1" applyBorder="1"/>
    <xf numFmtId="0" fontId="3" fillId="2" borderId="9" xfId="0" applyFont="1" applyFill="1" applyBorder="1"/>
    <xf numFmtId="0" fontId="1" fillId="2" borderId="9" xfId="0" applyFont="1" applyFill="1" applyBorder="1"/>
    <xf numFmtId="0" fontId="1" fillId="2" borderId="8" xfId="0" applyFont="1" applyFill="1" applyBorder="1"/>
    <xf numFmtId="0" fontId="4" fillId="0" borderId="10" xfId="0" applyFont="1" applyFill="1" applyBorder="1"/>
    <xf numFmtId="3" fontId="4" fillId="0" borderId="11" xfId="0" applyNumberFormat="1" applyFont="1" applyBorder="1" applyAlignment="1">
      <alignment horizontal="left"/>
    </xf>
    <xf numFmtId="0" fontId="0" fillId="0" borderId="0" xfId="0" applyFill="1"/>
    <xf numFmtId="49" fontId="3" fillId="2" borderId="12" xfId="0" applyNumberFormat="1" applyFont="1" applyFill="1" applyBorder="1"/>
    <xf numFmtId="49" fontId="1" fillId="2" borderId="13" xfId="0" applyNumberFormat="1" applyFont="1" applyFill="1" applyBorder="1"/>
    <xf numFmtId="0" fontId="3" fillId="2" borderId="0" xfId="0" applyFont="1" applyFill="1" applyBorder="1"/>
    <xf numFmtId="0" fontId="1" fillId="2" borderId="0" xfId="0" applyFont="1" applyFill="1" applyBorder="1"/>
    <xf numFmtId="49" fontId="4" fillId="0" borderId="10" xfId="0" applyNumberFormat="1" applyFont="1" applyBorder="1" applyAlignment="1">
      <alignment horizontal="left"/>
    </xf>
    <xf numFmtId="0" fontId="4" fillId="0" borderId="14" xfId="0" applyFont="1" applyBorder="1"/>
    <xf numFmtId="0" fontId="4" fillId="0" borderId="10" xfId="0" applyNumberFormat="1" applyFont="1" applyBorder="1"/>
    <xf numFmtId="0" fontId="4" fillId="0" borderId="15" xfId="0" applyNumberFormat="1" applyFont="1" applyBorder="1" applyAlignment="1">
      <alignment horizontal="left"/>
    </xf>
    <xf numFmtId="0" fontId="0" fillId="0" borderId="0" xfId="0" applyNumberFormat="1" applyBorder="1"/>
    <xf numFmtId="0" fontId="0" fillId="0" borderId="0" xfId="0" applyNumberFormat="1"/>
    <xf numFmtId="0" fontId="4" fillId="0" borderId="15" xfId="0" applyFont="1" applyBorder="1" applyAlignment="1">
      <alignment horizontal="left"/>
    </xf>
    <xf numFmtId="0" fontId="0" fillId="0" borderId="0" xfId="0" applyBorder="1"/>
    <xf numFmtId="0" fontId="4" fillId="0" borderId="10" xfId="0" applyFont="1" applyFill="1" applyBorder="1" applyAlignment="1">
      <alignment/>
    </xf>
    <xf numFmtId="0" fontId="4" fillId="0" borderId="15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5" xfId="0" applyFont="1" applyBorder="1" applyAlignment="1">
      <alignment/>
    </xf>
    <xf numFmtId="3" fontId="0" fillId="0" borderId="0" xfId="0" applyNumberFormat="1"/>
    <xf numFmtId="0" fontId="4" fillId="0" borderId="7" xfId="0" applyFont="1" applyBorder="1"/>
    <xf numFmtId="0" fontId="4" fillId="0" borderId="5" xfId="0" applyFont="1" applyBorder="1" applyAlignment="1">
      <alignment horizontal="left"/>
    </xf>
    <xf numFmtId="0" fontId="4" fillId="0" borderId="16" xfId="0" applyFont="1" applyBorder="1" applyAlignment="1">
      <alignment horizontal="left"/>
    </xf>
    <xf numFmtId="0" fontId="2" fillId="0" borderId="17" xfId="0" applyFont="1" applyBorder="1" applyAlignment="1">
      <alignment horizontal="centerContinuous" vertical="center"/>
    </xf>
    <xf numFmtId="0" fontId="6" fillId="0" borderId="18" xfId="0" applyFont="1" applyBorder="1" applyAlignment="1">
      <alignment horizontal="centerContinuous" vertical="center"/>
    </xf>
    <xf numFmtId="0" fontId="1" fillId="0" borderId="18" xfId="0" applyFont="1" applyBorder="1" applyAlignment="1">
      <alignment horizontal="centerContinuous" vertical="center"/>
    </xf>
    <xf numFmtId="0" fontId="1" fillId="0" borderId="19" xfId="0" applyFont="1" applyBorder="1" applyAlignment="1">
      <alignment horizontal="centerContinuous" vertical="center"/>
    </xf>
    <xf numFmtId="0" fontId="3" fillId="2" borderId="20" xfId="0" applyFont="1" applyFill="1" applyBorder="1" applyAlignment="1">
      <alignment horizontal="left"/>
    </xf>
    <xf numFmtId="0" fontId="1" fillId="2" borderId="21" xfId="0" applyFont="1" applyFill="1" applyBorder="1" applyAlignment="1">
      <alignment horizontal="left"/>
    </xf>
    <xf numFmtId="0" fontId="1" fillId="2" borderId="22" xfId="0" applyFont="1" applyFill="1" applyBorder="1" applyAlignment="1">
      <alignment horizontal="centerContinuous"/>
    </xf>
    <xf numFmtId="0" fontId="3" fillId="2" borderId="21" xfId="0" applyFont="1" applyFill="1" applyBorder="1" applyAlignment="1">
      <alignment horizontal="centerContinuous"/>
    </xf>
    <xf numFmtId="0" fontId="1" fillId="2" borderId="21" xfId="0" applyFont="1" applyFill="1" applyBorder="1" applyAlignment="1">
      <alignment horizontal="centerContinuous"/>
    </xf>
    <xf numFmtId="0" fontId="1" fillId="0" borderId="23" xfId="0" applyFont="1" applyBorder="1"/>
    <xf numFmtId="0" fontId="1" fillId="0" borderId="24" xfId="0" applyFont="1" applyBorder="1"/>
    <xf numFmtId="3" fontId="1" fillId="0" borderId="6" xfId="0" applyNumberFormat="1" applyFont="1" applyBorder="1"/>
    <xf numFmtId="0" fontId="1" fillId="0" borderId="2" xfId="0" applyFont="1" applyBorder="1"/>
    <xf numFmtId="3" fontId="1" fillId="0" borderId="4" xfId="0" applyNumberFormat="1" applyFont="1" applyBorder="1"/>
    <xf numFmtId="0" fontId="1" fillId="0" borderId="3" xfId="0" applyFont="1" applyBorder="1"/>
    <xf numFmtId="3" fontId="1" fillId="0" borderId="9" xfId="0" applyNumberFormat="1" applyFont="1" applyBorder="1"/>
    <xf numFmtId="0" fontId="1" fillId="0" borderId="8" xfId="0" applyFont="1" applyBorder="1"/>
    <xf numFmtId="0" fontId="1" fillId="0" borderId="25" xfId="0" applyFont="1" applyBorder="1"/>
    <xf numFmtId="0" fontId="1" fillId="0" borderId="24" xfId="0" applyFont="1" applyBorder="1" applyAlignment="1">
      <alignment shrinkToFit="1"/>
    </xf>
    <xf numFmtId="0" fontId="1" fillId="0" borderId="26" xfId="0" applyFont="1" applyBorder="1"/>
    <xf numFmtId="0" fontId="1" fillId="0" borderId="12" xfId="0" applyFont="1" applyBorder="1"/>
    <xf numFmtId="0" fontId="1" fillId="0" borderId="0" xfId="0" applyFont="1" applyBorder="1"/>
    <xf numFmtId="3" fontId="1" fillId="0" borderId="27" xfId="0" applyNumberFormat="1" applyFont="1" applyBorder="1"/>
    <xf numFmtId="0" fontId="1" fillId="0" borderId="28" xfId="0" applyFont="1" applyBorder="1"/>
    <xf numFmtId="3" fontId="1" fillId="0" borderId="29" xfId="0" applyNumberFormat="1" applyFont="1" applyBorder="1"/>
    <xf numFmtId="0" fontId="1" fillId="0" borderId="30" xfId="0" applyFont="1" applyBorder="1"/>
    <xf numFmtId="0" fontId="3" fillId="2" borderId="2" xfId="0" applyFont="1" applyFill="1" applyBorder="1"/>
    <xf numFmtId="0" fontId="3" fillId="2" borderId="4" xfId="0" applyFont="1" applyFill="1" applyBorder="1"/>
    <xf numFmtId="0" fontId="3" fillId="2" borderId="3" xfId="0" applyFont="1" applyFill="1" applyBorder="1"/>
    <xf numFmtId="0" fontId="3" fillId="2" borderId="31" xfId="0" applyFont="1" applyFill="1" applyBorder="1"/>
    <xf numFmtId="0" fontId="3" fillId="2" borderId="32" xfId="0" applyFont="1" applyFill="1" applyBorder="1"/>
    <xf numFmtId="0" fontId="1" fillId="0" borderId="13" xfId="0" applyFont="1" applyBorder="1"/>
    <xf numFmtId="0" fontId="1" fillId="0" borderId="0" xfId="0" applyFont="1"/>
    <xf numFmtId="0" fontId="1" fillId="0" borderId="33" xfId="0" applyFont="1" applyBorder="1"/>
    <xf numFmtId="0" fontId="1" fillId="0" borderId="34" xfId="0" applyFont="1" applyBorder="1"/>
    <xf numFmtId="0" fontId="1" fillId="0" borderId="0" xfId="0" applyFont="1" applyBorder="1" applyAlignment="1">
      <alignment horizontal="right"/>
    </xf>
    <xf numFmtId="164" fontId="1" fillId="0" borderId="0" xfId="0" applyNumberFormat="1" applyFont="1" applyBorder="1"/>
    <xf numFmtId="0" fontId="1" fillId="0" borderId="0" xfId="0" applyFont="1" applyFill="1" applyBorder="1"/>
    <xf numFmtId="0" fontId="1" fillId="0" borderId="35" xfId="0" applyFont="1" applyBorder="1"/>
    <xf numFmtId="0" fontId="1" fillId="0" borderId="36" xfId="0" applyFont="1" applyBorder="1"/>
    <xf numFmtId="0" fontId="1" fillId="0" borderId="37" xfId="0" applyFont="1" applyBorder="1"/>
    <xf numFmtId="0" fontId="1" fillId="0" borderId="38" xfId="0" applyFont="1" applyBorder="1"/>
    <xf numFmtId="165" fontId="1" fillId="0" borderId="39" xfId="0" applyNumberFormat="1" applyFont="1" applyBorder="1" applyAlignment="1">
      <alignment horizontal="right"/>
    </xf>
    <xf numFmtId="0" fontId="1" fillId="0" borderId="39" xfId="0" applyFont="1" applyBorder="1"/>
    <xf numFmtId="0" fontId="1" fillId="0" borderId="9" xfId="0" applyFont="1" applyBorder="1"/>
    <xf numFmtId="165" fontId="1" fillId="0" borderId="8" xfId="0" applyNumberFormat="1" applyFont="1" applyBorder="1" applyAlignment="1">
      <alignment horizontal="right"/>
    </xf>
    <xf numFmtId="0" fontId="6" fillId="2" borderId="28" xfId="0" applyFont="1" applyFill="1" applyBorder="1"/>
    <xf numFmtId="0" fontId="6" fillId="2" borderId="29" xfId="0" applyFont="1" applyFill="1" applyBorder="1"/>
    <xf numFmtId="0" fontId="6" fillId="2" borderId="30" xfId="0" applyFont="1" applyFill="1" applyBorder="1"/>
    <xf numFmtId="0" fontId="7" fillId="0" borderId="0" xfId="0" applyFont="1"/>
    <xf numFmtId="0" fontId="0" fillId="0" borderId="0" xfId="0" applyAlignment="1">
      <alignment/>
    </xf>
    <xf numFmtId="0" fontId="0" fillId="0" borderId="0" xfId="0" applyAlignment="1">
      <alignment vertical="justify"/>
    </xf>
    <xf numFmtId="0" fontId="3" fillId="0" borderId="40" xfId="20" applyFont="1" applyBorder="1">
      <alignment/>
      <protection/>
    </xf>
    <xf numFmtId="0" fontId="1" fillId="0" borderId="40" xfId="20" applyFont="1" applyBorder="1">
      <alignment/>
      <protection/>
    </xf>
    <xf numFmtId="0" fontId="1" fillId="0" borderId="40" xfId="20" applyFont="1" applyBorder="1" applyAlignment="1">
      <alignment horizontal="right"/>
      <protection/>
    </xf>
    <xf numFmtId="0" fontId="1" fillId="0" borderId="41" xfId="20" applyFont="1" applyBorder="1">
      <alignment/>
      <protection/>
    </xf>
    <xf numFmtId="0" fontId="1" fillId="0" borderId="40" xfId="0" applyNumberFormat="1" applyFont="1" applyBorder="1" applyAlignment="1">
      <alignment horizontal="left"/>
    </xf>
    <xf numFmtId="0" fontId="1" fillId="0" borderId="42" xfId="0" applyNumberFormat="1" applyFont="1" applyBorder="1"/>
    <xf numFmtId="0" fontId="3" fillId="0" borderId="43" xfId="20" applyFont="1" applyBorder="1">
      <alignment/>
      <protection/>
    </xf>
    <xf numFmtId="0" fontId="1" fillId="0" borderId="43" xfId="20" applyFont="1" applyBorder="1">
      <alignment/>
      <protection/>
    </xf>
    <xf numFmtId="0" fontId="1" fillId="0" borderId="43" xfId="20" applyFont="1" applyBorder="1" applyAlignment="1">
      <alignment horizontal="right"/>
      <protection/>
    </xf>
    <xf numFmtId="49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 horizontal="centerContinuous"/>
    </xf>
    <xf numFmtId="49" fontId="3" fillId="2" borderId="20" xfId="0" applyNumberFormat="1" applyFont="1" applyFill="1" applyBorder="1" applyAlignment="1">
      <alignment horizontal="center"/>
    </xf>
    <xf numFmtId="0" fontId="3" fillId="2" borderId="21" xfId="0" applyFont="1" applyFill="1" applyBorder="1" applyAlignment="1">
      <alignment horizontal="center"/>
    </xf>
    <xf numFmtId="0" fontId="3" fillId="2" borderId="22" xfId="0" applyFont="1" applyFill="1" applyBorder="1" applyAlignment="1">
      <alignment horizontal="center"/>
    </xf>
    <xf numFmtId="0" fontId="3" fillId="2" borderId="44" xfId="0" applyFont="1" applyFill="1" applyBorder="1" applyAlignment="1">
      <alignment horizontal="center"/>
    </xf>
    <xf numFmtId="0" fontId="3" fillId="2" borderId="45" xfId="0" applyFont="1" applyFill="1" applyBorder="1" applyAlignment="1">
      <alignment horizontal="center"/>
    </xf>
    <xf numFmtId="0" fontId="3" fillId="2" borderId="46" xfId="0" applyFont="1" applyFill="1" applyBorder="1" applyAlignment="1">
      <alignment horizontal="center"/>
    </xf>
    <xf numFmtId="0" fontId="4" fillId="0" borderId="0" xfId="0" applyFont="1" applyBorder="1"/>
    <xf numFmtId="3" fontId="1" fillId="0" borderId="34" xfId="0" applyNumberFormat="1" applyFont="1" applyBorder="1"/>
    <xf numFmtId="0" fontId="3" fillId="2" borderId="20" xfId="0" applyFont="1" applyFill="1" applyBorder="1"/>
    <xf numFmtId="0" fontId="3" fillId="2" borderId="21" xfId="0" applyFont="1" applyFill="1" applyBorder="1"/>
    <xf numFmtId="3" fontId="3" fillId="2" borderId="22" xfId="0" applyNumberFormat="1" applyFont="1" applyFill="1" applyBorder="1"/>
    <xf numFmtId="3" fontId="3" fillId="2" borderId="44" xfId="0" applyNumberFormat="1" applyFont="1" applyFill="1" applyBorder="1"/>
    <xf numFmtId="3" fontId="3" fillId="2" borderId="45" xfId="0" applyNumberFormat="1" applyFont="1" applyFill="1" applyBorder="1"/>
    <xf numFmtId="3" fontId="3" fillId="2" borderId="46" xfId="0" applyNumberFormat="1" applyFont="1" applyFill="1" applyBorder="1"/>
    <xf numFmtId="0" fontId="9" fillId="0" borderId="0" xfId="0" applyFont="1"/>
    <xf numFmtId="3" fontId="2" fillId="0" borderId="0" xfId="0" applyNumberFormat="1" applyFont="1" applyAlignment="1">
      <alignment horizontal="centerContinuous"/>
    </xf>
    <xf numFmtId="0" fontId="1" fillId="2" borderId="32" xfId="0" applyFont="1" applyFill="1" applyBorder="1"/>
    <xf numFmtId="0" fontId="3" fillId="2" borderId="47" xfId="0" applyFont="1" applyFill="1" applyBorder="1" applyAlignment="1">
      <alignment horizontal="right"/>
    </xf>
    <xf numFmtId="0" fontId="3" fillId="2" borderId="4" xfId="0" applyFont="1" applyFill="1" applyBorder="1" applyAlignment="1">
      <alignment horizontal="right"/>
    </xf>
    <xf numFmtId="0" fontId="3" fillId="2" borderId="3" xfId="0" applyFont="1" applyFill="1" applyBorder="1" applyAlignment="1">
      <alignment horizontal="center"/>
    </xf>
    <xf numFmtId="4" fontId="5" fillId="2" borderId="4" xfId="0" applyNumberFormat="1" applyFont="1" applyFill="1" applyBorder="1" applyAlignment="1">
      <alignment horizontal="right"/>
    </xf>
    <xf numFmtId="4" fontId="5" fillId="2" borderId="32" xfId="0" applyNumberFormat="1" applyFont="1" applyFill="1" applyBorder="1" applyAlignment="1">
      <alignment horizontal="right"/>
    </xf>
    <xf numFmtId="0" fontId="1" fillId="0" borderId="16" xfId="0" applyFont="1" applyBorder="1"/>
    <xf numFmtId="3" fontId="1" fillId="0" borderId="25" xfId="0" applyNumberFormat="1" applyFont="1" applyBorder="1" applyAlignment="1">
      <alignment horizontal="right"/>
    </xf>
    <xf numFmtId="165" fontId="1" fillId="0" borderId="10" xfId="0" applyNumberFormat="1" applyFont="1" applyBorder="1" applyAlignment="1">
      <alignment horizontal="right"/>
    </xf>
    <xf numFmtId="3" fontId="1" fillId="0" borderId="35" xfId="0" applyNumberFormat="1" applyFont="1" applyBorder="1" applyAlignment="1">
      <alignment horizontal="right"/>
    </xf>
    <xf numFmtId="4" fontId="1" fillId="0" borderId="24" xfId="0" applyNumberFormat="1" applyFont="1" applyBorder="1" applyAlignment="1">
      <alignment horizontal="right"/>
    </xf>
    <xf numFmtId="3" fontId="1" fillId="0" borderId="16" xfId="0" applyNumberFormat="1" applyFont="1" applyBorder="1" applyAlignment="1">
      <alignment horizontal="right"/>
    </xf>
    <xf numFmtId="0" fontId="1" fillId="2" borderId="28" xfId="0" applyFont="1" applyFill="1" applyBorder="1"/>
    <xf numFmtId="0" fontId="3" fillId="2" borderId="29" xfId="0" applyFont="1" applyFill="1" applyBorder="1"/>
    <xf numFmtId="0" fontId="1" fillId="2" borderId="29" xfId="0" applyFont="1" applyFill="1" applyBorder="1"/>
    <xf numFmtId="4" fontId="1" fillId="2" borderId="48" xfId="0" applyNumberFormat="1" applyFont="1" applyFill="1" applyBorder="1"/>
    <xf numFmtId="4" fontId="1" fillId="2" borderId="28" xfId="0" applyNumberFormat="1" applyFont="1" applyFill="1" applyBorder="1"/>
    <xf numFmtId="4" fontId="1" fillId="2" borderId="29" xfId="0" applyNumberFormat="1" applyFont="1" applyFill="1" applyBorder="1"/>
    <xf numFmtId="3" fontId="10" fillId="0" borderId="0" xfId="0" applyNumberFormat="1" applyFont="1"/>
    <xf numFmtId="4" fontId="10" fillId="0" borderId="0" xfId="0" applyNumberFormat="1" applyFont="1"/>
    <xf numFmtId="4" fontId="0" fillId="0" borderId="0" xfId="0" applyNumberFormat="1"/>
    <xf numFmtId="0" fontId="0" fillId="0" borderId="0" xfId="20">
      <alignment/>
      <protection/>
    </xf>
    <xf numFmtId="0" fontId="1" fillId="0" borderId="0" xfId="20" applyFont="1">
      <alignment/>
      <protection/>
    </xf>
    <xf numFmtId="0" fontId="12" fillId="0" borderId="0" xfId="20" applyFont="1" applyAlignment="1">
      <alignment horizontal="centerContinuous"/>
      <protection/>
    </xf>
    <xf numFmtId="0" fontId="13" fillId="0" borderId="0" xfId="20" applyFont="1" applyAlignment="1">
      <alignment horizontal="centerContinuous"/>
      <protection/>
    </xf>
    <xf numFmtId="0" fontId="13" fillId="0" borderId="0" xfId="20" applyFont="1" applyAlignment="1">
      <alignment horizontal="right"/>
      <protection/>
    </xf>
    <xf numFmtId="0" fontId="4" fillId="0" borderId="41" xfId="20" applyFont="1" applyBorder="1" applyAlignment="1">
      <alignment horizontal="right"/>
      <protection/>
    </xf>
    <xf numFmtId="0" fontId="1" fillId="0" borderId="40" xfId="20" applyFont="1" applyBorder="1" applyAlignment="1">
      <alignment horizontal="left"/>
      <protection/>
    </xf>
    <xf numFmtId="0" fontId="1" fillId="0" borderId="42" xfId="20" applyFont="1" applyBorder="1">
      <alignment/>
      <protection/>
    </xf>
    <xf numFmtId="0" fontId="4" fillId="0" borderId="0" xfId="20" applyFont="1">
      <alignment/>
      <protection/>
    </xf>
    <xf numFmtId="0" fontId="1" fillId="0" borderId="0" xfId="20" applyFont="1" applyAlignment="1">
      <alignment horizontal="right"/>
      <protection/>
    </xf>
    <xf numFmtId="0" fontId="1" fillId="0" borderId="0" xfId="20" applyFont="1" applyAlignment="1">
      <alignment/>
      <protection/>
    </xf>
    <xf numFmtId="49" fontId="4" fillId="2" borderId="10" xfId="20" applyNumberFormat="1" applyFont="1" applyFill="1" applyBorder="1">
      <alignment/>
      <protection/>
    </xf>
    <xf numFmtId="0" fontId="4" fillId="2" borderId="8" xfId="20" applyFont="1" applyFill="1" applyBorder="1" applyAlignment="1">
      <alignment horizontal="center"/>
      <protection/>
    </xf>
    <xf numFmtId="0" fontId="4" fillId="2" borderId="8" xfId="20" applyNumberFormat="1" applyFont="1" applyFill="1" applyBorder="1" applyAlignment="1">
      <alignment horizontal="center"/>
      <protection/>
    </xf>
    <xf numFmtId="0" fontId="4" fillId="2" borderId="10" xfId="20" applyFont="1" applyFill="1" applyBorder="1" applyAlignment="1">
      <alignment horizontal="center"/>
      <protection/>
    </xf>
    <xf numFmtId="0" fontId="3" fillId="0" borderId="49" xfId="20" applyFont="1" applyBorder="1" applyAlignment="1">
      <alignment horizontal="center"/>
      <protection/>
    </xf>
    <xf numFmtId="49" fontId="3" fillId="0" borderId="49" xfId="20" applyNumberFormat="1" applyFont="1" applyBorder="1" applyAlignment="1">
      <alignment horizontal="left"/>
      <protection/>
    </xf>
    <xf numFmtId="0" fontId="3" fillId="0" borderId="50" xfId="20" applyFont="1" applyBorder="1">
      <alignment/>
      <protection/>
    </xf>
    <xf numFmtId="0" fontId="1" fillId="0" borderId="9" xfId="20" applyFont="1" applyBorder="1" applyAlignment="1">
      <alignment horizontal="center"/>
      <protection/>
    </xf>
    <xf numFmtId="0" fontId="1" fillId="0" borderId="9" xfId="20" applyNumberFormat="1" applyFont="1" applyBorder="1" applyAlignment="1">
      <alignment horizontal="right"/>
      <protection/>
    </xf>
    <xf numFmtId="0" fontId="1" fillId="0" borderId="8" xfId="20" applyNumberFormat="1" applyFont="1" applyBorder="1">
      <alignment/>
      <protection/>
    </xf>
    <xf numFmtId="0" fontId="0" fillId="0" borderId="0" xfId="20" applyNumberFormat="1">
      <alignment/>
      <protection/>
    </xf>
    <xf numFmtId="0" fontId="14" fillId="0" borderId="0" xfId="20" applyFont="1">
      <alignment/>
      <protection/>
    </xf>
    <xf numFmtId="0" fontId="15" fillId="0" borderId="51" xfId="20" applyFont="1" applyBorder="1" applyAlignment="1">
      <alignment horizontal="center" vertical="top"/>
      <protection/>
    </xf>
    <xf numFmtId="49" fontId="15" fillId="0" borderId="51" xfId="20" applyNumberFormat="1" applyFont="1" applyBorder="1" applyAlignment="1">
      <alignment horizontal="left" vertical="top"/>
      <protection/>
    </xf>
    <xf numFmtId="0" fontId="15" fillId="0" borderId="51" xfId="20" applyFont="1" applyBorder="1" applyAlignment="1">
      <alignment vertical="top" wrapText="1"/>
      <protection/>
    </xf>
    <xf numFmtId="49" fontId="15" fillId="0" borderId="51" xfId="20" applyNumberFormat="1" applyFont="1" applyBorder="1" applyAlignment="1">
      <alignment horizontal="center" shrinkToFit="1"/>
      <protection/>
    </xf>
    <xf numFmtId="4" fontId="15" fillId="0" borderId="51" xfId="20" applyNumberFormat="1" applyFont="1" applyBorder="1" applyAlignment="1">
      <alignment horizontal="right"/>
      <protection/>
    </xf>
    <xf numFmtId="4" fontId="15" fillId="0" borderId="51" xfId="20" applyNumberFormat="1" applyFont="1" applyBorder="1">
      <alignment/>
      <protection/>
    </xf>
    <xf numFmtId="0" fontId="14" fillId="0" borderId="0" xfId="20" applyFont="1">
      <alignment/>
      <protection/>
    </xf>
    <xf numFmtId="0" fontId="1" fillId="2" borderId="10" xfId="20" applyFont="1" applyFill="1" applyBorder="1" applyAlignment="1">
      <alignment horizontal="center"/>
      <protection/>
    </xf>
    <xf numFmtId="49" fontId="16" fillId="2" borderId="10" xfId="20" applyNumberFormat="1" applyFont="1" applyFill="1" applyBorder="1" applyAlignment="1">
      <alignment horizontal="left"/>
      <protection/>
    </xf>
    <xf numFmtId="0" fontId="16" fillId="2" borderId="50" xfId="20" applyFont="1" applyFill="1" applyBorder="1">
      <alignment/>
      <protection/>
    </xf>
    <xf numFmtId="0" fontId="1" fillId="2" borderId="9" xfId="20" applyFont="1" applyFill="1" applyBorder="1" applyAlignment="1">
      <alignment horizontal="center"/>
      <protection/>
    </xf>
    <xf numFmtId="4" fontId="1" fillId="2" borderId="9" xfId="20" applyNumberFormat="1" applyFont="1" applyFill="1" applyBorder="1" applyAlignment="1">
      <alignment horizontal="right"/>
      <protection/>
    </xf>
    <xf numFmtId="4" fontId="1" fillId="2" borderId="8" xfId="20" applyNumberFormat="1" applyFont="1" applyFill="1" applyBorder="1" applyAlignment="1">
      <alignment horizontal="right"/>
      <protection/>
    </xf>
    <xf numFmtId="4" fontId="3" fillId="2" borderId="10" xfId="20" applyNumberFormat="1" applyFont="1" applyFill="1" applyBorder="1">
      <alignment/>
      <protection/>
    </xf>
    <xf numFmtId="3" fontId="0" fillId="0" borderId="0" xfId="20" applyNumberFormat="1">
      <alignment/>
      <protection/>
    </xf>
    <xf numFmtId="0" fontId="0" fillId="0" borderId="0" xfId="20" applyBorder="1">
      <alignment/>
      <protection/>
    </xf>
    <xf numFmtId="0" fontId="17" fillId="0" borderId="0" xfId="20" applyFont="1" applyAlignment="1">
      <alignment/>
      <protection/>
    </xf>
    <xf numFmtId="0" fontId="0" fillId="0" borderId="0" xfId="20" applyAlignment="1">
      <alignment horizontal="right"/>
      <protection/>
    </xf>
    <xf numFmtId="0" fontId="18" fillId="0" borderId="0" xfId="20" applyFont="1" applyBorder="1">
      <alignment/>
      <protection/>
    </xf>
    <xf numFmtId="3" fontId="18" fillId="0" borderId="0" xfId="20" applyNumberFormat="1" applyFont="1" applyBorder="1" applyAlignment="1">
      <alignment horizontal="right"/>
      <protection/>
    </xf>
    <xf numFmtId="4" fontId="18" fillId="0" borderId="0" xfId="20" applyNumberFormat="1" applyFont="1" applyBorder="1">
      <alignment/>
      <protection/>
    </xf>
    <xf numFmtId="0" fontId="17" fillId="0" borderId="0" xfId="20" applyFont="1" applyBorder="1" applyAlignment="1">
      <alignment/>
      <protection/>
    </xf>
    <xf numFmtId="0" fontId="0" fillId="0" borderId="0" xfId="20" applyBorder="1" applyAlignment="1">
      <alignment horizontal="right"/>
      <protection/>
    </xf>
    <xf numFmtId="49" fontId="4" fillId="0" borderId="12" xfId="0" applyNumberFormat="1" applyFont="1" applyBorder="1"/>
    <xf numFmtId="3" fontId="1" fillId="0" borderId="13" xfId="0" applyNumberFormat="1" applyFont="1" applyBorder="1"/>
    <xf numFmtId="3" fontId="1" fillId="0" borderId="49" xfId="0" applyNumberFormat="1" applyFont="1" applyBorder="1"/>
    <xf numFmtId="3" fontId="1" fillId="0" borderId="52" xfId="0" applyNumberFormat="1" applyFont="1" applyBorder="1"/>
    <xf numFmtId="0" fontId="0" fillId="0" borderId="0" xfId="0" applyAlignment="1">
      <alignment horizontal="left" wrapText="1"/>
    </xf>
    <xf numFmtId="0" fontId="8" fillId="0" borderId="0" xfId="0" applyFont="1" applyAlignment="1">
      <alignment horizontal="left" vertical="top" wrapText="1"/>
    </xf>
    <xf numFmtId="0" fontId="4" fillId="0" borderId="10" xfId="0" applyFont="1" applyBorder="1" applyAlignment="1">
      <alignment horizontal="left"/>
    </xf>
    <xf numFmtId="0" fontId="4" fillId="0" borderId="50" xfId="0" applyFont="1" applyBorder="1" applyAlignment="1">
      <alignment horizontal="left"/>
    </xf>
    <xf numFmtId="0" fontId="4" fillId="0" borderId="10" xfId="0" applyFont="1" applyBorder="1" applyAlignment="1">
      <alignment horizontal="center"/>
    </xf>
    <xf numFmtId="0" fontId="1" fillId="0" borderId="28" xfId="0" applyFont="1" applyBorder="1" applyAlignment="1">
      <alignment horizontal="center" shrinkToFit="1"/>
    </xf>
    <xf numFmtId="0" fontId="1" fillId="0" borderId="30" xfId="0" applyFont="1" applyBorder="1" applyAlignment="1">
      <alignment horizontal="center" shrinkToFit="1"/>
    </xf>
    <xf numFmtId="166" fontId="1" fillId="0" borderId="50" xfId="0" applyNumberFormat="1" applyFont="1" applyBorder="1" applyAlignment="1">
      <alignment horizontal="right" indent="2"/>
    </xf>
    <xf numFmtId="166" fontId="1" fillId="0" borderId="15" xfId="0" applyNumberFormat="1" applyFont="1" applyBorder="1" applyAlignment="1">
      <alignment horizontal="right" indent="2"/>
    </xf>
    <xf numFmtId="166" fontId="6" fillId="2" borderId="53" xfId="0" applyNumberFormat="1" applyFont="1" applyFill="1" applyBorder="1" applyAlignment="1">
      <alignment horizontal="right" indent="2"/>
    </xf>
    <xf numFmtId="166" fontId="6" fillId="2" borderId="48" xfId="0" applyNumberFormat="1" applyFont="1" applyFill="1" applyBorder="1" applyAlignment="1">
      <alignment horizontal="right" indent="2"/>
    </xf>
    <xf numFmtId="0" fontId="1" fillId="0" borderId="54" xfId="20" applyFont="1" applyBorder="1" applyAlignment="1">
      <alignment horizontal="center"/>
      <protection/>
    </xf>
    <xf numFmtId="0" fontId="1" fillId="0" borderId="55" xfId="20" applyFont="1" applyBorder="1" applyAlignment="1">
      <alignment horizontal="center"/>
      <protection/>
    </xf>
    <xf numFmtId="0" fontId="1" fillId="0" borderId="56" xfId="20" applyFont="1" applyBorder="1" applyAlignment="1">
      <alignment horizontal="center"/>
      <protection/>
    </xf>
    <xf numFmtId="0" fontId="1" fillId="0" borderId="57" xfId="20" applyFont="1" applyBorder="1" applyAlignment="1">
      <alignment horizontal="center"/>
      <protection/>
    </xf>
    <xf numFmtId="0" fontId="1" fillId="0" borderId="58" xfId="20" applyFont="1" applyBorder="1" applyAlignment="1">
      <alignment horizontal="left"/>
      <protection/>
    </xf>
    <xf numFmtId="0" fontId="1" fillId="0" borderId="43" xfId="20" applyFont="1" applyBorder="1" applyAlignment="1">
      <alignment horizontal="left"/>
      <protection/>
    </xf>
    <xf numFmtId="0" fontId="1" fillId="0" borderId="59" xfId="20" applyFont="1" applyBorder="1" applyAlignment="1">
      <alignment horizontal="left"/>
      <protection/>
    </xf>
    <xf numFmtId="3" fontId="3" fillId="2" borderId="29" xfId="0" applyNumberFormat="1" applyFont="1" applyFill="1" applyBorder="1" applyAlignment="1">
      <alignment horizontal="right"/>
    </xf>
    <xf numFmtId="3" fontId="3" fillId="2" borderId="48" xfId="0" applyNumberFormat="1" applyFont="1" applyFill="1" applyBorder="1" applyAlignment="1">
      <alignment horizontal="right"/>
    </xf>
    <xf numFmtId="0" fontId="11" fillId="0" borderId="0" xfId="20" applyFont="1" applyAlignment="1">
      <alignment horizontal="center"/>
      <protection/>
    </xf>
    <xf numFmtId="49" fontId="1" fillId="0" borderId="56" xfId="20" applyNumberFormat="1" applyFont="1" applyBorder="1" applyAlignment="1">
      <alignment horizontal="center"/>
      <protection/>
    </xf>
    <xf numFmtId="0" fontId="1" fillId="0" borderId="58" xfId="20" applyFont="1" applyBorder="1" applyAlignment="1">
      <alignment horizontal="center" shrinkToFit="1"/>
      <protection/>
    </xf>
    <xf numFmtId="0" fontId="1" fillId="0" borderId="43" xfId="20" applyFont="1" applyBorder="1" applyAlignment="1">
      <alignment horizontal="center" shrinkToFit="1"/>
      <protection/>
    </xf>
    <xf numFmtId="0" fontId="1" fillId="0" borderId="59" xfId="20" applyFont="1" applyBorder="1" applyAlignment="1">
      <alignment horizontal="center" shrinkToFi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_POL.XLS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ady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55"/>
  <sheetViews>
    <sheetView tabSelected="1" workbookViewId="0" topLeftCell="A1">
      <selection activeCell="A34" sqref="A34"/>
    </sheetView>
  </sheetViews>
  <sheetFormatPr defaultColWidth="9.00390625" defaultRowHeight="12.75"/>
  <cols>
    <col min="1" max="1" width="2.00390625" style="0" customWidth="1"/>
    <col min="2" max="2" width="15.00390625" style="0" customWidth="1"/>
    <col min="3" max="3" width="15.875" style="0" customWidth="1"/>
    <col min="4" max="4" width="14.625" style="0" customWidth="1"/>
    <col min="5" max="5" width="13.625" style="0" customWidth="1"/>
    <col min="6" max="6" width="16.625" style="0" customWidth="1"/>
    <col min="7" max="7" width="15.25390625" style="0" customWidth="1"/>
  </cols>
  <sheetData>
    <row r="1" spans="1:7" ht="24.75" customHeight="1" thickBot="1">
      <c r="A1" s="1" t="s">
        <v>73</v>
      </c>
      <c r="B1" s="2"/>
      <c r="C1" s="2"/>
      <c r="D1" s="2"/>
      <c r="E1" s="2"/>
      <c r="F1" s="2"/>
      <c r="G1" s="2"/>
    </row>
    <row r="2" spans="1:7" ht="12.75" customHeight="1">
      <c r="A2" s="3" t="s">
        <v>0</v>
      </c>
      <c r="B2" s="4"/>
      <c r="C2" s="5" t="str">
        <f>Rekapitulace!H1</f>
        <v>E0920/03/4</v>
      </c>
      <c r="D2" s="5" t="str">
        <f>Rekapitulace!G2</f>
        <v>V2 - venkovní zpevněná plocha</v>
      </c>
      <c r="E2" s="4"/>
      <c r="F2" s="6" t="s">
        <v>1</v>
      </c>
      <c r="G2" s="7"/>
    </row>
    <row r="3" spans="1:7" ht="3" customHeight="1" hidden="1">
      <c r="A3" s="8"/>
      <c r="B3" s="9"/>
      <c r="C3" s="10"/>
      <c r="D3" s="10"/>
      <c r="E3" s="9"/>
      <c r="F3" s="11"/>
      <c r="G3" s="12"/>
    </row>
    <row r="4" spans="1:7" ht="12" customHeight="1">
      <c r="A4" s="13" t="s">
        <v>2</v>
      </c>
      <c r="B4" s="9"/>
      <c r="C4" s="10" t="s">
        <v>3</v>
      </c>
      <c r="D4" s="10"/>
      <c r="E4" s="9"/>
      <c r="F4" s="11" t="s">
        <v>4</v>
      </c>
      <c r="G4" s="14"/>
    </row>
    <row r="5" spans="1:7" ht="12.95" customHeight="1">
      <c r="A5" s="15" t="s">
        <v>77</v>
      </c>
      <c r="B5" s="16"/>
      <c r="C5" s="17" t="s">
        <v>78</v>
      </c>
      <c r="D5" s="18"/>
      <c r="E5" s="19"/>
      <c r="F5" s="11" t="s">
        <v>6</v>
      </c>
      <c r="G5" s="12"/>
    </row>
    <row r="6" spans="1:15" ht="12.95" customHeight="1">
      <c r="A6" s="13" t="s">
        <v>7</v>
      </c>
      <c r="B6" s="9"/>
      <c r="C6" s="10" t="s">
        <v>8</v>
      </c>
      <c r="D6" s="10"/>
      <c r="E6" s="9"/>
      <c r="F6" s="20" t="s">
        <v>9</v>
      </c>
      <c r="G6" s="21"/>
      <c r="O6" s="22"/>
    </row>
    <row r="7" spans="1:7" ht="12.95" customHeight="1">
      <c r="A7" s="23" t="s">
        <v>75</v>
      </c>
      <c r="B7" s="24"/>
      <c r="C7" s="25" t="s">
        <v>76</v>
      </c>
      <c r="D7" s="26"/>
      <c r="E7" s="26"/>
      <c r="F7" s="27" t="s">
        <v>10</v>
      </c>
      <c r="G7" s="21">
        <f>IF(PocetMJ=0,,ROUND((F30+F32)/PocetMJ,1))</f>
        <v>0</v>
      </c>
    </row>
    <row r="8" spans="1:9" ht="12.75">
      <c r="A8" s="28" t="s">
        <v>11</v>
      </c>
      <c r="B8" s="11"/>
      <c r="C8" s="197" t="s">
        <v>137</v>
      </c>
      <c r="D8" s="197"/>
      <c r="E8" s="198"/>
      <c r="F8" s="29" t="s">
        <v>12</v>
      </c>
      <c r="G8" s="30"/>
      <c r="H8" s="31"/>
      <c r="I8" s="32"/>
    </row>
    <row r="9" spans="1:8" ht="12.75">
      <c r="A9" s="28" t="s">
        <v>13</v>
      </c>
      <c r="B9" s="11"/>
      <c r="C9" s="197" t="str">
        <f>Projektant</f>
        <v>ing.Ivan Zbořil</v>
      </c>
      <c r="D9" s="197"/>
      <c r="E9" s="198"/>
      <c r="F9" s="11"/>
      <c r="G9" s="33"/>
      <c r="H9" s="34"/>
    </row>
    <row r="10" spans="1:8" ht="12.75">
      <c r="A10" s="28" t="s">
        <v>14</v>
      </c>
      <c r="B10" s="11"/>
      <c r="C10" s="197" t="s">
        <v>136</v>
      </c>
      <c r="D10" s="197"/>
      <c r="E10" s="197"/>
      <c r="F10" s="35"/>
      <c r="G10" s="36"/>
      <c r="H10" s="37"/>
    </row>
    <row r="11" spans="1:57" ht="13.5" customHeight="1">
      <c r="A11" s="28" t="s">
        <v>15</v>
      </c>
      <c r="B11" s="11"/>
      <c r="C11" s="197" t="s">
        <v>135</v>
      </c>
      <c r="D11" s="197"/>
      <c r="E11" s="197"/>
      <c r="F11" s="38" t="s">
        <v>16</v>
      </c>
      <c r="G11" s="39" t="s">
        <v>75</v>
      </c>
      <c r="H11" s="34"/>
      <c r="BA11" s="40"/>
      <c r="BB11" s="40"/>
      <c r="BC11" s="40"/>
      <c r="BD11" s="40"/>
      <c r="BE11" s="40"/>
    </row>
    <row r="12" spans="1:8" ht="12.75" customHeight="1">
      <c r="A12" s="41" t="s">
        <v>17</v>
      </c>
      <c r="B12" s="9"/>
      <c r="C12" s="199"/>
      <c r="D12" s="199"/>
      <c r="E12" s="199"/>
      <c r="F12" s="42" t="s">
        <v>18</v>
      </c>
      <c r="G12" s="43"/>
      <c r="H12" s="34"/>
    </row>
    <row r="13" spans="1:8" ht="28.5" customHeight="1" thickBot="1">
      <c r="A13" s="44" t="s">
        <v>19</v>
      </c>
      <c r="B13" s="45"/>
      <c r="C13" s="45"/>
      <c r="D13" s="45"/>
      <c r="E13" s="46"/>
      <c r="F13" s="46"/>
      <c r="G13" s="47"/>
      <c r="H13" s="34"/>
    </row>
    <row r="14" spans="1:7" ht="17.25" customHeight="1" thickBot="1">
      <c r="A14" s="48" t="s">
        <v>20</v>
      </c>
      <c r="B14" s="49"/>
      <c r="C14" s="50"/>
      <c r="D14" s="51" t="s">
        <v>21</v>
      </c>
      <c r="E14" s="52"/>
      <c r="F14" s="52"/>
      <c r="G14" s="50"/>
    </row>
    <row r="15" spans="1:7" ht="15.95" customHeight="1">
      <c r="A15" s="53"/>
      <c r="B15" s="54" t="s">
        <v>22</v>
      </c>
      <c r="C15" s="55">
        <f>HSV</f>
        <v>0</v>
      </c>
      <c r="D15" s="56" t="str">
        <f>Rekapitulace!A19</f>
        <v>Mimostaveništní doprava</v>
      </c>
      <c r="E15" s="57"/>
      <c r="F15" s="58"/>
      <c r="G15" s="55">
        <f>Rekapitulace!I19</f>
        <v>0</v>
      </c>
    </row>
    <row r="16" spans="1:7" ht="15.95" customHeight="1">
      <c r="A16" s="53" t="s">
        <v>23</v>
      </c>
      <c r="B16" s="54" t="s">
        <v>24</v>
      </c>
      <c r="C16" s="55">
        <f>PSV</f>
        <v>0</v>
      </c>
      <c r="D16" s="8" t="str">
        <f>Rekapitulace!A20</f>
        <v>IČR</v>
      </c>
      <c r="E16" s="59"/>
      <c r="F16" s="60"/>
      <c r="G16" s="55">
        <f>Rekapitulace!I20</f>
        <v>0</v>
      </c>
    </row>
    <row r="17" spans="1:7" ht="15.95" customHeight="1">
      <c r="A17" s="53" t="s">
        <v>25</v>
      </c>
      <c r="B17" s="54" t="s">
        <v>26</v>
      </c>
      <c r="C17" s="55">
        <f>Mont</f>
        <v>0</v>
      </c>
      <c r="D17" s="8"/>
      <c r="E17" s="59"/>
      <c r="F17" s="60"/>
      <c r="G17" s="55"/>
    </row>
    <row r="18" spans="1:7" ht="15.95" customHeight="1">
      <c r="A18" s="61" t="s">
        <v>27</v>
      </c>
      <c r="B18" s="62" t="s">
        <v>28</v>
      </c>
      <c r="C18" s="55">
        <f>Dodavka</f>
        <v>0</v>
      </c>
      <c r="D18" s="8"/>
      <c r="E18" s="59"/>
      <c r="F18" s="60"/>
      <c r="G18" s="55"/>
    </row>
    <row r="19" spans="1:7" ht="15.95" customHeight="1">
      <c r="A19" s="63" t="s">
        <v>29</v>
      </c>
      <c r="B19" s="54"/>
      <c r="C19" s="55">
        <f>SUM(C15:C18)</f>
        <v>0</v>
      </c>
      <c r="D19" s="8"/>
      <c r="E19" s="59"/>
      <c r="F19" s="60"/>
      <c r="G19" s="55"/>
    </row>
    <row r="20" spans="1:7" ht="15.95" customHeight="1">
      <c r="A20" s="63"/>
      <c r="B20" s="54"/>
      <c r="C20" s="55"/>
      <c r="D20" s="8"/>
      <c r="E20" s="59"/>
      <c r="F20" s="60"/>
      <c r="G20" s="55"/>
    </row>
    <row r="21" spans="1:7" ht="15.95" customHeight="1">
      <c r="A21" s="63" t="s">
        <v>30</v>
      </c>
      <c r="B21" s="54"/>
      <c r="C21" s="55">
        <f>HZS</f>
        <v>0</v>
      </c>
      <c r="D21" s="8"/>
      <c r="E21" s="59"/>
      <c r="F21" s="60"/>
      <c r="G21" s="55"/>
    </row>
    <row r="22" spans="1:7" ht="15.95" customHeight="1">
      <c r="A22" s="64" t="s">
        <v>31</v>
      </c>
      <c r="B22" s="65"/>
      <c r="C22" s="55">
        <f>C19+C21</f>
        <v>0</v>
      </c>
      <c r="D22" s="8" t="s">
        <v>32</v>
      </c>
      <c r="E22" s="59"/>
      <c r="F22" s="60"/>
      <c r="G22" s="55">
        <f>G23-SUM(G15:G21)</f>
        <v>0</v>
      </c>
    </row>
    <row r="23" spans="1:7" ht="15.95" customHeight="1" thickBot="1">
      <c r="A23" s="200" t="s">
        <v>33</v>
      </c>
      <c r="B23" s="201"/>
      <c r="C23" s="66">
        <f>C22+G23</f>
        <v>0</v>
      </c>
      <c r="D23" s="67" t="s">
        <v>34</v>
      </c>
      <c r="E23" s="68"/>
      <c r="F23" s="69"/>
      <c r="G23" s="55">
        <f>VRN</f>
        <v>0</v>
      </c>
    </row>
    <row r="24" spans="1:7" ht="12.75">
      <c r="A24" s="70" t="s">
        <v>35</v>
      </c>
      <c r="B24" s="71"/>
      <c r="C24" s="72"/>
      <c r="D24" s="71" t="s">
        <v>36</v>
      </c>
      <c r="E24" s="71"/>
      <c r="F24" s="73" t="s">
        <v>37</v>
      </c>
      <c r="G24" s="74"/>
    </row>
    <row r="25" spans="1:7" ht="12.75">
      <c r="A25" s="64" t="s">
        <v>38</v>
      </c>
      <c r="B25" s="65"/>
      <c r="C25" s="75"/>
      <c r="D25" s="65" t="s">
        <v>38</v>
      </c>
      <c r="E25" s="76"/>
      <c r="F25" s="77" t="s">
        <v>38</v>
      </c>
      <c r="G25" s="78"/>
    </row>
    <row r="26" spans="1:7" ht="37.5" customHeight="1">
      <c r="A26" s="64" t="s">
        <v>39</v>
      </c>
      <c r="B26" s="79"/>
      <c r="C26" s="75"/>
      <c r="D26" s="65" t="s">
        <v>39</v>
      </c>
      <c r="E26" s="76"/>
      <c r="F26" s="77" t="s">
        <v>39</v>
      </c>
      <c r="G26" s="78"/>
    </row>
    <row r="27" spans="1:7" ht="12.75">
      <c r="A27" s="64"/>
      <c r="B27" s="80"/>
      <c r="C27" s="75"/>
      <c r="D27" s="65"/>
      <c r="E27" s="76"/>
      <c r="F27" s="77"/>
      <c r="G27" s="78"/>
    </row>
    <row r="28" spans="1:7" ht="12.75">
      <c r="A28" s="64" t="s">
        <v>40</v>
      </c>
      <c r="B28" s="65"/>
      <c r="C28" s="75"/>
      <c r="D28" s="77" t="s">
        <v>41</v>
      </c>
      <c r="E28" s="75"/>
      <c r="F28" s="81" t="s">
        <v>41</v>
      </c>
      <c r="G28" s="78"/>
    </row>
    <row r="29" spans="1:7" ht="69" customHeight="1">
      <c r="A29" s="64"/>
      <c r="B29" s="65"/>
      <c r="C29" s="82"/>
      <c r="D29" s="83"/>
      <c r="E29" s="82"/>
      <c r="F29" s="65"/>
      <c r="G29" s="78"/>
    </row>
    <row r="30" spans="1:7" ht="12.75">
      <c r="A30" s="84" t="s">
        <v>42</v>
      </c>
      <c r="B30" s="85"/>
      <c r="C30" s="86">
        <v>21</v>
      </c>
      <c r="D30" s="85" t="s">
        <v>43</v>
      </c>
      <c r="E30" s="87"/>
      <c r="F30" s="202">
        <f>C23-F32</f>
        <v>0</v>
      </c>
      <c r="G30" s="203"/>
    </row>
    <row r="31" spans="1:7" ht="12.75">
      <c r="A31" s="84" t="s">
        <v>44</v>
      </c>
      <c r="B31" s="85"/>
      <c r="C31" s="86">
        <f>SazbaDPH1</f>
        <v>21</v>
      </c>
      <c r="D31" s="85" t="s">
        <v>45</v>
      </c>
      <c r="E31" s="87"/>
      <c r="F31" s="202">
        <f>ROUND(PRODUCT(F30,C31/100),0)</f>
        <v>0</v>
      </c>
      <c r="G31" s="203"/>
    </row>
    <row r="32" spans="1:7" ht="12.75">
      <c r="A32" s="84" t="s">
        <v>42</v>
      </c>
      <c r="B32" s="85"/>
      <c r="C32" s="86">
        <v>0</v>
      </c>
      <c r="D32" s="85" t="s">
        <v>45</v>
      </c>
      <c r="E32" s="87"/>
      <c r="F32" s="202">
        <v>0</v>
      </c>
      <c r="G32" s="203"/>
    </row>
    <row r="33" spans="1:7" ht="12.75">
      <c r="A33" s="84" t="s">
        <v>44</v>
      </c>
      <c r="B33" s="88"/>
      <c r="C33" s="89">
        <f>SazbaDPH2</f>
        <v>0</v>
      </c>
      <c r="D33" s="85" t="s">
        <v>45</v>
      </c>
      <c r="E33" s="60"/>
      <c r="F33" s="202">
        <f>ROUND(PRODUCT(F32,C33/100),0)</f>
        <v>0</v>
      </c>
      <c r="G33" s="203"/>
    </row>
    <row r="34" spans="1:7" s="93" customFormat="1" ht="19.5" customHeight="1" thickBot="1">
      <c r="A34" s="90" t="s">
        <v>138</v>
      </c>
      <c r="B34" s="91"/>
      <c r="C34" s="91"/>
      <c r="D34" s="91"/>
      <c r="E34" s="92"/>
      <c r="F34" s="204">
        <f>ROUND(SUM(F30:F33),0)</f>
        <v>0</v>
      </c>
      <c r="G34" s="205"/>
    </row>
    <row r="36" spans="1:8" ht="12.75">
      <c r="A36" s="94" t="s">
        <v>46</v>
      </c>
      <c r="B36" s="94"/>
      <c r="C36" s="94"/>
      <c r="D36" s="94"/>
      <c r="E36" s="94"/>
      <c r="F36" s="94"/>
      <c r="G36" s="94"/>
      <c r="H36" t="s">
        <v>5</v>
      </c>
    </row>
    <row r="37" spans="1:8" ht="14.25" customHeight="1">
      <c r="A37" s="94"/>
      <c r="B37" s="196"/>
      <c r="C37" s="196"/>
      <c r="D37" s="196"/>
      <c r="E37" s="196"/>
      <c r="F37" s="196"/>
      <c r="G37" s="196"/>
      <c r="H37" t="s">
        <v>5</v>
      </c>
    </row>
    <row r="38" spans="1:8" ht="12.75" customHeight="1">
      <c r="A38" s="95"/>
      <c r="B38" s="196"/>
      <c r="C38" s="196"/>
      <c r="D38" s="196"/>
      <c r="E38" s="196"/>
      <c r="F38" s="196"/>
      <c r="G38" s="196"/>
      <c r="H38" t="s">
        <v>5</v>
      </c>
    </row>
    <row r="39" spans="1:8" ht="12.75">
      <c r="A39" s="95"/>
      <c r="B39" s="196"/>
      <c r="C39" s="196"/>
      <c r="D39" s="196"/>
      <c r="E39" s="196"/>
      <c r="F39" s="196"/>
      <c r="G39" s="196"/>
      <c r="H39" t="s">
        <v>5</v>
      </c>
    </row>
    <row r="40" spans="1:8" ht="12.75">
      <c r="A40" s="95"/>
      <c r="B40" s="196"/>
      <c r="C40" s="196"/>
      <c r="D40" s="196"/>
      <c r="E40" s="196"/>
      <c r="F40" s="196"/>
      <c r="G40" s="196"/>
      <c r="H40" t="s">
        <v>5</v>
      </c>
    </row>
    <row r="41" spans="1:8" ht="12.75">
      <c r="A41" s="95"/>
      <c r="B41" s="196"/>
      <c r="C41" s="196"/>
      <c r="D41" s="196"/>
      <c r="E41" s="196"/>
      <c r="F41" s="196"/>
      <c r="G41" s="196"/>
      <c r="H41" t="s">
        <v>5</v>
      </c>
    </row>
    <row r="42" spans="1:8" ht="12.75">
      <c r="A42" s="95"/>
      <c r="B42" s="196"/>
      <c r="C42" s="196"/>
      <c r="D42" s="196"/>
      <c r="E42" s="196"/>
      <c r="F42" s="196"/>
      <c r="G42" s="196"/>
      <c r="H42" t="s">
        <v>5</v>
      </c>
    </row>
    <row r="43" spans="1:8" ht="12.75">
      <c r="A43" s="95"/>
      <c r="B43" s="196"/>
      <c r="C43" s="196"/>
      <c r="D43" s="196"/>
      <c r="E43" s="196"/>
      <c r="F43" s="196"/>
      <c r="G43" s="196"/>
      <c r="H43" t="s">
        <v>5</v>
      </c>
    </row>
    <row r="44" spans="1:8" ht="12.75">
      <c r="A44" s="95"/>
      <c r="B44" s="196"/>
      <c r="C44" s="196"/>
      <c r="D44" s="196"/>
      <c r="E44" s="196"/>
      <c r="F44" s="196"/>
      <c r="G44" s="196"/>
      <c r="H44" t="s">
        <v>5</v>
      </c>
    </row>
    <row r="45" spans="1:8" ht="0.75" customHeight="1">
      <c r="A45" s="95"/>
      <c r="B45" s="196"/>
      <c r="C45" s="196"/>
      <c r="D45" s="196"/>
      <c r="E45" s="196"/>
      <c r="F45" s="196"/>
      <c r="G45" s="196"/>
      <c r="H45" t="s">
        <v>5</v>
      </c>
    </row>
    <row r="46" spans="2:7" ht="12.75">
      <c r="B46" s="195"/>
      <c r="C46" s="195"/>
      <c r="D46" s="195"/>
      <c r="E46" s="195"/>
      <c r="F46" s="195"/>
      <c r="G46" s="195"/>
    </row>
    <row r="47" spans="2:7" ht="12.75">
      <c r="B47" s="195"/>
      <c r="C47" s="195"/>
      <c r="D47" s="195"/>
      <c r="E47" s="195"/>
      <c r="F47" s="195"/>
      <c r="G47" s="195"/>
    </row>
    <row r="48" spans="2:7" ht="12.75">
      <c r="B48" s="195"/>
      <c r="C48" s="195"/>
      <c r="D48" s="195"/>
      <c r="E48" s="195"/>
      <c r="F48" s="195"/>
      <c r="G48" s="195"/>
    </row>
    <row r="49" spans="2:7" ht="12.75">
      <c r="B49" s="195"/>
      <c r="C49" s="195"/>
      <c r="D49" s="195"/>
      <c r="E49" s="195"/>
      <c r="F49" s="195"/>
      <c r="G49" s="195"/>
    </row>
    <row r="50" spans="2:7" ht="12.75">
      <c r="B50" s="195"/>
      <c r="C50" s="195"/>
      <c r="D50" s="195"/>
      <c r="E50" s="195"/>
      <c r="F50" s="195"/>
      <c r="G50" s="195"/>
    </row>
    <row r="51" spans="2:7" ht="12.75">
      <c r="B51" s="195"/>
      <c r="C51" s="195"/>
      <c r="D51" s="195"/>
      <c r="E51" s="195"/>
      <c r="F51" s="195"/>
      <c r="G51" s="195"/>
    </row>
    <row r="52" spans="2:7" ht="12.75">
      <c r="B52" s="195"/>
      <c r="C52" s="195"/>
      <c r="D52" s="195"/>
      <c r="E52" s="195"/>
      <c r="F52" s="195"/>
      <c r="G52" s="195"/>
    </row>
    <row r="53" spans="2:7" ht="12.75">
      <c r="B53" s="195"/>
      <c r="C53" s="195"/>
      <c r="D53" s="195"/>
      <c r="E53" s="195"/>
      <c r="F53" s="195"/>
      <c r="G53" s="195"/>
    </row>
    <row r="54" spans="2:7" ht="12.75">
      <c r="B54" s="195"/>
      <c r="C54" s="195"/>
      <c r="D54" s="195"/>
      <c r="E54" s="195"/>
      <c r="F54" s="195"/>
      <c r="G54" s="195"/>
    </row>
    <row r="55" spans="2:7" ht="12.75">
      <c r="B55" s="195"/>
      <c r="C55" s="195"/>
      <c r="D55" s="195"/>
      <c r="E55" s="195"/>
      <c r="F55" s="195"/>
      <c r="G55" s="195"/>
    </row>
  </sheetData>
  <mergeCells count="22">
    <mergeCell ref="B37:G45"/>
    <mergeCell ref="C8:E8"/>
    <mergeCell ref="C9:E9"/>
    <mergeCell ref="C10:E10"/>
    <mergeCell ref="C11:E11"/>
    <mergeCell ref="C12:E12"/>
    <mergeCell ref="A23:B23"/>
    <mergeCell ref="F30:G30"/>
    <mergeCell ref="F31:G31"/>
    <mergeCell ref="F32:G32"/>
    <mergeCell ref="F33:G33"/>
    <mergeCell ref="F34:G34"/>
    <mergeCell ref="B52:G52"/>
    <mergeCell ref="B53:G53"/>
    <mergeCell ref="B54:G54"/>
    <mergeCell ref="B55:G55"/>
    <mergeCell ref="B46:G46"/>
    <mergeCell ref="B47:G47"/>
    <mergeCell ref="B48:G48"/>
    <mergeCell ref="B49:G49"/>
    <mergeCell ref="B50:G50"/>
    <mergeCell ref="B51:G5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BE72"/>
  <sheetViews>
    <sheetView workbookViewId="0" topLeftCell="A1">
      <selection activeCell="E32" sqref="E32"/>
    </sheetView>
  </sheetViews>
  <sheetFormatPr defaultColWidth="9.00390625" defaultRowHeight="12.75"/>
  <cols>
    <col min="1" max="1" width="5.875" style="0" customWidth="1"/>
    <col min="2" max="2" width="6.125" style="0" customWidth="1"/>
    <col min="3" max="3" width="11.375" style="0" customWidth="1"/>
    <col min="4" max="4" width="15.875" style="0" customWidth="1"/>
    <col min="5" max="5" width="11.25390625" style="0" customWidth="1"/>
    <col min="6" max="6" width="10.875" style="0" customWidth="1"/>
    <col min="7" max="7" width="11.00390625" style="0" customWidth="1"/>
    <col min="8" max="8" width="11.125" style="0" customWidth="1"/>
    <col min="9" max="9" width="10.75390625" style="0" customWidth="1"/>
  </cols>
  <sheetData>
    <row r="1" spans="1:9" ht="13.5" thickTop="1">
      <c r="A1" s="206" t="s">
        <v>47</v>
      </c>
      <c r="B1" s="207"/>
      <c r="C1" s="96" t="str">
        <f>CONCATENATE(cislostavby," ",nazevstavby)</f>
        <v>E0920/03/4 OU a PŠ Brno,Lomená 44</v>
      </c>
      <c r="D1" s="97"/>
      <c r="E1" s="98"/>
      <c r="F1" s="97"/>
      <c r="G1" s="99" t="s">
        <v>48</v>
      </c>
      <c r="H1" s="100" t="s">
        <v>75</v>
      </c>
      <c r="I1" s="101"/>
    </row>
    <row r="2" spans="1:9" ht="13.5" thickBot="1">
      <c r="A2" s="208" t="s">
        <v>49</v>
      </c>
      <c r="B2" s="209"/>
      <c r="C2" s="102" t="str">
        <f>CONCATENATE(cisloobjektu," ",nazevobjektu)</f>
        <v>VZP 01 venkovní zpevněná plocha</v>
      </c>
      <c r="D2" s="103"/>
      <c r="E2" s="104"/>
      <c r="F2" s="103"/>
      <c r="G2" s="210" t="s">
        <v>79</v>
      </c>
      <c r="H2" s="211"/>
      <c r="I2" s="212"/>
    </row>
    <row r="3" spans="1:9" ht="13.5" thickTop="1">
      <c r="A3" s="76"/>
      <c r="B3" s="76"/>
      <c r="C3" s="76"/>
      <c r="D3" s="76"/>
      <c r="E3" s="76"/>
      <c r="F3" s="65"/>
      <c r="G3" s="76"/>
      <c r="H3" s="76"/>
      <c r="I3" s="76"/>
    </row>
    <row r="4" spans="1:9" ht="19.5" customHeight="1">
      <c r="A4" s="105" t="s">
        <v>50</v>
      </c>
      <c r="B4" s="106"/>
      <c r="C4" s="106"/>
      <c r="D4" s="106"/>
      <c r="E4" s="107"/>
      <c r="F4" s="106"/>
      <c r="G4" s="106"/>
      <c r="H4" s="106"/>
      <c r="I4" s="106"/>
    </row>
    <row r="5" spans="1:9" ht="13.5" thickBot="1">
      <c r="A5" s="76"/>
      <c r="B5" s="76"/>
      <c r="C5" s="76"/>
      <c r="D5" s="76"/>
      <c r="E5" s="76"/>
      <c r="F5" s="76"/>
      <c r="G5" s="76"/>
      <c r="H5" s="76"/>
      <c r="I5" s="76"/>
    </row>
    <row r="6" spans="1:9" s="34" customFormat="1" ht="13.5" thickBot="1">
      <c r="A6" s="108"/>
      <c r="B6" s="109" t="s">
        <v>51</v>
      </c>
      <c r="C6" s="109"/>
      <c r="D6" s="110"/>
      <c r="E6" s="111" t="s">
        <v>52</v>
      </c>
      <c r="F6" s="112" t="s">
        <v>53</v>
      </c>
      <c r="G6" s="112" t="s">
        <v>54</v>
      </c>
      <c r="H6" s="112" t="s">
        <v>55</v>
      </c>
      <c r="I6" s="113" t="s">
        <v>30</v>
      </c>
    </row>
    <row r="7" spans="1:9" s="34" customFormat="1" ht="12.75">
      <c r="A7" s="191" t="str">
        <f>Položky!B7</f>
        <v>0</v>
      </c>
      <c r="B7" s="114" t="str">
        <f>Položky!C7</f>
        <v>Přípravné a pomocné práce</v>
      </c>
      <c r="C7" s="65"/>
      <c r="D7" s="115"/>
      <c r="E7" s="192">
        <f>Položky!BA9</f>
        <v>0</v>
      </c>
      <c r="F7" s="193">
        <f>Položky!BB9</f>
        <v>0</v>
      </c>
      <c r="G7" s="193">
        <f>Položky!BC9</f>
        <v>0</v>
      </c>
      <c r="H7" s="193">
        <f>Položky!BD9</f>
        <v>0</v>
      </c>
      <c r="I7" s="194">
        <f>Položky!BE9</f>
        <v>0</v>
      </c>
    </row>
    <row r="8" spans="1:9" s="34" customFormat="1" ht="12.75">
      <c r="A8" s="191" t="str">
        <f>Položky!B10</f>
        <v>1</v>
      </c>
      <c r="B8" s="114" t="str">
        <f>Položky!C10</f>
        <v>Zemní práce</v>
      </c>
      <c r="C8" s="65"/>
      <c r="D8" s="115"/>
      <c r="E8" s="192">
        <f>Položky!BA15</f>
        <v>0</v>
      </c>
      <c r="F8" s="193">
        <f>Položky!BB15</f>
        <v>0</v>
      </c>
      <c r="G8" s="193">
        <f>Položky!BC15</f>
        <v>0</v>
      </c>
      <c r="H8" s="193">
        <f>Položky!BD15</f>
        <v>0</v>
      </c>
      <c r="I8" s="194">
        <f>Položky!BE15</f>
        <v>0</v>
      </c>
    </row>
    <row r="9" spans="1:9" s="34" customFormat="1" ht="12.75">
      <c r="A9" s="191" t="str">
        <f>Položky!B16</f>
        <v>46</v>
      </c>
      <c r="B9" s="114" t="str">
        <f>Položky!C16</f>
        <v>Zpevněné plochy</v>
      </c>
      <c r="C9" s="65"/>
      <c r="D9" s="115"/>
      <c r="E9" s="192">
        <f>Položky!BA21</f>
        <v>0</v>
      </c>
      <c r="F9" s="193">
        <f>Položky!BB21</f>
        <v>0</v>
      </c>
      <c r="G9" s="193">
        <f>Položky!BC21</f>
        <v>0</v>
      </c>
      <c r="H9" s="193">
        <f>Položky!BD21</f>
        <v>0</v>
      </c>
      <c r="I9" s="194">
        <f>Položky!BE21</f>
        <v>0</v>
      </c>
    </row>
    <row r="10" spans="1:9" s="34" customFormat="1" ht="12.75">
      <c r="A10" s="191" t="str">
        <f>Položky!B22</f>
        <v>91</v>
      </c>
      <c r="B10" s="114" t="str">
        <f>Položky!C22</f>
        <v>Doplňující práce na komunikaci</v>
      </c>
      <c r="C10" s="65"/>
      <c r="D10" s="115"/>
      <c r="E10" s="192">
        <f>Položky!BA25</f>
        <v>0</v>
      </c>
      <c r="F10" s="193">
        <f>Položky!BB25</f>
        <v>0</v>
      </c>
      <c r="G10" s="193">
        <f>Položky!BC25</f>
        <v>0</v>
      </c>
      <c r="H10" s="193">
        <f>Položky!BD25</f>
        <v>0</v>
      </c>
      <c r="I10" s="194">
        <f>Položky!BE25</f>
        <v>0</v>
      </c>
    </row>
    <row r="11" spans="1:9" s="34" customFormat="1" ht="12.75">
      <c r="A11" s="191" t="str">
        <f>Položky!B26</f>
        <v>95</v>
      </c>
      <c r="B11" s="114" t="str">
        <f>Položky!C26</f>
        <v>Dokončovací konstrukce na pozemních stavbách</v>
      </c>
      <c r="C11" s="65"/>
      <c r="D11" s="115"/>
      <c r="E11" s="192">
        <f>Položky!BA28</f>
        <v>0</v>
      </c>
      <c r="F11" s="193">
        <f>Položky!BB28</f>
        <v>0</v>
      </c>
      <c r="G11" s="193">
        <f>Položky!BC28</f>
        <v>0</v>
      </c>
      <c r="H11" s="193">
        <f>Položky!BD28</f>
        <v>0</v>
      </c>
      <c r="I11" s="194">
        <f>Položky!BE28</f>
        <v>0</v>
      </c>
    </row>
    <row r="12" spans="1:9" s="34" customFormat="1" ht="12.75">
      <c r="A12" s="191" t="str">
        <f>Položky!B29</f>
        <v>99</v>
      </c>
      <c r="B12" s="114" t="str">
        <f>Položky!C29</f>
        <v>Staveništní přesun hmot</v>
      </c>
      <c r="C12" s="65"/>
      <c r="D12" s="115"/>
      <c r="E12" s="192">
        <f>Položky!BA31</f>
        <v>0</v>
      </c>
      <c r="F12" s="193">
        <f>Položky!BB31</f>
        <v>0</v>
      </c>
      <c r="G12" s="193">
        <f>Položky!BC31</f>
        <v>0</v>
      </c>
      <c r="H12" s="193">
        <f>Položky!BD31</f>
        <v>0</v>
      </c>
      <c r="I12" s="194">
        <f>Položky!BE31</f>
        <v>0</v>
      </c>
    </row>
    <row r="13" spans="1:9" s="34" customFormat="1" ht="13.5" thickBot="1">
      <c r="A13" s="191" t="str">
        <f>Položky!B32</f>
        <v>D96</v>
      </c>
      <c r="B13" s="114" t="str">
        <f>Položky!C32</f>
        <v>Přesuny suti a vybouraných hmot</v>
      </c>
      <c r="C13" s="65"/>
      <c r="D13" s="115"/>
      <c r="E13" s="192">
        <f>Položky!BA38</f>
        <v>0</v>
      </c>
      <c r="F13" s="193">
        <f>Položky!BB38</f>
        <v>0</v>
      </c>
      <c r="G13" s="193">
        <f>Položky!BC38</f>
        <v>0</v>
      </c>
      <c r="H13" s="193">
        <f>Položky!BD38</f>
        <v>0</v>
      </c>
      <c r="I13" s="194">
        <f>Položky!BE38</f>
        <v>0</v>
      </c>
    </row>
    <row r="14" spans="1:9" s="122" customFormat="1" ht="13.5" thickBot="1">
      <c r="A14" s="116"/>
      <c r="B14" s="117" t="s">
        <v>140</v>
      </c>
      <c r="C14" s="117"/>
      <c r="D14" s="118"/>
      <c r="E14" s="119">
        <f>SUM(E7:E13)</f>
        <v>0</v>
      </c>
      <c r="F14" s="120">
        <f>SUM(F7:F13)</f>
        <v>0</v>
      </c>
      <c r="G14" s="120">
        <f>SUM(G7:G13)</f>
        <v>0</v>
      </c>
      <c r="H14" s="120">
        <f>SUM(H7:H13)</f>
        <v>0</v>
      </c>
      <c r="I14" s="121">
        <f>SUM(I7:I13)</f>
        <v>0</v>
      </c>
    </row>
    <row r="15" spans="1:9" ht="12.75">
      <c r="A15" s="65"/>
      <c r="B15" s="65"/>
      <c r="C15" s="65"/>
      <c r="D15" s="65"/>
      <c r="E15" s="65"/>
      <c r="F15" s="65"/>
      <c r="G15" s="65"/>
      <c r="H15" s="65"/>
      <c r="I15" s="65"/>
    </row>
    <row r="16" spans="1:57" ht="19.5" customHeight="1">
      <c r="A16" s="106" t="s">
        <v>56</v>
      </c>
      <c r="B16" s="106"/>
      <c r="C16" s="106"/>
      <c r="D16" s="106"/>
      <c r="E16" s="106"/>
      <c r="F16" s="106"/>
      <c r="G16" s="123"/>
      <c r="H16" s="106"/>
      <c r="I16" s="106"/>
      <c r="BA16" s="40"/>
      <c r="BB16" s="40"/>
      <c r="BC16" s="40"/>
      <c r="BD16" s="40"/>
      <c r="BE16" s="40"/>
    </row>
    <row r="17" spans="1:9" ht="13.5" thickBot="1">
      <c r="A17" s="76"/>
      <c r="B17" s="76"/>
      <c r="C17" s="76"/>
      <c r="D17" s="76"/>
      <c r="E17" s="76"/>
      <c r="F17" s="76"/>
      <c r="G17" s="76"/>
      <c r="H17" s="76"/>
      <c r="I17" s="76"/>
    </row>
    <row r="18" spans="1:9" ht="12.75">
      <c r="A18" s="70" t="s">
        <v>57</v>
      </c>
      <c r="B18" s="71"/>
      <c r="C18" s="71"/>
      <c r="D18" s="124"/>
      <c r="E18" s="125" t="s">
        <v>58</v>
      </c>
      <c r="F18" s="126" t="s">
        <v>59</v>
      </c>
      <c r="G18" s="127" t="s">
        <v>60</v>
      </c>
      <c r="H18" s="128"/>
      <c r="I18" s="129" t="s">
        <v>58</v>
      </c>
    </row>
    <row r="19" spans="1:53" ht="12.75">
      <c r="A19" s="63" t="s">
        <v>133</v>
      </c>
      <c r="B19" s="54"/>
      <c r="C19" s="54"/>
      <c r="D19" s="130"/>
      <c r="E19" s="131"/>
      <c r="F19" s="132"/>
      <c r="G19" s="133">
        <f>CHOOSE(BA19+1,HSV+PSV,HSV+PSV+Mont,HSV+PSV+Dodavka+Mont,HSV,PSV,Mont,Dodavka,Mont+Dodavka,0)</f>
        <v>0</v>
      </c>
      <c r="H19" s="134"/>
      <c r="I19" s="135">
        <f>E19+F19*G19/100</f>
        <v>0</v>
      </c>
      <c r="BA19">
        <v>0</v>
      </c>
    </row>
    <row r="20" spans="1:53" ht="12.75">
      <c r="A20" s="63" t="s">
        <v>134</v>
      </c>
      <c r="B20" s="54"/>
      <c r="C20" s="54"/>
      <c r="D20" s="130"/>
      <c r="E20" s="131"/>
      <c r="F20" s="132"/>
      <c r="G20" s="133">
        <f>CHOOSE(BA20+1,HSV+PSV,HSV+PSV+Mont,HSV+PSV+Dodavka+Mont,HSV,PSV,Mont,Dodavka,Mont+Dodavka,0)</f>
        <v>0</v>
      </c>
      <c r="H20" s="134"/>
      <c r="I20" s="135">
        <f>E20+F20*G20/100</f>
        <v>0</v>
      </c>
      <c r="BA20">
        <v>0</v>
      </c>
    </row>
    <row r="21" spans="1:9" ht="13.5" thickBot="1">
      <c r="A21" s="136"/>
      <c r="B21" s="137" t="s">
        <v>139</v>
      </c>
      <c r="C21" s="138"/>
      <c r="D21" s="139"/>
      <c r="E21" s="140"/>
      <c r="F21" s="141"/>
      <c r="G21" s="141"/>
      <c r="H21" s="213">
        <f>SUM(I19:I20)</f>
        <v>0</v>
      </c>
      <c r="I21" s="214"/>
    </row>
    <row r="23" spans="2:9" ht="12.75">
      <c r="B23" s="122"/>
      <c r="F23" s="142"/>
      <c r="G23" s="143"/>
      <c r="H23" s="143"/>
      <c r="I23" s="144"/>
    </row>
    <row r="24" spans="6:9" ht="12.75">
      <c r="F24" s="142"/>
      <c r="G24" s="143"/>
      <c r="H24" s="143"/>
      <c r="I24" s="144"/>
    </row>
    <row r="25" spans="6:9" ht="12.75">
      <c r="F25" s="142"/>
      <c r="G25" s="143"/>
      <c r="H25" s="143"/>
      <c r="I25" s="144"/>
    </row>
    <row r="26" spans="6:9" ht="12.75">
      <c r="F26" s="142"/>
      <c r="G26" s="143"/>
      <c r="H26" s="143"/>
      <c r="I26" s="144"/>
    </row>
    <row r="27" spans="6:9" ht="12.75">
      <c r="F27" s="142"/>
      <c r="G27" s="143"/>
      <c r="H27" s="143"/>
      <c r="I27" s="144"/>
    </row>
    <row r="28" spans="6:9" ht="12.75">
      <c r="F28" s="142"/>
      <c r="G28" s="143"/>
      <c r="H28" s="143"/>
      <c r="I28" s="144"/>
    </row>
    <row r="29" spans="6:9" ht="12.75">
      <c r="F29" s="142"/>
      <c r="G29" s="143"/>
      <c r="H29" s="143"/>
      <c r="I29" s="144"/>
    </row>
    <row r="30" spans="6:9" ht="12.75">
      <c r="F30" s="142"/>
      <c r="G30" s="143"/>
      <c r="H30" s="143"/>
      <c r="I30" s="144"/>
    </row>
    <row r="31" spans="6:9" ht="12.75">
      <c r="F31" s="142"/>
      <c r="G31" s="143"/>
      <c r="H31" s="143"/>
      <c r="I31" s="144"/>
    </row>
    <row r="32" spans="6:9" ht="12.75">
      <c r="F32" s="142"/>
      <c r="G32" s="143"/>
      <c r="H32" s="143"/>
      <c r="I32" s="144"/>
    </row>
    <row r="33" spans="6:9" ht="12.75">
      <c r="F33" s="142"/>
      <c r="G33" s="143"/>
      <c r="H33" s="143"/>
      <c r="I33" s="144"/>
    </row>
    <row r="34" spans="6:9" ht="12.75">
      <c r="F34" s="142"/>
      <c r="G34" s="143"/>
      <c r="H34" s="143"/>
      <c r="I34" s="144"/>
    </row>
    <row r="35" spans="6:9" ht="12.75">
      <c r="F35" s="142"/>
      <c r="G35" s="143"/>
      <c r="H35" s="143"/>
      <c r="I35" s="144"/>
    </row>
    <row r="36" spans="6:9" ht="12.75">
      <c r="F36" s="142"/>
      <c r="G36" s="143"/>
      <c r="H36" s="143"/>
      <c r="I36" s="144"/>
    </row>
    <row r="37" spans="6:9" ht="12.75">
      <c r="F37" s="142"/>
      <c r="G37" s="143"/>
      <c r="H37" s="143"/>
      <c r="I37" s="144"/>
    </row>
    <row r="38" spans="6:9" ht="12.75">
      <c r="F38" s="142"/>
      <c r="G38" s="143"/>
      <c r="H38" s="143"/>
      <c r="I38" s="144"/>
    </row>
    <row r="39" spans="6:9" ht="12.75">
      <c r="F39" s="142"/>
      <c r="G39" s="143"/>
      <c r="H39" s="143"/>
      <c r="I39" s="144"/>
    </row>
    <row r="40" spans="6:9" ht="12.75">
      <c r="F40" s="142"/>
      <c r="G40" s="143"/>
      <c r="H40" s="143"/>
      <c r="I40" s="144"/>
    </row>
    <row r="41" spans="6:9" ht="12.75">
      <c r="F41" s="142"/>
      <c r="G41" s="143"/>
      <c r="H41" s="143"/>
      <c r="I41" s="144"/>
    </row>
    <row r="42" spans="6:9" ht="12.75">
      <c r="F42" s="142"/>
      <c r="G42" s="143"/>
      <c r="H42" s="143"/>
      <c r="I42" s="144"/>
    </row>
    <row r="43" spans="6:9" ht="12.75">
      <c r="F43" s="142"/>
      <c r="G43" s="143"/>
      <c r="H43" s="143"/>
      <c r="I43" s="144"/>
    </row>
    <row r="44" spans="6:9" ht="12.75">
      <c r="F44" s="142"/>
      <c r="G44" s="143"/>
      <c r="H44" s="143"/>
      <c r="I44" s="144"/>
    </row>
    <row r="45" spans="6:9" ht="12.75">
      <c r="F45" s="142"/>
      <c r="G45" s="143"/>
      <c r="H45" s="143"/>
      <c r="I45" s="144"/>
    </row>
    <row r="46" spans="6:9" ht="12.75">
      <c r="F46" s="142"/>
      <c r="G46" s="143"/>
      <c r="H46" s="143"/>
      <c r="I46" s="144"/>
    </row>
    <row r="47" spans="6:9" ht="12.75">
      <c r="F47" s="142"/>
      <c r="G47" s="143"/>
      <c r="H47" s="143"/>
      <c r="I47" s="144"/>
    </row>
    <row r="48" spans="6:9" ht="12.75">
      <c r="F48" s="142"/>
      <c r="G48" s="143"/>
      <c r="H48" s="143"/>
      <c r="I48" s="144"/>
    </row>
    <row r="49" spans="6:9" ht="12.75">
      <c r="F49" s="142"/>
      <c r="G49" s="143"/>
      <c r="H49" s="143"/>
      <c r="I49" s="144"/>
    </row>
    <row r="50" spans="6:9" ht="12.75">
      <c r="F50" s="142"/>
      <c r="G50" s="143"/>
      <c r="H50" s="143"/>
      <c r="I50" s="144"/>
    </row>
    <row r="51" spans="6:9" ht="12.75">
      <c r="F51" s="142"/>
      <c r="G51" s="143"/>
      <c r="H51" s="143"/>
      <c r="I51" s="144"/>
    </row>
    <row r="52" spans="6:9" ht="12.75">
      <c r="F52" s="142"/>
      <c r="G52" s="143"/>
      <c r="H52" s="143"/>
      <c r="I52" s="144"/>
    </row>
    <row r="53" spans="6:9" ht="12.75">
      <c r="F53" s="142"/>
      <c r="G53" s="143"/>
      <c r="H53" s="143"/>
      <c r="I53" s="144"/>
    </row>
    <row r="54" spans="6:9" ht="12.75">
      <c r="F54" s="142"/>
      <c r="G54" s="143"/>
      <c r="H54" s="143"/>
      <c r="I54" s="144"/>
    </row>
    <row r="55" spans="6:9" ht="12.75">
      <c r="F55" s="142"/>
      <c r="G55" s="143"/>
      <c r="H55" s="143"/>
      <c r="I55" s="144"/>
    </row>
    <row r="56" spans="6:9" ht="12.75">
      <c r="F56" s="142"/>
      <c r="G56" s="143"/>
      <c r="H56" s="143"/>
      <c r="I56" s="144"/>
    </row>
    <row r="57" spans="6:9" ht="12.75">
      <c r="F57" s="142"/>
      <c r="G57" s="143"/>
      <c r="H57" s="143"/>
      <c r="I57" s="144"/>
    </row>
    <row r="58" spans="6:9" ht="12.75">
      <c r="F58" s="142"/>
      <c r="G58" s="143"/>
      <c r="H58" s="143"/>
      <c r="I58" s="144"/>
    </row>
    <row r="59" spans="6:9" ht="12.75">
      <c r="F59" s="142"/>
      <c r="G59" s="143"/>
      <c r="H59" s="143"/>
      <c r="I59" s="144"/>
    </row>
    <row r="60" spans="6:9" ht="12.75">
      <c r="F60" s="142"/>
      <c r="G60" s="143"/>
      <c r="H60" s="143"/>
      <c r="I60" s="144"/>
    </row>
    <row r="61" spans="6:9" ht="12.75">
      <c r="F61" s="142"/>
      <c r="G61" s="143"/>
      <c r="H61" s="143"/>
      <c r="I61" s="144"/>
    </row>
    <row r="62" spans="6:9" ht="12.75">
      <c r="F62" s="142"/>
      <c r="G62" s="143"/>
      <c r="H62" s="143"/>
      <c r="I62" s="144"/>
    </row>
    <row r="63" spans="6:9" ht="12.75">
      <c r="F63" s="142"/>
      <c r="G63" s="143"/>
      <c r="H63" s="143"/>
      <c r="I63" s="144"/>
    </row>
    <row r="64" spans="6:9" ht="12.75">
      <c r="F64" s="142"/>
      <c r="G64" s="143"/>
      <c r="H64" s="143"/>
      <c r="I64" s="144"/>
    </row>
    <row r="65" spans="6:9" ht="12.75">
      <c r="F65" s="142"/>
      <c r="G65" s="143"/>
      <c r="H65" s="143"/>
      <c r="I65" s="144"/>
    </row>
    <row r="66" spans="6:9" ht="12.75">
      <c r="F66" s="142"/>
      <c r="G66" s="143"/>
      <c r="H66" s="143"/>
      <c r="I66" s="144"/>
    </row>
    <row r="67" spans="6:9" ht="12.75">
      <c r="F67" s="142"/>
      <c r="G67" s="143"/>
      <c r="H67" s="143"/>
      <c r="I67" s="144"/>
    </row>
    <row r="68" spans="6:9" ht="12.75">
      <c r="F68" s="142"/>
      <c r="G68" s="143"/>
      <c r="H68" s="143"/>
      <c r="I68" s="144"/>
    </row>
    <row r="69" spans="6:9" ht="12.75">
      <c r="F69" s="142"/>
      <c r="G69" s="143"/>
      <c r="H69" s="143"/>
      <c r="I69" s="144"/>
    </row>
    <row r="70" spans="6:9" ht="12.75">
      <c r="F70" s="142"/>
      <c r="G70" s="143"/>
      <c r="H70" s="143"/>
      <c r="I70" s="144"/>
    </row>
    <row r="71" spans="6:9" ht="12.75">
      <c r="F71" s="142"/>
      <c r="G71" s="143"/>
      <c r="H71" s="143"/>
      <c r="I71" s="144"/>
    </row>
    <row r="72" spans="6:9" ht="12.75">
      <c r="F72" s="142"/>
      <c r="G72" s="143"/>
      <c r="H72" s="143"/>
      <c r="I72" s="144"/>
    </row>
  </sheetData>
  <mergeCells count="4">
    <mergeCell ref="A1:B1"/>
    <mergeCell ref="A2:B2"/>
    <mergeCell ref="G2:I2"/>
    <mergeCell ref="H21:I21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Z111"/>
  <sheetViews>
    <sheetView showGridLines="0" showZeros="0" workbookViewId="0" topLeftCell="A1">
      <selection activeCell="C17" sqref="A6:G38"/>
    </sheetView>
  </sheetViews>
  <sheetFormatPr defaultColWidth="9.00390625" defaultRowHeight="12.75"/>
  <cols>
    <col min="1" max="1" width="4.375" style="145" customWidth="1"/>
    <col min="2" max="2" width="11.625" style="145" customWidth="1"/>
    <col min="3" max="3" width="40.375" style="145" customWidth="1"/>
    <col min="4" max="4" width="5.625" style="145" customWidth="1"/>
    <col min="5" max="5" width="8.625" style="185" customWidth="1"/>
    <col min="6" max="6" width="9.875" style="145" customWidth="1"/>
    <col min="7" max="7" width="13.875" style="145" customWidth="1"/>
    <col min="8" max="11" width="9.125" style="145" customWidth="1"/>
    <col min="12" max="12" width="75.375" style="145" customWidth="1"/>
    <col min="13" max="13" width="45.25390625" style="145" customWidth="1"/>
    <col min="14" max="16384" width="9.125" style="145" customWidth="1"/>
  </cols>
  <sheetData>
    <row r="1" spans="1:7" ht="15.75">
      <c r="A1" s="215" t="s">
        <v>74</v>
      </c>
      <c r="B1" s="215"/>
      <c r="C1" s="215"/>
      <c r="D1" s="215"/>
      <c r="E1" s="215"/>
      <c r="F1" s="215"/>
      <c r="G1" s="215"/>
    </row>
    <row r="2" spans="1:7" ht="14.25" customHeight="1" thickBot="1">
      <c r="A2" s="146"/>
      <c r="B2" s="147"/>
      <c r="C2" s="148"/>
      <c r="D2" s="148"/>
      <c r="E2" s="149"/>
      <c r="F2" s="148"/>
      <c r="G2" s="148"/>
    </row>
    <row r="3" spans="1:7" ht="13.5" thickTop="1">
      <c r="A3" s="206" t="s">
        <v>47</v>
      </c>
      <c r="B3" s="207"/>
      <c r="C3" s="96" t="str">
        <f>CONCATENATE(cislostavby," ",nazevstavby)</f>
        <v>E0920/03/4 OU a PŠ Brno,Lomená 44</v>
      </c>
      <c r="D3" s="97"/>
      <c r="E3" s="150" t="s">
        <v>61</v>
      </c>
      <c r="F3" s="151" t="str">
        <f>Rekapitulace!H1</f>
        <v>E0920/03/4</v>
      </c>
      <c r="G3" s="152"/>
    </row>
    <row r="4" spans="1:7" ht="13.5" thickBot="1">
      <c r="A4" s="216" t="s">
        <v>49</v>
      </c>
      <c r="B4" s="209"/>
      <c r="C4" s="102" t="str">
        <f>CONCATENATE(cisloobjektu," ",nazevobjektu)</f>
        <v>VZP 01 venkovní zpevněná plocha</v>
      </c>
      <c r="D4" s="103"/>
      <c r="E4" s="217" t="str">
        <f>Rekapitulace!G2</f>
        <v>V2 - venkovní zpevněná plocha</v>
      </c>
      <c r="F4" s="218"/>
      <c r="G4" s="219"/>
    </row>
    <row r="5" spans="1:7" ht="13.5" thickTop="1">
      <c r="A5" s="153"/>
      <c r="B5" s="146"/>
      <c r="C5" s="146"/>
      <c r="D5" s="146"/>
      <c r="E5" s="154"/>
      <c r="F5" s="146"/>
      <c r="G5" s="155"/>
    </row>
    <row r="6" spans="1:7" ht="12.75">
      <c r="A6" s="156" t="s">
        <v>62</v>
      </c>
      <c r="B6" s="157" t="s">
        <v>63</v>
      </c>
      <c r="C6" s="157" t="s">
        <v>64</v>
      </c>
      <c r="D6" s="157" t="s">
        <v>65</v>
      </c>
      <c r="E6" s="158" t="s">
        <v>66</v>
      </c>
      <c r="F6" s="157" t="s">
        <v>67</v>
      </c>
      <c r="G6" s="159" t="s">
        <v>68</v>
      </c>
    </row>
    <row r="7" spans="1:15" ht="12.75">
      <c r="A7" s="160" t="s">
        <v>69</v>
      </c>
      <c r="B7" s="161" t="s">
        <v>80</v>
      </c>
      <c r="C7" s="162" t="s">
        <v>81</v>
      </c>
      <c r="D7" s="163"/>
      <c r="E7" s="164"/>
      <c r="F7" s="164"/>
      <c r="G7" s="165"/>
      <c r="H7" s="166"/>
      <c r="I7" s="166"/>
      <c r="O7" s="167">
        <v>1</v>
      </c>
    </row>
    <row r="8" spans="1:104" ht="12.75">
      <c r="A8" s="168">
        <v>1</v>
      </c>
      <c r="B8" s="169" t="s">
        <v>82</v>
      </c>
      <c r="C8" s="170" t="s">
        <v>83</v>
      </c>
      <c r="D8" s="171" t="s">
        <v>84</v>
      </c>
      <c r="E8" s="172">
        <v>1</v>
      </c>
      <c r="F8" s="172">
        <v>0</v>
      </c>
      <c r="G8" s="173">
        <f>E8*F8</f>
        <v>0</v>
      </c>
      <c r="O8" s="167">
        <v>2</v>
      </c>
      <c r="AA8" s="145">
        <v>11</v>
      </c>
      <c r="AB8" s="145">
        <v>3</v>
      </c>
      <c r="AC8" s="145">
        <v>1</v>
      </c>
      <c r="AZ8" s="145">
        <v>1</v>
      </c>
      <c r="BA8" s="145">
        <f>IF(AZ8=1,G8,0)</f>
        <v>0</v>
      </c>
      <c r="BB8" s="145">
        <f>IF(AZ8=2,G8,0)</f>
        <v>0</v>
      </c>
      <c r="BC8" s="145">
        <f>IF(AZ8=3,G8,0)</f>
        <v>0</v>
      </c>
      <c r="BD8" s="145">
        <f>IF(AZ8=4,G8,0)</f>
        <v>0</v>
      </c>
      <c r="BE8" s="145">
        <f>IF(AZ8=5,G8,0)</f>
        <v>0</v>
      </c>
      <c r="CA8" s="174">
        <v>11</v>
      </c>
      <c r="CB8" s="174">
        <v>3</v>
      </c>
      <c r="CZ8" s="145">
        <v>0</v>
      </c>
    </row>
    <row r="9" spans="1:57" ht="12.75">
      <c r="A9" s="175"/>
      <c r="B9" s="176" t="s">
        <v>72</v>
      </c>
      <c r="C9" s="177" t="str">
        <f>CONCATENATE(B7," ",C7)</f>
        <v>0 Přípravné a pomocné práce</v>
      </c>
      <c r="D9" s="178"/>
      <c r="E9" s="179"/>
      <c r="F9" s="180"/>
      <c r="G9" s="181">
        <f>SUM(G7:G8)</f>
        <v>0</v>
      </c>
      <c r="O9" s="167">
        <v>4</v>
      </c>
      <c r="BA9" s="182">
        <f>SUM(BA7:BA8)</f>
        <v>0</v>
      </c>
      <c r="BB9" s="182">
        <f>SUM(BB7:BB8)</f>
        <v>0</v>
      </c>
      <c r="BC9" s="182">
        <f>SUM(BC7:BC8)</f>
        <v>0</v>
      </c>
      <c r="BD9" s="182">
        <f>SUM(BD7:BD8)</f>
        <v>0</v>
      </c>
      <c r="BE9" s="182">
        <f>SUM(BE7:BE8)</f>
        <v>0</v>
      </c>
    </row>
    <row r="10" spans="1:15" ht="12.75">
      <c r="A10" s="160" t="s">
        <v>69</v>
      </c>
      <c r="B10" s="161" t="s">
        <v>70</v>
      </c>
      <c r="C10" s="162" t="s">
        <v>71</v>
      </c>
      <c r="D10" s="163"/>
      <c r="E10" s="164"/>
      <c r="F10" s="164"/>
      <c r="G10" s="165"/>
      <c r="H10" s="166"/>
      <c r="I10" s="166"/>
      <c r="O10" s="167">
        <v>1</v>
      </c>
    </row>
    <row r="11" spans="1:104" ht="12.75">
      <c r="A11" s="168">
        <v>2</v>
      </c>
      <c r="B11" s="169" t="s">
        <v>85</v>
      </c>
      <c r="C11" s="170" t="s">
        <v>86</v>
      </c>
      <c r="D11" s="171" t="s">
        <v>87</v>
      </c>
      <c r="E11" s="172">
        <v>4</v>
      </c>
      <c r="F11" s="172">
        <v>0</v>
      </c>
      <c r="G11" s="173">
        <f>E11*F11</f>
        <v>0</v>
      </c>
      <c r="O11" s="167">
        <v>2</v>
      </c>
      <c r="AA11" s="145">
        <v>1</v>
      </c>
      <c r="AB11" s="145">
        <v>1</v>
      </c>
      <c r="AC11" s="145">
        <v>1</v>
      </c>
      <c r="AZ11" s="145">
        <v>1</v>
      </c>
      <c r="BA11" s="145">
        <f>IF(AZ11=1,G11,0)</f>
        <v>0</v>
      </c>
      <c r="BB11" s="145">
        <f>IF(AZ11=2,G11,0)</f>
        <v>0</v>
      </c>
      <c r="BC11" s="145">
        <f>IF(AZ11=3,G11,0)</f>
        <v>0</v>
      </c>
      <c r="BD11" s="145">
        <f>IF(AZ11=4,G11,0)</f>
        <v>0</v>
      </c>
      <c r="BE11" s="145">
        <f>IF(AZ11=5,G11,0)</f>
        <v>0</v>
      </c>
      <c r="CA11" s="174">
        <v>1</v>
      </c>
      <c r="CB11" s="174">
        <v>1</v>
      </c>
      <c r="CZ11" s="145">
        <v>0</v>
      </c>
    </row>
    <row r="12" spans="1:104" ht="12.75">
      <c r="A12" s="168">
        <v>3</v>
      </c>
      <c r="B12" s="169" t="s">
        <v>88</v>
      </c>
      <c r="C12" s="170" t="s">
        <v>89</v>
      </c>
      <c r="D12" s="171" t="s">
        <v>90</v>
      </c>
      <c r="E12" s="172">
        <v>9.6</v>
      </c>
      <c r="F12" s="172">
        <v>0</v>
      </c>
      <c r="G12" s="173">
        <f>E12*F12</f>
        <v>0</v>
      </c>
      <c r="O12" s="167">
        <v>2</v>
      </c>
      <c r="AA12" s="145">
        <v>1</v>
      </c>
      <c r="AB12" s="145">
        <v>1</v>
      </c>
      <c r="AC12" s="145">
        <v>1</v>
      </c>
      <c r="AZ12" s="145">
        <v>1</v>
      </c>
      <c r="BA12" s="145">
        <f>IF(AZ12=1,G12,0)</f>
        <v>0</v>
      </c>
      <c r="BB12" s="145">
        <f>IF(AZ12=2,G12,0)</f>
        <v>0</v>
      </c>
      <c r="BC12" s="145">
        <f>IF(AZ12=3,G12,0)</f>
        <v>0</v>
      </c>
      <c r="BD12" s="145">
        <f>IF(AZ12=4,G12,0)</f>
        <v>0</v>
      </c>
      <c r="BE12" s="145">
        <f>IF(AZ12=5,G12,0)</f>
        <v>0</v>
      </c>
      <c r="CA12" s="174">
        <v>1</v>
      </c>
      <c r="CB12" s="174">
        <v>1</v>
      </c>
      <c r="CZ12" s="145">
        <v>0</v>
      </c>
    </row>
    <row r="13" spans="1:104" ht="12.75">
      <c r="A13" s="168">
        <v>4</v>
      </c>
      <c r="B13" s="169" t="s">
        <v>91</v>
      </c>
      <c r="C13" s="170" t="s">
        <v>92</v>
      </c>
      <c r="D13" s="171" t="s">
        <v>90</v>
      </c>
      <c r="E13" s="172">
        <v>1</v>
      </c>
      <c r="F13" s="172">
        <v>0</v>
      </c>
      <c r="G13" s="173">
        <f>E13*F13</f>
        <v>0</v>
      </c>
      <c r="O13" s="167">
        <v>2</v>
      </c>
      <c r="AA13" s="145">
        <v>1</v>
      </c>
      <c r="AB13" s="145">
        <v>1</v>
      </c>
      <c r="AC13" s="145">
        <v>1</v>
      </c>
      <c r="AZ13" s="145">
        <v>1</v>
      </c>
      <c r="BA13" s="145">
        <f>IF(AZ13=1,G13,0)</f>
        <v>0</v>
      </c>
      <c r="BB13" s="145">
        <f>IF(AZ13=2,G13,0)</f>
        <v>0</v>
      </c>
      <c r="BC13" s="145">
        <f>IF(AZ13=3,G13,0)</f>
        <v>0</v>
      </c>
      <c r="BD13" s="145">
        <f>IF(AZ13=4,G13,0)</f>
        <v>0</v>
      </c>
      <c r="BE13" s="145">
        <f>IF(AZ13=5,G13,0)</f>
        <v>0</v>
      </c>
      <c r="CA13" s="174">
        <v>1</v>
      </c>
      <c r="CB13" s="174">
        <v>1</v>
      </c>
      <c r="CZ13" s="145">
        <v>0</v>
      </c>
    </row>
    <row r="14" spans="1:104" ht="22.5">
      <c r="A14" s="168">
        <v>5</v>
      </c>
      <c r="B14" s="169" t="s">
        <v>93</v>
      </c>
      <c r="C14" s="170" t="s">
        <v>94</v>
      </c>
      <c r="D14" s="171" t="s">
        <v>90</v>
      </c>
      <c r="E14" s="172">
        <v>11.2</v>
      </c>
      <c r="F14" s="172">
        <v>0</v>
      </c>
      <c r="G14" s="173">
        <f>E14*F14</f>
        <v>0</v>
      </c>
      <c r="O14" s="167">
        <v>2</v>
      </c>
      <c r="AA14" s="145">
        <v>1</v>
      </c>
      <c r="AB14" s="145">
        <v>1</v>
      </c>
      <c r="AC14" s="145">
        <v>1</v>
      </c>
      <c r="AZ14" s="145">
        <v>1</v>
      </c>
      <c r="BA14" s="145">
        <f>IF(AZ14=1,G14,0)</f>
        <v>0</v>
      </c>
      <c r="BB14" s="145">
        <f>IF(AZ14=2,G14,0)</f>
        <v>0</v>
      </c>
      <c r="BC14" s="145">
        <f>IF(AZ14=3,G14,0)</f>
        <v>0</v>
      </c>
      <c r="BD14" s="145">
        <f>IF(AZ14=4,G14,0)</f>
        <v>0</v>
      </c>
      <c r="BE14" s="145">
        <f>IF(AZ14=5,G14,0)</f>
        <v>0</v>
      </c>
      <c r="CA14" s="174">
        <v>1</v>
      </c>
      <c r="CB14" s="174">
        <v>1</v>
      </c>
      <c r="CZ14" s="145">
        <v>0</v>
      </c>
    </row>
    <row r="15" spans="1:57" ht="12.75">
      <c r="A15" s="175"/>
      <c r="B15" s="176" t="s">
        <v>72</v>
      </c>
      <c r="C15" s="177" t="str">
        <f>CONCATENATE(B10," ",C10)</f>
        <v>1 Zemní práce</v>
      </c>
      <c r="D15" s="178"/>
      <c r="E15" s="179"/>
      <c r="F15" s="180"/>
      <c r="G15" s="181">
        <f>SUM(G10:G14)</f>
        <v>0</v>
      </c>
      <c r="O15" s="167">
        <v>4</v>
      </c>
      <c r="BA15" s="182">
        <f>SUM(BA10:BA14)</f>
        <v>0</v>
      </c>
      <c r="BB15" s="182">
        <f>SUM(BB10:BB14)</f>
        <v>0</v>
      </c>
      <c r="BC15" s="182">
        <f>SUM(BC10:BC14)</f>
        <v>0</v>
      </c>
      <c r="BD15" s="182">
        <f>SUM(BD10:BD14)</f>
        <v>0</v>
      </c>
      <c r="BE15" s="182">
        <f>SUM(BE10:BE14)</f>
        <v>0</v>
      </c>
    </row>
    <row r="16" spans="1:15" ht="12.75">
      <c r="A16" s="160" t="s">
        <v>69</v>
      </c>
      <c r="B16" s="161" t="s">
        <v>95</v>
      </c>
      <c r="C16" s="162" t="s">
        <v>96</v>
      </c>
      <c r="D16" s="163"/>
      <c r="E16" s="164"/>
      <c r="F16" s="164"/>
      <c r="G16" s="165"/>
      <c r="H16" s="166"/>
      <c r="I16" s="166"/>
      <c r="O16" s="167">
        <v>1</v>
      </c>
    </row>
    <row r="17" spans="1:104" ht="12.75">
      <c r="A17" s="168">
        <v>6</v>
      </c>
      <c r="B17" s="169" t="s">
        <v>97</v>
      </c>
      <c r="C17" s="170" t="s">
        <v>98</v>
      </c>
      <c r="D17" s="171" t="s">
        <v>90</v>
      </c>
      <c r="E17" s="172">
        <v>31.35</v>
      </c>
      <c r="F17" s="172">
        <v>0</v>
      </c>
      <c r="G17" s="173">
        <f>E17*F17</f>
        <v>0</v>
      </c>
      <c r="O17" s="167">
        <v>2</v>
      </c>
      <c r="AA17" s="145">
        <v>1</v>
      </c>
      <c r="AB17" s="145">
        <v>1</v>
      </c>
      <c r="AC17" s="145">
        <v>1</v>
      </c>
      <c r="AZ17" s="145">
        <v>1</v>
      </c>
      <c r="BA17" s="145">
        <f>IF(AZ17=1,G17,0)</f>
        <v>0</v>
      </c>
      <c r="BB17" s="145">
        <f>IF(AZ17=2,G17,0)</f>
        <v>0</v>
      </c>
      <c r="BC17" s="145">
        <f>IF(AZ17=3,G17,0)</f>
        <v>0</v>
      </c>
      <c r="BD17" s="145">
        <f>IF(AZ17=4,G17,0)</f>
        <v>0</v>
      </c>
      <c r="BE17" s="145">
        <f>IF(AZ17=5,G17,0)</f>
        <v>0</v>
      </c>
      <c r="CA17" s="174">
        <v>1</v>
      </c>
      <c r="CB17" s="174">
        <v>1</v>
      </c>
      <c r="CZ17" s="145">
        <v>1.78164</v>
      </c>
    </row>
    <row r="18" spans="1:104" ht="22.5">
      <c r="A18" s="168">
        <v>7</v>
      </c>
      <c r="B18" s="169" t="s">
        <v>99</v>
      </c>
      <c r="C18" s="170" t="s">
        <v>100</v>
      </c>
      <c r="D18" s="171" t="s">
        <v>101</v>
      </c>
      <c r="E18" s="172">
        <v>1.28</v>
      </c>
      <c r="F18" s="172">
        <v>0</v>
      </c>
      <c r="G18" s="173">
        <f>E18*F18</f>
        <v>0</v>
      </c>
      <c r="O18" s="167">
        <v>2</v>
      </c>
      <c r="AA18" s="145">
        <v>1</v>
      </c>
      <c r="AB18" s="145">
        <v>0</v>
      </c>
      <c r="AC18" s="145">
        <v>0</v>
      </c>
      <c r="AZ18" s="145">
        <v>1</v>
      </c>
      <c r="BA18" s="145">
        <f>IF(AZ18=1,G18,0)</f>
        <v>0</v>
      </c>
      <c r="BB18" s="145">
        <f>IF(AZ18=2,G18,0)</f>
        <v>0</v>
      </c>
      <c r="BC18" s="145">
        <f>IF(AZ18=3,G18,0)</f>
        <v>0</v>
      </c>
      <c r="BD18" s="145">
        <f>IF(AZ18=4,G18,0)</f>
        <v>0</v>
      </c>
      <c r="BE18" s="145">
        <f>IF(AZ18=5,G18,0)</f>
        <v>0</v>
      </c>
      <c r="CA18" s="174">
        <v>1</v>
      </c>
      <c r="CB18" s="174">
        <v>0</v>
      </c>
      <c r="CZ18" s="145">
        <v>0.061</v>
      </c>
    </row>
    <row r="19" spans="1:104" ht="12.75">
      <c r="A19" s="168">
        <v>8</v>
      </c>
      <c r="B19" s="169" t="s">
        <v>102</v>
      </c>
      <c r="C19" s="170" t="s">
        <v>103</v>
      </c>
      <c r="D19" s="171" t="s">
        <v>101</v>
      </c>
      <c r="E19" s="172">
        <v>32</v>
      </c>
      <c r="F19" s="172">
        <v>0</v>
      </c>
      <c r="G19" s="173">
        <f>E19*F19</f>
        <v>0</v>
      </c>
      <c r="O19" s="167">
        <v>2</v>
      </c>
      <c r="AA19" s="145">
        <v>1</v>
      </c>
      <c r="AB19" s="145">
        <v>1</v>
      </c>
      <c r="AC19" s="145">
        <v>1</v>
      </c>
      <c r="AZ19" s="145">
        <v>1</v>
      </c>
      <c r="BA19" s="145">
        <f>IF(AZ19=1,G19,0)</f>
        <v>0</v>
      </c>
      <c r="BB19" s="145">
        <f>IF(AZ19=2,G19,0)</f>
        <v>0</v>
      </c>
      <c r="BC19" s="145">
        <f>IF(AZ19=3,G19,0)</f>
        <v>0</v>
      </c>
      <c r="BD19" s="145">
        <f>IF(AZ19=4,G19,0)</f>
        <v>0</v>
      </c>
      <c r="BE19" s="145">
        <f>IF(AZ19=5,G19,0)</f>
        <v>0</v>
      </c>
      <c r="CA19" s="174">
        <v>1</v>
      </c>
      <c r="CB19" s="174">
        <v>1</v>
      </c>
      <c r="CZ19" s="145">
        <v>0.0739</v>
      </c>
    </row>
    <row r="20" spans="1:104" ht="12.75">
      <c r="A20" s="168">
        <v>9</v>
      </c>
      <c r="B20" s="169" t="s">
        <v>104</v>
      </c>
      <c r="C20" s="170" t="s">
        <v>105</v>
      </c>
      <c r="D20" s="171" t="s">
        <v>101</v>
      </c>
      <c r="E20" s="172">
        <v>33.6</v>
      </c>
      <c r="F20" s="172">
        <v>0</v>
      </c>
      <c r="G20" s="173">
        <f>E20*F20</f>
        <v>0</v>
      </c>
      <c r="O20" s="167">
        <v>2</v>
      </c>
      <c r="AA20" s="145">
        <v>3</v>
      </c>
      <c r="AB20" s="145">
        <v>1</v>
      </c>
      <c r="AC20" s="145" t="s">
        <v>104</v>
      </c>
      <c r="AZ20" s="145">
        <v>1</v>
      </c>
      <c r="BA20" s="145">
        <f>IF(AZ20=1,G20,0)</f>
        <v>0</v>
      </c>
      <c r="BB20" s="145">
        <f>IF(AZ20=2,G20,0)</f>
        <v>0</v>
      </c>
      <c r="BC20" s="145">
        <f>IF(AZ20=3,G20,0)</f>
        <v>0</v>
      </c>
      <c r="BD20" s="145">
        <f>IF(AZ20=4,G20,0)</f>
        <v>0</v>
      </c>
      <c r="BE20" s="145">
        <f>IF(AZ20=5,G20,0)</f>
        <v>0</v>
      </c>
      <c r="CA20" s="174">
        <v>3</v>
      </c>
      <c r="CB20" s="174">
        <v>1</v>
      </c>
      <c r="CZ20" s="145">
        <v>0.176</v>
      </c>
    </row>
    <row r="21" spans="1:57" ht="12.75">
      <c r="A21" s="175"/>
      <c r="B21" s="176" t="s">
        <v>72</v>
      </c>
      <c r="C21" s="177" t="str">
        <f>CONCATENATE(B16," ",C16)</f>
        <v>46 Zpevněné plochy</v>
      </c>
      <c r="D21" s="178"/>
      <c r="E21" s="179"/>
      <c r="F21" s="180"/>
      <c r="G21" s="181">
        <f>SUM(G16:G20)</f>
        <v>0</v>
      </c>
      <c r="O21" s="167">
        <v>4</v>
      </c>
      <c r="BA21" s="182">
        <f>SUM(BA16:BA20)</f>
        <v>0</v>
      </c>
      <c r="BB21" s="182">
        <f>SUM(BB16:BB20)</f>
        <v>0</v>
      </c>
      <c r="BC21" s="182">
        <f>SUM(BC16:BC20)</f>
        <v>0</v>
      </c>
      <c r="BD21" s="182">
        <f>SUM(BD16:BD20)</f>
        <v>0</v>
      </c>
      <c r="BE21" s="182">
        <f>SUM(BE16:BE20)</f>
        <v>0</v>
      </c>
    </row>
    <row r="22" spans="1:15" ht="12.75">
      <c r="A22" s="160" t="s">
        <v>69</v>
      </c>
      <c r="B22" s="161" t="s">
        <v>106</v>
      </c>
      <c r="C22" s="162" t="s">
        <v>107</v>
      </c>
      <c r="D22" s="163"/>
      <c r="E22" s="164"/>
      <c r="F22" s="164"/>
      <c r="G22" s="165"/>
      <c r="H22" s="166"/>
      <c r="I22" s="166"/>
      <c r="O22" s="167">
        <v>1</v>
      </c>
    </row>
    <row r="23" spans="1:104" ht="22.5">
      <c r="A23" s="168">
        <v>10</v>
      </c>
      <c r="B23" s="169" t="s">
        <v>108</v>
      </c>
      <c r="C23" s="170" t="s">
        <v>109</v>
      </c>
      <c r="D23" s="171" t="s">
        <v>87</v>
      </c>
      <c r="E23" s="172">
        <v>50</v>
      </c>
      <c r="F23" s="172">
        <v>0</v>
      </c>
      <c r="G23" s="173">
        <f>E23*F23</f>
        <v>0</v>
      </c>
      <c r="O23" s="167">
        <v>2</v>
      </c>
      <c r="AA23" s="145">
        <v>1</v>
      </c>
      <c r="AB23" s="145">
        <v>0</v>
      </c>
      <c r="AC23" s="145">
        <v>0</v>
      </c>
      <c r="AZ23" s="145">
        <v>1</v>
      </c>
      <c r="BA23" s="145">
        <f>IF(AZ23=1,G23,0)</f>
        <v>0</v>
      </c>
      <c r="BB23" s="145">
        <f>IF(AZ23=2,G23,0)</f>
        <v>0</v>
      </c>
      <c r="BC23" s="145">
        <f>IF(AZ23=3,G23,0)</f>
        <v>0</v>
      </c>
      <c r="BD23" s="145">
        <f>IF(AZ23=4,G23,0)</f>
        <v>0</v>
      </c>
      <c r="BE23" s="145">
        <f>IF(AZ23=5,G23,0)</f>
        <v>0</v>
      </c>
      <c r="CA23" s="174">
        <v>1</v>
      </c>
      <c r="CB23" s="174">
        <v>0</v>
      </c>
      <c r="CZ23" s="145">
        <v>0.19049</v>
      </c>
    </row>
    <row r="24" spans="1:104" ht="12.75">
      <c r="A24" s="168">
        <v>11</v>
      </c>
      <c r="B24" s="169" t="s">
        <v>110</v>
      </c>
      <c r="C24" s="170" t="s">
        <v>111</v>
      </c>
      <c r="D24" s="171" t="s">
        <v>90</v>
      </c>
      <c r="E24" s="172">
        <v>3.75</v>
      </c>
      <c r="F24" s="172">
        <v>0</v>
      </c>
      <c r="G24" s="173">
        <f>E24*F24</f>
        <v>0</v>
      </c>
      <c r="O24" s="167">
        <v>2</v>
      </c>
      <c r="AA24" s="145">
        <v>1</v>
      </c>
      <c r="AB24" s="145">
        <v>0</v>
      </c>
      <c r="AC24" s="145">
        <v>0</v>
      </c>
      <c r="AZ24" s="145">
        <v>1</v>
      </c>
      <c r="BA24" s="145">
        <f>IF(AZ24=1,G24,0)</f>
        <v>0</v>
      </c>
      <c r="BB24" s="145">
        <f>IF(AZ24=2,G24,0)</f>
        <v>0</v>
      </c>
      <c r="BC24" s="145">
        <f>IF(AZ24=3,G24,0)</f>
        <v>0</v>
      </c>
      <c r="BD24" s="145">
        <f>IF(AZ24=4,G24,0)</f>
        <v>0</v>
      </c>
      <c r="BE24" s="145">
        <f>IF(AZ24=5,G24,0)</f>
        <v>0</v>
      </c>
      <c r="CA24" s="174">
        <v>1</v>
      </c>
      <c r="CB24" s="174">
        <v>0</v>
      </c>
      <c r="CZ24" s="145">
        <v>2.363</v>
      </c>
    </row>
    <row r="25" spans="1:57" ht="12.75">
      <c r="A25" s="175"/>
      <c r="B25" s="176" t="s">
        <v>72</v>
      </c>
      <c r="C25" s="177" t="str">
        <f>CONCATENATE(B22," ",C22)</f>
        <v>91 Doplňující práce na komunikaci</v>
      </c>
      <c r="D25" s="178"/>
      <c r="E25" s="179"/>
      <c r="F25" s="180"/>
      <c r="G25" s="181">
        <f>SUM(G22:G24)</f>
        <v>0</v>
      </c>
      <c r="O25" s="167">
        <v>4</v>
      </c>
      <c r="BA25" s="182">
        <f>SUM(BA22:BA24)</f>
        <v>0</v>
      </c>
      <c r="BB25" s="182">
        <f>SUM(BB22:BB24)</f>
        <v>0</v>
      </c>
      <c r="BC25" s="182">
        <f>SUM(BC22:BC24)</f>
        <v>0</v>
      </c>
      <c r="BD25" s="182">
        <f>SUM(BD22:BD24)</f>
        <v>0</v>
      </c>
      <c r="BE25" s="182">
        <f>SUM(BE22:BE24)</f>
        <v>0</v>
      </c>
    </row>
    <row r="26" spans="1:15" ht="12.75">
      <c r="A26" s="160" t="s">
        <v>69</v>
      </c>
      <c r="B26" s="161" t="s">
        <v>112</v>
      </c>
      <c r="C26" s="162" t="s">
        <v>113</v>
      </c>
      <c r="D26" s="163"/>
      <c r="E26" s="164"/>
      <c r="F26" s="164"/>
      <c r="G26" s="165"/>
      <c r="H26" s="166"/>
      <c r="I26" s="166"/>
      <c r="O26" s="167">
        <v>1</v>
      </c>
    </row>
    <row r="27" spans="1:104" ht="12.75">
      <c r="A27" s="168">
        <v>12</v>
      </c>
      <c r="B27" s="169" t="s">
        <v>114</v>
      </c>
      <c r="C27" s="170" t="s">
        <v>115</v>
      </c>
      <c r="D27" s="171" t="s">
        <v>90</v>
      </c>
      <c r="E27" s="172">
        <v>40</v>
      </c>
      <c r="F27" s="172">
        <v>0</v>
      </c>
      <c r="G27" s="173">
        <f>E27*F27</f>
        <v>0</v>
      </c>
      <c r="O27" s="167">
        <v>2</v>
      </c>
      <c r="AA27" s="145">
        <v>1</v>
      </c>
      <c r="AB27" s="145">
        <v>1</v>
      </c>
      <c r="AC27" s="145">
        <v>1</v>
      </c>
      <c r="AZ27" s="145">
        <v>1</v>
      </c>
      <c r="BA27" s="145">
        <f>IF(AZ27=1,G27,0)</f>
        <v>0</v>
      </c>
      <c r="BB27" s="145">
        <f>IF(AZ27=2,G27,0)</f>
        <v>0</v>
      </c>
      <c r="BC27" s="145">
        <f>IF(AZ27=3,G27,0)</f>
        <v>0</v>
      </c>
      <c r="BD27" s="145">
        <f>IF(AZ27=4,G27,0)</f>
        <v>0</v>
      </c>
      <c r="BE27" s="145">
        <f>IF(AZ27=5,G27,0)</f>
        <v>0</v>
      </c>
      <c r="CA27" s="174">
        <v>1</v>
      </c>
      <c r="CB27" s="174">
        <v>1</v>
      </c>
      <c r="CZ27" s="145">
        <v>0</v>
      </c>
    </row>
    <row r="28" spans="1:57" ht="12.75">
      <c r="A28" s="175"/>
      <c r="B28" s="176" t="s">
        <v>72</v>
      </c>
      <c r="C28" s="177" t="str">
        <f>CONCATENATE(B26," ",C26)</f>
        <v>95 Dokončovací konstrukce na pozemních stavbách</v>
      </c>
      <c r="D28" s="178"/>
      <c r="E28" s="179"/>
      <c r="F28" s="180"/>
      <c r="G28" s="181">
        <f>SUM(G26:G27)</f>
        <v>0</v>
      </c>
      <c r="O28" s="167">
        <v>4</v>
      </c>
      <c r="BA28" s="182">
        <f>SUM(BA26:BA27)</f>
        <v>0</v>
      </c>
      <c r="BB28" s="182">
        <f>SUM(BB26:BB27)</f>
        <v>0</v>
      </c>
      <c r="BC28" s="182">
        <f>SUM(BC26:BC27)</f>
        <v>0</v>
      </c>
      <c r="BD28" s="182">
        <f>SUM(BD26:BD27)</f>
        <v>0</v>
      </c>
      <c r="BE28" s="182">
        <f>SUM(BE26:BE27)</f>
        <v>0</v>
      </c>
    </row>
    <row r="29" spans="1:15" ht="12.75">
      <c r="A29" s="160" t="s">
        <v>69</v>
      </c>
      <c r="B29" s="161" t="s">
        <v>116</v>
      </c>
      <c r="C29" s="162" t="s">
        <v>117</v>
      </c>
      <c r="D29" s="163"/>
      <c r="E29" s="164"/>
      <c r="F29" s="164"/>
      <c r="G29" s="165"/>
      <c r="H29" s="166"/>
      <c r="I29" s="166"/>
      <c r="O29" s="167">
        <v>1</v>
      </c>
    </row>
    <row r="30" spans="1:104" ht="12.75">
      <c r="A30" s="168">
        <v>13</v>
      </c>
      <c r="B30" s="169" t="s">
        <v>118</v>
      </c>
      <c r="C30" s="170" t="s">
        <v>119</v>
      </c>
      <c r="D30" s="171" t="s">
        <v>120</v>
      </c>
      <c r="E30" s="172">
        <v>82.596644</v>
      </c>
      <c r="F30" s="172">
        <v>0</v>
      </c>
      <c r="G30" s="173">
        <f>E30*F30</f>
        <v>0</v>
      </c>
      <c r="O30" s="167">
        <v>2</v>
      </c>
      <c r="AA30" s="145">
        <v>7</v>
      </c>
      <c r="AB30" s="145">
        <v>1</v>
      </c>
      <c r="AC30" s="145">
        <v>2</v>
      </c>
      <c r="AZ30" s="145">
        <v>1</v>
      </c>
      <c r="BA30" s="145">
        <f>IF(AZ30=1,G30,0)</f>
        <v>0</v>
      </c>
      <c r="BB30" s="145">
        <f>IF(AZ30=2,G30,0)</f>
        <v>0</v>
      </c>
      <c r="BC30" s="145">
        <f>IF(AZ30=3,G30,0)</f>
        <v>0</v>
      </c>
      <c r="BD30" s="145">
        <f>IF(AZ30=4,G30,0)</f>
        <v>0</v>
      </c>
      <c r="BE30" s="145">
        <f>IF(AZ30=5,G30,0)</f>
        <v>0</v>
      </c>
      <c r="CA30" s="174">
        <v>7</v>
      </c>
      <c r="CB30" s="174">
        <v>1</v>
      </c>
      <c r="CZ30" s="145">
        <v>0</v>
      </c>
    </row>
    <row r="31" spans="1:57" ht="12.75">
      <c r="A31" s="175"/>
      <c r="B31" s="176" t="s">
        <v>72</v>
      </c>
      <c r="C31" s="177" t="str">
        <f>CONCATENATE(B29," ",C29)</f>
        <v>99 Staveništní přesun hmot</v>
      </c>
      <c r="D31" s="178"/>
      <c r="E31" s="179"/>
      <c r="F31" s="180"/>
      <c r="G31" s="181">
        <f>SUM(G29:G30)</f>
        <v>0</v>
      </c>
      <c r="O31" s="167">
        <v>4</v>
      </c>
      <c r="BA31" s="182">
        <f>SUM(BA29:BA30)</f>
        <v>0</v>
      </c>
      <c r="BB31" s="182">
        <f>SUM(BB29:BB30)</f>
        <v>0</v>
      </c>
      <c r="BC31" s="182">
        <f>SUM(BC29:BC30)</f>
        <v>0</v>
      </c>
      <c r="BD31" s="182">
        <f>SUM(BD29:BD30)</f>
        <v>0</v>
      </c>
      <c r="BE31" s="182">
        <f>SUM(BE29:BE30)</f>
        <v>0</v>
      </c>
    </row>
    <row r="32" spans="1:15" ht="12.75">
      <c r="A32" s="160" t="s">
        <v>69</v>
      </c>
      <c r="B32" s="161" t="s">
        <v>121</v>
      </c>
      <c r="C32" s="162" t="s">
        <v>122</v>
      </c>
      <c r="D32" s="163"/>
      <c r="E32" s="164"/>
      <c r="F32" s="164"/>
      <c r="G32" s="165"/>
      <c r="H32" s="166"/>
      <c r="I32" s="166"/>
      <c r="O32" s="167">
        <v>1</v>
      </c>
    </row>
    <row r="33" spans="1:104" ht="12.75">
      <c r="A33" s="168">
        <v>14</v>
      </c>
      <c r="B33" s="169" t="s">
        <v>123</v>
      </c>
      <c r="C33" s="170" t="s">
        <v>124</v>
      </c>
      <c r="D33" s="171" t="s">
        <v>120</v>
      </c>
      <c r="E33" s="172">
        <v>70.58</v>
      </c>
      <c r="F33" s="172">
        <v>0</v>
      </c>
      <c r="G33" s="173">
        <f>E33*F33</f>
        <v>0</v>
      </c>
      <c r="O33" s="167">
        <v>2</v>
      </c>
      <c r="AA33" s="145">
        <v>8</v>
      </c>
      <c r="AB33" s="145">
        <v>0</v>
      </c>
      <c r="AC33" s="145">
        <v>3</v>
      </c>
      <c r="AZ33" s="145">
        <v>1</v>
      </c>
      <c r="BA33" s="145">
        <f>IF(AZ33=1,G33,0)</f>
        <v>0</v>
      </c>
      <c r="BB33" s="145">
        <f>IF(AZ33=2,G33,0)</f>
        <v>0</v>
      </c>
      <c r="BC33" s="145">
        <f>IF(AZ33=3,G33,0)</f>
        <v>0</v>
      </c>
      <c r="BD33" s="145">
        <f>IF(AZ33=4,G33,0)</f>
        <v>0</v>
      </c>
      <c r="BE33" s="145">
        <f>IF(AZ33=5,G33,0)</f>
        <v>0</v>
      </c>
      <c r="CA33" s="174">
        <v>8</v>
      </c>
      <c r="CB33" s="174">
        <v>0</v>
      </c>
      <c r="CZ33" s="145">
        <v>0</v>
      </c>
    </row>
    <row r="34" spans="1:104" ht="12.75">
      <c r="A34" s="168">
        <v>15</v>
      </c>
      <c r="B34" s="169" t="s">
        <v>125</v>
      </c>
      <c r="C34" s="170" t="s">
        <v>126</v>
      </c>
      <c r="D34" s="171" t="s">
        <v>120</v>
      </c>
      <c r="E34" s="172">
        <v>494.06</v>
      </c>
      <c r="F34" s="172">
        <v>0</v>
      </c>
      <c r="G34" s="173">
        <f>E34*F34</f>
        <v>0</v>
      </c>
      <c r="O34" s="167">
        <v>2</v>
      </c>
      <c r="AA34" s="145">
        <v>8</v>
      </c>
      <c r="AB34" s="145">
        <v>0</v>
      </c>
      <c r="AC34" s="145">
        <v>3</v>
      </c>
      <c r="AZ34" s="145">
        <v>1</v>
      </c>
      <c r="BA34" s="145">
        <f>IF(AZ34=1,G34,0)</f>
        <v>0</v>
      </c>
      <c r="BB34" s="145">
        <f>IF(AZ34=2,G34,0)</f>
        <v>0</v>
      </c>
      <c r="BC34" s="145">
        <f>IF(AZ34=3,G34,0)</f>
        <v>0</v>
      </c>
      <c r="BD34" s="145">
        <f>IF(AZ34=4,G34,0)</f>
        <v>0</v>
      </c>
      <c r="BE34" s="145">
        <f>IF(AZ34=5,G34,0)</f>
        <v>0</v>
      </c>
      <c r="CA34" s="174">
        <v>8</v>
      </c>
      <c r="CB34" s="174">
        <v>0</v>
      </c>
      <c r="CZ34" s="145">
        <v>0</v>
      </c>
    </row>
    <row r="35" spans="1:104" ht="12.75">
      <c r="A35" s="168">
        <v>16</v>
      </c>
      <c r="B35" s="169" t="s">
        <v>127</v>
      </c>
      <c r="C35" s="170" t="s">
        <v>128</v>
      </c>
      <c r="D35" s="171" t="s">
        <v>120</v>
      </c>
      <c r="E35" s="172">
        <v>70.58</v>
      </c>
      <c r="F35" s="172">
        <v>0</v>
      </c>
      <c r="G35" s="173">
        <f>E35*F35</f>
        <v>0</v>
      </c>
      <c r="O35" s="167">
        <v>2</v>
      </c>
      <c r="AA35" s="145">
        <v>8</v>
      </c>
      <c r="AB35" s="145">
        <v>0</v>
      </c>
      <c r="AC35" s="145">
        <v>3</v>
      </c>
      <c r="AZ35" s="145">
        <v>1</v>
      </c>
      <c r="BA35" s="145">
        <f>IF(AZ35=1,G35,0)</f>
        <v>0</v>
      </c>
      <c r="BB35" s="145">
        <f>IF(AZ35=2,G35,0)</f>
        <v>0</v>
      </c>
      <c r="BC35" s="145">
        <f>IF(AZ35=3,G35,0)</f>
        <v>0</v>
      </c>
      <c r="BD35" s="145">
        <f>IF(AZ35=4,G35,0)</f>
        <v>0</v>
      </c>
      <c r="BE35" s="145">
        <f>IF(AZ35=5,G35,0)</f>
        <v>0</v>
      </c>
      <c r="CA35" s="174">
        <v>8</v>
      </c>
      <c r="CB35" s="174">
        <v>0</v>
      </c>
      <c r="CZ35" s="145">
        <v>0</v>
      </c>
    </row>
    <row r="36" spans="1:104" ht="12.75">
      <c r="A36" s="168">
        <v>17</v>
      </c>
      <c r="B36" s="169" t="s">
        <v>129</v>
      </c>
      <c r="C36" s="170" t="s">
        <v>130</v>
      </c>
      <c r="D36" s="171" t="s">
        <v>120</v>
      </c>
      <c r="E36" s="172">
        <v>211.74</v>
      </c>
      <c r="F36" s="172">
        <v>0</v>
      </c>
      <c r="G36" s="173">
        <f>E36*F36</f>
        <v>0</v>
      </c>
      <c r="O36" s="167">
        <v>2</v>
      </c>
      <c r="AA36" s="145">
        <v>8</v>
      </c>
      <c r="AB36" s="145">
        <v>0</v>
      </c>
      <c r="AC36" s="145">
        <v>3</v>
      </c>
      <c r="AZ36" s="145">
        <v>1</v>
      </c>
      <c r="BA36" s="145">
        <f>IF(AZ36=1,G36,0)</f>
        <v>0</v>
      </c>
      <c r="BB36" s="145">
        <f>IF(AZ36=2,G36,0)</f>
        <v>0</v>
      </c>
      <c r="BC36" s="145">
        <f>IF(AZ36=3,G36,0)</f>
        <v>0</v>
      </c>
      <c r="BD36" s="145">
        <f>IF(AZ36=4,G36,0)</f>
        <v>0</v>
      </c>
      <c r="BE36" s="145">
        <f>IF(AZ36=5,G36,0)</f>
        <v>0</v>
      </c>
      <c r="CA36" s="174">
        <v>8</v>
      </c>
      <c r="CB36" s="174">
        <v>0</v>
      </c>
      <c r="CZ36" s="145">
        <v>0</v>
      </c>
    </row>
    <row r="37" spans="1:104" ht="12.75">
      <c r="A37" s="168">
        <v>18</v>
      </c>
      <c r="B37" s="169" t="s">
        <v>131</v>
      </c>
      <c r="C37" s="170" t="s">
        <v>132</v>
      </c>
      <c r="D37" s="171" t="s">
        <v>120</v>
      </c>
      <c r="E37" s="172">
        <v>70.58</v>
      </c>
      <c r="F37" s="172">
        <v>0</v>
      </c>
      <c r="G37" s="173">
        <f>E37*F37</f>
        <v>0</v>
      </c>
      <c r="O37" s="167">
        <v>2</v>
      </c>
      <c r="AA37" s="145">
        <v>8</v>
      </c>
      <c r="AB37" s="145">
        <v>0</v>
      </c>
      <c r="AC37" s="145">
        <v>3</v>
      </c>
      <c r="AZ37" s="145">
        <v>1</v>
      </c>
      <c r="BA37" s="145">
        <f>IF(AZ37=1,G37,0)</f>
        <v>0</v>
      </c>
      <c r="BB37" s="145">
        <f>IF(AZ37=2,G37,0)</f>
        <v>0</v>
      </c>
      <c r="BC37" s="145">
        <f>IF(AZ37=3,G37,0)</f>
        <v>0</v>
      </c>
      <c r="BD37" s="145">
        <f>IF(AZ37=4,G37,0)</f>
        <v>0</v>
      </c>
      <c r="BE37" s="145">
        <f>IF(AZ37=5,G37,0)</f>
        <v>0</v>
      </c>
      <c r="CA37" s="174">
        <v>8</v>
      </c>
      <c r="CB37" s="174">
        <v>0</v>
      </c>
      <c r="CZ37" s="145">
        <v>0</v>
      </c>
    </row>
    <row r="38" spans="1:57" ht="12.75">
      <c r="A38" s="175"/>
      <c r="B38" s="176" t="s">
        <v>72</v>
      </c>
      <c r="C38" s="177" t="str">
        <f>CONCATENATE(B32," ",C32)</f>
        <v>D96 Přesuny suti a vybouraných hmot</v>
      </c>
      <c r="D38" s="178"/>
      <c r="E38" s="179"/>
      <c r="F38" s="180"/>
      <c r="G38" s="181">
        <f>SUM(G32:G37)</f>
        <v>0</v>
      </c>
      <c r="O38" s="167">
        <v>4</v>
      </c>
      <c r="BA38" s="182">
        <f>SUM(BA32:BA37)</f>
        <v>0</v>
      </c>
      <c r="BB38" s="182">
        <f>SUM(BB32:BB37)</f>
        <v>0</v>
      </c>
      <c r="BC38" s="182">
        <f>SUM(BC32:BC37)</f>
        <v>0</v>
      </c>
      <c r="BD38" s="182">
        <f>SUM(BD32:BD37)</f>
        <v>0</v>
      </c>
      <c r="BE38" s="182">
        <f>SUM(BE32:BE37)</f>
        <v>0</v>
      </c>
    </row>
    <row r="39" ht="12.75">
      <c r="E39" s="145"/>
    </row>
    <row r="40" ht="12.75">
      <c r="E40" s="145"/>
    </row>
    <row r="41" ht="12.75">
      <c r="E41" s="145"/>
    </row>
    <row r="42" ht="12.75">
      <c r="E42" s="145"/>
    </row>
    <row r="43" ht="12.75">
      <c r="E43" s="145"/>
    </row>
    <row r="44" ht="12.75">
      <c r="E44" s="145"/>
    </row>
    <row r="45" ht="12.75">
      <c r="E45" s="145"/>
    </row>
    <row r="46" ht="12.75">
      <c r="E46" s="145"/>
    </row>
    <row r="47" ht="12.75">
      <c r="E47" s="145"/>
    </row>
    <row r="48" ht="12.75">
      <c r="E48" s="145"/>
    </row>
    <row r="49" ht="12.75">
      <c r="E49" s="145"/>
    </row>
    <row r="50" ht="12.75">
      <c r="E50" s="145"/>
    </row>
    <row r="51" ht="12.75">
      <c r="E51" s="145"/>
    </row>
    <row r="52" ht="12.75">
      <c r="E52" s="145"/>
    </row>
    <row r="53" ht="12.75">
      <c r="E53" s="145"/>
    </row>
    <row r="54" ht="12.75">
      <c r="E54" s="145"/>
    </row>
    <row r="55" ht="12.75">
      <c r="E55" s="145"/>
    </row>
    <row r="56" ht="12.75">
      <c r="E56" s="145"/>
    </row>
    <row r="57" ht="12.75">
      <c r="E57" s="145"/>
    </row>
    <row r="58" ht="12.75">
      <c r="E58" s="145"/>
    </row>
    <row r="59" ht="12.75">
      <c r="E59" s="145"/>
    </row>
    <row r="60" ht="12.75">
      <c r="E60" s="145"/>
    </row>
    <row r="61" ht="12.75">
      <c r="E61" s="145"/>
    </row>
    <row r="62" spans="1:7" ht="12.75">
      <c r="A62" s="183"/>
      <c r="B62" s="183"/>
      <c r="C62" s="183"/>
      <c r="D62" s="183"/>
      <c r="E62" s="183"/>
      <c r="F62" s="183"/>
      <c r="G62" s="183"/>
    </row>
    <row r="63" spans="1:7" ht="12.75">
      <c r="A63" s="183"/>
      <c r="B63" s="183"/>
      <c r="C63" s="183"/>
      <c r="D63" s="183"/>
      <c r="E63" s="183"/>
      <c r="F63" s="183"/>
      <c r="G63" s="183"/>
    </row>
    <row r="64" spans="1:7" ht="12.75">
      <c r="A64" s="183"/>
      <c r="B64" s="183"/>
      <c r="C64" s="183"/>
      <c r="D64" s="183"/>
      <c r="E64" s="183"/>
      <c r="F64" s="183"/>
      <c r="G64" s="183"/>
    </row>
    <row r="65" spans="1:7" ht="12.75">
      <c r="A65" s="183"/>
      <c r="B65" s="183"/>
      <c r="C65" s="183"/>
      <c r="D65" s="183"/>
      <c r="E65" s="183"/>
      <c r="F65" s="183"/>
      <c r="G65" s="183"/>
    </row>
    <row r="66" ht="12.75">
      <c r="E66" s="145"/>
    </row>
    <row r="67" ht="12.75">
      <c r="E67" s="145"/>
    </row>
    <row r="68" ht="12.75">
      <c r="E68" s="145"/>
    </row>
    <row r="69" ht="12.75">
      <c r="E69" s="145"/>
    </row>
    <row r="70" ht="12.75">
      <c r="E70" s="145"/>
    </row>
    <row r="71" ht="12.75">
      <c r="E71" s="145"/>
    </row>
    <row r="72" ht="12.75">
      <c r="E72" s="145"/>
    </row>
    <row r="73" ht="12.75">
      <c r="E73" s="145"/>
    </row>
    <row r="74" ht="12.75">
      <c r="E74" s="145"/>
    </row>
    <row r="75" ht="12.75">
      <c r="E75" s="145"/>
    </row>
    <row r="76" ht="12.75">
      <c r="E76" s="145"/>
    </row>
    <row r="77" ht="12.75">
      <c r="E77" s="145"/>
    </row>
    <row r="78" ht="12.75">
      <c r="E78" s="145"/>
    </row>
    <row r="79" ht="12.75">
      <c r="E79" s="145"/>
    </row>
    <row r="80" ht="12.75">
      <c r="E80" s="145"/>
    </row>
    <row r="81" ht="12.75">
      <c r="E81" s="145"/>
    </row>
    <row r="82" ht="12.75">
      <c r="E82" s="145"/>
    </row>
    <row r="83" ht="12.75">
      <c r="E83" s="145"/>
    </row>
    <row r="84" ht="12.75">
      <c r="E84" s="145"/>
    </row>
    <row r="85" ht="12.75">
      <c r="E85" s="145"/>
    </row>
    <row r="86" ht="12.75">
      <c r="E86" s="145"/>
    </row>
    <row r="87" ht="12.75">
      <c r="E87" s="145"/>
    </row>
    <row r="88" ht="12.75">
      <c r="E88" s="145"/>
    </row>
    <row r="89" ht="12.75">
      <c r="E89" s="145"/>
    </row>
    <row r="90" ht="12.75">
      <c r="E90" s="145"/>
    </row>
    <row r="91" ht="12.75">
      <c r="E91" s="145"/>
    </row>
    <row r="92" ht="12.75">
      <c r="E92" s="145"/>
    </row>
    <row r="93" ht="12.75">
      <c r="E93" s="145"/>
    </row>
    <row r="94" ht="12.75">
      <c r="E94" s="145"/>
    </row>
    <row r="95" ht="12.75">
      <c r="E95" s="145"/>
    </row>
    <row r="96" ht="12.75">
      <c r="E96" s="145"/>
    </row>
    <row r="97" spans="1:2" ht="12.75">
      <c r="A97" s="184"/>
      <c r="B97" s="184"/>
    </row>
    <row r="98" spans="1:7" ht="12.75">
      <c r="A98" s="183"/>
      <c r="B98" s="183"/>
      <c r="C98" s="186"/>
      <c r="D98" s="186"/>
      <c r="E98" s="187"/>
      <c r="F98" s="186"/>
      <c r="G98" s="188"/>
    </row>
    <row r="99" spans="1:7" ht="12.75">
      <c r="A99" s="189"/>
      <c r="B99" s="189"/>
      <c r="C99" s="183"/>
      <c r="D99" s="183"/>
      <c r="E99" s="190"/>
      <c r="F99" s="183"/>
      <c r="G99" s="183"/>
    </row>
    <row r="100" spans="1:7" ht="12.75">
      <c r="A100" s="183"/>
      <c r="B100" s="183"/>
      <c r="C100" s="183"/>
      <c r="D100" s="183"/>
      <c r="E100" s="190"/>
      <c r="F100" s="183"/>
      <c r="G100" s="183"/>
    </row>
    <row r="101" spans="1:7" ht="12.75">
      <c r="A101" s="183"/>
      <c r="B101" s="183"/>
      <c r="C101" s="183"/>
      <c r="D101" s="183"/>
      <c r="E101" s="190"/>
      <c r="F101" s="183"/>
      <c r="G101" s="183"/>
    </row>
    <row r="102" spans="1:7" ht="12.75">
      <c r="A102" s="183"/>
      <c r="B102" s="183"/>
      <c r="C102" s="183"/>
      <c r="D102" s="183"/>
      <c r="E102" s="190"/>
      <c r="F102" s="183"/>
      <c r="G102" s="183"/>
    </row>
    <row r="103" spans="1:7" ht="12.75">
      <c r="A103" s="183"/>
      <c r="B103" s="183"/>
      <c r="C103" s="183"/>
      <c r="D103" s="183"/>
      <c r="E103" s="190"/>
      <c r="F103" s="183"/>
      <c r="G103" s="183"/>
    </row>
    <row r="104" spans="1:7" ht="12.75">
      <c r="A104" s="183"/>
      <c r="B104" s="183"/>
      <c r="C104" s="183"/>
      <c r="D104" s="183"/>
      <c r="E104" s="190"/>
      <c r="F104" s="183"/>
      <c r="G104" s="183"/>
    </row>
    <row r="105" spans="1:7" ht="12.75">
      <c r="A105" s="183"/>
      <c r="B105" s="183"/>
      <c r="C105" s="183"/>
      <c r="D105" s="183"/>
      <c r="E105" s="190"/>
      <c r="F105" s="183"/>
      <c r="G105" s="183"/>
    </row>
    <row r="106" spans="1:7" ht="12.75">
      <c r="A106" s="183"/>
      <c r="B106" s="183"/>
      <c r="C106" s="183"/>
      <c r="D106" s="183"/>
      <c r="E106" s="190"/>
      <c r="F106" s="183"/>
      <c r="G106" s="183"/>
    </row>
    <row r="107" spans="1:7" ht="12.75">
      <c r="A107" s="183"/>
      <c r="B107" s="183"/>
      <c r="C107" s="183"/>
      <c r="D107" s="183"/>
      <c r="E107" s="190"/>
      <c r="F107" s="183"/>
      <c r="G107" s="183"/>
    </row>
    <row r="108" spans="1:7" ht="12.75">
      <c r="A108" s="183"/>
      <c r="B108" s="183"/>
      <c r="C108" s="183"/>
      <c r="D108" s="183"/>
      <c r="E108" s="190"/>
      <c r="F108" s="183"/>
      <c r="G108" s="183"/>
    </row>
    <row r="109" spans="1:7" ht="12.75">
      <c r="A109" s="183"/>
      <c r="B109" s="183"/>
      <c r="C109" s="183"/>
      <c r="D109" s="183"/>
      <c r="E109" s="190"/>
      <c r="F109" s="183"/>
      <c r="G109" s="183"/>
    </row>
    <row r="110" spans="1:7" ht="12.75">
      <c r="A110" s="183"/>
      <c r="B110" s="183"/>
      <c r="C110" s="183"/>
      <c r="D110" s="183"/>
      <c r="E110" s="190"/>
      <c r="F110" s="183"/>
      <c r="G110" s="183"/>
    </row>
    <row r="111" spans="1:7" ht="12.75">
      <c r="A111" s="183"/>
      <c r="B111" s="183"/>
      <c r="C111" s="183"/>
      <c r="D111" s="183"/>
      <c r="E111" s="190"/>
      <c r="F111" s="183"/>
      <c r="G111" s="183"/>
    </row>
  </sheetData>
  <mergeCells count="4">
    <mergeCell ref="A1:G1"/>
    <mergeCell ref="A3:B3"/>
    <mergeCell ref="A4:B4"/>
    <mergeCell ref="E4:G4"/>
  </mergeCells>
  <printOptions/>
  <pageMargins left="0.5905511811023623" right="0.3937007874015748" top="0.5905511811023623" bottom="0.984251968503937" header="0.1968503937007874" footer="0.5118110236220472"/>
  <pageSetup horizontalDpi="300" verticalDpi="300" orientation="portrait" paperSize="9" r:id="rId1"/>
  <headerFooter alignWithMargins="0">
    <oddFooter>&amp;L&amp;9Zpracováno programem &amp;"Arial CE,Tučné"BUILDpower,  © RTS, a.s.&amp;R&amp;"Arial,Obyčejné"Strana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</dc:creator>
  <cp:keywords/>
  <dc:description/>
  <cp:lastModifiedBy>budzak</cp:lastModifiedBy>
  <dcterms:created xsi:type="dcterms:W3CDTF">2014-03-17T15:26:11Z</dcterms:created>
  <dcterms:modified xsi:type="dcterms:W3CDTF">2014-04-16T12:16:07Z</dcterms:modified>
  <cp:category/>
  <cp:version/>
  <cp:contentType/>
  <cp:contentStatus/>
</cp:coreProperties>
</file>