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9226"/>
  <workbookPr defaultThemeVersion="124226"/>
  <bookViews>
    <workbookView xWindow="600" yWindow="645" windowWidth="28215" windowHeight="11700" activeTab="1"/>
  </bookViews>
  <sheets>
    <sheet name="Stavba" sheetId="1" r:id="rId1"/>
    <sheet name="01 1 KL" sheetId="2" r:id="rId2"/>
    <sheet name="01 1 Rek" sheetId="3" r:id="rId3"/>
    <sheet name="01 1 Pol" sheetId="4" r:id="rId4"/>
    <sheet name="02 1 KL" sheetId="5" r:id="rId5"/>
    <sheet name="02 1 Rek" sheetId="6" r:id="rId6"/>
    <sheet name="02 1 Pol" sheetId="7" r:id="rId7"/>
  </sheets>
  <definedNames>
    <definedName name="CelkemObjekty" localSheetId="0">'Stavba'!$F$32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Objednatel" localSheetId="0">'Stavba'!$D$11</definedName>
    <definedName name="Objekt" localSheetId="0">'Stavba'!$B$29</definedName>
    <definedName name="_xlnm.Print_Area" localSheetId="1">'01 1 KL'!$A$1:$G$45</definedName>
    <definedName name="_xlnm.Print_Area" localSheetId="3">'01 1 Pol'!$A$1:$K$100</definedName>
    <definedName name="_xlnm.Print_Area" localSheetId="2">'01 1 Rek'!$A$1:$I$31</definedName>
    <definedName name="_xlnm.Print_Area" localSheetId="4">'02 1 KL'!$A$1:$G$45</definedName>
    <definedName name="_xlnm.Print_Area" localSheetId="6">'02 1 Pol'!$A$1:$K$21</definedName>
    <definedName name="_xlnm.Print_Area" localSheetId="5">'02 1 Rek'!$A$1:$I$24</definedName>
    <definedName name="_xlnm.Print_Area" localSheetId="0">'Stavba'!$B$1:$J$81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num" localSheetId="3" hidden="1">0</definedName>
    <definedName name="solver_num" localSheetId="6" hidden="1">0</definedName>
    <definedName name="solver_opt" localSheetId="3" hidden="1">#REF!</definedName>
    <definedName name="solver_opt" localSheetId="6" hidden="1">#REF!</definedName>
    <definedName name="solver_typ" localSheetId="3" hidden="1">1</definedName>
    <definedName name="solver_typ" localSheetId="6" hidden="1">1</definedName>
    <definedName name="solver_val" localSheetId="3" hidden="1">0</definedName>
    <definedName name="solver_val" localSheetId="6" hidden="1">0</definedName>
    <definedName name="SoucetDilu" localSheetId="0">'Stavba'!$F$62:$J$62</definedName>
    <definedName name="StavbaCelkem" localSheetId="0">'Stavba'!$H$32</definedName>
    <definedName name="Zhotovitel" localSheetId="0">'Stavba'!$D$7</definedName>
    <definedName name="_xlnm.Print_Titles" localSheetId="2">'01 1 Rek'!$1:$6</definedName>
    <definedName name="_xlnm.Print_Titles" localSheetId="3">'01 1 Pol'!$1:$6</definedName>
    <definedName name="_xlnm.Print_Titles" localSheetId="5">'02 1 Rek'!$1:$6</definedName>
    <definedName name="_xlnm.Print_Titles" localSheetId="6">'02 1 Pol'!$1:$6</definedName>
  </definedNames>
  <calcPr calcId="179017"/>
</workbook>
</file>

<file path=xl/sharedStrings.xml><?xml version="1.0" encoding="utf-8"?>
<sst xmlns="http://schemas.openxmlformats.org/spreadsheetml/2006/main" count="594" uniqueCount="277">
  <si>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</si>
  <si>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</si>
  <si>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</si>
  <si>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</si>
  <si>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</si>
  <si>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</si>
  <si>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</si>
  <si>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</si>
  <si>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</si>
  <si>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</si>
  <si>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</si>
  <si>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</si>
  <si>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</si>
  <si>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</si>
  <si>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</si>
  <si>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</si>
  <si>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</si>
  <si>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</si>
  <si>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</si>
  <si>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</si>
  <si>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</si>
  <si>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</si>
  <si>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</si>
  <si>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</si>
  <si>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</si>
  <si>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</si>
  <si>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</si>
  <si>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</si>
  <si>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</si>
  <si>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</si>
  <si>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</si>
  <si>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</si>
  <si>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</si>
  <si>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</si>
  <si>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</si>
  <si>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</si>
  <si>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</si>
  <si>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</si>
  <si>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</si>
  <si>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</si>
  <si>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</si>
  <si>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</si>
  <si>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</si>
  <si>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</si>
  <si>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</si>
  <si>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</si>
  <si>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</si>
  <si>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</si>
  <si>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</si>
  <si>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</si>
  <si>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</si>
  <si>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</si>
  <si>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</si>
  <si>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</si>
  <si>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</si>
  <si>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</si>
  <si>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</si>
  <si>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</si>
  <si>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</si>
  <si>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</si>
  <si>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</si>
  <si>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</si>
  <si>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</si>
  <si>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</si>
  <si>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</si>
  <si>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</si>
  <si>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</si>
  <si>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</si>
  <si>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</si>
  <si>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</si>
  <si>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</si>
  <si>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</si>
  <si>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</si>
  <si>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</si>
  <si>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</si>
  <si>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</si>
  <si>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</si>
  <si>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</si>
  <si>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</si>
  <si>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</si>
  <si>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</si>
  <si>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</si>
  <si>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</si>
  <si>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</si>
  <si>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</si>
  <si>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</si>
  <si>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</si>
  <si>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</si>
  <si>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</si>
  <si>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</si>
  <si>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</si>
  <si>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</si>
  <si>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</si>
  <si>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</si>
  <si>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</si>
  <si>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</si>
  <si>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</si>
  <si>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</si>
  <si>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</si>
  <si>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Celkem za</t>
  </si>
  <si>
    <t>SLEPÝ ROZPOČET</t>
  </si>
  <si>
    <t>Slepý rozpočet</t>
  </si>
  <si>
    <t>171201</t>
  </si>
  <si>
    <t>Oprava nákladního výtahu Nejedlého 3, Brno Lesná</t>
  </si>
  <si>
    <t>171201 Oprava nákladního výtahu Nejedlého 3, Brno Lesná</t>
  </si>
  <si>
    <t>01</t>
  </si>
  <si>
    <t>Stavební práce</t>
  </si>
  <si>
    <t>01 Stavební práce</t>
  </si>
  <si>
    <t>3</t>
  </si>
  <si>
    <t>Svislé a kompletní konstrukce</t>
  </si>
  <si>
    <t>3 Svislé a kompletní konstrukce</t>
  </si>
  <si>
    <t>317361921RT4</t>
  </si>
  <si>
    <t>Výztuž překladů a říms ze svařovaných sítí průměr drátu 6,0, oka 100/100 mm</t>
  </si>
  <si>
    <t>t</t>
  </si>
  <si>
    <t>doplnění prostoru mezi novým a původním výtahem:(0,11*0,995+0,19*0,1)*0,0044</t>
  </si>
  <si>
    <t>342266111RU7</t>
  </si>
  <si>
    <t>Obklad stěn sádrokartonem na ocelovou konstrukci desky standard tl. 12,5 mm, bez izolace</t>
  </si>
  <si>
    <t>m2</t>
  </si>
  <si>
    <t>obklad výtahu:1,74*3,0</t>
  </si>
  <si>
    <t>0,995*3,0</t>
  </si>
  <si>
    <t>(1,74+0,1)*3,0</t>
  </si>
  <si>
    <t>317941121RT3</t>
  </si>
  <si>
    <t>Osazení ocelových válcovaných nosníků do č.12 včetně dodávky profilu I č.12 a vč. souvis. prací</t>
  </si>
  <si>
    <t>kpl</t>
  </si>
  <si>
    <t>U120 v podlaze:1</t>
  </si>
  <si>
    <t>31</t>
  </si>
  <si>
    <t>Zdi podpěrné a volné</t>
  </si>
  <si>
    <t>31 Zdi podpěrné a volné</t>
  </si>
  <si>
    <t>31-01</t>
  </si>
  <si>
    <t>D+M  překladu nad otvorem z I14 v 1.PP vč. vyzdění, výztuže dle PD</t>
  </si>
  <si>
    <t>4</t>
  </si>
  <si>
    <t>Vodorovné konstrukce</t>
  </si>
  <si>
    <t>4 Vodorovné konstrukce</t>
  </si>
  <si>
    <t>411388531R00</t>
  </si>
  <si>
    <t xml:space="preserve">Zabetonování otvorů o ploše do 1 m2 ve stropech </t>
  </si>
  <si>
    <t>m3</t>
  </si>
  <si>
    <t>doplnění prostoru mezi novým a původním výtahem:(0,11*0,995+0,19*0,1)*0,07</t>
  </si>
  <si>
    <t>61</t>
  </si>
  <si>
    <t>Upravy povrchů vnitřní</t>
  </si>
  <si>
    <t>61 Upravy povrchů vnitřní</t>
  </si>
  <si>
    <t>612409991RT2</t>
  </si>
  <si>
    <t>Začištění omítek kolem oken,dveří apod. s použitím suché maltové směsi</t>
  </si>
  <si>
    <t>m</t>
  </si>
  <si>
    <t>šachet.dveře:2,09+1,26+2,09</t>
  </si>
  <si>
    <t>612421615R00</t>
  </si>
  <si>
    <t xml:space="preserve">Omítka vnitřní zdiva, MVC, hrubá zatřená </t>
  </si>
  <si>
    <t>ostění vybouraného otvoru:(2,0+0,86+2,0)*0,25</t>
  </si>
  <si>
    <t>vyplnění spár:4,2*0,06*2</t>
  </si>
  <si>
    <t>4*1,5*0,06</t>
  </si>
  <si>
    <t>zapravení odřezané konzoly:1,77*0,15</t>
  </si>
  <si>
    <t>612421637R00</t>
  </si>
  <si>
    <t xml:space="preserve">Omítka vnitřní zdiva, MVC, štuková </t>
  </si>
  <si>
    <t>94</t>
  </si>
  <si>
    <t>Lešení a stavební výtahy</t>
  </si>
  <si>
    <t>94 Lešení a stavební výtahy</t>
  </si>
  <si>
    <t>941955001R00</t>
  </si>
  <si>
    <t xml:space="preserve">Lešení lehké pomocné, výška podlahy do 1,2 m </t>
  </si>
  <si>
    <t>bourání stěny:1,0*1,0</t>
  </si>
  <si>
    <t>bourání konzoly:1,77*1,0</t>
  </si>
  <si>
    <t>bourání dveří:1,2*1,0</t>
  </si>
  <si>
    <t>montáž SDK:(1,74+0,995+1,74)*1,0</t>
  </si>
  <si>
    <t>96</t>
  </si>
  <si>
    <t>Bourání konstrukcí</t>
  </si>
  <si>
    <t>96 Bourání konstrukcí</t>
  </si>
  <si>
    <t>962032241R00</t>
  </si>
  <si>
    <t xml:space="preserve">Bourání zdiva z cihel pálených na MC </t>
  </si>
  <si>
    <t>ubourání ostění:2,09*0,125*0,05*2</t>
  </si>
  <si>
    <t>otvor pro technologie nového výtahu:0,86*2,0*0,25</t>
  </si>
  <si>
    <t>962052211R00</t>
  </si>
  <si>
    <t xml:space="preserve">Bourání zdiva železobetonového nadzákladového </t>
  </si>
  <si>
    <t>konzola:1,77*0,5*0,1</t>
  </si>
  <si>
    <t>967031142R00</t>
  </si>
  <si>
    <t xml:space="preserve">Přisekání rovných ostění cihelných na MC </t>
  </si>
  <si>
    <t>osekání ostění šachetních dveří:2,09*0,125*2</t>
  </si>
  <si>
    <t>968071126R00</t>
  </si>
  <si>
    <t xml:space="preserve">Vyvěšení, zavěšení kovových křídel dveří nad 2 m2 </t>
  </si>
  <si>
    <t>kus</t>
  </si>
  <si>
    <t>šachetní dveře:1</t>
  </si>
  <si>
    <t>968072456R00</t>
  </si>
  <si>
    <t xml:space="preserve">Vybourání kovových dveřních zárubní pl. nad 2 m2 </t>
  </si>
  <si>
    <t>šachetní dveře:1,06*2,0</t>
  </si>
  <si>
    <t>970231150R00</t>
  </si>
  <si>
    <t xml:space="preserve">Řezání cihelného zdiva hl. řezu 150 mm </t>
  </si>
  <si>
    <t>řezání šachetních dveří:2*2,09</t>
  </si>
  <si>
    <t>970251100R00</t>
  </si>
  <si>
    <t xml:space="preserve">Řezání železobetonu hl. řezu 100 mm </t>
  </si>
  <si>
    <t>konzola:1,77</t>
  </si>
  <si>
    <t>974031122R00</t>
  </si>
  <si>
    <t xml:space="preserve">Vysekání rýh ve zdi cihelné 3 x 7 cm </t>
  </si>
  <si>
    <t>drážky pro osazení ocel. kce šachty:2*4,2</t>
  </si>
  <si>
    <t>4*1,5</t>
  </si>
  <si>
    <t>99-001</t>
  </si>
  <si>
    <t>Kompletní DMT výtah. technologie vč. ocel. poklopu vč. rámu</t>
  </si>
  <si>
    <t>979011111R00</t>
  </si>
  <si>
    <t xml:space="preserve">Svislá doprava suti a vybour. hmot za 2.NP a 1.PP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</si>
  <si>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</si>
  <si>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</si>
  <si>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</si>
  <si>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</si>
  <si>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</si>
  <si>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</si>
  <si>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</si>
  <si>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</si>
  <si>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979990001R00</t>
  </si>
  <si>
    <t xml:space="preserve">Poplatek za skládku stavební suti </t>
  </si>
  <si>
    <t>99</t>
  </si>
  <si>
    <t>Staveništní přesun hmot</t>
  </si>
  <si>
    <t>99 Staveništní přesun hmot</t>
  </si>
  <si>
    <t>999281111R00</t>
  </si>
  <si>
    <t xml:space="preserve">Přesun hmot pro opravy a údržbu do výšky 25 m </t>
  </si>
  <si>
    <t>771</t>
  </si>
  <si>
    <t>Podlahy z dlaždic a obklady</t>
  </si>
  <si>
    <t>771 Podlahy z dlaždic a obklady</t>
  </si>
  <si>
    <t>771445014R00</t>
  </si>
  <si>
    <t xml:space="preserve">Obklad soklíků hutných, rovných,tmel,v.do 100 mm </t>
  </si>
  <si>
    <t>kolem šachty:(1,774+0,995)*2</t>
  </si>
  <si>
    <t>771578011R00</t>
  </si>
  <si>
    <t xml:space="preserve">Spára podlaha - stěna, silikonem </t>
  </si>
  <si>
    <t>5,538</t>
  </si>
  <si>
    <t>771575014RAA</t>
  </si>
  <si>
    <t>Dlažba do tmele Schömburg 30 x 30 cm do tmele Monoflex</t>
  </si>
  <si>
    <t>doplnění prostoru mezi novým a původním výtahem:(0,11*0,995+0,19*0,1)</t>
  </si>
  <si>
    <t>opravy podlah:</t>
  </si>
  <si>
    <t>kolem poklopu:(1,77+0,86)*2*0,2</t>
  </si>
  <si>
    <t>u dveří:1,16*0,2</t>
  </si>
  <si>
    <t>597640491</t>
  </si>
  <si>
    <t xml:space="preserve">Sokl neglazovaný slinutý </t>
  </si>
  <si>
    <t>sokl:5,538*0,1*1,1</t>
  </si>
  <si>
    <t>998771202R00</t>
  </si>
  <si>
    <t xml:space="preserve">Přesun hmot pro podlahy z dlaždic, výšky do 12 m </t>
  </si>
  <si>
    <t>777</t>
  </si>
  <si>
    <t>Podlahy ze syntetických hmot</t>
  </si>
  <si>
    <t>777 Podlahy ze syntetických hmot</t>
  </si>
  <si>
    <t>777-001</t>
  </si>
  <si>
    <t xml:space="preserve">D+M bezprašný nátěr </t>
  </si>
  <si>
    <t>dno a stěny výtahu:1,2*(1,77+0,86)*2</t>
  </si>
  <si>
    <t>1,77*0,86</t>
  </si>
  <si>
    <t>998777202R00</t>
  </si>
  <si>
    <t xml:space="preserve">Přesun hmot pro podlahy syntetické, výšky do 12 m </t>
  </si>
  <si>
    <t>784</t>
  </si>
  <si>
    <t>Malby</t>
  </si>
  <si>
    <t>784 Malby</t>
  </si>
  <si>
    <t>784442021RT2</t>
  </si>
  <si>
    <t>Malba disperzní interiérová, výška do 3,8 m pro SDK 2 x nátěr, 1 x penetrace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</si>
  <si>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</si>
  <si>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</si>
  <si>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</si>
  <si>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</si>
  <si>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</si>
  <si>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</si>
  <si>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</si>
  <si>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</si>
  <si>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Jedná se o rozpočtové náklady zpracované dle systému RTS.
V rozpočtu není uvažováno s výmalbou v případě poškození malby při stavebních pracech.</t>
  </si>
  <si>
    <t>1 Rozpočtové náklady</t>
  </si>
  <si>
    <t>02</t>
  </si>
  <si>
    <t>D+M výtahu</t>
  </si>
  <si>
    <t>02 D+M výtahu</t>
  </si>
  <si>
    <t>767</t>
  </si>
  <si>
    <t>Konstrukce zámečnické</t>
  </si>
  <si>
    <t>767 Konstrukce zámečnické</t>
  </si>
  <si>
    <t>767-001</t>
  </si>
  <si>
    <t>D+M ocelové konstrukce dle PD vč. nátěru</t>
  </si>
  <si>
    <t>M21</t>
  </si>
  <si>
    <t>Elektromontáže</t>
  </si>
  <si>
    <t>M21 Elektromontáže</t>
  </si>
  <si>
    <t>M21-001</t>
  </si>
  <si>
    <t>D+M Přívodní kabel CXKH-R-J 5x4 vč. bezhalogenové vkládací lišty a revize přívodu</t>
  </si>
  <si>
    <t>M33</t>
  </si>
  <si>
    <t>Montáže dopravních zařízení a vah-výtahy</t>
  </si>
  <si>
    <t>M33 Montáže dopravních zařízení a vah-výtahy</t>
  </si>
  <si>
    <t>M33-001</t>
  </si>
  <si>
    <t xml:space="preserve">D+M výtahové technologie dle PD </t>
  </si>
  <si>
    <t>Dodávka a montáž výtahu obsahuje dodávku a montáž výtahové technologie:</t>
  </si>
  <si>
    <t>0</t>
  </si>
  <si>
    <t>Stavební práce související s dodávkou výtahové technologie jsou naceněny v rozpočtu Stavební práce:</t>
  </si>
  <si>
    <t xml:space="preserve">
</t>
  </si>
  <si>
    <t>Slepý rozpočet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</si>
</sst>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19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33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0" xfId="0" applyNumberFormat="1" applyFont="1" applyFill="1" applyBorder="1" applyAlignment="1">
      <alignment horizontal="right" vertical="center"/>
    </xf>
    <xf numFmtId="4" fontId="6" fillId="4" borderId="11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13" xfId="0" applyNumberFormat="1" applyFont="1" applyBorder="1"/>
    <xf numFmtId="3" fontId="4" fillId="0" borderId="14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165" fontId="1" fillId="0" borderId="15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2" xfId="0" applyNumberFormat="1" applyFont="1" applyFill="1" applyBorder="1" applyAlignment="1">
      <alignment horizontal="right" vertical="center"/>
    </xf>
    <xf numFmtId="165" fontId="4" fillId="4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4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4" fontId="7" fillId="2" borderId="12" xfId="0" applyNumberFormat="1" applyFont="1" applyFill="1" applyBorder="1" applyAlignment="1">
      <alignment horizontal="center" vertical="center"/>
    </xf>
    <xf numFmtId="165" fontId="3" fillId="0" borderId="14" xfId="0" applyNumberFormat="1" applyFont="1" applyBorder="1"/>
    <xf numFmtId="165" fontId="3" fillId="0" borderId="15" xfId="0" applyNumberFormat="1" applyFont="1" applyBorder="1"/>
    <xf numFmtId="165" fontId="3" fillId="4" borderId="12" xfId="0" applyNumberFormat="1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3" fillId="0" borderId="7" xfId="0" applyNumberFormat="1" applyFont="1" applyBorder="1"/>
    <xf numFmtId="3" fontId="4" fillId="0" borderId="7" xfId="0" applyNumberFormat="1" applyFont="1" applyBorder="1" applyAlignment="1">
      <alignment horizontal="right"/>
    </xf>
    <xf numFmtId="164" fontId="3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164" fontId="3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Continuous" vertical="top"/>
    </xf>
    <xf numFmtId="0" fontId="1" fillId="0" borderId="9" xfId="0" applyFont="1" applyBorder="1" applyAlignment="1">
      <alignment horizontal="centerContinuous"/>
    </xf>
    <xf numFmtId="0" fontId="7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Continuous"/>
    </xf>
    <xf numFmtId="49" fontId="4" fillId="2" borderId="18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centerContinuous"/>
    </xf>
    <xf numFmtId="0" fontId="3" fillId="0" borderId="19" xfId="0" applyFont="1" applyBorder="1"/>
    <xf numFmtId="49" fontId="3" fillId="0" borderId="20" xfId="0" applyNumberFormat="1" applyFont="1" applyBorder="1" applyAlignment="1">
      <alignment horizontal="left"/>
    </xf>
    <xf numFmtId="0" fontId="1" fillId="0" borderId="21" xfId="0" applyFont="1" applyBorder="1"/>
    <xf numFmtId="0" fontId="3" fillId="0" borderId="3" xfId="0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0" fontId="3" fillId="0" borderId="12" xfId="0" applyFont="1" applyBorder="1"/>
    <xf numFmtId="0" fontId="3" fillId="0" borderId="22" xfId="0" applyFont="1" applyBorder="1" applyAlignment="1">
      <alignment horizontal="left"/>
    </xf>
    <xf numFmtId="0" fontId="7" fillId="0" borderId="21" xfId="0" applyFont="1" applyBorder="1"/>
    <xf numFmtId="49" fontId="3" fillId="0" borderId="22" xfId="0" applyNumberFormat="1" applyFont="1" applyBorder="1" applyAlignment="1">
      <alignment horizontal="left"/>
    </xf>
    <xf numFmtId="49" fontId="7" fillId="2" borderId="21" xfId="0" applyNumberFormat="1" applyFont="1" applyFill="1" applyBorder="1"/>
    <xf numFmtId="49" fontId="1" fillId="2" borderId="3" xfId="0" applyNumberFormat="1" applyFont="1" applyFill="1" applyBorder="1"/>
    <xf numFmtId="49" fontId="7" fillId="2" borderId="2" xfId="0" applyNumberFormat="1" applyFont="1" applyFill="1" applyBorder="1"/>
    <xf numFmtId="49" fontId="1" fillId="2" borderId="2" xfId="0" applyNumberFormat="1" applyFont="1" applyFill="1" applyBorder="1"/>
    <xf numFmtId="0" fontId="3" fillId="0" borderId="12" xfId="0" applyFont="1" applyFill="1" applyBorder="1"/>
    <xf numFmtId="3" fontId="3" fillId="0" borderId="22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3" xfId="0" applyNumberFormat="1" applyFont="1" applyFill="1" applyBorder="1"/>
    <xf numFmtId="49" fontId="1" fillId="2" borderId="5" xfId="0" applyNumberFormat="1" applyFont="1" applyFill="1" applyBorder="1"/>
    <xf numFmtId="49" fontId="7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2" xfId="0" applyNumberFormat="1" applyFont="1" applyBorder="1" applyAlignment="1">
      <alignment horizontal="left"/>
    </xf>
    <xf numFmtId="0" fontId="3" fillId="0" borderId="24" xfId="0" applyFont="1" applyBorder="1"/>
    <xf numFmtId="0" fontId="3" fillId="0" borderId="12" xfId="0" applyNumberFormat="1" applyFont="1" applyBorder="1"/>
    <xf numFmtId="0" fontId="3" fillId="0" borderId="25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25" xfId="0" applyFont="1" applyBorder="1" applyAlignment="1">
      <alignment horizontal="left"/>
    </xf>
    <xf numFmtId="0" fontId="1" fillId="0" borderId="0" xfId="0" applyFont="1" applyBorder="1"/>
    <xf numFmtId="0" fontId="3" fillId="0" borderId="1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3" fontId="1" fillId="0" borderId="0" xfId="0" applyNumberFormat="1" applyFont="1"/>
    <xf numFmtId="0" fontId="3" fillId="0" borderId="21" xfId="0" applyFont="1" applyBorder="1"/>
    <xf numFmtId="0" fontId="3" fillId="0" borderId="19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2" fillId="0" borderId="27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7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0" borderId="31" xfId="0" applyFont="1" applyBorder="1"/>
    <xf numFmtId="0" fontId="1" fillId="0" borderId="32" xfId="0" applyFont="1" applyBorder="1"/>
    <xf numFmtId="3" fontId="1" fillId="0" borderId="20" xfId="0" applyNumberFormat="1" applyFont="1" applyBorder="1"/>
    <xf numFmtId="0" fontId="1" fillId="0" borderId="16" xfId="0" applyFont="1" applyBorder="1"/>
    <xf numFmtId="3" fontId="1" fillId="0" borderId="18" xfId="0" applyNumberFormat="1" applyFont="1" applyBorder="1"/>
    <xf numFmtId="0" fontId="1" fillId="0" borderId="17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3" xfId="0" applyFont="1" applyBorder="1"/>
    <xf numFmtId="0" fontId="1" fillId="0" borderId="32" xfId="0" applyFont="1" applyBorder="1" applyAlignment="1">
      <alignment shrinkToFit="1"/>
    </xf>
    <xf numFmtId="0" fontId="1" fillId="0" borderId="34" xfId="0" applyFont="1" applyBorder="1"/>
    <xf numFmtId="0" fontId="1" fillId="0" borderId="23" xfId="0" applyFont="1" applyBorder="1"/>
    <xf numFmtId="3" fontId="1" fillId="0" borderId="35" xfId="0" applyNumberFormat="1" applyFont="1" applyBorder="1"/>
    <xf numFmtId="0" fontId="1" fillId="0" borderId="36" xfId="0" applyFont="1" applyBorder="1"/>
    <xf numFmtId="3" fontId="1" fillId="0" borderId="37" xfId="0" applyNumberFormat="1" applyFont="1" applyBorder="1"/>
    <xf numFmtId="0" fontId="1" fillId="0" borderId="38" xfId="0" applyFont="1" applyBorder="1"/>
    <xf numFmtId="0" fontId="7" fillId="2" borderId="16" xfId="0" applyFont="1" applyFill="1" applyBorder="1"/>
    <xf numFmtId="0" fontId="7" fillId="2" borderId="18" xfId="0" applyFont="1" applyFill="1" applyBorder="1"/>
    <xf numFmtId="0" fontId="7" fillId="2" borderId="17" xfId="0" applyFont="1" applyFill="1" applyBorder="1"/>
    <xf numFmtId="0" fontId="7" fillId="2" borderId="39" xfId="0" applyFont="1" applyFill="1" applyBorder="1"/>
    <xf numFmtId="0" fontId="7" fillId="2" borderId="40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1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7" xfId="0" applyFont="1" applyBorder="1"/>
    <xf numFmtId="165" fontId="1" fillId="0" borderId="13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6" xfId="0" applyFont="1" applyFill="1" applyBorder="1"/>
    <xf numFmtId="0" fontId="6" fillId="2" borderId="37" xfId="0" applyFont="1" applyFill="1" applyBorder="1"/>
    <xf numFmtId="0" fontId="6" fillId="2" borderId="38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49" fontId="7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49" fontId="7" fillId="0" borderId="48" xfId="20" applyNumberFormat="1" applyFont="1" applyBorder="1">
      <alignment/>
      <protection/>
    </xf>
    <xf numFmtId="49" fontId="1" fillId="0" borderId="48" xfId="20" applyNumberFormat="1" applyFont="1" applyBorder="1">
      <alignment/>
      <protection/>
    </xf>
    <xf numFmtId="49" fontId="1" fillId="0" borderId="48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0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3" fontId="1" fillId="0" borderId="41" xfId="0" applyNumberFormat="1" applyFont="1" applyBorder="1"/>
    <xf numFmtId="0" fontId="7" fillId="2" borderId="10" xfId="0" applyFont="1" applyFill="1" applyBorder="1"/>
    <xf numFmtId="0" fontId="7" fillId="2" borderId="11" xfId="0" applyFont="1" applyFill="1" applyBorder="1"/>
    <xf numFmtId="3" fontId="7" fillId="2" borderId="30" xfId="0" applyNumberFormat="1" applyFont="1" applyFill="1" applyBorder="1"/>
    <xf numFmtId="3" fontId="7" fillId="2" borderId="49" xfId="0" applyNumberFormat="1" applyFont="1" applyFill="1" applyBorder="1"/>
    <xf numFmtId="3" fontId="7" fillId="2" borderId="50" xfId="0" applyNumberFormat="1" applyFont="1" applyFill="1" applyBorder="1"/>
    <xf numFmtId="3" fontId="7" fillId="2" borderId="51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0" xfId="0" applyFont="1" applyFill="1" applyBorder="1"/>
    <xf numFmtId="0" fontId="7" fillId="2" borderId="52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right"/>
    </xf>
    <xf numFmtId="4" fontId="4" fillId="2" borderId="40" xfId="0" applyNumberFormat="1" applyFont="1" applyFill="1" applyBorder="1" applyAlignment="1">
      <alignment horizontal="right"/>
    </xf>
    <xf numFmtId="0" fontId="1" fillId="0" borderId="26" xfId="0" applyFont="1" applyBorder="1"/>
    <xf numFmtId="3" fontId="1" fillId="0" borderId="33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3" fontId="1" fillId="0" borderId="42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0" fontId="1" fillId="2" borderId="36" xfId="0" applyFont="1" applyFill="1" applyBorder="1"/>
    <xf numFmtId="0" fontId="7" fillId="2" borderId="37" xfId="0" applyFont="1" applyFill="1" applyBorder="1"/>
    <xf numFmtId="0" fontId="1" fillId="2" borderId="37" xfId="0" applyFont="1" applyFill="1" applyBorder="1"/>
    <xf numFmtId="4" fontId="1" fillId="2" borderId="53" xfId="0" applyNumberFormat="1" applyFont="1" applyFill="1" applyBorder="1"/>
    <xf numFmtId="4" fontId="1" fillId="2" borderId="36" xfId="0" applyNumberFormat="1" applyFont="1" applyFill="1" applyBorder="1"/>
    <xf numFmtId="4" fontId="1" fillId="2" borderId="37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1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3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0" fontId="1" fillId="0" borderId="48" xfId="20" applyFont="1" applyBorder="1">
      <alignment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2" borderId="12" xfId="20" applyNumberFormat="1" applyFont="1" applyFill="1" applyBorder="1">
      <alignment/>
      <protection/>
    </xf>
    <xf numFmtId="0" fontId="3" fillId="2" borderId="3" xfId="20" applyFont="1" applyFill="1" applyBorder="1" applyAlignment="1">
      <alignment horizontal="center"/>
      <protection/>
    </xf>
    <xf numFmtId="0" fontId="3" fillId="2" borderId="3" xfId="20" applyNumberFormat="1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 wrapText="1"/>
      <protection/>
    </xf>
    <xf numFmtId="0" fontId="7" fillId="0" borderId="15" xfId="20" applyFont="1" applyBorder="1" applyAlignment="1">
      <alignment horizontal="center"/>
      <protection/>
    </xf>
    <xf numFmtId="49" fontId="7" fillId="0" borderId="15" xfId="20" applyNumberFormat="1" applyFont="1" applyBorder="1" applyAlignment="1">
      <alignment horizontal="left"/>
      <protection/>
    </xf>
    <xf numFmtId="0" fontId="7" fillId="0" borderId="1" xfId="20" applyFont="1" applyBorder="1">
      <alignment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NumberFormat="1" applyFont="1" applyBorder="1" applyAlignment="1">
      <alignment horizontal="right"/>
      <protection/>
    </xf>
    <xf numFmtId="0" fontId="1" fillId="0" borderId="3" xfId="20" applyNumberFormat="1" applyFont="1" applyBorder="1">
      <alignment/>
      <protection/>
    </xf>
    <xf numFmtId="0" fontId="1" fillId="0" borderId="6" xfId="20" applyNumberFormat="1" applyFont="1" applyFill="1" applyBorder="1">
      <alignment/>
      <protection/>
    </xf>
    <xf numFmtId="0" fontId="1" fillId="0" borderId="13" xfId="20" applyNumberFormat="1" applyFont="1" applyFill="1" applyBorder="1">
      <alignment/>
      <protection/>
    </xf>
    <xf numFmtId="0" fontId="1" fillId="0" borderId="6" xfId="20" applyFont="1" applyFill="1" applyBorder="1">
      <alignment/>
      <protection/>
    </xf>
    <xf numFmtId="0" fontId="1" fillId="0" borderId="13" xfId="20" applyFont="1" applyFill="1" applyBorder="1">
      <alignment/>
      <protection/>
    </xf>
    <xf numFmtId="0" fontId="12" fillId="0" borderId="0" xfId="20" applyFont="1">
      <alignment/>
      <protection/>
    </xf>
    <xf numFmtId="0" fontId="8" fillId="0" borderId="14" xfId="20" applyFont="1" applyBorder="1" applyAlignment="1">
      <alignment horizontal="center" vertical="top"/>
      <protection/>
    </xf>
    <xf numFmtId="49" fontId="8" fillId="0" borderId="14" xfId="20" applyNumberFormat="1" applyFont="1" applyBorder="1" applyAlignment="1">
      <alignment horizontal="left" vertical="top"/>
      <protection/>
    </xf>
    <xf numFmtId="0" fontId="8" fillId="0" borderId="14" xfId="20" applyFont="1" applyBorder="1" applyAlignment="1">
      <alignment vertical="top" wrapText="1"/>
      <protection/>
    </xf>
    <xf numFmtId="49" fontId="8" fillId="0" borderId="14" xfId="20" applyNumberFormat="1" applyFont="1" applyBorder="1" applyAlignment="1">
      <alignment horizontal="center" shrinkToFit="1"/>
      <protection/>
    </xf>
    <xf numFmtId="4" fontId="8" fillId="0" borderId="14" xfId="20" applyNumberFormat="1" applyFont="1" applyBorder="1" applyAlignment="1">
      <alignment horizontal="right"/>
      <protection/>
    </xf>
    <xf numFmtId="4" fontId="8" fillId="0" borderId="14" xfId="20" applyNumberFormat="1" applyFont="1" applyBorder="1">
      <alignment/>
      <protection/>
    </xf>
    <xf numFmtId="168" fontId="8" fillId="0" borderId="14" xfId="20" applyNumberFormat="1" applyFont="1" applyBorder="1">
      <alignment/>
      <protection/>
    </xf>
    <xf numFmtId="4" fontId="8" fillId="0" borderId="13" xfId="20" applyNumberFormat="1" applyFont="1" applyBorder="1">
      <alignment/>
      <protection/>
    </xf>
    <xf numFmtId="0" fontId="3" fillId="0" borderId="15" xfId="20" applyFont="1" applyBorder="1" applyAlignment="1">
      <alignment horizontal="center"/>
      <protection/>
    </xf>
    <xf numFmtId="4" fontId="1" fillId="0" borderId="5" xfId="20" applyNumberFormat="1" applyFont="1" applyBorder="1">
      <alignment/>
      <protection/>
    </xf>
    <xf numFmtId="0" fontId="13" fillId="0" borderId="0" xfId="20" applyFont="1" applyAlignment="1">
      <alignment wrapText="1"/>
      <protection/>
    </xf>
    <xf numFmtId="49" fontId="3" fillId="0" borderId="15" xfId="20" applyNumberFormat="1" applyFont="1" applyBorder="1" applyAlignment="1">
      <alignment horizontal="right"/>
      <protection/>
    </xf>
    <xf numFmtId="4" fontId="14" fillId="5" borderId="54" xfId="20" applyNumberFormat="1" applyFont="1" applyFill="1" applyBorder="1" applyAlignment="1">
      <alignment horizontal="right" wrapText="1"/>
      <protection/>
    </xf>
    <xf numFmtId="0" fontId="14" fillId="5" borderId="4" xfId="20" applyFont="1" applyFill="1" applyBorder="1" applyAlignment="1">
      <alignment horizontal="left" wrapText="1"/>
      <protection/>
    </xf>
    <xf numFmtId="0" fontId="14" fillId="0" borderId="5" xfId="0" applyFont="1" applyBorder="1" applyAlignment="1">
      <alignment horizontal="right"/>
    </xf>
    <xf numFmtId="0" fontId="1" fillId="0" borderId="4" xfId="20" applyFont="1" applyBorder="1">
      <alignment/>
      <protection/>
    </xf>
    <xf numFmtId="0" fontId="1" fillId="0" borderId="0" xfId="20" applyFont="1" applyBorder="1">
      <alignment/>
      <protection/>
    </xf>
    <xf numFmtId="0" fontId="1" fillId="2" borderId="12" xfId="20" applyFont="1" applyFill="1" applyBorder="1" applyAlignment="1">
      <alignment horizontal="center"/>
      <protection/>
    </xf>
    <xf numFmtId="49" fontId="16" fillId="2" borderId="12" xfId="20" applyNumberFormat="1" applyFont="1" applyFill="1" applyBorder="1" applyAlignment="1">
      <alignment horizontal="left"/>
      <protection/>
    </xf>
    <xf numFmtId="0" fontId="16" fillId="2" borderId="1" xfId="20" applyFont="1" applyFill="1" applyBorder="1">
      <alignment/>
      <protection/>
    </xf>
    <xf numFmtId="0" fontId="1" fillId="2" borderId="2" xfId="20" applyFont="1" applyFill="1" applyBorder="1" applyAlignment="1">
      <alignment horizontal="center"/>
      <protection/>
    </xf>
    <xf numFmtId="4" fontId="1" fillId="2" borderId="2" xfId="20" applyNumberFormat="1" applyFont="1" applyFill="1" applyBorder="1" applyAlignment="1">
      <alignment horizontal="right"/>
      <protection/>
    </xf>
    <xf numFmtId="4" fontId="1" fillId="2" borderId="3" xfId="20" applyNumberFormat="1" applyFont="1" applyFill="1" applyBorder="1" applyAlignment="1">
      <alignment horizontal="right"/>
      <protection/>
    </xf>
    <xf numFmtId="4" fontId="7" fillId="2" borderId="12" xfId="20" applyNumberFormat="1" applyFont="1" applyFill="1" applyBorder="1">
      <alignment/>
      <protection/>
    </xf>
    <xf numFmtId="0" fontId="1" fillId="2" borderId="2" xfId="20" applyFont="1" applyFill="1" applyBorder="1">
      <alignment/>
      <protection/>
    </xf>
    <xf numFmtId="4" fontId="7" fillId="2" borderId="3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7" fillId="0" borderId="0" xfId="20" applyFont="1" applyAlignment="1">
      <alignment/>
      <protection/>
    </xf>
    <xf numFmtId="0" fontId="18" fillId="0" borderId="0" xfId="20" applyFont="1" applyBorder="1">
      <alignment/>
      <protection/>
    </xf>
    <xf numFmtId="3" fontId="18" fillId="0" borderId="0" xfId="20" applyNumberFormat="1" applyFont="1" applyBorder="1" applyAlignment="1">
      <alignment horizontal="right"/>
      <protection/>
    </xf>
    <xf numFmtId="4" fontId="18" fillId="0" borderId="0" xfId="20" applyNumberFormat="1" applyFont="1" applyBorder="1">
      <alignment/>
      <protection/>
    </xf>
    <xf numFmtId="0" fontId="17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3" fillId="0" borderId="23" xfId="0" applyNumberFormat="1" applyFont="1" applyBorder="1"/>
    <xf numFmtId="3" fontId="1" fillId="0" borderId="5" xfId="0" applyNumberFormat="1" applyFont="1" applyBorder="1"/>
    <xf numFmtId="3" fontId="1" fillId="0" borderId="15" xfId="0" applyNumberFormat="1" applyFont="1" applyBorder="1"/>
    <xf numFmtId="3" fontId="1" fillId="0" borderId="55" xfId="0" applyNumberFormat="1" applyFont="1" applyBorder="1"/>
    <xf numFmtId="3" fontId="13" fillId="0" borderId="0" xfId="20" applyNumberFormat="1" applyFont="1" applyAlignment="1">
      <alignment wrapText="1"/>
      <protection/>
    </xf>
    <xf numFmtId="4" fontId="1" fillId="0" borderId="7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56" xfId="0" applyNumberFormat="1" applyFont="1" applyBorder="1" applyAlignment="1">
      <alignment horizontal="right" vertical="center"/>
    </xf>
    <xf numFmtId="3" fontId="6" fillId="6" borderId="11" xfId="0" applyNumberFormat="1" applyFont="1" applyFill="1" applyBorder="1" applyAlignment="1">
      <alignment horizontal="right" vertical="center"/>
    </xf>
    <xf numFmtId="3" fontId="6" fillId="6" borderId="49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167" fontId="1" fillId="0" borderId="1" xfId="0" applyNumberFormat="1" applyFont="1" applyBorder="1" applyAlignment="1">
      <alignment horizontal="right" indent="2"/>
    </xf>
    <xf numFmtId="167" fontId="1" fillId="0" borderId="25" xfId="0" applyNumberFormat="1" applyFont="1" applyBorder="1" applyAlignment="1">
      <alignment horizontal="right" indent="2"/>
    </xf>
    <xf numFmtId="167" fontId="6" fillId="2" borderId="57" xfId="0" applyNumberFormat="1" applyFont="1" applyFill="1" applyBorder="1" applyAlignment="1">
      <alignment horizontal="right" indent="2"/>
    </xf>
    <xf numFmtId="167" fontId="6" fillId="2" borderId="53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36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center"/>
      <protection/>
    </xf>
    <xf numFmtId="0" fontId="1" fillId="0" borderId="60" xfId="20" applyFont="1" applyBorder="1" applyAlignment="1">
      <alignment horizontal="center"/>
      <protection/>
    </xf>
    <xf numFmtId="0" fontId="1" fillId="0" borderId="61" xfId="20" applyFont="1" applyBorder="1" applyAlignment="1">
      <alignment horizontal="center"/>
      <protection/>
    </xf>
    <xf numFmtId="0" fontId="1" fillId="0" borderId="62" xfId="20" applyFont="1" applyBorder="1" applyAlignment="1">
      <alignment horizontal="left"/>
      <protection/>
    </xf>
    <xf numFmtId="0" fontId="1" fillId="0" borderId="48" xfId="20" applyFont="1" applyBorder="1" applyAlignment="1">
      <alignment horizontal="left"/>
      <protection/>
    </xf>
    <xf numFmtId="0" fontId="1" fillId="0" borderId="63" xfId="20" applyFont="1" applyBorder="1" applyAlignment="1">
      <alignment horizontal="left"/>
      <protection/>
    </xf>
    <xf numFmtId="3" fontId="7" fillId="2" borderId="37" xfId="0" applyNumberFormat="1" applyFont="1" applyFill="1" applyBorder="1" applyAlignment="1">
      <alignment horizontal="right"/>
    </xf>
    <xf numFmtId="3" fontId="7" fillId="2" borderId="53" xfId="0" applyNumberFormat="1" applyFont="1" applyFill="1" applyBorder="1" applyAlignment="1">
      <alignment horizontal="right"/>
    </xf>
    <xf numFmtId="49" fontId="14" fillId="5" borderId="64" xfId="20" applyNumberFormat="1" applyFont="1" applyFill="1" applyBorder="1" applyAlignment="1">
      <alignment horizontal="left" wrapText="1"/>
      <protection/>
    </xf>
    <xf numFmtId="49" fontId="15" fillId="0" borderId="65" xfId="0" applyNumberFormat="1" applyFont="1" applyBorder="1" applyAlignment="1">
      <alignment horizontal="left" wrapText="1"/>
    </xf>
    <xf numFmtId="0" fontId="9" fillId="0" borderId="0" xfId="20" applyFont="1" applyAlignment="1">
      <alignment horizontal="center"/>
      <protection/>
    </xf>
    <xf numFmtId="49" fontId="1" fillId="0" borderId="60" xfId="20" applyNumberFormat="1" applyFont="1" applyBorder="1" applyAlignment="1">
      <alignment horizontal="center"/>
      <protection/>
    </xf>
    <xf numFmtId="0" fontId="1" fillId="0" borderId="62" xfId="20" applyFont="1" applyBorder="1" applyAlignment="1">
      <alignment horizontal="center" shrinkToFit="1"/>
      <protection/>
    </xf>
    <xf numFmtId="0" fontId="1" fillId="0" borderId="48" xfId="20" applyFont="1" applyBorder="1" applyAlignment="1">
      <alignment horizontal="center" shrinkToFit="1"/>
      <protection/>
    </xf>
    <xf numFmtId="0" fontId="1" fillId="0" borderId="63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O81"/>
  <sheetViews>
    <sheetView showGridLines="0" zoomScaleSheetLayoutView="75" workbookViewId="0" topLeftCell="B25"/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276</v>
      </c>
      <c r="E2" s="5"/>
      <c r="F2" s="4"/>
      <c r="G2" s="6"/>
      <c r="H2" s="7" t="s">
        <v>0</v>
      </c>
      <c r="I2" s="8">
        <f ca="1">TODAY()</f>
        <v>43236</v>
      </c>
      <c r="K2" s="3"/>
    </row>
    <row r="3" spans="3:4" ht="6" customHeight="1">
      <c r="C3" s="9"/>
      <c r="D3" s="10" t="s">
        <v>1</v>
      </c>
    </row>
    <row r="4" ht="4.5" customHeight="1"/>
    <row r="5" spans="3:15" ht="13.5" customHeight="1">
      <c r="C5" s="11" t="s">
        <v>2</v>
      </c>
      <c r="D5" s="12" t="s">
        <v>102</v>
      </c>
      <c r="E5" s="13" t="s">
        <v>103</v>
      </c>
      <c r="F5" s="14"/>
      <c r="G5" s="15"/>
      <c r="H5" s="14"/>
      <c r="I5" s="15"/>
      <c r="O5" s="8"/>
    </row>
    <row r="7" spans="3:11" ht="12.75">
      <c r="C7" s="16" t="s">
        <v>3</v>
      </c>
      <c r="D7" s="17"/>
      <c r="H7" s="18" t="s">
        <v>4</v>
      </c>
      <c r="J7" s="17"/>
      <c r="K7" s="17"/>
    </row>
    <row r="8" spans="4:11" ht="12.75">
      <c r="D8" s="17"/>
      <c r="H8" s="18" t="s">
        <v>5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6</v>
      </c>
      <c r="D11" s="17"/>
      <c r="H11" s="18" t="s">
        <v>4</v>
      </c>
      <c r="J11" s="17"/>
      <c r="K11" s="17"/>
    </row>
    <row r="12" spans="4:11" ht="12.75">
      <c r="D12" s="17"/>
      <c r="H12" s="18" t="s">
        <v>5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7</v>
      </c>
      <c r="H14" s="19" t="s">
        <v>8</v>
      </c>
      <c r="J14" s="18"/>
    </row>
    <row r="15" ht="12.75" customHeight="1">
      <c r="J15" s="18"/>
    </row>
    <row r="16" spans="3:8" ht="28.5" customHeight="1">
      <c r="C16" s="19" t="s">
        <v>9</v>
      </c>
      <c r="H16" s="19" t="s">
        <v>9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1" ht="15" customHeight="1">
      <c r="B19" s="28" t="s">
        <v>11</v>
      </c>
      <c r="C19" s="29"/>
      <c r="D19" s="30">
        <v>15</v>
      </c>
      <c r="E19" s="31" t="s">
        <v>12</v>
      </c>
      <c r="F19" s="32"/>
      <c r="G19" s="33"/>
      <c r="H19" s="33"/>
      <c r="I19" s="298">
        <f>ROUND(G32,0)</f>
        <v>0</v>
      </c>
      <c r="J19" s="299"/>
      <c r="K19" s="34"/>
    </row>
    <row r="20" spans="2:11" ht="12.75">
      <c r="B20" s="28" t="s">
        <v>13</v>
      </c>
      <c r="C20" s="29"/>
      <c r="D20" s="30">
        <f>SazbaDPH1</f>
        <v>15</v>
      </c>
      <c r="E20" s="31" t="s">
        <v>12</v>
      </c>
      <c r="F20" s="35"/>
      <c r="G20" s="36"/>
      <c r="H20" s="36"/>
      <c r="I20" s="300">
        <f>ROUND(I19*D20/100,0)</f>
        <v>0</v>
      </c>
      <c r="J20" s="301"/>
      <c r="K20" s="34"/>
    </row>
    <row r="21" spans="2:11" ht="12.75">
      <c r="B21" s="28" t="s">
        <v>11</v>
      </c>
      <c r="C21" s="29"/>
      <c r="D21" s="30">
        <v>21</v>
      </c>
      <c r="E21" s="31" t="s">
        <v>12</v>
      </c>
      <c r="F21" s="35"/>
      <c r="G21" s="36"/>
      <c r="H21" s="36"/>
      <c r="I21" s="300">
        <f>ROUND(H32,0)</f>
        <v>0</v>
      </c>
      <c r="J21" s="301"/>
      <c r="K21" s="34"/>
    </row>
    <row r="22" spans="2:11" ht="13.5" thickBot="1">
      <c r="B22" s="28" t="s">
        <v>13</v>
      </c>
      <c r="C22" s="29"/>
      <c r="D22" s="30">
        <f>SazbaDPH2</f>
        <v>21</v>
      </c>
      <c r="E22" s="31" t="s">
        <v>12</v>
      </c>
      <c r="F22" s="37"/>
      <c r="G22" s="38"/>
      <c r="H22" s="38"/>
      <c r="I22" s="302">
        <f>ROUND(I21*D21/100,0)</f>
        <v>0</v>
      </c>
      <c r="J22" s="303"/>
      <c r="K22" s="34"/>
    </row>
    <row r="23" spans="2:11" ht="16.5" thickBot="1">
      <c r="B23" s="39" t="s">
        <v>14</v>
      </c>
      <c r="C23" s="40"/>
      <c r="D23" s="40"/>
      <c r="E23" s="41"/>
      <c r="F23" s="42"/>
      <c r="G23" s="43"/>
      <c r="H23" s="43"/>
      <c r="I23" s="304">
        <f>SUM(I19:I22)</f>
        <v>0</v>
      </c>
      <c r="J23" s="305"/>
      <c r="K23" s="44"/>
    </row>
    <row r="26" ht="1.5" customHeight="1"/>
    <row r="27" spans="2:12" ht="15.75" customHeight="1">
      <c r="B27" s="13" t="s">
        <v>15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16</v>
      </c>
      <c r="C29" s="48"/>
      <c r="D29" s="48"/>
      <c r="E29" s="49"/>
      <c r="F29" s="50" t="s">
        <v>17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18</v>
      </c>
      <c r="J29" s="50" t="s">
        <v>12</v>
      </c>
    </row>
    <row r="30" spans="2:10" ht="12.75">
      <c r="B30" s="52" t="s">
        <v>105</v>
      </c>
      <c r="C30" s="53" t="s">
        <v>106</v>
      </c>
      <c r="D30" s="54"/>
      <c r="E30" s="55"/>
      <c r="F30" s="56">
        <f>G30+H30+I30</f>
        <v>0</v>
      </c>
      <c r="G30" s="57">
        <v>0</v>
      </c>
      <c r="H30" s="58">
        <v>0</v>
      </c>
      <c r="I30" s="58">
        <f aca="true" t="shared" si="0" ref="I30:I31">(G30*SazbaDPH1)/100+(H30*SazbaDPH2)/100</f>
        <v>0</v>
      </c>
      <c r="J30" s="59" t="str">
        <f aca="true" t="shared" si="1" ref="J30:J31">IF(CelkemObjekty=0,"",F30/CelkemObjekty*100)</f>
        <v/>
      </c>
    </row>
    <row r="31" spans="2:10" ht="12.75">
      <c r="B31" s="60" t="s">
        <v>254</v>
      </c>
      <c r="C31" s="61" t="s">
        <v>255</v>
      </c>
      <c r="D31" s="62"/>
      <c r="E31" s="63"/>
      <c r="F31" s="64">
        <f aca="true" t="shared" si="2" ref="F31">G31+H31+I31</f>
        <v>0</v>
      </c>
      <c r="G31" s="65">
        <v>0</v>
      </c>
      <c r="H31" s="66">
        <v>0</v>
      </c>
      <c r="I31" s="66">
        <f t="shared" si="0"/>
        <v>0</v>
      </c>
      <c r="J31" s="59" t="str">
        <f t="shared" si="1"/>
        <v/>
      </c>
    </row>
    <row r="32" spans="2:10" ht="17.25" customHeight="1">
      <c r="B32" s="67" t="s">
        <v>19</v>
      </c>
      <c r="C32" s="68"/>
      <c r="D32" s="69"/>
      <c r="E32" s="70"/>
      <c r="F32" s="71">
        <f>SUM(F30:F31)</f>
        <v>0</v>
      </c>
      <c r="G32" s="71">
        <f>SUM(G30:G31)</f>
        <v>0</v>
      </c>
      <c r="H32" s="71">
        <f>SUM(H30:H31)</f>
        <v>0</v>
      </c>
      <c r="I32" s="71">
        <f>SUM(I30:I31)</f>
        <v>0</v>
      </c>
      <c r="J32" s="72" t="str">
        <f aca="true" t="shared" si="3" ref="J32">IF(CelkemObjekty=0,"",F32/CelkemObjekty*100)</f>
        <v/>
      </c>
    </row>
    <row r="33" spans="2:11" ht="12.75"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2:11" ht="9.75" customHeight="1"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2:11" ht="7.5" customHeight="1"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2:11" ht="18">
      <c r="B36" s="13" t="s">
        <v>20</v>
      </c>
      <c r="C36" s="45"/>
      <c r="D36" s="45"/>
      <c r="E36" s="45"/>
      <c r="F36" s="45"/>
      <c r="G36" s="45"/>
      <c r="H36" s="45"/>
      <c r="I36" s="45"/>
      <c r="J36" s="45"/>
      <c r="K36" s="73"/>
    </row>
    <row r="37" ht="12.75">
      <c r="K37" s="73"/>
    </row>
    <row r="38" spans="2:10" ht="25.5">
      <c r="B38" s="74" t="s">
        <v>21</v>
      </c>
      <c r="C38" s="75" t="s">
        <v>22</v>
      </c>
      <c r="D38" s="48"/>
      <c r="E38" s="49"/>
      <c r="F38" s="50" t="s">
        <v>17</v>
      </c>
      <c r="G38" s="51" t="str">
        <f>CONCATENATE("Základ DPH ",SazbaDPH1," %")</f>
        <v>Základ DPH 15 %</v>
      </c>
      <c r="H38" s="50" t="str">
        <f>CONCATENATE("Základ DPH ",SazbaDPH2," %")</f>
        <v>Základ DPH 21 %</v>
      </c>
      <c r="I38" s="51" t="s">
        <v>18</v>
      </c>
      <c r="J38" s="50" t="s">
        <v>12</v>
      </c>
    </row>
    <row r="39" spans="2:10" ht="12.75">
      <c r="B39" s="76" t="s">
        <v>105</v>
      </c>
      <c r="C39" s="77" t="s">
        <v>253</v>
      </c>
      <c r="D39" s="54"/>
      <c r="E39" s="55"/>
      <c r="F39" s="56">
        <f>G39+H39+I39</f>
        <v>0</v>
      </c>
      <c r="G39" s="57">
        <v>0</v>
      </c>
      <c r="H39" s="58">
        <v>0</v>
      </c>
      <c r="I39" s="65">
        <f aca="true" t="shared" si="4" ref="I39:I40">(G39*SazbaDPH1)/100+(H39*SazbaDPH2)/100</f>
        <v>0</v>
      </c>
      <c r="J39" s="59" t="str">
        <f aca="true" t="shared" si="5" ref="J39:J40">IF(CelkemObjekty=0,"",F39/CelkemObjekty*100)</f>
        <v/>
      </c>
    </row>
    <row r="40" spans="2:10" ht="12.75">
      <c r="B40" s="78" t="s">
        <v>254</v>
      </c>
      <c r="C40" s="79" t="s">
        <v>253</v>
      </c>
      <c r="D40" s="62"/>
      <c r="E40" s="63"/>
      <c r="F40" s="64">
        <f aca="true" t="shared" si="6" ref="F40">G40+H40+I40</f>
        <v>0</v>
      </c>
      <c r="G40" s="65">
        <v>0</v>
      </c>
      <c r="H40" s="66">
        <v>0</v>
      </c>
      <c r="I40" s="65">
        <f t="shared" si="4"/>
        <v>0</v>
      </c>
      <c r="J40" s="59" t="str">
        <f t="shared" si="5"/>
        <v/>
      </c>
    </row>
    <row r="41" spans="2:10" ht="12.75">
      <c r="B41" s="67" t="s">
        <v>19</v>
      </c>
      <c r="C41" s="68"/>
      <c r="D41" s="69"/>
      <c r="E41" s="70"/>
      <c r="F41" s="71">
        <f>SUM(F39:F40)</f>
        <v>0</v>
      </c>
      <c r="G41" s="80">
        <f>SUM(G39:G40)</f>
        <v>0</v>
      </c>
      <c r="H41" s="71">
        <f>SUM(H39:H40)</f>
        <v>0</v>
      </c>
      <c r="I41" s="80">
        <f>SUM(I39:I40)</f>
        <v>0</v>
      </c>
      <c r="J41" s="72" t="str">
        <f aca="true" t="shared" si="7" ref="J41">IF(CelkemObjekty=0,"",F41/CelkemObjekty*100)</f>
        <v/>
      </c>
    </row>
    <row r="42" ht="9" customHeight="1"/>
    <row r="43" ht="6" customHeight="1"/>
    <row r="44" ht="3" customHeight="1"/>
    <row r="45" ht="6.75" customHeight="1"/>
    <row r="46" spans="2:10" ht="20.25" customHeight="1">
      <c r="B46" s="13" t="s">
        <v>23</v>
      </c>
      <c r="C46" s="45"/>
      <c r="D46" s="45"/>
      <c r="E46" s="45"/>
      <c r="F46" s="45"/>
      <c r="G46" s="45"/>
      <c r="H46" s="45"/>
      <c r="I46" s="45"/>
      <c r="J46" s="45"/>
    </row>
    <row r="47" ht="9" customHeight="1"/>
    <row r="48" spans="2:10" ht="12.75">
      <c r="B48" s="47" t="s">
        <v>24</v>
      </c>
      <c r="C48" s="48"/>
      <c r="D48" s="48"/>
      <c r="E48" s="50" t="s">
        <v>12</v>
      </c>
      <c r="F48" s="50" t="s">
        <v>25</v>
      </c>
      <c r="G48" s="51" t="s">
        <v>26</v>
      </c>
      <c r="H48" s="50" t="s">
        <v>27</v>
      </c>
      <c r="I48" s="51" t="s">
        <v>28</v>
      </c>
      <c r="J48" s="81" t="s">
        <v>29</v>
      </c>
    </row>
    <row r="49" spans="2:10" ht="12.75">
      <c r="B49" s="52" t="s">
        <v>108</v>
      </c>
      <c r="C49" s="53" t="s">
        <v>109</v>
      </c>
      <c r="D49" s="54"/>
      <c r="E49" s="82" t="str">
        <f aca="true" t="shared" si="8" ref="E49:E62">IF(SUM(SoucetDilu)=0,"",SUM(F49:J49)/SUM(SoucetDilu)*100)</f>
        <v/>
      </c>
      <c r="F49" s="58">
        <v>0</v>
      </c>
      <c r="G49" s="57">
        <v>0</v>
      </c>
      <c r="H49" s="58">
        <v>0</v>
      </c>
      <c r="I49" s="57">
        <v>0</v>
      </c>
      <c r="J49" s="58">
        <v>0</v>
      </c>
    </row>
    <row r="50" spans="2:10" ht="12.75">
      <c r="B50" s="60" t="s">
        <v>125</v>
      </c>
      <c r="C50" s="61" t="s">
        <v>126</v>
      </c>
      <c r="D50" s="62"/>
      <c r="E50" s="83" t="str">
        <f t="shared" si="8"/>
        <v/>
      </c>
      <c r="F50" s="66">
        <v>0</v>
      </c>
      <c r="G50" s="65">
        <v>0</v>
      </c>
      <c r="H50" s="66">
        <v>0</v>
      </c>
      <c r="I50" s="65">
        <v>0</v>
      </c>
      <c r="J50" s="66">
        <v>0</v>
      </c>
    </row>
    <row r="51" spans="2:10" ht="12.75">
      <c r="B51" s="60" t="s">
        <v>130</v>
      </c>
      <c r="C51" s="61" t="s">
        <v>131</v>
      </c>
      <c r="D51" s="62"/>
      <c r="E51" s="83" t="str">
        <f t="shared" si="8"/>
        <v/>
      </c>
      <c r="F51" s="66">
        <v>0</v>
      </c>
      <c r="G51" s="65">
        <v>0</v>
      </c>
      <c r="H51" s="66">
        <v>0</v>
      </c>
      <c r="I51" s="65">
        <v>0</v>
      </c>
      <c r="J51" s="66">
        <v>0</v>
      </c>
    </row>
    <row r="52" spans="2:10" ht="12.75">
      <c r="B52" s="60" t="s">
        <v>137</v>
      </c>
      <c r="C52" s="61" t="s">
        <v>138</v>
      </c>
      <c r="D52" s="62"/>
      <c r="E52" s="83" t="str">
        <f t="shared" si="8"/>
        <v/>
      </c>
      <c r="F52" s="66">
        <v>0</v>
      </c>
      <c r="G52" s="65">
        <v>0</v>
      </c>
      <c r="H52" s="66">
        <v>0</v>
      </c>
      <c r="I52" s="65">
        <v>0</v>
      </c>
      <c r="J52" s="66">
        <v>0</v>
      </c>
    </row>
    <row r="53" spans="2:10" ht="12.75">
      <c r="B53" s="60" t="s">
        <v>257</v>
      </c>
      <c r="C53" s="61" t="s">
        <v>258</v>
      </c>
      <c r="D53" s="62"/>
      <c r="E53" s="83" t="str">
        <f t="shared" si="8"/>
        <v/>
      </c>
      <c r="F53" s="66">
        <v>0</v>
      </c>
      <c r="G53" s="65">
        <v>0</v>
      </c>
      <c r="H53" s="66">
        <v>0</v>
      </c>
      <c r="I53" s="65">
        <v>0</v>
      </c>
      <c r="J53" s="66">
        <v>0</v>
      </c>
    </row>
    <row r="54" spans="2:10" ht="12.75">
      <c r="B54" s="60" t="s">
        <v>210</v>
      </c>
      <c r="C54" s="61" t="s">
        <v>211</v>
      </c>
      <c r="D54" s="62"/>
      <c r="E54" s="83" t="str">
        <f t="shared" si="8"/>
        <v/>
      </c>
      <c r="F54" s="66">
        <v>0</v>
      </c>
      <c r="G54" s="65">
        <v>0</v>
      </c>
      <c r="H54" s="66">
        <v>0</v>
      </c>
      <c r="I54" s="65">
        <v>0</v>
      </c>
      <c r="J54" s="66">
        <v>0</v>
      </c>
    </row>
    <row r="55" spans="2:10" ht="12.75">
      <c r="B55" s="60" t="s">
        <v>230</v>
      </c>
      <c r="C55" s="61" t="s">
        <v>231</v>
      </c>
      <c r="D55" s="62"/>
      <c r="E55" s="83" t="str">
        <f t="shared" si="8"/>
        <v/>
      </c>
      <c r="F55" s="66">
        <v>0</v>
      </c>
      <c r="G55" s="65">
        <v>0</v>
      </c>
      <c r="H55" s="66">
        <v>0</v>
      </c>
      <c r="I55" s="65">
        <v>0</v>
      </c>
      <c r="J55" s="66">
        <v>0</v>
      </c>
    </row>
    <row r="56" spans="2:10" ht="12.75">
      <c r="B56" s="60" t="s">
        <v>239</v>
      </c>
      <c r="C56" s="61" t="s">
        <v>240</v>
      </c>
      <c r="D56" s="62"/>
      <c r="E56" s="83" t="str">
        <f t="shared" si="8"/>
        <v/>
      </c>
      <c r="F56" s="66">
        <v>0</v>
      </c>
      <c r="G56" s="65">
        <v>0</v>
      </c>
      <c r="H56" s="66">
        <v>0</v>
      </c>
      <c r="I56" s="65">
        <v>0</v>
      </c>
      <c r="J56" s="66">
        <v>0</v>
      </c>
    </row>
    <row r="57" spans="2:10" ht="12.75">
      <c r="B57" s="60" t="s">
        <v>152</v>
      </c>
      <c r="C57" s="61" t="s">
        <v>153</v>
      </c>
      <c r="D57" s="62"/>
      <c r="E57" s="83" t="str">
        <f t="shared" si="8"/>
        <v/>
      </c>
      <c r="F57" s="66">
        <v>0</v>
      </c>
      <c r="G57" s="65">
        <v>0</v>
      </c>
      <c r="H57" s="66">
        <v>0</v>
      </c>
      <c r="I57" s="65">
        <v>0</v>
      </c>
      <c r="J57" s="66">
        <v>0</v>
      </c>
    </row>
    <row r="58" spans="2:10" ht="12.75">
      <c r="B58" s="60" t="s">
        <v>161</v>
      </c>
      <c r="C58" s="61" t="s">
        <v>162</v>
      </c>
      <c r="D58" s="62"/>
      <c r="E58" s="83" t="str">
        <f t="shared" si="8"/>
        <v/>
      </c>
      <c r="F58" s="66">
        <v>0</v>
      </c>
      <c r="G58" s="65">
        <v>0</v>
      </c>
      <c r="H58" s="66">
        <v>0</v>
      </c>
      <c r="I58" s="65">
        <v>0</v>
      </c>
      <c r="J58" s="66">
        <v>0</v>
      </c>
    </row>
    <row r="59" spans="2:10" ht="12.75">
      <c r="B59" s="60" t="s">
        <v>205</v>
      </c>
      <c r="C59" s="61" t="s">
        <v>206</v>
      </c>
      <c r="D59" s="62"/>
      <c r="E59" s="83" t="str">
        <f t="shared" si="8"/>
        <v/>
      </c>
      <c r="F59" s="66">
        <v>0</v>
      </c>
      <c r="G59" s="65">
        <v>0</v>
      </c>
      <c r="H59" s="66">
        <v>0</v>
      </c>
      <c r="I59" s="65">
        <v>0</v>
      </c>
      <c r="J59" s="66">
        <v>0</v>
      </c>
    </row>
    <row r="60" spans="2:10" ht="12.75">
      <c r="B60" s="60" t="s">
        <v>262</v>
      </c>
      <c r="C60" s="61" t="s">
        <v>263</v>
      </c>
      <c r="D60" s="62"/>
      <c r="E60" s="83" t="str">
        <f t="shared" si="8"/>
        <v/>
      </c>
      <c r="F60" s="66">
        <v>0</v>
      </c>
      <c r="G60" s="65">
        <v>0</v>
      </c>
      <c r="H60" s="66">
        <v>0</v>
      </c>
      <c r="I60" s="65">
        <v>0</v>
      </c>
      <c r="J60" s="66">
        <v>0</v>
      </c>
    </row>
    <row r="61" spans="2:10" ht="12.75">
      <c r="B61" s="60" t="s">
        <v>267</v>
      </c>
      <c r="C61" s="61" t="s">
        <v>268</v>
      </c>
      <c r="D61" s="62"/>
      <c r="E61" s="83" t="str">
        <f t="shared" si="8"/>
        <v/>
      </c>
      <c r="F61" s="66">
        <v>0</v>
      </c>
      <c r="G61" s="65">
        <v>0</v>
      </c>
      <c r="H61" s="66">
        <v>0</v>
      </c>
      <c r="I61" s="65">
        <v>0</v>
      </c>
      <c r="J61" s="66">
        <v>0</v>
      </c>
    </row>
    <row r="62" spans="2:10" ht="12.75">
      <c r="B62" s="67" t="s">
        <v>19</v>
      </c>
      <c r="C62" s="68"/>
      <c r="D62" s="69"/>
      <c r="E62" s="84" t="str">
        <f t="shared" si="8"/>
        <v/>
      </c>
      <c r="F62" s="71">
        <f>SUM(F49:F61)</f>
        <v>0</v>
      </c>
      <c r="G62" s="80">
        <f>SUM(G49:G61)</f>
        <v>0</v>
      </c>
      <c r="H62" s="71">
        <f>SUM(H49:H61)</f>
        <v>0</v>
      </c>
      <c r="I62" s="80">
        <f>SUM(I49:I61)</f>
        <v>0</v>
      </c>
      <c r="J62" s="71">
        <f>SUM(J49:J61)</f>
        <v>0</v>
      </c>
    </row>
    <row r="64" ht="2.25" customHeight="1"/>
    <row r="65" ht="1.5" customHeight="1"/>
    <row r="66" ht="0.75" customHeight="1"/>
    <row r="67" ht="0.75" customHeight="1"/>
    <row r="68" ht="0.75" customHeight="1"/>
    <row r="69" spans="2:10" ht="18">
      <c r="B69" s="13" t="s">
        <v>30</v>
      </c>
      <c r="C69" s="45"/>
      <c r="D69" s="45"/>
      <c r="E69" s="45"/>
      <c r="F69" s="45"/>
      <c r="G69" s="45"/>
      <c r="H69" s="45"/>
      <c r="I69" s="45"/>
      <c r="J69" s="45"/>
    </row>
    <row r="71" spans="2:10" ht="12.75">
      <c r="B71" s="47" t="s">
        <v>31</v>
      </c>
      <c r="C71" s="48"/>
      <c r="D71" s="48"/>
      <c r="E71" s="85"/>
      <c r="F71" s="86"/>
      <c r="G71" s="51"/>
      <c r="H71" s="50" t="s">
        <v>17</v>
      </c>
      <c r="I71" s="1"/>
      <c r="J71" s="1"/>
    </row>
    <row r="72" spans="2:10" ht="12.75">
      <c r="B72" s="52" t="s">
        <v>244</v>
      </c>
      <c r="C72" s="53"/>
      <c r="D72" s="54"/>
      <c r="E72" s="87"/>
      <c r="F72" s="88"/>
      <c r="G72" s="57"/>
      <c r="H72" s="58">
        <v>0</v>
      </c>
      <c r="I72" s="1"/>
      <c r="J72" s="1"/>
    </row>
    <row r="73" spans="2:10" ht="12.75">
      <c r="B73" s="60" t="s">
        <v>245</v>
      </c>
      <c r="C73" s="61"/>
      <c r="D73" s="62"/>
      <c r="E73" s="89"/>
      <c r="F73" s="90"/>
      <c r="G73" s="65"/>
      <c r="H73" s="66">
        <v>0</v>
      </c>
      <c r="I73" s="1"/>
      <c r="J73" s="1"/>
    </row>
    <row r="74" spans="2:10" ht="12.75">
      <c r="B74" s="60" t="s">
        <v>246</v>
      </c>
      <c r="C74" s="61"/>
      <c r="D74" s="62"/>
      <c r="E74" s="89"/>
      <c r="F74" s="90"/>
      <c r="G74" s="65"/>
      <c r="H74" s="66">
        <v>0</v>
      </c>
      <c r="I74" s="1"/>
      <c r="J74" s="1"/>
    </row>
    <row r="75" spans="2:10" ht="12.75">
      <c r="B75" s="60" t="s">
        <v>247</v>
      </c>
      <c r="C75" s="61"/>
      <c r="D75" s="62"/>
      <c r="E75" s="89"/>
      <c r="F75" s="90"/>
      <c r="G75" s="65"/>
      <c r="H75" s="66">
        <v>0</v>
      </c>
      <c r="I75" s="1"/>
      <c r="J75" s="1"/>
    </row>
    <row r="76" spans="2:10" ht="12.75">
      <c r="B76" s="60" t="s">
        <v>248</v>
      </c>
      <c r="C76" s="61"/>
      <c r="D76" s="62"/>
      <c r="E76" s="89"/>
      <c r="F76" s="90"/>
      <c r="G76" s="65"/>
      <c r="H76" s="66">
        <v>0</v>
      </c>
      <c r="I76" s="1"/>
      <c r="J76" s="1"/>
    </row>
    <row r="77" spans="2:10" ht="12.75">
      <c r="B77" s="60" t="s">
        <v>249</v>
      </c>
      <c r="C77" s="61"/>
      <c r="D77" s="62"/>
      <c r="E77" s="89"/>
      <c r="F77" s="90"/>
      <c r="G77" s="65"/>
      <c r="H77" s="66">
        <v>0</v>
      </c>
      <c r="I77" s="1"/>
      <c r="J77" s="1"/>
    </row>
    <row r="78" spans="2:10" ht="12.75">
      <c r="B78" s="60" t="s">
        <v>250</v>
      </c>
      <c r="C78" s="61"/>
      <c r="D78" s="62"/>
      <c r="E78" s="89"/>
      <c r="F78" s="90"/>
      <c r="G78" s="65"/>
      <c r="H78" s="66">
        <v>0</v>
      </c>
      <c r="I78" s="1"/>
      <c r="J78" s="1"/>
    </row>
    <row r="79" spans="2:10" ht="12.75">
      <c r="B79" s="60" t="s">
        <v>251</v>
      </c>
      <c r="C79" s="61"/>
      <c r="D79" s="62"/>
      <c r="E79" s="89"/>
      <c r="F79" s="90"/>
      <c r="G79" s="65"/>
      <c r="H79" s="66">
        <v>0</v>
      </c>
      <c r="I79" s="1"/>
      <c r="J79" s="1"/>
    </row>
    <row r="80" spans="2:10" ht="12.75">
      <c r="B80" s="67" t="s">
        <v>19</v>
      </c>
      <c r="C80" s="68"/>
      <c r="D80" s="69"/>
      <c r="E80" s="91"/>
      <c r="F80" s="92"/>
      <c r="G80" s="80"/>
      <c r="H80" s="71">
        <f>SUM(H72:H79)</f>
        <v>0</v>
      </c>
      <c r="I80" s="1"/>
      <c r="J80" s="1"/>
    </row>
    <row r="81" spans="9:10" ht="12.75">
      <c r="I81" s="1"/>
      <c r="J81" s="1"/>
    </row>
  </sheetData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51"/>
  <sheetViews>
    <sheetView tabSelected="1" workbookViewId="0" topLeftCell="A1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3" t="s">
        <v>100</v>
      </c>
      <c r="B1" s="94"/>
      <c r="C1" s="94"/>
      <c r="D1" s="94"/>
      <c r="E1" s="94"/>
      <c r="F1" s="94"/>
      <c r="G1" s="94"/>
    </row>
    <row r="2" spans="1:7" ht="12.75" customHeight="1">
      <c r="A2" s="95" t="s">
        <v>32</v>
      </c>
      <c r="B2" s="96"/>
      <c r="C2" s="97" t="s">
        <v>98</v>
      </c>
      <c r="D2" s="97" t="s">
        <v>10</v>
      </c>
      <c r="E2" s="98"/>
      <c r="F2" s="99" t="s">
        <v>33</v>
      </c>
      <c r="G2" s="100"/>
    </row>
    <row r="3" spans="1:7" ht="3" customHeight="1" hidden="1">
      <c r="A3" s="101"/>
      <c r="B3" s="102"/>
      <c r="C3" s="103"/>
      <c r="D3" s="103"/>
      <c r="E3" s="104"/>
      <c r="F3" s="105"/>
      <c r="G3" s="106"/>
    </row>
    <row r="4" spans="1:7" ht="12" customHeight="1">
      <c r="A4" s="107" t="s">
        <v>34</v>
      </c>
      <c r="B4" s="102"/>
      <c r="C4" s="103"/>
      <c r="D4" s="103"/>
      <c r="E4" s="104"/>
      <c r="F4" s="105" t="s">
        <v>35</v>
      </c>
      <c r="G4" s="108"/>
    </row>
    <row r="5" spans="1:7" ht="12.95" customHeight="1">
      <c r="A5" s="109" t="s">
        <v>105</v>
      </c>
      <c r="B5" s="110"/>
      <c r="C5" s="111" t="s">
        <v>106</v>
      </c>
      <c r="D5" s="112"/>
      <c r="E5" s="110"/>
      <c r="F5" s="105" t="s">
        <v>36</v>
      </c>
      <c r="G5" s="106"/>
    </row>
    <row r="6" spans="1:15" ht="12.95" customHeight="1">
      <c r="A6" s="107" t="s">
        <v>37</v>
      </c>
      <c r="B6" s="102"/>
      <c r="C6" s="103"/>
      <c r="D6" s="103"/>
      <c r="E6" s="104"/>
      <c r="F6" s="113" t="s">
        <v>38</v>
      </c>
      <c r="G6" s="114"/>
      <c r="O6" s="115"/>
    </row>
    <row r="7" spans="1:7" ht="12.95" customHeight="1">
      <c r="A7" s="116" t="s">
        <v>102</v>
      </c>
      <c r="B7" s="117"/>
      <c r="C7" s="118" t="s">
        <v>103</v>
      </c>
      <c r="D7" s="119"/>
      <c r="E7" s="119"/>
      <c r="F7" s="120" t="s">
        <v>39</v>
      </c>
      <c r="G7" s="114">
        <f>IF(G6=0,,ROUND((F30+F32)/G6,1))</f>
        <v>0</v>
      </c>
    </row>
    <row r="8" spans="1:9" ht="12.75">
      <c r="A8" s="121" t="s">
        <v>40</v>
      </c>
      <c r="B8" s="105"/>
      <c r="C8" s="312"/>
      <c r="D8" s="312"/>
      <c r="E8" s="313"/>
      <c r="F8" s="122" t="s">
        <v>41</v>
      </c>
      <c r="G8" s="123"/>
      <c r="H8" s="124"/>
      <c r="I8" s="125"/>
    </row>
    <row r="9" spans="1:8" ht="12.75">
      <c r="A9" s="121" t="s">
        <v>42</v>
      </c>
      <c r="B9" s="105"/>
      <c r="C9" s="312"/>
      <c r="D9" s="312"/>
      <c r="E9" s="313"/>
      <c r="F9" s="105"/>
      <c r="G9" s="126"/>
      <c r="H9" s="127"/>
    </row>
    <row r="10" spans="1:8" ht="12.75">
      <c r="A10" s="121" t="s">
        <v>43</v>
      </c>
      <c r="B10" s="105"/>
      <c r="C10" s="312"/>
      <c r="D10" s="312"/>
      <c r="E10" s="312"/>
      <c r="F10" s="128"/>
      <c r="G10" s="129"/>
      <c r="H10" s="130"/>
    </row>
    <row r="11" spans="1:57" ht="13.5" customHeight="1">
      <c r="A11" s="121" t="s">
        <v>44</v>
      </c>
      <c r="B11" s="105"/>
      <c r="C11" s="312"/>
      <c r="D11" s="312"/>
      <c r="E11" s="312"/>
      <c r="F11" s="131" t="s">
        <v>45</v>
      </c>
      <c r="G11" s="132"/>
      <c r="H11" s="127"/>
      <c r="BA11" s="133"/>
      <c r="BB11" s="133"/>
      <c r="BC11" s="133"/>
      <c r="BD11" s="133"/>
      <c r="BE11" s="133"/>
    </row>
    <row r="12" spans="1:8" ht="12.75" customHeight="1">
      <c r="A12" s="134" t="s">
        <v>46</v>
      </c>
      <c r="B12" s="102"/>
      <c r="C12" s="314"/>
      <c r="D12" s="314"/>
      <c r="E12" s="314"/>
      <c r="F12" s="135" t="s">
        <v>47</v>
      </c>
      <c r="G12" s="136"/>
      <c r="H12" s="127"/>
    </row>
    <row r="13" spans="1:8" ht="28.5" customHeight="1" thickBot="1">
      <c r="A13" s="137" t="s">
        <v>48</v>
      </c>
      <c r="B13" s="138"/>
      <c r="C13" s="138"/>
      <c r="D13" s="138"/>
      <c r="E13" s="139"/>
      <c r="F13" s="139"/>
      <c r="G13" s="140"/>
      <c r="H13" s="127"/>
    </row>
    <row r="14" spans="1:7" ht="17.25" customHeight="1" thickBot="1">
      <c r="A14" s="141" t="s">
        <v>49</v>
      </c>
      <c r="B14" s="142"/>
      <c r="C14" s="143"/>
      <c r="D14" s="144" t="s">
        <v>50</v>
      </c>
      <c r="E14" s="145"/>
      <c r="F14" s="145"/>
      <c r="G14" s="143"/>
    </row>
    <row r="15" spans="1:7" ht="15.95" customHeight="1">
      <c r="A15" s="146"/>
      <c r="B15" s="147" t="s">
        <v>51</v>
      </c>
      <c r="C15" s="148">
        <f>'01 1 Rek'!E17</f>
        <v>0</v>
      </c>
      <c r="D15" s="149" t="str">
        <f>'01 1 Rek'!A22</f>
        <v>Ztížené výrobní podmínky</v>
      </c>
      <c r="E15" s="150"/>
      <c r="F15" s="151"/>
      <c r="G15" s="148">
        <f>'01 1 Rek'!I22</f>
        <v>0</v>
      </c>
    </row>
    <row r="16" spans="1:7" ht="15.95" customHeight="1">
      <c r="A16" s="146" t="s">
        <v>52</v>
      </c>
      <c r="B16" s="147" t="s">
        <v>53</v>
      </c>
      <c r="C16" s="148">
        <f>'01 1 Rek'!F17</f>
        <v>0</v>
      </c>
      <c r="D16" s="101" t="str">
        <f>'01 1 Rek'!A23</f>
        <v>Oborová přirážka</v>
      </c>
      <c r="E16" s="152"/>
      <c r="F16" s="153"/>
      <c r="G16" s="148">
        <f>'01 1 Rek'!I23</f>
        <v>0</v>
      </c>
    </row>
    <row r="17" spans="1:7" ht="15.95" customHeight="1">
      <c r="A17" s="146" t="s">
        <v>54</v>
      </c>
      <c r="B17" s="147" t="s">
        <v>55</v>
      </c>
      <c r="C17" s="148">
        <f>'01 1 Rek'!H17</f>
        <v>0</v>
      </c>
      <c r="D17" s="101" t="str">
        <f>'01 1 Rek'!A24</f>
        <v>Přesun stavebních kapacit</v>
      </c>
      <c r="E17" s="152"/>
      <c r="F17" s="153"/>
      <c r="G17" s="148">
        <f>'01 1 Rek'!I24</f>
        <v>0</v>
      </c>
    </row>
    <row r="18" spans="1:7" ht="15.95" customHeight="1">
      <c r="A18" s="154" t="s">
        <v>56</v>
      </c>
      <c r="B18" s="155" t="s">
        <v>57</v>
      </c>
      <c r="C18" s="148">
        <f>'01 1 Rek'!G17</f>
        <v>0</v>
      </c>
      <c r="D18" s="101" t="str">
        <f>'01 1 Rek'!A25</f>
        <v>Mimostaveništní doprava</v>
      </c>
      <c r="E18" s="152"/>
      <c r="F18" s="153"/>
      <c r="G18" s="148">
        <f>'01 1 Rek'!I25</f>
        <v>0</v>
      </c>
    </row>
    <row r="19" spans="1:7" ht="15.95" customHeight="1">
      <c r="A19" s="156" t="s">
        <v>58</v>
      </c>
      <c r="B19" s="147"/>
      <c r="C19" s="148">
        <f>SUM(C15:C18)</f>
        <v>0</v>
      </c>
      <c r="D19" s="101" t="str">
        <f>'01 1 Rek'!A26</f>
        <v>Zařízení staveniště</v>
      </c>
      <c r="E19" s="152"/>
      <c r="F19" s="153"/>
      <c r="G19" s="148">
        <f>'01 1 Rek'!I26</f>
        <v>0</v>
      </c>
    </row>
    <row r="20" spans="1:7" ht="15.95" customHeight="1">
      <c r="A20" s="156"/>
      <c r="B20" s="147"/>
      <c r="C20" s="148"/>
      <c r="D20" s="101" t="str">
        <f>'01 1 Rek'!A27</f>
        <v>Provoz investora</v>
      </c>
      <c r="E20" s="152"/>
      <c r="F20" s="153"/>
      <c r="G20" s="148">
        <f>'01 1 Rek'!I27</f>
        <v>0</v>
      </c>
    </row>
    <row r="21" spans="1:7" ht="15.95" customHeight="1">
      <c r="A21" s="156" t="s">
        <v>29</v>
      </c>
      <c r="B21" s="147"/>
      <c r="C21" s="148">
        <f>'01 1 Rek'!I17</f>
        <v>0</v>
      </c>
      <c r="D21" s="101" t="str">
        <f>'01 1 Rek'!A28</f>
        <v>Kompletační činnost (IČD)</v>
      </c>
      <c r="E21" s="152"/>
      <c r="F21" s="153"/>
      <c r="G21" s="148">
        <f>'01 1 Rek'!I28</f>
        <v>0</v>
      </c>
    </row>
    <row r="22" spans="1:7" ht="15.95" customHeight="1">
      <c r="A22" s="157" t="s">
        <v>59</v>
      </c>
      <c r="B22" s="127"/>
      <c r="C22" s="148">
        <f>C19+C21</f>
        <v>0</v>
      </c>
      <c r="D22" s="101" t="s">
        <v>60</v>
      </c>
      <c r="E22" s="152"/>
      <c r="F22" s="153"/>
      <c r="G22" s="148">
        <f>G23-SUM(G15:G21)</f>
        <v>0</v>
      </c>
    </row>
    <row r="23" spans="1:7" ht="15.95" customHeight="1" thickBot="1">
      <c r="A23" s="315" t="s">
        <v>61</v>
      </c>
      <c r="B23" s="316"/>
      <c r="C23" s="158">
        <f>C22+G23</f>
        <v>0</v>
      </c>
      <c r="D23" s="159" t="s">
        <v>62</v>
      </c>
      <c r="E23" s="160"/>
      <c r="F23" s="161"/>
      <c r="G23" s="148">
        <f>'01 1 Rek'!H30</f>
        <v>0</v>
      </c>
    </row>
    <row r="24" spans="1:7" ht="12.75">
      <c r="A24" s="162" t="s">
        <v>63</v>
      </c>
      <c r="B24" s="163"/>
      <c r="C24" s="164"/>
      <c r="D24" s="163" t="s">
        <v>64</v>
      </c>
      <c r="E24" s="163"/>
      <c r="F24" s="165" t="s">
        <v>65</v>
      </c>
      <c r="G24" s="166"/>
    </row>
    <row r="25" spans="1:7" ht="12.75">
      <c r="A25" s="157" t="s">
        <v>66</v>
      </c>
      <c r="B25" s="127"/>
      <c r="C25" s="167"/>
      <c r="D25" s="127" t="s">
        <v>66</v>
      </c>
      <c r="F25" s="168" t="s">
        <v>66</v>
      </c>
      <c r="G25" s="169"/>
    </row>
    <row r="26" spans="1:7" ht="37.5" customHeight="1">
      <c r="A26" s="157" t="s">
        <v>67</v>
      </c>
      <c r="B26" s="170"/>
      <c r="C26" s="167"/>
      <c r="D26" s="127" t="s">
        <v>67</v>
      </c>
      <c r="F26" s="168" t="s">
        <v>67</v>
      </c>
      <c r="G26" s="169"/>
    </row>
    <row r="27" spans="1:7" ht="12.75">
      <c r="A27" s="157"/>
      <c r="B27" s="171"/>
      <c r="C27" s="167"/>
      <c r="D27" s="127"/>
      <c r="F27" s="168"/>
      <c r="G27" s="169"/>
    </row>
    <row r="28" spans="1:7" ht="12.75">
      <c r="A28" s="157" t="s">
        <v>68</v>
      </c>
      <c r="B28" s="127"/>
      <c r="C28" s="167"/>
      <c r="D28" s="168" t="s">
        <v>69</v>
      </c>
      <c r="E28" s="167"/>
      <c r="F28" s="172" t="s">
        <v>69</v>
      </c>
      <c r="G28" s="169"/>
    </row>
    <row r="29" spans="1:7" ht="69" customHeight="1">
      <c r="A29" s="157"/>
      <c r="B29" s="127"/>
      <c r="C29" s="173"/>
      <c r="D29" s="174"/>
      <c r="E29" s="173"/>
      <c r="F29" s="127"/>
      <c r="G29" s="169"/>
    </row>
    <row r="30" spans="1:7" ht="12.75">
      <c r="A30" s="175" t="s">
        <v>11</v>
      </c>
      <c r="B30" s="176"/>
      <c r="C30" s="177">
        <v>15</v>
      </c>
      <c r="D30" s="176" t="s">
        <v>70</v>
      </c>
      <c r="E30" s="178"/>
      <c r="F30" s="307">
        <f>C23-F32</f>
        <v>0</v>
      </c>
      <c r="G30" s="308"/>
    </row>
    <row r="31" spans="1:7" ht="12.75">
      <c r="A31" s="175" t="s">
        <v>71</v>
      </c>
      <c r="B31" s="176"/>
      <c r="C31" s="177">
        <f>C30</f>
        <v>15</v>
      </c>
      <c r="D31" s="176" t="s">
        <v>72</v>
      </c>
      <c r="E31" s="178"/>
      <c r="F31" s="307">
        <f>ROUND(PRODUCT(F30,C31/100),0)</f>
        <v>0</v>
      </c>
      <c r="G31" s="308"/>
    </row>
    <row r="32" spans="1:7" ht="12.75">
      <c r="A32" s="175" t="s">
        <v>11</v>
      </c>
      <c r="B32" s="176"/>
      <c r="C32" s="177">
        <v>0</v>
      </c>
      <c r="D32" s="176" t="s">
        <v>72</v>
      </c>
      <c r="E32" s="178"/>
      <c r="F32" s="307">
        <v>0</v>
      </c>
      <c r="G32" s="308"/>
    </row>
    <row r="33" spans="1:7" ht="12.75">
      <c r="A33" s="175" t="s">
        <v>71</v>
      </c>
      <c r="B33" s="179"/>
      <c r="C33" s="180">
        <f>C32</f>
        <v>0</v>
      </c>
      <c r="D33" s="176" t="s">
        <v>72</v>
      </c>
      <c r="E33" s="153"/>
      <c r="F33" s="307">
        <f>ROUND(PRODUCT(F32,C33/100),0)</f>
        <v>0</v>
      </c>
      <c r="G33" s="308"/>
    </row>
    <row r="34" spans="1:7" s="184" customFormat="1" ht="19.5" customHeight="1" thickBot="1">
      <c r="A34" s="181" t="s">
        <v>73</v>
      </c>
      <c r="B34" s="182"/>
      <c r="C34" s="182"/>
      <c r="D34" s="182"/>
      <c r="E34" s="183"/>
      <c r="F34" s="309">
        <f>ROUND(SUM(F30:F33),0)</f>
        <v>0</v>
      </c>
      <c r="G34" s="310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1" t="s">
        <v>252</v>
      </c>
      <c r="C37" s="311"/>
      <c r="D37" s="311"/>
      <c r="E37" s="311"/>
      <c r="F37" s="311"/>
      <c r="G37" s="311"/>
      <c r="H37" s="1" t="s">
        <v>1</v>
      </c>
    </row>
    <row r="38" spans="1:8" ht="12.75" customHeight="1">
      <c r="A38" s="185"/>
      <c r="B38" s="311"/>
      <c r="C38" s="311"/>
      <c r="D38" s="311"/>
      <c r="E38" s="311"/>
      <c r="F38" s="311"/>
      <c r="G38" s="311"/>
      <c r="H38" s="1" t="s">
        <v>1</v>
      </c>
    </row>
    <row r="39" spans="1:8" ht="12.75">
      <c r="A39" s="185"/>
      <c r="B39" s="311"/>
      <c r="C39" s="311"/>
      <c r="D39" s="311"/>
      <c r="E39" s="311"/>
      <c r="F39" s="311"/>
      <c r="G39" s="311"/>
      <c r="H39" s="1" t="s">
        <v>1</v>
      </c>
    </row>
    <row r="40" spans="1:8" ht="12.75">
      <c r="A40" s="185"/>
      <c r="B40" s="311"/>
      <c r="C40" s="311"/>
      <c r="D40" s="311"/>
      <c r="E40" s="311"/>
      <c r="F40" s="311"/>
      <c r="G40" s="311"/>
      <c r="H40" s="1" t="s">
        <v>1</v>
      </c>
    </row>
    <row r="41" spans="1:8" ht="12.75">
      <c r="A41" s="185"/>
      <c r="B41" s="311"/>
      <c r="C41" s="311"/>
      <c r="D41" s="311"/>
      <c r="E41" s="311"/>
      <c r="F41" s="311"/>
      <c r="G41" s="311"/>
      <c r="H41" s="1" t="s">
        <v>1</v>
      </c>
    </row>
    <row r="42" spans="1:8" ht="12.75">
      <c r="A42" s="185"/>
      <c r="B42" s="311"/>
      <c r="C42" s="311"/>
      <c r="D42" s="311"/>
      <c r="E42" s="311"/>
      <c r="F42" s="311"/>
      <c r="G42" s="311"/>
      <c r="H42" s="1" t="s">
        <v>1</v>
      </c>
    </row>
    <row r="43" spans="1:8" ht="12.75">
      <c r="A43" s="185"/>
      <c r="B43" s="311"/>
      <c r="C43" s="311"/>
      <c r="D43" s="311"/>
      <c r="E43" s="311"/>
      <c r="F43" s="311"/>
      <c r="G43" s="311"/>
      <c r="H43" s="1" t="s">
        <v>1</v>
      </c>
    </row>
    <row r="44" spans="1:8" ht="12.75" customHeight="1">
      <c r="A44" s="185"/>
      <c r="B44" s="311"/>
      <c r="C44" s="311"/>
      <c r="D44" s="311"/>
      <c r="E44" s="311"/>
      <c r="F44" s="311"/>
      <c r="G44" s="311"/>
      <c r="H44" s="1" t="s">
        <v>1</v>
      </c>
    </row>
    <row r="45" spans="1:8" ht="12.75" customHeight="1">
      <c r="A45" s="185"/>
      <c r="B45" s="311"/>
      <c r="C45" s="311"/>
      <c r="D45" s="311"/>
      <c r="E45" s="311"/>
      <c r="F45" s="311"/>
      <c r="G45" s="311"/>
      <c r="H45" s="1" t="s">
        <v>1</v>
      </c>
    </row>
    <row r="46" spans="2:7" ht="12.75">
      <c r="B46" s="306"/>
      <c r="C46" s="306"/>
      <c r="D46" s="306"/>
      <c r="E46" s="306"/>
      <c r="F46" s="306"/>
      <c r="G46" s="306"/>
    </row>
    <row r="47" spans="2:7" ht="12.75">
      <c r="B47" s="306"/>
      <c r="C47" s="306"/>
      <c r="D47" s="306"/>
      <c r="E47" s="306"/>
      <c r="F47" s="306"/>
      <c r="G47" s="306"/>
    </row>
    <row r="48" spans="2:7" ht="12.75">
      <c r="B48" s="306"/>
      <c r="C48" s="306"/>
      <c r="D48" s="306"/>
      <c r="E48" s="306"/>
      <c r="F48" s="306"/>
      <c r="G48" s="306"/>
    </row>
    <row r="49" spans="2:7" ht="12.75">
      <c r="B49" s="306"/>
      <c r="C49" s="306"/>
      <c r="D49" s="306"/>
      <c r="E49" s="306"/>
      <c r="F49" s="306"/>
      <c r="G49" s="306"/>
    </row>
    <row r="50" spans="2:7" ht="12.75">
      <c r="B50" s="306"/>
      <c r="C50" s="306"/>
      <c r="D50" s="306"/>
      <c r="E50" s="306"/>
      <c r="F50" s="306"/>
      <c r="G50" s="306"/>
    </row>
    <row r="51" spans="2:7" ht="12.75">
      <c r="B51" s="306"/>
      <c r="C51" s="306"/>
      <c r="D51" s="306"/>
      <c r="E51" s="306"/>
      <c r="F51" s="306"/>
      <c r="G51" s="306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E81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17" t="s">
        <v>2</v>
      </c>
      <c r="B1" s="318"/>
      <c r="C1" s="186" t="s">
        <v>104</v>
      </c>
      <c r="D1" s="187"/>
      <c r="E1" s="188"/>
      <c r="F1" s="187"/>
      <c r="G1" s="189" t="s">
        <v>75</v>
      </c>
      <c r="H1" s="190" t="s">
        <v>98</v>
      </c>
      <c r="I1" s="191"/>
    </row>
    <row r="2" spans="1:9" ht="13.5" thickBot="1">
      <c r="A2" s="319" t="s">
        <v>76</v>
      </c>
      <c r="B2" s="320"/>
      <c r="C2" s="192" t="s">
        <v>107</v>
      </c>
      <c r="D2" s="193"/>
      <c r="E2" s="194"/>
      <c r="F2" s="193"/>
      <c r="G2" s="321" t="s">
        <v>10</v>
      </c>
      <c r="H2" s="322"/>
      <c r="I2" s="323"/>
    </row>
    <row r="3" ht="13.5" thickTop="1">
      <c r="F3" s="127"/>
    </row>
    <row r="4" spans="1:9" ht="19.5" customHeight="1">
      <c r="A4" s="195" t="s">
        <v>77</v>
      </c>
      <c r="B4" s="196"/>
      <c r="C4" s="196"/>
      <c r="D4" s="196"/>
      <c r="E4" s="197"/>
      <c r="F4" s="196"/>
      <c r="G4" s="196"/>
      <c r="H4" s="196"/>
      <c r="I4" s="196"/>
    </row>
    <row r="5" ht="13.5" thickBot="1"/>
    <row r="6" spans="1:9" s="127" customFormat="1" ht="13.5" thickBot="1">
      <c r="A6" s="198"/>
      <c r="B6" s="199" t="s">
        <v>78</v>
      </c>
      <c r="C6" s="199"/>
      <c r="D6" s="200"/>
      <c r="E6" s="201" t="s">
        <v>25</v>
      </c>
      <c r="F6" s="202" t="s">
        <v>26</v>
      </c>
      <c r="G6" s="202" t="s">
        <v>27</v>
      </c>
      <c r="H6" s="202" t="s">
        <v>28</v>
      </c>
      <c r="I6" s="203" t="s">
        <v>29</v>
      </c>
    </row>
    <row r="7" spans="1:9" s="127" customFormat="1" ht="12.75">
      <c r="A7" s="293" t="str">
        <f>'01 1 Pol'!B7</f>
        <v>3</v>
      </c>
      <c r="B7" s="62" t="str">
        <f>'01 1 Pol'!C7</f>
        <v>Svislé a kompletní konstrukce</v>
      </c>
      <c r="D7" s="204"/>
      <c r="E7" s="294">
        <f>'01 1 Pol'!BA16</f>
        <v>0</v>
      </c>
      <c r="F7" s="295">
        <f>'01 1 Pol'!BB16</f>
        <v>0</v>
      </c>
      <c r="G7" s="295">
        <f>'01 1 Pol'!BC16</f>
        <v>0</v>
      </c>
      <c r="H7" s="295">
        <f>'01 1 Pol'!BD16</f>
        <v>0</v>
      </c>
      <c r="I7" s="296">
        <f>'01 1 Pol'!BE16</f>
        <v>0</v>
      </c>
    </row>
    <row r="8" spans="1:9" s="127" customFormat="1" ht="12.75">
      <c r="A8" s="293" t="str">
        <f>'01 1 Pol'!B17</f>
        <v>31</v>
      </c>
      <c r="B8" s="62" t="str">
        <f>'01 1 Pol'!C17</f>
        <v>Zdi podpěrné a volné</v>
      </c>
      <c r="D8" s="204"/>
      <c r="E8" s="294">
        <f>'01 1 Pol'!BA19</f>
        <v>0</v>
      </c>
      <c r="F8" s="295">
        <f>'01 1 Pol'!BB19</f>
        <v>0</v>
      </c>
      <c r="G8" s="295">
        <f>'01 1 Pol'!BC19</f>
        <v>0</v>
      </c>
      <c r="H8" s="295">
        <f>'01 1 Pol'!BD19</f>
        <v>0</v>
      </c>
      <c r="I8" s="296">
        <f>'01 1 Pol'!BE19</f>
        <v>0</v>
      </c>
    </row>
    <row r="9" spans="1:9" s="127" customFormat="1" ht="12.75">
      <c r="A9" s="293" t="str">
        <f>'01 1 Pol'!B20</f>
        <v>4</v>
      </c>
      <c r="B9" s="62" t="str">
        <f>'01 1 Pol'!C20</f>
        <v>Vodorovné konstrukce</v>
      </c>
      <c r="D9" s="204"/>
      <c r="E9" s="294">
        <f>'01 1 Pol'!BA23</f>
        <v>0</v>
      </c>
      <c r="F9" s="295">
        <f>'01 1 Pol'!BB23</f>
        <v>0</v>
      </c>
      <c r="G9" s="295">
        <f>'01 1 Pol'!BC23</f>
        <v>0</v>
      </c>
      <c r="H9" s="295">
        <f>'01 1 Pol'!BD23</f>
        <v>0</v>
      </c>
      <c r="I9" s="296">
        <f>'01 1 Pol'!BE23</f>
        <v>0</v>
      </c>
    </row>
    <row r="10" spans="1:9" s="127" customFormat="1" ht="12.75">
      <c r="A10" s="293" t="str">
        <f>'01 1 Pol'!B24</f>
        <v>61</v>
      </c>
      <c r="B10" s="62" t="str">
        <f>'01 1 Pol'!C24</f>
        <v>Upravy povrchů vnitřní</v>
      </c>
      <c r="D10" s="204"/>
      <c r="E10" s="294">
        <f>'01 1 Pol'!BA37</f>
        <v>0</v>
      </c>
      <c r="F10" s="295">
        <f>'01 1 Pol'!BB37</f>
        <v>0</v>
      </c>
      <c r="G10" s="295">
        <f>'01 1 Pol'!BC37</f>
        <v>0</v>
      </c>
      <c r="H10" s="295">
        <f>'01 1 Pol'!BD37</f>
        <v>0</v>
      </c>
      <c r="I10" s="296">
        <f>'01 1 Pol'!BE37</f>
        <v>0</v>
      </c>
    </row>
    <row r="11" spans="1:9" s="127" customFormat="1" ht="12.75">
      <c r="A11" s="293" t="str">
        <f>'01 1 Pol'!B38</f>
        <v>94</v>
      </c>
      <c r="B11" s="62" t="str">
        <f>'01 1 Pol'!C38</f>
        <v>Lešení a stavební výtahy</v>
      </c>
      <c r="D11" s="204"/>
      <c r="E11" s="294">
        <f>'01 1 Pol'!BA44</f>
        <v>0</v>
      </c>
      <c r="F11" s="295">
        <f>'01 1 Pol'!BB44</f>
        <v>0</v>
      </c>
      <c r="G11" s="295">
        <f>'01 1 Pol'!BC44</f>
        <v>0</v>
      </c>
      <c r="H11" s="295">
        <f>'01 1 Pol'!BD44</f>
        <v>0</v>
      </c>
      <c r="I11" s="296">
        <f>'01 1 Pol'!BE44</f>
        <v>0</v>
      </c>
    </row>
    <row r="12" spans="1:9" s="127" customFormat="1" ht="12.75">
      <c r="A12" s="293" t="str">
        <f>'01 1 Pol'!B45</f>
        <v>96</v>
      </c>
      <c r="B12" s="62" t="str">
        <f>'01 1 Pol'!C45</f>
        <v>Bourání konstrukcí</v>
      </c>
      <c r="D12" s="204"/>
      <c r="E12" s="294">
        <f>'01 1 Pol'!BA71</f>
        <v>0</v>
      </c>
      <c r="F12" s="295">
        <f>'01 1 Pol'!BB71</f>
        <v>0</v>
      </c>
      <c r="G12" s="295">
        <f>'01 1 Pol'!BC71</f>
        <v>0</v>
      </c>
      <c r="H12" s="295">
        <f>'01 1 Pol'!BD71</f>
        <v>0</v>
      </c>
      <c r="I12" s="296">
        <f>'01 1 Pol'!BE71</f>
        <v>0</v>
      </c>
    </row>
    <row r="13" spans="1:9" s="127" customFormat="1" ht="12.75">
      <c r="A13" s="293" t="str">
        <f>'01 1 Pol'!B72</f>
        <v>99</v>
      </c>
      <c r="B13" s="62" t="str">
        <f>'01 1 Pol'!C72</f>
        <v>Staveništní přesun hmot</v>
      </c>
      <c r="D13" s="204"/>
      <c r="E13" s="294">
        <f>'01 1 Pol'!BA74</f>
        <v>0</v>
      </c>
      <c r="F13" s="295">
        <f>'01 1 Pol'!BB74</f>
        <v>0</v>
      </c>
      <c r="G13" s="295">
        <f>'01 1 Pol'!BC74</f>
        <v>0</v>
      </c>
      <c r="H13" s="295">
        <f>'01 1 Pol'!BD74</f>
        <v>0</v>
      </c>
      <c r="I13" s="296">
        <f>'01 1 Pol'!BE74</f>
        <v>0</v>
      </c>
    </row>
    <row r="14" spans="1:9" s="127" customFormat="1" ht="12.75">
      <c r="A14" s="293" t="str">
        <f>'01 1 Pol'!B75</f>
        <v>771</v>
      </c>
      <c r="B14" s="62" t="str">
        <f>'01 1 Pol'!C75</f>
        <v>Podlahy z dlaždic a obklady</v>
      </c>
      <c r="D14" s="204"/>
      <c r="E14" s="294">
        <f>'01 1 Pol'!BA88</f>
        <v>0</v>
      </c>
      <c r="F14" s="295">
        <f>'01 1 Pol'!BB88</f>
        <v>0</v>
      </c>
      <c r="G14" s="295">
        <f>'01 1 Pol'!BC88</f>
        <v>0</v>
      </c>
      <c r="H14" s="295">
        <f>'01 1 Pol'!BD88</f>
        <v>0</v>
      </c>
      <c r="I14" s="296">
        <f>'01 1 Pol'!BE88</f>
        <v>0</v>
      </c>
    </row>
    <row r="15" spans="1:9" s="127" customFormat="1" ht="12.75">
      <c r="A15" s="293" t="str">
        <f>'01 1 Pol'!B89</f>
        <v>777</v>
      </c>
      <c r="B15" s="62" t="str">
        <f>'01 1 Pol'!C89</f>
        <v>Podlahy ze syntetických hmot</v>
      </c>
      <c r="D15" s="204"/>
      <c r="E15" s="294">
        <f>'01 1 Pol'!BA94</f>
        <v>0</v>
      </c>
      <c r="F15" s="295">
        <f>'01 1 Pol'!BB94</f>
        <v>0</v>
      </c>
      <c r="G15" s="295">
        <f>'01 1 Pol'!BC94</f>
        <v>0</v>
      </c>
      <c r="H15" s="295">
        <f>'01 1 Pol'!BD94</f>
        <v>0</v>
      </c>
      <c r="I15" s="296">
        <f>'01 1 Pol'!BE94</f>
        <v>0</v>
      </c>
    </row>
    <row r="16" spans="1:9" s="127" customFormat="1" ht="13.5" thickBot="1">
      <c r="A16" s="293" t="str">
        <f>'01 1 Pol'!B95</f>
        <v>784</v>
      </c>
      <c r="B16" s="62" t="str">
        <f>'01 1 Pol'!C95</f>
        <v>Malby</v>
      </c>
      <c r="D16" s="204"/>
      <c r="E16" s="294">
        <f>'01 1 Pol'!BA100</f>
        <v>0</v>
      </c>
      <c r="F16" s="295">
        <f>'01 1 Pol'!BB100</f>
        <v>0</v>
      </c>
      <c r="G16" s="295">
        <f>'01 1 Pol'!BC100</f>
        <v>0</v>
      </c>
      <c r="H16" s="295">
        <f>'01 1 Pol'!BD100</f>
        <v>0</v>
      </c>
      <c r="I16" s="296">
        <f>'01 1 Pol'!BE100</f>
        <v>0</v>
      </c>
    </row>
    <row r="17" spans="1:9" s="14" customFormat="1" ht="13.5" thickBot="1">
      <c r="A17" s="205"/>
      <c r="B17" s="206" t="s">
        <v>79</v>
      </c>
      <c r="C17" s="206"/>
      <c r="D17" s="207"/>
      <c r="E17" s="208">
        <f>SUM(E7:E16)</f>
        <v>0</v>
      </c>
      <c r="F17" s="209">
        <f>SUM(F7:F16)</f>
        <v>0</v>
      </c>
      <c r="G17" s="209">
        <f>SUM(G7:G16)</f>
        <v>0</v>
      </c>
      <c r="H17" s="209">
        <f>SUM(H7:H16)</f>
        <v>0</v>
      </c>
      <c r="I17" s="210">
        <f>SUM(I7:I16)</f>
        <v>0</v>
      </c>
    </row>
    <row r="18" spans="1:9" ht="12.75">
      <c r="A18" s="127"/>
      <c r="B18" s="127"/>
      <c r="C18" s="127"/>
      <c r="D18" s="127"/>
      <c r="E18" s="127"/>
      <c r="F18" s="127"/>
      <c r="G18" s="127"/>
      <c r="H18" s="127"/>
      <c r="I18" s="127"/>
    </row>
    <row r="19" spans="1:57" ht="19.5" customHeight="1">
      <c r="A19" s="196" t="s">
        <v>80</v>
      </c>
      <c r="B19" s="196"/>
      <c r="C19" s="196"/>
      <c r="D19" s="196"/>
      <c r="E19" s="196"/>
      <c r="F19" s="196"/>
      <c r="G19" s="211"/>
      <c r="H19" s="196"/>
      <c r="I19" s="196"/>
      <c r="BA19" s="133"/>
      <c r="BB19" s="133"/>
      <c r="BC19" s="133"/>
      <c r="BD19" s="133"/>
      <c r="BE19" s="133"/>
    </row>
    <row r="20" ht="13.5" thickBot="1"/>
    <row r="21" spans="1:9" ht="12.75">
      <c r="A21" s="162" t="s">
        <v>81</v>
      </c>
      <c r="B21" s="163"/>
      <c r="C21" s="163"/>
      <c r="D21" s="212"/>
      <c r="E21" s="213" t="s">
        <v>82</v>
      </c>
      <c r="F21" s="214" t="s">
        <v>12</v>
      </c>
      <c r="G21" s="215" t="s">
        <v>83</v>
      </c>
      <c r="H21" s="216"/>
      <c r="I21" s="217" t="s">
        <v>82</v>
      </c>
    </row>
    <row r="22" spans="1:53" ht="12.75">
      <c r="A22" s="156" t="s">
        <v>244</v>
      </c>
      <c r="B22" s="147"/>
      <c r="C22" s="147"/>
      <c r="D22" s="218"/>
      <c r="E22" s="219"/>
      <c r="F22" s="220"/>
      <c r="G22" s="221">
        <v>0</v>
      </c>
      <c r="H22" s="222"/>
      <c r="I22" s="223">
        <f aca="true" t="shared" si="0" ref="I22:I29">E22+F22*G22/100</f>
        <v>0</v>
      </c>
      <c r="BA22" s="1">
        <v>0</v>
      </c>
    </row>
    <row r="23" spans="1:53" ht="12.75">
      <c r="A23" s="156" t="s">
        <v>245</v>
      </c>
      <c r="B23" s="147"/>
      <c r="C23" s="147"/>
      <c r="D23" s="218"/>
      <c r="E23" s="219"/>
      <c r="F23" s="220"/>
      <c r="G23" s="221">
        <v>0</v>
      </c>
      <c r="H23" s="222"/>
      <c r="I23" s="223">
        <f t="shared" si="0"/>
        <v>0</v>
      </c>
      <c r="BA23" s="1">
        <v>0</v>
      </c>
    </row>
    <row r="24" spans="1:53" ht="12.75">
      <c r="A24" s="156" t="s">
        <v>246</v>
      </c>
      <c r="B24" s="147"/>
      <c r="C24" s="147"/>
      <c r="D24" s="218"/>
      <c r="E24" s="219"/>
      <c r="F24" s="220"/>
      <c r="G24" s="221">
        <v>0</v>
      </c>
      <c r="H24" s="222"/>
      <c r="I24" s="223">
        <f t="shared" si="0"/>
        <v>0</v>
      </c>
      <c r="BA24" s="1">
        <v>0</v>
      </c>
    </row>
    <row r="25" spans="1:53" ht="12.75">
      <c r="A25" s="156" t="s">
        <v>247</v>
      </c>
      <c r="B25" s="147"/>
      <c r="C25" s="147"/>
      <c r="D25" s="218"/>
      <c r="E25" s="219"/>
      <c r="F25" s="220"/>
      <c r="G25" s="221">
        <v>0</v>
      </c>
      <c r="H25" s="222"/>
      <c r="I25" s="223">
        <f t="shared" si="0"/>
        <v>0</v>
      </c>
      <c r="BA25" s="1">
        <v>0</v>
      </c>
    </row>
    <row r="26" spans="1:53" ht="12.75">
      <c r="A26" s="156" t="s">
        <v>248</v>
      </c>
      <c r="B26" s="147"/>
      <c r="C26" s="147"/>
      <c r="D26" s="218"/>
      <c r="E26" s="219"/>
      <c r="F26" s="220"/>
      <c r="G26" s="221">
        <v>0</v>
      </c>
      <c r="H26" s="222"/>
      <c r="I26" s="223">
        <f t="shared" si="0"/>
        <v>0</v>
      </c>
      <c r="BA26" s="1">
        <v>1</v>
      </c>
    </row>
    <row r="27" spans="1:53" ht="12.75">
      <c r="A27" s="156" t="s">
        <v>249</v>
      </c>
      <c r="B27" s="147"/>
      <c r="C27" s="147"/>
      <c r="D27" s="218"/>
      <c r="E27" s="219"/>
      <c r="F27" s="220"/>
      <c r="G27" s="221">
        <v>0</v>
      </c>
      <c r="H27" s="222"/>
      <c r="I27" s="223">
        <f t="shared" si="0"/>
        <v>0</v>
      </c>
      <c r="BA27" s="1">
        <v>1</v>
      </c>
    </row>
    <row r="28" spans="1:53" ht="12.75">
      <c r="A28" s="156" t="s">
        <v>250</v>
      </c>
      <c r="B28" s="147"/>
      <c r="C28" s="147"/>
      <c r="D28" s="218"/>
      <c r="E28" s="219"/>
      <c r="F28" s="220"/>
      <c r="G28" s="221">
        <v>0</v>
      </c>
      <c r="H28" s="222"/>
      <c r="I28" s="223">
        <f t="shared" si="0"/>
        <v>0</v>
      </c>
      <c r="BA28" s="1">
        <v>2</v>
      </c>
    </row>
    <row r="29" spans="1:53" ht="12.75">
      <c r="A29" s="156" t="s">
        <v>251</v>
      </c>
      <c r="B29" s="147"/>
      <c r="C29" s="147"/>
      <c r="D29" s="218"/>
      <c r="E29" s="219"/>
      <c r="F29" s="220"/>
      <c r="G29" s="221">
        <v>0</v>
      </c>
      <c r="H29" s="222"/>
      <c r="I29" s="223">
        <f t="shared" si="0"/>
        <v>0</v>
      </c>
      <c r="BA29" s="1">
        <v>2</v>
      </c>
    </row>
    <row r="30" spans="1:9" ht="13.5" thickBot="1">
      <c r="A30" s="224"/>
      <c r="B30" s="225" t="s">
        <v>84</v>
      </c>
      <c r="C30" s="226"/>
      <c r="D30" s="227"/>
      <c r="E30" s="228"/>
      <c r="F30" s="229"/>
      <c r="G30" s="229"/>
      <c r="H30" s="324">
        <f>SUM(I22:I29)</f>
        <v>0</v>
      </c>
      <c r="I30" s="325"/>
    </row>
    <row r="32" spans="2:9" ht="12.75">
      <c r="B32" s="14"/>
      <c r="F32" s="230"/>
      <c r="G32" s="231"/>
      <c r="H32" s="231"/>
      <c r="I32" s="46"/>
    </row>
    <row r="33" spans="6:9" ht="12.75">
      <c r="F33" s="230"/>
      <c r="G33" s="231"/>
      <c r="H33" s="231"/>
      <c r="I33" s="46"/>
    </row>
    <row r="34" spans="6:9" ht="12.75">
      <c r="F34" s="230"/>
      <c r="G34" s="231"/>
      <c r="H34" s="231"/>
      <c r="I34" s="46"/>
    </row>
    <row r="35" spans="6:9" ht="12.75">
      <c r="F35" s="230"/>
      <c r="G35" s="231"/>
      <c r="H35" s="231"/>
      <c r="I35" s="46"/>
    </row>
    <row r="36" spans="6:9" ht="12.75">
      <c r="F36" s="230"/>
      <c r="G36" s="231"/>
      <c r="H36" s="231"/>
      <c r="I36" s="46"/>
    </row>
    <row r="37" spans="6:9" ht="12.75">
      <c r="F37" s="230"/>
      <c r="G37" s="231"/>
      <c r="H37" s="231"/>
      <c r="I37" s="46"/>
    </row>
    <row r="38" spans="6:9" ht="12.75">
      <c r="F38" s="230"/>
      <c r="G38" s="231"/>
      <c r="H38" s="231"/>
      <c r="I38" s="46"/>
    </row>
    <row r="39" spans="6:9" ht="12.75">
      <c r="F39" s="230"/>
      <c r="G39" s="231"/>
      <c r="H39" s="231"/>
      <c r="I39" s="46"/>
    </row>
    <row r="40" spans="6:9" ht="12.75">
      <c r="F40" s="230"/>
      <c r="G40" s="231"/>
      <c r="H40" s="231"/>
      <c r="I40" s="46"/>
    </row>
    <row r="41" spans="6:9" ht="12.75">
      <c r="F41" s="230"/>
      <c r="G41" s="231"/>
      <c r="H41" s="231"/>
      <c r="I41" s="46"/>
    </row>
    <row r="42" spans="6:9" ht="12.75">
      <c r="F42" s="230"/>
      <c r="G42" s="231"/>
      <c r="H42" s="231"/>
      <c r="I42" s="46"/>
    </row>
    <row r="43" spans="6:9" ht="12.75">
      <c r="F43" s="230"/>
      <c r="G43" s="231"/>
      <c r="H43" s="231"/>
      <c r="I43" s="46"/>
    </row>
    <row r="44" spans="6:9" ht="12.75">
      <c r="F44" s="230"/>
      <c r="G44" s="231"/>
      <c r="H44" s="231"/>
      <c r="I44" s="46"/>
    </row>
    <row r="45" spans="6:9" ht="12.75">
      <c r="F45" s="230"/>
      <c r="G45" s="231"/>
      <c r="H45" s="231"/>
      <c r="I45" s="46"/>
    </row>
    <row r="46" spans="6:9" ht="12.75">
      <c r="F46" s="230"/>
      <c r="G46" s="231"/>
      <c r="H46" s="231"/>
      <c r="I46" s="46"/>
    </row>
    <row r="47" spans="6:9" ht="12.75">
      <c r="F47" s="230"/>
      <c r="G47" s="231"/>
      <c r="H47" s="231"/>
      <c r="I47" s="46"/>
    </row>
    <row r="48" spans="6:9" ht="12.75">
      <c r="F48" s="230"/>
      <c r="G48" s="231"/>
      <c r="H48" s="231"/>
      <c r="I48" s="46"/>
    </row>
    <row r="49" spans="6:9" ht="12.75">
      <c r="F49" s="230"/>
      <c r="G49" s="231"/>
      <c r="H49" s="231"/>
      <c r="I49" s="46"/>
    </row>
    <row r="50" spans="6:9" ht="12.75">
      <c r="F50" s="230"/>
      <c r="G50" s="231"/>
      <c r="H50" s="231"/>
      <c r="I50" s="46"/>
    </row>
    <row r="51" spans="6:9" ht="12.75">
      <c r="F51" s="230"/>
      <c r="G51" s="231"/>
      <c r="H51" s="231"/>
      <c r="I51" s="46"/>
    </row>
    <row r="52" spans="6:9" ht="12.75">
      <c r="F52" s="230"/>
      <c r="G52" s="231"/>
      <c r="H52" s="231"/>
      <c r="I52" s="46"/>
    </row>
    <row r="53" spans="6:9" ht="12.75">
      <c r="F53" s="230"/>
      <c r="G53" s="231"/>
      <c r="H53" s="231"/>
      <c r="I53" s="46"/>
    </row>
    <row r="54" spans="6:9" ht="12.75">
      <c r="F54" s="230"/>
      <c r="G54" s="231"/>
      <c r="H54" s="231"/>
      <c r="I54" s="46"/>
    </row>
    <row r="55" spans="6:9" ht="12.75">
      <c r="F55" s="230"/>
      <c r="G55" s="231"/>
      <c r="H55" s="231"/>
      <c r="I55" s="46"/>
    </row>
    <row r="56" spans="6:9" ht="12.75">
      <c r="F56" s="230"/>
      <c r="G56" s="231"/>
      <c r="H56" s="231"/>
      <c r="I56" s="46"/>
    </row>
    <row r="57" spans="6:9" ht="12.75">
      <c r="F57" s="230"/>
      <c r="G57" s="231"/>
      <c r="H57" s="231"/>
      <c r="I57" s="46"/>
    </row>
    <row r="58" spans="6:9" ht="12.75">
      <c r="F58" s="230"/>
      <c r="G58" s="231"/>
      <c r="H58" s="231"/>
      <c r="I58" s="46"/>
    </row>
    <row r="59" spans="6:9" ht="12.75">
      <c r="F59" s="230"/>
      <c r="G59" s="231"/>
      <c r="H59" s="231"/>
      <c r="I59" s="46"/>
    </row>
    <row r="60" spans="6:9" ht="12.75">
      <c r="F60" s="230"/>
      <c r="G60" s="231"/>
      <c r="H60" s="231"/>
      <c r="I60" s="46"/>
    </row>
    <row r="61" spans="6:9" ht="12.75">
      <c r="F61" s="230"/>
      <c r="G61" s="231"/>
      <c r="H61" s="231"/>
      <c r="I61" s="46"/>
    </row>
    <row r="62" spans="6:9" ht="12.75">
      <c r="F62" s="230"/>
      <c r="G62" s="231"/>
      <c r="H62" s="231"/>
      <c r="I62" s="46"/>
    </row>
    <row r="63" spans="6:9" ht="12.75">
      <c r="F63" s="230"/>
      <c r="G63" s="231"/>
      <c r="H63" s="231"/>
      <c r="I63" s="46"/>
    </row>
    <row r="64" spans="6:9" ht="12.75">
      <c r="F64" s="230"/>
      <c r="G64" s="231"/>
      <c r="H64" s="231"/>
      <c r="I64" s="46"/>
    </row>
    <row r="65" spans="6:9" ht="12.75">
      <c r="F65" s="230"/>
      <c r="G65" s="231"/>
      <c r="H65" s="231"/>
      <c r="I65" s="46"/>
    </row>
    <row r="66" spans="6:9" ht="12.75">
      <c r="F66" s="230"/>
      <c r="G66" s="231"/>
      <c r="H66" s="231"/>
      <c r="I66" s="46"/>
    </row>
    <row r="67" spans="6:9" ht="12.75">
      <c r="F67" s="230"/>
      <c r="G67" s="231"/>
      <c r="H67" s="231"/>
      <c r="I67" s="46"/>
    </row>
    <row r="68" spans="6:9" ht="12.75">
      <c r="F68" s="230"/>
      <c r="G68" s="231"/>
      <c r="H68" s="231"/>
      <c r="I68" s="46"/>
    </row>
    <row r="69" spans="6:9" ht="12.75">
      <c r="F69" s="230"/>
      <c r="G69" s="231"/>
      <c r="H69" s="231"/>
      <c r="I69" s="46"/>
    </row>
    <row r="70" spans="6:9" ht="12.75">
      <c r="F70" s="230"/>
      <c r="G70" s="231"/>
      <c r="H70" s="231"/>
      <c r="I70" s="46"/>
    </row>
    <row r="71" spans="6:9" ht="12.75">
      <c r="F71" s="230"/>
      <c r="G71" s="231"/>
      <c r="H71" s="231"/>
      <c r="I71" s="46"/>
    </row>
    <row r="72" spans="6:9" ht="12.75">
      <c r="F72" s="230"/>
      <c r="G72" s="231"/>
      <c r="H72" s="231"/>
      <c r="I72" s="46"/>
    </row>
    <row r="73" spans="6:9" ht="12.75">
      <c r="F73" s="230"/>
      <c r="G73" s="231"/>
      <c r="H73" s="231"/>
      <c r="I73" s="46"/>
    </row>
    <row r="74" spans="6:9" ht="12.75">
      <c r="F74" s="230"/>
      <c r="G74" s="231"/>
      <c r="H74" s="231"/>
      <c r="I74" s="46"/>
    </row>
    <row r="75" spans="6:9" ht="12.75">
      <c r="F75" s="230"/>
      <c r="G75" s="231"/>
      <c r="H75" s="231"/>
      <c r="I75" s="46"/>
    </row>
    <row r="76" spans="6:9" ht="12.75">
      <c r="F76" s="230"/>
      <c r="G76" s="231"/>
      <c r="H76" s="231"/>
      <c r="I76" s="46"/>
    </row>
    <row r="77" spans="6:9" ht="12.75">
      <c r="F77" s="230"/>
      <c r="G77" s="231"/>
      <c r="H77" s="231"/>
      <c r="I77" s="46"/>
    </row>
    <row r="78" spans="6:9" ht="12.75">
      <c r="F78" s="230"/>
      <c r="G78" s="231"/>
      <c r="H78" s="231"/>
      <c r="I78" s="46"/>
    </row>
    <row r="79" spans="6:9" ht="12.75">
      <c r="F79" s="230"/>
      <c r="G79" s="231"/>
      <c r="H79" s="231"/>
      <c r="I79" s="46"/>
    </row>
    <row r="80" spans="6:9" ht="12.75">
      <c r="F80" s="230"/>
      <c r="G80" s="231"/>
      <c r="H80" s="231"/>
      <c r="I80" s="46"/>
    </row>
    <row r="81" spans="6:9" ht="12.75">
      <c r="F81" s="230"/>
      <c r="G81" s="231"/>
      <c r="H81" s="231"/>
      <c r="I81" s="46"/>
    </row>
  </sheetData>
  <mergeCells count="4">
    <mergeCell ref="A1:B1"/>
    <mergeCell ref="A2:B2"/>
    <mergeCell ref="G2:I2"/>
    <mergeCell ref="H30:I3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B173"/>
  <sheetViews>
    <sheetView showGridLines="0" showZeros="0" zoomScaleSheetLayoutView="100" workbookViewId="0" topLeftCell="A1">
      <selection activeCell="J1" sqref="J1:J65536 K1:K65536"/>
    </sheetView>
  </sheetViews>
  <sheetFormatPr defaultColWidth="9.00390625" defaultRowHeight="12.75"/>
  <cols>
    <col min="1" max="1" width="4.375" style="232" customWidth="1"/>
    <col min="2" max="2" width="11.625" style="232" customWidth="1"/>
    <col min="3" max="3" width="40.375" style="232" customWidth="1"/>
    <col min="4" max="4" width="5.625" style="232" customWidth="1"/>
    <col min="5" max="5" width="8.625" style="242" customWidth="1"/>
    <col min="6" max="6" width="9.875" style="232" customWidth="1"/>
    <col min="7" max="7" width="13.875" style="232" customWidth="1"/>
    <col min="8" max="8" width="11.75390625" style="232" hidden="1" customWidth="1"/>
    <col min="9" max="9" width="11.625" style="232" hidden="1" customWidth="1"/>
    <col min="10" max="10" width="11.00390625" style="232" hidden="1" customWidth="1"/>
    <col min="11" max="11" width="10.375" style="232" hidden="1" customWidth="1"/>
    <col min="12" max="12" width="75.375" style="232" customWidth="1"/>
    <col min="13" max="13" width="45.25390625" style="232" customWidth="1"/>
    <col min="14" max="16384" width="9.125" style="232" customWidth="1"/>
  </cols>
  <sheetData>
    <row r="1" spans="1:7" ht="15.75">
      <c r="A1" s="328" t="s">
        <v>101</v>
      </c>
      <c r="B1" s="328"/>
      <c r="C1" s="328"/>
      <c r="D1" s="328"/>
      <c r="E1" s="328"/>
      <c r="F1" s="328"/>
      <c r="G1" s="328"/>
    </row>
    <row r="2" spans="2:7" ht="14.25" customHeight="1" thickBot="1">
      <c r="B2" s="233"/>
      <c r="C2" s="234"/>
      <c r="D2" s="234"/>
      <c r="E2" s="235"/>
      <c r="F2" s="234"/>
      <c r="G2" s="234"/>
    </row>
    <row r="3" spans="1:7" ht="13.5" thickTop="1">
      <c r="A3" s="317" t="s">
        <v>2</v>
      </c>
      <c r="B3" s="318"/>
      <c r="C3" s="186" t="s">
        <v>104</v>
      </c>
      <c r="D3" s="236"/>
      <c r="E3" s="237" t="s">
        <v>85</v>
      </c>
      <c r="F3" s="238" t="str">
        <f>'01 1 Rek'!H1</f>
        <v>1</v>
      </c>
      <c r="G3" s="239"/>
    </row>
    <row r="4" spans="1:7" ht="13.5" thickBot="1">
      <c r="A4" s="329" t="s">
        <v>76</v>
      </c>
      <c r="B4" s="320"/>
      <c r="C4" s="192" t="s">
        <v>107</v>
      </c>
      <c r="D4" s="240"/>
      <c r="E4" s="330" t="str">
        <f>'01 1 Rek'!G2</f>
        <v>Rozpočtové náklady</v>
      </c>
      <c r="F4" s="331"/>
      <c r="G4" s="332"/>
    </row>
    <row r="5" spans="1:7" ht="13.5" thickTop="1">
      <c r="A5" s="241"/>
      <c r="G5" s="243"/>
    </row>
    <row r="6" spans="1:11" ht="27" customHeight="1">
      <c r="A6" s="244" t="s">
        <v>86</v>
      </c>
      <c r="B6" s="245" t="s">
        <v>87</v>
      </c>
      <c r="C6" s="245" t="s">
        <v>88</v>
      </c>
      <c r="D6" s="245" t="s">
        <v>89</v>
      </c>
      <c r="E6" s="246" t="s">
        <v>90</v>
      </c>
      <c r="F6" s="245" t="s">
        <v>91</v>
      </c>
      <c r="G6" s="247" t="s">
        <v>92</v>
      </c>
      <c r="H6" s="248" t="s">
        <v>93</v>
      </c>
      <c r="I6" s="248" t="s">
        <v>94</v>
      </c>
      <c r="J6" s="248" t="s">
        <v>95</v>
      </c>
      <c r="K6" s="248" t="s">
        <v>96</v>
      </c>
    </row>
    <row r="7" spans="1:15" ht="12.75">
      <c r="A7" s="249" t="s">
        <v>97</v>
      </c>
      <c r="B7" s="250" t="s">
        <v>108</v>
      </c>
      <c r="C7" s="251" t="s">
        <v>109</v>
      </c>
      <c r="D7" s="252"/>
      <c r="E7" s="253"/>
      <c r="F7" s="253"/>
      <c r="G7" s="254"/>
      <c r="H7" s="255"/>
      <c r="I7" s="256"/>
      <c r="J7" s="257"/>
      <c r="K7" s="258"/>
      <c r="O7" s="259">
        <v>1</v>
      </c>
    </row>
    <row r="8" spans="1:80" ht="22.5">
      <c r="A8" s="260">
        <v>1</v>
      </c>
      <c r="B8" s="261" t="s">
        <v>111</v>
      </c>
      <c r="C8" s="262" t="s">
        <v>112</v>
      </c>
      <c r="D8" s="263" t="s">
        <v>113</v>
      </c>
      <c r="E8" s="264">
        <v>0.0006</v>
      </c>
      <c r="F8" s="264">
        <v>0</v>
      </c>
      <c r="G8" s="265">
        <f>E8*F8</f>
        <v>0</v>
      </c>
      <c r="H8" s="266">
        <v>1.04512</v>
      </c>
      <c r="I8" s="267">
        <f>E8*H8</f>
        <v>0.000627072</v>
      </c>
      <c r="J8" s="266">
        <v>0</v>
      </c>
      <c r="K8" s="267">
        <f>E8*J8</f>
        <v>0</v>
      </c>
      <c r="O8" s="259">
        <v>2</v>
      </c>
      <c r="AA8" s="232">
        <v>1</v>
      </c>
      <c r="AB8" s="232">
        <v>0</v>
      </c>
      <c r="AC8" s="232">
        <v>0</v>
      </c>
      <c r="AZ8" s="232">
        <v>1</v>
      </c>
      <c r="BA8" s="232">
        <f>IF(AZ8=1,G8,0)</f>
        <v>0</v>
      </c>
      <c r="BB8" s="232">
        <f>IF(AZ8=2,G8,0)</f>
        <v>0</v>
      </c>
      <c r="BC8" s="232">
        <f>IF(AZ8=3,G8,0)</f>
        <v>0</v>
      </c>
      <c r="BD8" s="232">
        <f>IF(AZ8=4,G8,0)</f>
        <v>0</v>
      </c>
      <c r="BE8" s="232">
        <f>IF(AZ8=5,G8,0)</f>
        <v>0</v>
      </c>
      <c r="CA8" s="259">
        <v>1</v>
      </c>
      <c r="CB8" s="259">
        <v>0</v>
      </c>
    </row>
    <row r="9" spans="1:15" ht="22.5">
      <c r="A9" s="268"/>
      <c r="B9" s="271"/>
      <c r="C9" s="326" t="s">
        <v>114</v>
      </c>
      <c r="D9" s="327"/>
      <c r="E9" s="272">
        <v>0.0006</v>
      </c>
      <c r="F9" s="273"/>
      <c r="G9" s="274"/>
      <c r="H9" s="275"/>
      <c r="I9" s="269"/>
      <c r="J9" s="276"/>
      <c r="K9" s="269"/>
      <c r="M9" s="270" t="s">
        <v>114</v>
      </c>
      <c r="O9" s="259"/>
    </row>
    <row r="10" spans="1:80" ht="22.5">
      <c r="A10" s="260">
        <v>2</v>
      </c>
      <c r="B10" s="261" t="s">
        <v>115</v>
      </c>
      <c r="C10" s="262" t="s">
        <v>116</v>
      </c>
      <c r="D10" s="263" t="s">
        <v>117</v>
      </c>
      <c r="E10" s="264">
        <v>13.725</v>
      </c>
      <c r="F10" s="264">
        <v>0</v>
      </c>
      <c r="G10" s="265">
        <f>E10*F10</f>
        <v>0</v>
      </c>
      <c r="H10" s="266">
        <v>0.01572</v>
      </c>
      <c r="I10" s="267">
        <f>E10*H10</f>
        <v>0.215757</v>
      </c>
      <c r="J10" s="266">
        <v>0</v>
      </c>
      <c r="K10" s="267">
        <f>E10*J10</f>
        <v>0</v>
      </c>
      <c r="O10" s="259">
        <v>2</v>
      </c>
      <c r="AA10" s="232">
        <v>1</v>
      </c>
      <c r="AB10" s="232">
        <v>1</v>
      </c>
      <c r="AC10" s="232">
        <v>1</v>
      </c>
      <c r="AZ10" s="232">
        <v>1</v>
      </c>
      <c r="BA10" s="232">
        <f>IF(AZ10=1,G10,0)</f>
        <v>0</v>
      </c>
      <c r="BB10" s="232">
        <f>IF(AZ10=2,G10,0)</f>
        <v>0</v>
      </c>
      <c r="BC10" s="232">
        <f>IF(AZ10=3,G10,0)</f>
        <v>0</v>
      </c>
      <c r="BD10" s="232">
        <f>IF(AZ10=4,G10,0)</f>
        <v>0</v>
      </c>
      <c r="BE10" s="232">
        <f>IF(AZ10=5,G10,0)</f>
        <v>0</v>
      </c>
      <c r="CA10" s="259">
        <v>1</v>
      </c>
      <c r="CB10" s="259">
        <v>1</v>
      </c>
    </row>
    <row r="11" spans="1:15" ht="12.75">
      <c r="A11" s="268"/>
      <c r="B11" s="271"/>
      <c r="C11" s="326" t="s">
        <v>118</v>
      </c>
      <c r="D11" s="327"/>
      <c r="E11" s="272">
        <v>5.22</v>
      </c>
      <c r="F11" s="273"/>
      <c r="G11" s="274"/>
      <c r="H11" s="275"/>
      <c r="I11" s="269"/>
      <c r="J11" s="276"/>
      <c r="K11" s="269"/>
      <c r="M11" s="270" t="s">
        <v>118</v>
      </c>
      <c r="O11" s="259"/>
    </row>
    <row r="12" spans="1:15" ht="12.75">
      <c r="A12" s="268"/>
      <c r="B12" s="271"/>
      <c r="C12" s="326" t="s">
        <v>119</v>
      </c>
      <c r="D12" s="327"/>
      <c r="E12" s="272">
        <v>2.985</v>
      </c>
      <c r="F12" s="273"/>
      <c r="G12" s="274"/>
      <c r="H12" s="275"/>
      <c r="I12" s="269"/>
      <c r="J12" s="276"/>
      <c r="K12" s="269"/>
      <c r="M12" s="270" t="s">
        <v>119</v>
      </c>
      <c r="O12" s="259"/>
    </row>
    <row r="13" spans="1:15" ht="12.75">
      <c r="A13" s="268"/>
      <c r="B13" s="271"/>
      <c r="C13" s="326" t="s">
        <v>120</v>
      </c>
      <c r="D13" s="327"/>
      <c r="E13" s="272">
        <v>5.52</v>
      </c>
      <c r="F13" s="273"/>
      <c r="G13" s="274"/>
      <c r="H13" s="275"/>
      <c r="I13" s="269"/>
      <c r="J13" s="276"/>
      <c r="K13" s="269"/>
      <c r="M13" s="270" t="s">
        <v>120</v>
      </c>
      <c r="O13" s="259"/>
    </row>
    <row r="14" spans="1:80" ht="22.5">
      <c r="A14" s="260">
        <v>3</v>
      </c>
      <c r="B14" s="261" t="s">
        <v>121</v>
      </c>
      <c r="C14" s="262" t="s">
        <v>122</v>
      </c>
      <c r="D14" s="263" t="s">
        <v>123</v>
      </c>
      <c r="E14" s="264">
        <v>1</v>
      </c>
      <c r="F14" s="264">
        <v>0</v>
      </c>
      <c r="G14" s="265">
        <f>E14*F14</f>
        <v>0</v>
      </c>
      <c r="H14" s="266">
        <v>1.09954</v>
      </c>
      <c r="I14" s="267">
        <f>E14*H14</f>
        <v>1.09954</v>
      </c>
      <c r="J14" s="266"/>
      <c r="K14" s="267">
        <f>E14*J14</f>
        <v>0</v>
      </c>
      <c r="O14" s="259">
        <v>2</v>
      </c>
      <c r="AA14" s="232">
        <v>12</v>
      </c>
      <c r="AB14" s="232">
        <v>0</v>
      </c>
      <c r="AC14" s="232">
        <v>138</v>
      </c>
      <c r="AZ14" s="232">
        <v>1</v>
      </c>
      <c r="BA14" s="232">
        <f>IF(AZ14=1,G14,0)</f>
        <v>0</v>
      </c>
      <c r="BB14" s="232">
        <f>IF(AZ14=2,G14,0)</f>
        <v>0</v>
      </c>
      <c r="BC14" s="232">
        <f>IF(AZ14=3,G14,0)</f>
        <v>0</v>
      </c>
      <c r="BD14" s="232">
        <f>IF(AZ14=4,G14,0)</f>
        <v>0</v>
      </c>
      <c r="BE14" s="232">
        <f>IF(AZ14=5,G14,0)</f>
        <v>0</v>
      </c>
      <c r="CA14" s="259">
        <v>12</v>
      </c>
      <c r="CB14" s="259">
        <v>0</v>
      </c>
    </row>
    <row r="15" spans="1:15" ht="12.75">
      <c r="A15" s="268"/>
      <c r="B15" s="271"/>
      <c r="C15" s="326" t="s">
        <v>124</v>
      </c>
      <c r="D15" s="327"/>
      <c r="E15" s="272">
        <v>1</v>
      </c>
      <c r="F15" s="273"/>
      <c r="G15" s="274"/>
      <c r="H15" s="275"/>
      <c r="I15" s="269"/>
      <c r="J15" s="276"/>
      <c r="K15" s="269"/>
      <c r="M15" s="270" t="s">
        <v>124</v>
      </c>
      <c r="O15" s="259"/>
    </row>
    <row r="16" spans="1:57" ht="12.75">
      <c r="A16" s="277"/>
      <c r="B16" s="278" t="s">
        <v>99</v>
      </c>
      <c r="C16" s="279" t="s">
        <v>110</v>
      </c>
      <c r="D16" s="280"/>
      <c r="E16" s="281"/>
      <c r="F16" s="282"/>
      <c r="G16" s="283">
        <f>SUM(G7:G15)</f>
        <v>0</v>
      </c>
      <c r="H16" s="284"/>
      <c r="I16" s="285">
        <f>SUM(I7:I15)</f>
        <v>1.315924072</v>
      </c>
      <c r="J16" s="284"/>
      <c r="K16" s="285">
        <f>SUM(K7:K15)</f>
        <v>0</v>
      </c>
      <c r="O16" s="259">
        <v>4</v>
      </c>
      <c r="BA16" s="286">
        <f>SUM(BA7:BA15)</f>
        <v>0</v>
      </c>
      <c r="BB16" s="286">
        <f>SUM(BB7:BB15)</f>
        <v>0</v>
      </c>
      <c r="BC16" s="286">
        <f>SUM(BC7:BC15)</f>
        <v>0</v>
      </c>
      <c r="BD16" s="286">
        <f>SUM(BD7:BD15)</f>
        <v>0</v>
      </c>
      <c r="BE16" s="286">
        <f>SUM(BE7:BE15)</f>
        <v>0</v>
      </c>
    </row>
    <row r="17" spans="1:15" ht="12.75">
      <c r="A17" s="249" t="s">
        <v>97</v>
      </c>
      <c r="B17" s="250" t="s">
        <v>125</v>
      </c>
      <c r="C17" s="251" t="s">
        <v>126</v>
      </c>
      <c r="D17" s="252"/>
      <c r="E17" s="253"/>
      <c r="F17" s="253"/>
      <c r="G17" s="254"/>
      <c r="H17" s="255"/>
      <c r="I17" s="256"/>
      <c r="J17" s="257"/>
      <c r="K17" s="258"/>
      <c r="O17" s="259">
        <v>1</v>
      </c>
    </row>
    <row r="18" spans="1:80" ht="22.5">
      <c r="A18" s="260">
        <v>4</v>
      </c>
      <c r="B18" s="261" t="s">
        <v>128</v>
      </c>
      <c r="C18" s="262" t="s">
        <v>129</v>
      </c>
      <c r="D18" s="263" t="s">
        <v>123</v>
      </c>
      <c r="E18" s="264">
        <v>1</v>
      </c>
      <c r="F18" s="264">
        <v>0</v>
      </c>
      <c r="G18" s="265">
        <f>E18*F18</f>
        <v>0</v>
      </c>
      <c r="H18" s="266">
        <v>0</v>
      </c>
      <c r="I18" s="267">
        <f>E18*H18</f>
        <v>0</v>
      </c>
      <c r="J18" s="266"/>
      <c r="K18" s="267">
        <f>E18*J18</f>
        <v>0</v>
      </c>
      <c r="O18" s="259">
        <v>2</v>
      </c>
      <c r="AA18" s="232">
        <v>12</v>
      </c>
      <c r="AB18" s="232">
        <v>0</v>
      </c>
      <c r="AC18" s="232">
        <v>86</v>
      </c>
      <c r="AZ18" s="232">
        <v>1</v>
      </c>
      <c r="BA18" s="232">
        <f>IF(AZ18=1,G18,0)</f>
        <v>0</v>
      </c>
      <c r="BB18" s="232">
        <f>IF(AZ18=2,G18,0)</f>
        <v>0</v>
      </c>
      <c r="BC18" s="232">
        <f>IF(AZ18=3,G18,0)</f>
        <v>0</v>
      </c>
      <c r="BD18" s="232">
        <f>IF(AZ18=4,G18,0)</f>
        <v>0</v>
      </c>
      <c r="BE18" s="232">
        <f>IF(AZ18=5,G18,0)</f>
        <v>0</v>
      </c>
      <c r="CA18" s="259">
        <v>12</v>
      </c>
      <c r="CB18" s="259">
        <v>0</v>
      </c>
    </row>
    <row r="19" spans="1:57" ht="12.75">
      <c r="A19" s="277"/>
      <c r="B19" s="278" t="s">
        <v>99</v>
      </c>
      <c r="C19" s="279" t="s">
        <v>127</v>
      </c>
      <c r="D19" s="280"/>
      <c r="E19" s="281"/>
      <c r="F19" s="282"/>
      <c r="G19" s="283">
        <f>SUM(G17:G18)</f>
        <v>0</v>
      </c>
      <c r="H19" s="284"/>
      <c r="I19" s="285">
        <f>SUM(I17:I18)</f>
        <v>0</v>
      </c>
      <c r="J19" s="284"/>
      <c r="K19" s="285">
        <f>SUM(K17:K18)</f>
        <v>0</v>
      </c>
      <c r="O19" s="259">
        <v>4</v>
      </c>
      <c r="BA19" s="286">
        <f>SUM(BA17:BA18)</f>
        <v>0</v>
      </c>
      <c r="BB19" s="286">
        <f>SUM(BB17:BB18)</f>
        <v>0</v>
      </c>
      <c r="BC19" s="286">
        <f>SUM(BC17:BC18)</f>
        <v>0</v>
      </c>
      <c r="BD19" s="286">
        <f>SUM(BD17:BD18)</f>
        <v>0</v>
      </c>
      <c r="BE19" s="286">
        <f>SUM(BE17:BE18)</f>
        <v>0</v>
      </c>
    </row>
    <row r="20" spans="1:15" ht="12.75">
      <c r="A20" s="249" t="s">
        <v>97</v>
      </c>
      <c r="B20" s="250" t="s">
        <v>130</v>
      </c>
      <c r="C20" s="251" t="s">
        <v>131</v>
      </c>
      <c r="D20" s="252"/>
      <c r="E20" s="253"/>
      <c r="F20" s="253"/>
      <c r="G20" s="254"/>
      <c r="H20" s="255"/>
      <c r="I20" s="256"/>
      <c r="J20" s="257"/>
      <c r="K20" s="258"/>
      <c r="O20" s="259">
        <v>1</v>
      </c>
    </row>
    <row r="21" spans="1:80" ht="12.75">
      <c r="A21" s="260">
        <v>5</v>
      </c>
      <c r="B21" s="261" t="s">
        <v>133</v>
      </c>
      <c r="C21" s="262" t="s">
        <v>134</v>
      </c>
      <c r="D21" s="263" t="s">
        <v>135</v>
      </c>
      <c r="E21" s="264">
        <v>0.009</v>
      </c>
      <c r="F21" s="264">
        <v>0</v>
      </c>
      <c r="G21" s="265">
        <f>E21*F21</f>
        <v>0</v>
      </c>
      <c r="H21" s="266">
        <v>2.69752</v>
      </c>
      <c r="I21" s="267">
        <f>E21*H21</f>
        <v>0.024277679999999996</v>
      </c>
      <c r="J21" s="266">
        <v>0</v>
      </c>
      <c r="K21" s="267">
        <f>E21*J21</f>
        <v>0</v>
      </c>
      <c r="O21" s="259">
        <v>2</v>
      </c>
      <c r="AA21" s="232">
        <v>1</v>
      </c>
      <c r="AB21" s="232">
        <v>1</v>
      </c>
      <c r="AC21" s="232">
        <v>1</v>
      </c>
      <c r="AZ21" s="232">
        <v>1</v>
      </c>
      <c r="BA21" s="232">
        <f>IF(AZ21=1,G21,0)</f>
        <v>0</v>
      </c>
      <c r="BB21" s="232">
        <f>IF(AZ21=2,G21,0)</f>
        <v>0</v>
      </c>
      <c r="BC21" s="232">
        <f>IF(AZ21=3,G21,0)</f>
        <v>0</v>
      </c>
      <c r="BD21" s="232">
        <f>IF(AZ21=4,G21,0)</f>
        <v>0</v>
      </c>
      <c r="BE21" s="232">
        <f>IF(AZ21=5,G21,0)</f>
        <v>0</v>
      </c>
      <c r="CA21" s="259">
        <v>1</v>
      </c>
      <c r="CB21" s="259">
        <v>1</v>
      </c>
    </row>
    <row r="22" spans="1:15" ht="22.5">
      <c r="A22" s="268"/>
      <c r="B22" s="271"/>
      <c r="C22" s="326" t="s">
        <v>136</v>
      </c>
      <c r="D22" s="327"/>
      <c r="E22" s="272">
        <v>0.009</v>
      </c>
      <c r="F22" s="273"/>
      <c r="G22" s="274"/>
      <c r="H22" s="275"/>
      <c r="I22" s="269"/>
      <c r="J22" s="276"/>
      <c r="K22" s="269"/>
      <c r="M22" s="270" t="s">
        <v>136</v>
      </c>
      <c r="O22" s="259"/>
    </row>
    <row r="23" spans="1:57" ht="12.75">
      <c r="A23" s="277"/>
      <c r="B23" s="278" t="s">
        <v>99</v>
      </c>
      <c r="C23" s="279" t="s">
        <v>132</v>
      </c>
      <c r="D23" s="280"/>
      <c r="E23" s="281"/>
      <c r="F23" s="282"/>
      <c r="G23" s="283">
        <f>SUM(G20:G22)</f>
        <v>0</v>
      </c>
      <c r="H23" s="284"/>
      <c r="I23" s="285">
        <f>SUM(I20:I22)</f>
        <v>0.024277679999999996</v>
      </c>
      <c r="J23" s="284"/>
      <c r="K23" s="285">
        <f>SUM(K20:K22)</f>
        <v>0</v>
      </c>
      <c r="O23" s="259">
        <v>4</v>
      </c>
      <c r="BA23" s="286">
        <f>SUM(BA20:BA22)</f>
        <v>0</v>
      </c>
      <c r="BB23" s="286">
        <f>SUM(BB20:BB22)</f>
        <v>0</v>
      </c>
      <c r="BC23" s="286">
        <f>SUM(BC20:BC22)</f>
        <v>0</v>
      </c>
      <c r="BD23" s="286">
        <f>SUM(BD20:BD22)</f>
        <v>0</v>
      </c>
      <c r="BE23" s="286">
        <f>SUM(BE20:BE22)</f>
        <v>0</v>
      </c>
    </row>
    <row r="24" spans="1:15" ht="12.75">
      <c r="A24" s="249" t="s">
        <v>97</v>
      </c>
      <c r="B24" s="250" t="s">
        <v>137</v>
      </c>
      <c r="C24" s="251" t="s">
        <v>138</v>
      </c>
      <c r="D24" s="252"/>
      <c r="E24" s="253"/>
      <c r="F24" s="253"/>
      <c r="G24" s="254"/>
      <c r="H24" s="255"/>
      <c r="I24" s="256"/>
      <c r="J24" s="257"/>
      <c r="K24" s="258"/>
      <c r="O24" s="259">
        <v>1</v>
      </c>
    </row>
    <row r="25" spans="1:80" ht="22.5">
      <c r="A25" s="260">
        <v>6</v>
      </c>
      <c r="B25" s="261" t="s">
        <v>140</v>
      </c>
      <c r="C25" s="262" t="s">
        <v>141</v>
      </c>
      <c r="D25" s="263" t="s">
        <v>142</v>
      </c>
      <c r="E25" s="264">
        <v>5.44</v>
      </c>
      <c r="F25" s="264">
        <v>0</v>
      </c>
      <c r="G25" s="265">
        <f>E25*F25</f>
        <v>0</v>
      </c>
      <c r="H25" s="266">
        <v>0.00238</v>
      </c>
      <c r="I25" s="267">
        <f>E25*H25</f>
        <v>0.012947200000000002</v>
      </c>
      <c r="J25" s="266">
        <v>0</v>
      </c>
      <c r="K25" s="267">
        <f>E25*J25</f>
        <v>0</v>
      </c>
      <c r="O25" s="259">
        <v>2</v>
      </c>
      <c r="AA25" s="232">
        <v>1</v>
      </c>
      <c r="AB25" s="232">
        <v>1</v>
      </c>
      <c r="AC25" s="232">
        <v>1</v>
      </c>
      <c r="AZ25" s="232">
        <v>1</v>
      </c>
      <c r="BA25" s="232">
        <f>IF(AZ25=1,G25,0)</f>
        <v>0</v>
      </c>
      <c r="BB25" s="232">
        <f>IF(AZ25=2,G25,0)</f>
        <v>0</v>
      </c>
      <c r="BC25" s="232">
        <f>IF(AZ25=3,G25,0)</f>
        <v>0</v>
      </c>
      <c r="BD25" s="232">
        <f>IF(AZ25=4,G25,0)</f>
        <v>0</v>
      </c>
      <c r="BE25" s="232">
        <f>IF(AZ25=5,G25,0)</f>
        <v>0</v>
      </c>
      <c r="CA25" s="259">
        <v>1</v>
      </c>
      <c r="CB25" s="259">
        <v>1</v>
      </c>
    </row>
    <row r="26" spans="1:15" ht="12.75">
      <c r="A26" s="268"/>
      <c r="B26" s="271"/>
      <c r="C26" s="326" t="s">
        <v>143</v>
      </c>
      <c r="D26" s="327"/>
      <c r="E26" s="272">
        <v>5.44</v>
      </c>
      <c r="F26" s="273"/>
      <c r="G26" s="274"/>
      <c r="H26" s="275"/>
      <c r="I26" s="269"/>
      <c r="J26" s="276"/>
      <c r="K26" s="269"/>
      <c r="M26" s="270" t="s">
        <v>143</v>
      </c>
      <c r="O26" s="259"/>
    </row>
    <row r="27" spans="1:80" ht="12.75">
      <c r="A27" s="260">
        <v>7</v>
      </c>
      <c r="B27" s="261" t="s">
        <v>144</v>
      </c>
      <c r="C27" s="262" t="s">
        <v>145</v>
      </c>
      <c r="D27" s="263" t="s">
        <v>117</v>
      </c>
      <c r="E27" s="264">
        <v>2.3445</v>
      </c>
      <c r="F27" s="264">
        <v>0</v>
      </c>
      <c r="G27" s="265">
        <f>E27*F27</f>
        <v>0</v>
      </c>
      <c r="H27" s="266">
        <v>0.03921</v>
      </c>
      <c r="I27" s="267">
        <f>E27*H27</f>
        <v>0.09192784500000001</v>
      </c>
      <c r="J27" s="266">
        <v>0</v>
      </c>
      <c r="K27" s="267">
        <f>E27*J27</f>
        <v>0</v>
      </c>
      <c r="O27" s="259">
        <v>2</v>
      </c>
      <c r="AA27" s="232">
        <v>1</v>
      </c>
      <c r="AB27" s="232">
        <v>1</v>
      </c>
      <c r="AC27" s="232">
        <v>1</v>
      </c>
      <c r="AZ27" s="232">
        <v>1</v>
      </c>
      <c r="BA27" s="232">
        <f>IF(AZ27=1,G27,0)</f>
        <v>0</v>
      </c>
      <c r="BB27" s="232">
        <f>IF(AZ27=2,G27,0)</f>
        <v>0</v>
      </c>
      <c r="BC27" s="232">
        <f>IF(AZ27=3,G27,0)</f>
        <v>0</v>
      </c>
      <c r="BD27" s="232">
        <f>IF(AZ27=4,G27,0)</f>
        <v>0</v>
      </c>
      <c r="BE27" s="232">
        <f>IF(AZ27=5,G27,0)</f>
        <v>0</v>
      </c>
      <c r="CA27" s="259">
        <v>1</v>
      </c>
      <c r="CB27" s="259">
        <v>1</v>
      </c>
    </row>
    <row r="28" spans="1:15" ht="12.75">
      <c r="A28" s="268"/>
      <c r="B28" s="271"/>
      <c r="C28" s="326" t="s">
        <v>146</v>
      </c>
      <c r="D28" s="327"/>
      <c r="E28" s="272">
        <v>1.215</v>
      </c>
      <c r="F28" s="273"/>
      <c r="G28" s="274"/>
      <c r="H28" s="275"/>
      <c r="I28" s="269"/>
      <c r="J28" s="276"/>
      <c r="K28" s="269"/>
      <c r="M28" s="270" t="s">
        <v>146</v>
      </c>
      <c r="O28" s="259"/>
    </row>
    <row r="29" spans="1:15" ht="12.75">
      <c r="A29" s="268"/>
      <c r="B29" s="271"/>
      <c r="C29" s="326" t="s">
        <v>147</v>
      </c>
      <c r="D29" s="327"/>
      <c r="E29" s="272">
        <v>0.504</v>
      </c>
      <c r="F29" s="273"/>
      <c r="G29" s="274"/>
      <c r="H29" s="275"/>
      <c r="I29" s="269"/>
      <c r="J29" s="276"/>
      <c r="K29" s="269"/>
      <c r="M29" s="270" t="s">
        <v>147</v>
      </c>
      <c r="O29" s="259"/>
    </row>
    <row r="30" spans="1:15" ht="12.75">
      <c r="A30" s="268"/>
      <c r="B30" s="271"/>
      <c r="C30" s="326" t="s">
        <v>148</v>
      </c>
      <c r="D30" s="327"/>
      <c r="E30" s="272">
        <v>0.36</v>
      </c>
      <c r="F30" s="273"/>
      <c r="G30" s="274"/>
      <c r="H30" s="275"/>
      <c r="I30" s="269"/>
      <c r="J30" s="276"/>
      <c r="K30" s="269"/>
      <c r="M30" s="270" t="s">
        <v>148</v>
      </c>
      <c r="O30" s="259"/>
    </row>
    <row r="31" spans="1:15" ht="12.75">
      <c r="A31" s="268"/>
      <c r="B31" s="271"/>
      <c r="C31" s="326" t="s">
        <v>149</v>
      </c>
      <c r="D31" s="327"/>
      <c r="E31" s="272">
        <v>0.2655</v>
      </c>
      <c r="F31" s="273"/>
      <c r="G31" s="274"/>
      <c r="H31" s="275"/>
      <c r="I31" s="269"/>
      <c r="J31" s="276"/>
      <c r="K31" s="269"/>
      <c r="M31" s="270" t="s">
        <v>149</v>
      </c>
      <c r="O31" s="259"/>
    </row>
    <row r="32" spans="1:80" ht="12.75">
      <c r="A32" s="260">
        <v>8</v>
      </c>
      <c r="B32" s="261" t="s">
        <v>150</v>
      </c>
      <c r="C32" s="262" t="s">
        <v>151</v>
      </c>
      <c r="D32" s="263" t="s">
        <v>117</v>
      </c>
      <c r="E32" s="264">
        <v>2.3445</v>
      </c>
      <c r="F32" s="264">
        <v>0</v>
      </c>
      <c r="G32" s="265">
        <f>E32*F32</f>
        <v>0</v>
      </c>
      <c r="H32" s="266">
        <v>0.04766</v>
      </c>
      <c r="I32" s="267">
        <f>E32*H32</f>
        <v>0.11173887</v>
      </c>
      <c r="J32" s="266">
        <v>0</v>
      </c>
      <c r="K32" s="267">
        <f>E32*J32</f>
        <v>0</v>
      </c>
      <c r="O32" s="259">
        <v>2</v>
      </c>
      <c r="AA32" s="232">
        <v>1</v>
      </c>
      <c r="AB32" s="232">
        <v>1</v>
      </c>
      <c r="AC32" s="232">
        <v>1</v>
      </c>
      <c r="AZ32" s="232">
        <v>1</v>
      </c>
      <c r="BA32" s="232">
        <f>IF(AZ32=1,G32,0)</f>
        <v>0</v>
      </c>
      <c r="BB32" s="232">
        <f>IF(AZ32=2,G32,0)</f>
        <v>0</v>
      </c>
      <c r="BC32" s="232">
        <f>IF(AZ32=3,G32,0)</f>
        <v>0</v>
      </c>
      <c r="BD32" s="232">
        <f>IF(AZ32=4,G32,0)</f>
        <v>0</v>
      </c>
      <c r="BE32" s="232">
        <f>IF(AZ32=5,G32,0)</f>
        <v>0</v>
      </c>
      <c r="CA32" s="259">
        <v>1</v>
      </c>
      <c r="CB32" s="259">
        <v>1</v>
      </c>
    </row>
    <row r="33" spans="1:15" ht="12.75">
      <c r="A33" s="268"/>
      <c r="B33" s="271"/>
      <c r="C33" s="326" t="s">
        <v>146</v>
      </c>
      <c r="D33" s="327"/>
      <c r="E33" s="272">
        <v>1.215</v>
      </c>
      <c r="F33" s="273"/>
      <c r="G33" s="274"/>
      <c r="H33" s="275"/>
      <c r="I33" s="269"/>
      <c r="J33" s="276"/>
      <c r="K33" s="269"/>
      <c r="M33" s="270" t="s">
        <v>146</v>
      </c>
      <c r="O33" s="259"/>
    </row>
    <row r="34" spans="1:15" ht="12.75">
      <c r="A34" s="268"/>
      <c r="B34" s="271"/>
      <c r="C34" s="326" t="s">
        <v>147</v>
      </c>
      <c r="D34" s="327"/>
      <c r="E34" s="272">
        <v>0.504</v>
      </c>
      <c r="F34" s="273"/>
      <c r="G34" s="274"/>
      <c r="H34" s="275"/>
      <c r="I34" s="269"/>
      <c r="J34" s="276"/>
      <c r="K34" s="269"/>
      <c r="M34" s="270" t="s">
        <v>147</v>
      </c>
      <c r="O34" s="259"/>
    </row>
    <row r="35" spans="1:15" ht="12.75">
      <c r="A35" s="268"/>
      <c r="B35" s="271"/>
      <c r="C35" s="326" t="s">
        <v>148</v>
      </c>
      <c r="D35" s="327"/>
      <c r="E35" s="272">
        <v>0.36</v>
      </c>
      <c r="F35" s="273"/>
      <c r="G35" s="274"/>
      <c r="H35" s="275"/>
      <c r="I35" s="269"/>
      <c r="J35" s="276"/>
      <c r="K35" s="269"/>
      <c r="M35" s="270" t="s">
        <v>148</v>
      </c>
      <c r="O35" s="259"/>
    </row>
    <row r="36" spans="1:15" ht="12.75">
      <c r="A36" s="268"/>
      <c r="B36" s="271"/>
      <c r="C36" s="326" t="s">
        <v>149</v>
      </c>
      <c r="D36" s="327"/>
      <c r="E36" s="272">
        <v>0.2655</v>
      </c>
      <c r="F36" s="273"/>
      <c r="G36" s="274"/>
      <c r="H36" s="275"/>
      <c r="I36" s="269"/>
      <c r="J36" s="276"/>
      <c r="K36" s="269"/>
      <c r="M36" s="270" t="s">
        <v>149</v>
      </c>
      <c r="O36" s="259"/>
    </row>
    <row r="37" spans="1:57" ht="12.75">
      <c r="A37" s="277"/>
      <c r="B37" s="278" t="s">
        <v>99</v>
      </c>
      <c r="C37" s="279" t="s">
        <v>139</v>
      </c>
      <c r="D37" s="280"/>
      <c r="E37" s="281"/>
      <c r="F37" s="282"/>
      <c r="G37" s="283">
        <f>SUM(G24:G36)</f>
        <v>0</v>
      </c>
      <c r="H37" s="284"/>
      <c r="I37" s="285">
        <f>SUM(I24:I36)</f>
        <v>0.21661391500000002</v>
      </c>
      <c r="J37" s="284"/>
      <c r="K37" s="285">
        <f>SUM(K24:K36)</f>
        <v>0</v>
      </c>
      <c r="O37" s="259">
        <v>4</v>
      </c>
      <c r="BA37" s="286">
        <f>SUM(BA24:BA36)</f>
        <v>0</v>
      </c>
      <c r="BB37" s="286">
        <f>SUM(BB24:BB36)</f>
        <v>0</v>
      </c>
      <c r="BC37" s="286">
        <f>SUM(BC24:BC36)</f>
        <v>0</v>
      </c>
      <c r="BD37" s="286">
        <f>SUM(BD24:BD36)</f>
        <v>0</v>
      </c>
      <c r="BE37" s="286">
        <f>SUM(BE24:BE36)</f>
        <v>0</v>
      </c>
    </row>
    <row r="38" spans="1:15" ht="12.75">
      <c r="A38" s="249" t="s">
        <v>97</v>
      </c>
      <c r="B38" s="250" t="s">
        <v>152</v>
      </c>
      <c r="C38" s="251" t="s">
        <v>153</v>
      </c>
      <c r="D38" s="252"/>
      <c r="E38" s="253"/>
      <c r="F38" s="253"/>
      <c r="G38" s="254"/>
      <c r="H38" s="255"/>
      <c r="I38" s="256"/>
      <c r="J38" s="257"/>
      <c r="K38" s="258"/>
      <c r="O38" s="259">
        <v>1</v>
      </c>
    </row>
    <row r="39" spans="1:80" ht="12.75">
      <c r="A39" s="260">
        <v>9</v>
      </c>
      <c r="B39" s="261" t="s">
        <v>155</v>
      </c>
      <c r="C39" s="262" t="s">
        <v>156</v>
      </c>
      <c r="D39" s="263" t="s">
        <v>117</v>
      </c>
      <c r="E39" s="264">
        <v>8.445</v>
      </c>
      <c r="F39" s="264">
        <v>0</v>
      </c>
      <c r="G39" s="265">
        <f>E39*F39</f>
        <v>0</v>
      </c>
      <c r="H39" s="266">
        <v>0.00121</v>
      </c>
      <c r="I39" s="267">
        <f>E39*H39</f>
        <v>0.01021845</v>
      </c>
      <c r="J39" s="266">
        <v>0</v>
      </c>
      <c r="K39" s="267">
        <f>E39*J39</f>
        <v>0</v>
      </c>
      <c r="O39" s="259">
        <v>2</v>
      </c>
      <c r="AA39" s="232">
        <v>1</v>
      </c>
      <c r="AB39" s="232">
        <v>1</v>
      </c>
      <c r="AC39" s="232">
        <v>1</v>
      </c>
      <c r="AZ39" s="232">
        <v>1</v>
      </c>
      <c r="BA39" s="232">
        <f>IF(AZ39=1,G39,0)</f>
        <v>0</v>
      </c>
      <c r="BB39" s="232">
        <f>IF(AZ39=2,G39,0)</f>
        <v>0</v>
      </c>
      <c r="BC39" s="232">
        <f>IF(AZ39=3,G39,0)</f>
        <v>0</v>
      </c>
      <c r="BD39" s="232">
        <f>IF(AZ39=4,G39,0)</f>
        <v>0</v>
      </c>
      <c r="BE39" s="232">
        <f>IF(AZ39=5,G39,0)</f>
        <v>0</v>
      </c>
      <c r="CA39" s="259">
        <v>1</v>
      </c>
      <c r="CB39" s="259">
        <v>1</v>
      </c>
    </row>
    <row r="40" spans="1:15" ht="12.75">
      <c r="A40" s="268"/>
      <c r="B40" s="271"/>
      <c r="C40" s="326" t="s">
        <v>157</v>
      </c>
      <c r="D40" s="327"/>
      <c r="E40" s="272">
        <v>1</v>
      </c>
      <c r="F40" s="273"/>
      <c r="G40" s="274"/>
      <c r="H40" s="275"/>
      <c r="I40" s="269"/>
      <c r="J40" s="276"/>
      <c r="K40" s="269"/>
      <c r="M40" s="270" t="s">
        <v>157</v>
      </c>
      <c r="O40" s="259"/>
    </row>
    <row r="41" spans="1:15" ht="12.75">
      <c r="A41" s="268"/>
      <c r="B41" s="271"/>
      <c r="C41" s="326" t="s">
        <v>158</v>
      </c>
      <c r="D41" s="327"/>
      <c r="E41" s="272">
        <v>1.77</v>
      </c>
      <c r="F41" s="273"/>
      <c r="G41" s="274"/>
      <c r="H41" s="275"/>
      <c r="I41" s="269"/>
      <c r="J41" s="276"/>
      <c r="K41" s="269"/>
      <c r="M41" s="270" t="s">
        <v>158</v>
      </c>
      <c r="O41" s="259"/>
    </row>
    <row r="42" spans="1:15" ht="12.75">
      <c r="A42" s="268"/>
      <c r="B42" s="271"/>
      <c r="C42" s="326" t="s">
        <v>159</v>
      </c>
      <c r="D42" s="327"/>
      <c r="E42" s="272">
        <v>1.2</v>
      </c>
      <c r="F42" s="273"/>
      <c r="G42" s="274"/>
      <c r="H42" s="275"/>
      <c r="I42" s="269"/>
      <c r="J42" s="276"/>
      <c r="K42" s="269"/>
      <c r="M42" s="270" t="s">
        <v>159</v>
      </c>
      <c r="O42" s="259"/>
    </row>
    <row r="43" spans="1:15" ht="12.75">
      <c r="A43" s="268"/>
      <c r="B43" s="271"/>
      <c r="C43" s="326" t="s">
        <v>160</v>
      </c>
      <c r="D43" s="327"/>
      <c r="E43" s="272">
        <v>4.475</v>
      </c>
      <c r="F43" s="273"/>
      <c r="G43" s="274"/>
      <c r="H43" s="275"/>
      <c r="I43" s="269"/>
      <c r="J43" s="276"/>
      <c r="K43" s="269"/>
      <c r="M43" s="270" t="s">
        <v>160</v>
      </c>
      <c r="O43" s="259"/>
    </row>
    <row r="44" spans="1:57" ht="12.75">
      <c r="A44" s="277"/>
      <c r="B44" s="278" t="s">
        <v>99</v>
      </c>
      <c r="C44" s="279" t="s">
        <v>154</v>
      </c>
      <c r="D44" s="280"/>
      <c r="E44" s="281"/>
      <c r="F44" s="282"/>
      <c r="G44" s="283">
        <f>SUM(G38:G43)</f>
        <v>0</v>
      </c>
      <c r="H44" s="284"/>
      <c r="I44" s="285">
        <f>SUM(I38:I43)</f>
        <v>0.01021845</v>
      </c>
      <c r="J44" s="284"/>
      <c r="K44" s="285">
        <f>SUM(K38:K43)</f>
        <v>0</v>
      </c>
      <c r="O44" s="259">
        <v>4</v>
      </c>
      <c r="BA44" s="286">
        <f>SUM(BA38:BA43)</f>
        <v>0</v>
      </c>
      <c r="BB44" s="286">
        <f>SUM(BB38:BB43)</f>
        <v>0</v>
      </c>
      <c r="BC44" s="286">
        <f>SUM(BC38:BC43)</f>
        <v>0</v>
      </c>
      <c r="BD44" s="286">
        <f>SUM(BD38:BD43)</f>
        <v>0</v>
      </c>
      <c r="BE44" s="286">
        <f>SUM(BE38:BE43)</f>
        <v>0</v>
      </c>
    </row>
    <row r="45" spans="1:15" ht="12.75">
      <c r="A45" s="249" t="s">
        <v>97</v>
      </c>
      <c r="B45" s="250" t="s">
        <v>161</v>
      </c>
      <c r="C45" s="251" t="s">
        <v>162</v>
      </c>
      <c r="D45" s="252"/>
      <c r="E45" s="253"/>
      <c r="F45" s="253"/>
      <c r="G45" s="254"/>
      <c r="H45" s="255"/>
      <c r="I45" s="256"/>
      <c r="J45" s="257"/>
      <c r="K45" s="258"/>
      <c r="O45" s="259">
        <v>1</v>
      </c>
    </row>
    <row r="46" spans="1:80" ht="12.75">
      <c r="A46" s="260">
        <v>10</v>
      </c>
      <c r="B46" s="261" t="s">
        <v>164</v>
      </c>
      <c r="C46" s="262" t="s">
        <v>165</v>
      </c>
      <c r="D46" s="263" t="s">
        <v>135</v>
      </c>
      <c r="E46" s="264">
        <v>0.4561</v>
      </c>
      <c r="F46" s="264">
        <v>0</v>
      </c>
      <c r="G46" s="265">
        <f>E46*F46</f>
        <v>0</v>
      </c>
      <c r="H46" s="266">
        <v>0.00128</v>
      </c>
      <c r="I46" s="267">
        <f>E46*H46</f>
        <v>0.000583808</v>
      </c>
      <c r="J46" s="266">
        <v>-1.95</v>
      </c>
      <c r="K46" s="267">
        <f>E46*J46</f>
        <v>-0.8893949999999999</v>
      </c>
      <c r="O46" s="259">
        <v>2</v>
      </c>
      <c r="AA46" s="232">
        <v>1</v>
      </c>
      <c r="AB46" s="232">
        <v>1</v>
      </c>
      <c r="AC46" s="232">
        <v>1</v>
      </c>
      <c r="AZ46" s="232">
        <v>1</v>
      </c>
      <c r="BA46" s="232">
        <f>IF(AZ46=1,G46,0)</f>
        <v>0</v>
      </c>
      <c r="BB46" s="232">
        <f>IF(AZ46=2,G46,0)</f>
        <v>0</v>
      </c>
      <c r="BC46" s="232">
        <f>IF(AZ46=3,G46,0)</f>
        <v>0</v>
      </c>
      <c r="BD46" s="232">
        <f>IF(AZ46=4,G46,0)</f>
        <v>0</v>
      </c>
      <c r="BE46" s="232">
        <f>IF(AZ46=5,G46,0)</f>
        <v>0</v>
      </c>
      <c r="CA46" s="259">
        <v>1</v>
      </c>
      <c r="CB46" s="259">
        <v>1</v>
      </c>
    </row>
    <row r="47" spans="1:15" ht="12.75">
      <c r="A47" s="268"/>
      <c r="B47" s="271"/>
      <c r="C47" s="326" t="s">
        <v>166</v>
      </c>
      <c r="D47" s="327"/>
      <c r="E47" s="272">
        <v>0.0261</v>
      </c>
      <c r="F47" s="273"/>
      <c r="G47" s="274"/>
      <c r="H47" s="275"/>
      <c r="I47" s="269"/>
      <c r="J47" s="276"/>
      <c r="K47" s="269"/>
      <c r="M47" s="270" t="s">
        <v>166</v>
      </c>
      <c r="O47" s="259"/>
    </row>
    <row r="48" spans="1:15" ht="12.75">
      <c r="A48" s="268"/>
      <c r="B48" s="271"/>
      <c r="C48" s="326" t="s">
        <v>167</v>
      </c>
      <c r="D48" s="327"/>
      <c r="E48" s="272">
        <v>0.43</v>
      </c>
      <c r="F48" s="273"/>
      <c r="G48" s="274"/>
      <c r="H48" s="275"/>
      <c r="I48" s="269"/>
      <c r="J48" s="276"/>
      <c r="K48" s="269"/>
      <c r="M48" s="270" t="s">
        <v>167</v>
      </c>
      <c r="O48" s="259"/>
    </row>
    <row r="49" spans="1:80" ht="12.75">
      <c r="A49" s="260">
        <v>11</v>
      </c>
      <c r="B49" s="261" t="s">
        <v>168</v>
      </c>
      <c r="C49" s="262" t="s">
        <v>169</v>
      </c>
      <c r="D49" s="263" t="s">
        <v>135</v>
      </c>
      <c r="E49" s="264">
        <v>0.0885</v>
      </c>
      <c r="F49" s="264">
        <v>0</v>
      </c>
      <c r="G49" s="265">
        <f>E49*F49</f>
        <v>0</v>
      </c>
      <c r="H49" s="266">
        <v>0.00147</v>
      </c>
      <c r="I49" s="267">
        <f>E49*H49</f>
        <v>0.000130095</v>
      </c>
      <c r="J49" s="266">
        <v>-2.4</v>
      </c>
      <c r="K49" s="267">
        <f>E49*J49</f>
        <v>-0.21239999999999998</v>
      </c>
      <c r="O49" s="259">
        <v>2</v>
      </c>
      <c r="AA49" s="232">
        <v>1</v>
      </c>
      <c r="AB49" s="232">
        <v>1</v>
      </c>
      <c r="AC49" s="232">
        <v>1</v>
      </c>
      <c r="AZ49" s="232">
        <v>1</v>
      </c>
      <c r="BA49" s="232">
        <f>IF(AZ49=1,G49,0)</f>
        <v>0</v>
      </c>
      <c r="BB49" s="232">
        <f>IF(AZ49=2,G49,0)</f>
        <v>0</v>
      </c>
      <c r="BC49" s="232">
        <f>IF(AZ49=3,G49,0)</f>
        <v>0</v>
      </c>
      <c r="BD49" s="232">
        <f>IF(AZ49=4,G49,0)</f>
        <v>0</v>
      </c>
      <c r="BE49" s="232">
        <f>IF(AZ49=5,G49,0)</f>
        <v>0</v>
      </c>
      <c r="CA49" s="259">
        <v>1</v>
      </c>
      <c r="CB49" s="259">
        <v>1</v>
      </c>
    </row>
    <row r="50" spans="1:15" ht="12.75">
      <c r="A50" s="268"/>
      <c r="B50" s="271"/>
      <c r="C50" s="326" t="s">
        <v>170</v>
      </c>
      <c r="D50" s="327"/>
      <c r="E50" s="272">
        <v>0.0885</v>
      </c>
      <c r="F50" s="273"/>
      <c r="G50" s="274"/>
      <c r="H50" s="275"/>
      <c r="I50" s="269"/>
      <c r="J50" s="276"/>
      <c r="K50" s="269"/>
      <c r="M50" s="270" t="s">
        <v>170</v>
      </c>
      <c r="O50" s="259"/>
    </row>
    <row r="51" spans="1:80" ht="12.75">
      <c r="A51" s="260">
        <v>12</v>
      </c>
      <c r="B51" s="261" t="s">
        <v>171</v>
      </c>
      <c r="C51" s="262" t="s">
        <v>172</v>
      </c>
      <c r="D51" s="263" t="s">
        <v>117</v>
      </c>
      <c r="E51" s="264">
        <v>0.5225</v>
      </c>
      <c r="F51" s="264">
        <v>0</v>
      </c>
      <c r="G51" s="265">
        <f>E51*F51</f>
        <v>0</v>
      </c>
      <c r="H51" s="266">
        <v>0</v>
      </c>
      <c r="I51" s="267">
        <f>E51*H51</f>
        <v>0</v>
      </c>
      <c r="J51" s="266">
        <v>-0.059</v>
      </c>
      <c r="K51" s="267">
        <f>E51*J51</f>
        <v>-0.030827499999999997</v>
      </c>
      <c r="O51" s="259">
        <v>2</v>
      </c>
      <c r="AA51" s="232">
        <v>1</v>
      </c>
      <c r="AB51" s="232">
        <v>1</v>
      </c>
      <c r="AC51" s="232">
        <v>1</v>
      </c>
      <c r="AZ51" s="232">
        <v>1</v>
      </c>
      <c r="BA51" s="232">
        <f>IF(AZ51=1,G51,0)</f>
        <v>0</v>
      </c>
      <c r="BB51" s="232">
        <f>IF(AZ51=2,G51,0)</f>
        <v>0</v>
      </c>
      <c r="BC51" s="232">
        <f>IF(AZ51=3,G51,0)</f>
        <v>0</v>
      </c>
      <c r="BD51" s="232">
        <f>IF(AZ51=4,G51,0)</f>
        <v>0</v>
      </c>
      <c r="BE51" s="232">
        <f>IF(AZ51=5,G51,0)</f>
        <v>0</v>
      </c>
      <c r="CA51" s="259">
        <v>1</v>
      </c>
      <c r="CB51" s="259">
        <v>1</v>
      </c>
    </row>
    <row r="52" spans="1:15" ht="12.75">
      <c r="A52" s="268"/>
      <c r="B52" s="271"/>
      <c r="C52" s="326" t="s">
        <v>173</v>
      </c>
      <c r="D52" s="327"/>
      <c r="E52" s="272">
        <v>0.5225</v>
      </c>
      <c r="F52" s="273"/>
      <c r="G52" s="274"/>
      <c r="H52" s="275"/>
      <c r="I52" s="269"/>
      <c r="J52" s="276"/>
      <c r="K52" s="269"/>
      <c r="M52" s="270" t="s">
        <v>173</v>
      </c>
      <c r="O52" s="259"/>
    </row>
    <row r="53" spans="1:80" ht="12.75">
      <c r="A53" s="260">
        <v>13</v>
      </c>
      <c r="B53" s="261" t="s">
        <v>174</v>
      </c>
      <c r="C53" s="262" t="s">
        <v>175</v>
      </c>
      <c r="D53" s="263" t="s">
        <v>176</v>
      </c>
      <c r="E53" s="264">
        <v>1</v>
      </c>
      <c r="F53" s="264">
        <v>0</v>
      </c>
      <c r="G53" s="265">
        <f>E53*F53</f>
        <v>0</v>
      </c>
      <c r="H53" s="266">
        <v>0</v>
      </c>
      <c r="I53" s="267">
        <f>E53*H53</f>
        <v>0</v>
      </c>
      <c r="J53" s="266">
        <v>0</v>
      </c>
      <c r="K53" s="267">
        <f>E53*J53</f>
        <v>0</v>
      </c>
      <c r="O53" s="259">
        <v>2</v>
      </c>
      <c r="AA53" s="232">
        <v>1</v>
      </c>
      <c r="AB53" s="232">
        <v>1</v>
      </c>
      <c r="AC53" s="232">
        <v>1</v>
      </c>
      <c r="AZ53" s="232">
        <v>1</v>
      </c>
      <c r="BA53" s="232">
        <f>IF(AZ53=1,G53,0)</f>
        <v>0</v>
      </c>
      <c r="BB53" s="232">
        <f>IF(AZ53=2,G53,0)</f>
        <v>0</v>
      </c>
      <c r="BC53" s="232">
        <f>IF(AZ53=3,G53,0)</f>
        <v>0</v>
      </c>
      <c r="BD53" s="232">
        <f>IF(AZ53=4,G53,0)</f>
        <v>0</v>
      </c>
      <c r="BE53" s="232">
        <f>IF(AZ53=5,G53,0)</f>
        <v>0</v>
      </c>
      <c r="CA53" s="259">
        <v>1</v>
      </c>
      <c r="CB53" s="259">
        <v>1</v>
      </c>
    </row>
    <row r="54" spans="1:15" ht="12.75">
      <c r="A54" s="268"/>
      <c r="B54" s="271"/>
      <c r="C54" s="326" t="s">
        <v>177</v>
      </c>
      <c r="D54" s="327"/>
      <c r="E54" s="272">
        <v>1</v>
      </c>
      <c r="F54" s="273"/>
      <c r="G54" s="274"/>
      <c r="H54" s="275"/>
      <c r="I54" s="269"/>
      <c r="J54" s="276"/>
      <c r="K54" s="269"/>
      <c r="M54" s="270" t="s">
        <v>177</v>
      </c>
      <c r="O54" s="259"/>
    </row>
    <row r="55" spans="1:80" ht="12.75">
      <c r="A55" s="260">
        <v>14</v>
      </c>
      <c r="B55" s="261" t="s">
        <v>178</v>
      </c>
      <c r="C55" s="262" t="s">
        <v>179</v>
      </c>
      <c r="D55" s="263" t="s">
        <v>117</v>
      </c>
      <c r="E55" s="264">
        <v>2.12</v>
      </c>
      <c r="F55" s="264">
        <v>0</v>
      </c>
      <c r="G55" s="265">
        <f>E55*F55</f>
        <v>0</v>
      </c>
      <c r="H55" s="266">
        <v>0.001</v>
      </c>
      <c r="I55" s="267">
        <f>E55*H55</f>
        <v>0.0021200000000000004</v>
      </c>
      <c r="J55" s="266">
        <v>-0.063</v>
      </c>
      <c r="K55" s="267">
        <f>E55*J55</f>
        <v>-0.13356</v>
      </c>
      <c r="O55" s="259">
        <v>2</v>
      </c>
      <c r="AA55" s="232">
        <v>1</v>
      </c>
      <c r="AB55" s="232">
        <v>1</v>
      </c>
      <c r="AC55" s="232">
        <v>1</v>
      </c>
      <c r="AZ55" s="232">
        <v>1</v>
      </c>
      <c r="BA55" s="232">
        <f>IF(AZ55=1,G55,0)</f>
        <v>0</v>
      </c>
      <c r="BB55" s="232">
        <f>IF(AZ55=2,G55,0)</f>
        <v>0</v>
      </c>
      <c r="BC55" s="232">
        <f>IF(AZ55=3,G55,0)</f>
        <v>0</v>
      </c>
      <c r="BD55" s="232">
        <f>IF(AZ55=4,G55,0)</f>
        <v>0</v>
      </c>
      <c r="BE55" s="232">
        <f>IF(AZ55=5,G55,0)</f>
        <v>0</v>
      </c>
      <c r="CA55" s="259">
        <v>1</v>
      </c>
      <c r="CB55" s="259">
        <v>1</v>
      </c>
    </row>
    <row r="56" spans="1:15" ht="12.75">
      <c r="A56" s="268"/>
      <c r="B56" s="271"/>
      <c r="C56" s="326" t="s">
        <v>180</v>
      </c>
      <c r="D56" s="327"/>
      <c r="E56" s="272">
        <v>2.12</v>
      </c>
      <c r="F56" s="273"/>
      <c r="G56" s="274"/>
      <c r="H56" s="275"/>
      <c r="I56" s="269"/>
      <c r="J56" s="276"/>
      <c r="K56" s="269"/>
      <c r="M56" s="270" t="s">
        <v>180</v>
      </c>
      <c r="O56" s="259"/>
    </row>
    <row r="57" spans="1:80" ht="12.75">
      <c r="A57" s="260">
        <v>15</v>
      </c>
      <c r="B57" s="261" t="s">
        <v>181</v>
      </c>
      <c r="C57" s="262" t="s">
        <v>182</v>
      </c>
      <c r="D57" s="263" t="s">
        <v>142</v>
      </c>
      <c r="E57" s="264">
        <v>4.18</v>
      </c>
      <c r="F57" s="264">
        <v>0</v>
      </c>
      <c r="G57" s="265">
        <f>E57*F57</f>
        <v>0</v>
      </c>
      <c r="H57" s="266">
        <v>0</v>
      </c>
      <c r="I57" s="267">
        <f>E57*H57</f>
        <v>0</v>
      </c>
      <c r="J57" s="266">
        <v>-0.00046</v>
      </c>
      <c r="K57" s="267">
        <f>E57*J57</f>
        <v>-0.0019228</v>
      </c>
      <c r="O57" s="259">
        <v>2</v>
      </c>
      <c r="AA57" s="232">
        <v>1</v>
      </c>
      <c r="AB57" s="232">
        <v>1</v>
      </c>
      <c r="AC57" s="232">
        <v>1</v>
      </c>
      <c r="AZ57" s="232">
        <v>1</v>
      </c>
      <c r="BA57" s="232">
        <f>IF(AZ57=1,G57,0)</f>
        <v>0</v>
      </c>
      <c r="BB57" s="232">
        <f>IF(AZ57=2,G57,0)</f>
        <v>0</v>
      </c>
      <c r="BC57" s="232">
        <f>IF(AZ57=3,G57,0)</f>
        <v>0</v>
      </c>
      <c r="BD57" s="232">
        <f>IF(AZ57=4,G57,0)</f>
        <v>0</v>
      </c>
      <c r="BE57" s="232">
        <f>IF(AZ57=5,G57,0)</f>
        <v>0</v>
      </c>
      <c r="CA57" s="259">
        <v>1</v>
      </c>
      <c r="CB57" s="259">
        <v>1</v>
      </c>
    </row>
    <row r="58" spans="1:15" ht="12.75">
      <c r="A58" s="268"/>
      <c r="B58" s="271"/>
      <c r="C58" s="326" t="s">
        <v>183</v>
      </c>
      <c r="D58" s="327"/>
      <c r="E58" s="272">
        <v>4.18</v>
      </c>
      <c r="F58" s="273"/>
      <c r="G58" s="274"/>
      <c r="H58" s="275"/>
      <c r="I58" s="269"/>
      <c r="J58" s="276"/>
      <c r="K58" s="269"/>
      <c r="M58" s="270" t="s">
        <v>183</v>
      </c>
      <c r="O58" s="259"/>
    </row>
    <row r="59" spans="1:80" ht="12.75">
      <c r="A59" s="260">
        <v>16</v>
      </c>
      <c r="B59" s="261" t="s">
        <v>184</v>
      </c>
      <c r="C59" s="262" t="s">
        <v>185</v>
      </c>
      <c r="D59" s="263" t="s">
        <v>142</v>
      </c>
      <c r="E59" s="264">
        <v>1.77</v>
      </c>
      <c r="F59" s="264">
        <v>0</v>
      </c>
      <c r="G59" s="265">
        <f>E59*F59</f>
        <v>0</v>
      </c>
      <c r="H59" s="266">
        <v>0</v>
      </c>
      <c r="I59" s="267">
        <f>E59*H59</f>
        <v>0</v>
      </c>
      <c r="J59" s="266">
        <v>-0.00046</v>
      </c>
      <c r="K59" s="267">
        <f>E59*J59</f>
        <v>-0.0008142000000000001</v>
      </c>
      <c r="O59" s="259">
        <v>2</v>
      </c>
      <c r="AA59" s="232">
        <v>1</v>
      </c>
      <c r="AB59" s="232">
        <v>1</v>
      </c>
      <c r="AC59" s="232">
        <v>1</v>
      </c>
      <c r="AZ59" s="232">
        <v>1</v>
      </c>
      <c r="BA59" s="232">
        <f>IF(AZ59=1,G59,0)</f>
        <v>0</v>
      </c>
      <c r="BB59" s="232">
        <f>IF(AZ59=2,G59,0)</f>
        <v>0</v>
      </c>
      <c r="BC59" s="232">
        <f>IF(AZ59=3,G59,0)</f>
        <v>0</v>
      </c>
      <c r="BD59" s="232">
        <f>IF(AZ59=4,G59,0)</f>
        <v>0</v>
      </c>
      <c r="BE59" s="232">
        <f>IF(AZ59=5,G59,0)</f>
        <v>0</v>
      </c>
      <c r="CA59" s="259">
        <v>1</v>
      </c>
      <c r="CB59" s="259">
        <v>1</v>
      </c>
    </row>
    <row r="60" spans="1:15" ht="12.75">
      <c r="A60" s="268"/>
      <c r="B60" s="271"/>
      <c r="C60" s="326" t="s">
        <v>186</v>
      </c>
      <c r="D60" s="327"/>
      <c r="E60" s="272">
        <v>1.77</v>
      </c>
      <c r="F60" s="273"/>
      <c r="G60" s="274"/>
      <c r="H60" s="275"/>
      <c r="I60" s="269"/>
      <c r="J60" s="276"/>
      <c r="K60" s="269"/>
      <c r="M60" s="270" t="s">
        <v>186</v>
      </c>
      <c r="O60" s="259"/>
    </row>
    <row r="61" spans="1:80" ht="12.75">
      <c r="A61" s="260">
        <v>17</v>
      </c>
      <c r="B61" s="261" t="s">
        <v>187</v>
      </c>
      <c r="C61" s="262" t="s">
        <v>188</v>
      </c>
      <c r="D61" s="263" t="s">
        <v>142</v>
      </c>
      <c r="E61" s="264">
        <v>14.4</v>
      </c>
      <c r="F61" s="264">
        <v>0</v>
      </c>
      <c r="G61" s="265">
        <f>E61*F61</f>
        <v>0</v>
      </c>
      <c r="H61" s="266">
        <v>0.00049</v>
      </c>
      <c r="I61" s="267">
        <f>E61*H61</f>
        <v>0.007056</v>
      </c>
      <c r="J61" s="266">
        <v>-0.004</v>
      </c>
      <c r="K61" s="267">
        <f>E61*J61</f>
        <v>-0.057600000000000005</v>
      </c>
      <c r="O61" s="259">
        <v>2</v>
      </c>
      <c r="AA61" s="232">
        <v>1</v>
      </c>
      <c r="AB61" s="232">
        <v>1</v>
      </c>
      <c r="AC61" s="232">
        <v>1</v>
      </c>
      <c r="AZ61" s="232">
        <v>1</v>
      </c>
      <c r="BA61" s="232">
        <f>IF(AZ61=1,G61,0)</f>
        <v>0</v>
      </c>
      <c r="BB61" s="232">
        <f>IF(AZ61=2,G61,0)</f>
        <v>0</v>
      </c>
      <c r="BC61" s="232">
        <f>IF(AZ61=3,G61,0)</f>
        <v>0</v>
      </c>
      <c r="BD61" s="232">
        <f>IF(AZ61=4,G61,0)</f>
        <v>0</v>
      </c>
      <c r="BE61" s="232">
        <f>IF(AZ61=5,G61,0)</f>
        <v>0</v>
      </c>
      <c r="CA61" s="259">
        <v>1</v>
      </c>
      <c r="CB61" s="259">
        <v>1</v>
      </c>
    </row>
    <row r="62" spans="1:15" ht="12.75">
      <c r="A62" s="268"/>
      <c r="B62" s="271"/>
      <c r="C62" s="326" t="s">
        <v>189</v>
      </c>
      <c r="D62" s="327"/>
      <c r="E62" s="272">
        <v>8.4</v>
      </c>
      <c r="F62" s="273"/>
      <c r="G62" s="274"/>
      <c r="H62" s="275"/>
      <c r="I62" s="269"/>
      <c r="J62" s="276"/>
      <c r="K62" s="269"/>
      <c r="M62" s="270" t="s">
        <v>189</v>
      </c>
      <c r="O62" s="259"/>
    </row>
    <row r="63" spans="1:15" ht="12.75">
      <c r="A63" s="268"/>
      <c r="B63" s="271"/>
      <c r="C63" s="326" t="s">
        <v>190</v>
      </c>
      <c r="D63" s="327"/>
      <c r="E63" s="272">
        <v>6</v>
      </c>
      <c r="F63" s="273"/>
      <c r="G63" s="274"/>
      <c r="H63" s="275"/>
      <c r="I63" s="269"/>
      <c r="J63" s="276"/>
      <c r="K63" s="269"/>
      <c r="M63" s="270" t="s">
        <v>190</v>
      </c>
      <c r="O63" s="259"/>
    </row>
    <row r="64" spans="1:80" ht="22.5">
      <c r="A64" s="260">
        <v>18</v>
      </c>
      <c r="B64" s="261" t="s">
        <v>191</v>
      </c>
      <c r="C64" s="262" t="s">
        <v>192</v>
      </c>
      <c r="D64" s="263" t="s">
        <v>123</v>
      </c>
      <c r="E64" s="264">
        <v>1</v>
      </c>
      <c r="F64" s="264">
        <v>0</v>
      </c>
      <c r="G64" s="265">
        <f aca="true" t="shared" si="0" ref="G64:G70">E64*F64</f>
        <v>0</v>
      </c>
      <c r="H64" s="266">
        <v>0</v>
      </c>
      <c r="I64" s="267">
        <f aca="true" t="shared" si="1" ref="I64:I70">E64*H64</f>
        <v>0</v>
      </c>
      <c r="J64" s="266"/>
      <c r="K64" s="267">
        <f aca="true" t="shared" si="2" ref="K64:K70">E64*J64</f>
        <v>0</v>
      </c>
      <c r="O64" s="259">
        <v>2</v>
      </c>
      <c r="AA64" s="232">
        <v>12</v>
      </c>
      <c r="AB64" s="232">
        <v>0</v>
      </c>
      <c r="AC64" s="232">
        <v>125</v>
      </c>
      <c r="AZ64" s="232">
        <v>1</v>
      </c>
      <c r="BA64" s="232">
        <f aca="true" t="shared" si="3" ref="BA64:BA70">IF(AZ64=1,G64,0)</f>
        <v>0</v>
      </c>
      <c r="BB64" s="232">
        <f aca="true" t="shared" si="4" ref="BB64:BB70">IF(AZ64=2,G64,0)</f>
        <v>0</v>
      </c>
      <c r="BC64" s="232">
        <f aca="true" t="shared" si="5" ref="BC64:BC70">IF(AZ64=3,G64,0)</f>
        <v>0</v>
      </c>
      <c r="BD64" s="232">
        <f aca="true" t="shared" si="6" ref="BD64:BD70">IF(AZ64=4,G64,0)</f>
        <v>0</v>
      </c>
      <c r="BE64" s="232">
        <f aca="true" t="shared" si="7" ref="BE64:BE70">IF(AZ64=5,G64,0)</f>
        <v>0</v>
      </c>
      <c r="CA64" s="259">
        <v>12</v>
      </c>
      <c r="CB64" s="259">
        <v>0</v>
      </c>
    </row>
    <row r="65" spans="1:80" ht="12.75">
      <c r="A65" s="260">
        <v>19</v>
      </c>
      <c r="B65" s="261" t="s">
        <v>193</v>
      </c>
      <c r="C65" s="262" t="s">
        <v>194</v>
      </c>
      <c r="D65" s="263" t="s">
        <v>113</v>
      </c>
      <c r="E65" s="264">
        <v>1.3265195</v>
      </c>
      <c r="F65" s="264">
        <v>0</v>
      </c>
      <c r="G65" s="265">
        <f t="shared" si="0"/>
        <v>0</v>
      </c>
      <c r="H65" s="266">
        <v>0</v>
      </c>
      <c r="I65" s="267">
        <f t="shared" si="1"/>
        <v>0</v>
      </c>
      <c r="J65" s="266"/>
      <c r="K65" s="267">
        <f t="shared" si="2"/>
        <v>0</v>
      </c>
      <c r="O65" s="259">
        <v>2</v>
      </c>
      <c r="AA65" s="232">
        <v>8</v>
      </c>
      <c r="AB65" s="232">
        <v>0</v>
      </c>
      <c r="AC65" s="232">
        <v>3</v>
      </c>
      <c r="AZ65" s="232">
        <v>1</v>
      </c>
      <c r="BA65" s="232">
        <f t="shared" si="3"/>
        <v>0</v>
      </c>
      <c r="BB65" s="232">
        <f t="shared" si="4"/>
        <v>0</v>
      </c>
      <c r="BC65" s="232">
        <f t="shared" si="5"/>
        <v>0</v>
      </c>
      <c r="BD65" s="232">
        <f t="shared" si="6"/>
        <v>0</v>
      </c>
      <c r="BE65" s="232">
        <f t="shared" si="7"/>
        <v>0</v>
      </c>
      <c r="CA65" s="259">
        <v>8</v>
      </c>
      <c r="CB65" s="259">
        <v>0</v>
      </c>
    </row>
    <row r="66" spans="1:80" ht="12.75">
      <c r="A66" s="260">
        <v>20</v>
      </c>
      <c r="B66" s="261" t="s">
        <v>195</v>
      </c>
      <c r="C66" s="262" t="s">
        <v>196</v>
      </c>
      <c r="D66" s="263" t="s">
        <v>113</v>
      </c>
      <c r="E66" s="264">
        <v>1.3265195</v>
      </c>
      <c r="F66" s="264">
        <v>0</v>
      </c>
      <c r="G66" s="265">
        <f t="shared" si="0"/>
        <v>0</v>
      </c>
      <c r="H66" s="266">
        <v>0</v>
      </c>
      <c r="I66" s="267">
        <f t="shared" si="1"/>
        <v>0</v>
      </c>
      <c r="J66" s="266"/>
      <c r="K66" s="267">
        <f t="shared" si="2"/>
        <v>0</v>
      </c>
      <c r="O66" s="259">
        <v>2</v>
      </c>
      <c r="AA66" s="232">
        <v>8</v>
      </c>
      <c r="AB66" s="232">
        <v>0</v>
      </c>
      <c r="AC66" s="232">
        <v>3</v>
      </c>
      <c r="AZ66" s="232">
        <v>1</v>
      </c>
      <c r="BA66" s="232">
        <f t="shared" si="3"/>
        <v>0</v>
      </c>
      <c r="BB66" s="232">
        <f t="shared" si="4"/>
        <v>0</v>
      </c>
      <c r="BC66" s="232">
        <f t="shared" si="5"/>
        <v>0</v>
      </c>
      <c r="BD66" s="232">
        <f t="shared" si="6"/>
        <v>0</v>
      </c>
      <c r="BE66" s="232">
        <f t="shared" si="7"/>
        <v>0</v>
      </c>
      <c r="CA66" s="259">
        <v>8</v>
      </c>
      <c r="CB66" s="259">
        <v>0</v>
      </c>
    </row>
    <row r="67" spans="1:80" ht="12.75">
      <c r="A67" s="260">
        <v>21</v>
      </c>
      <c r="B67" s="261" t="s">
        <v>197</v>
      </c>
      <c r="C67" s="262" t="s">
        <v>198</v>
      </c>
      <c r="D67" s="263" t="s">
        <v>113</v>
      </c>
      <c r="E67" s="264">
        <v>13.265195</v>
      </c>
      <c r="F67" s="264">
        <v>0</v>
      </c>
      <c r="G67" s="265">
        <f t="shared" si="0"/>
        <v>0</v>
      </c>
      <c r="H67" s="266">
        <v>0</v>
      </c>
      <c r="I67" s="267">
        <f t="shared" si="1"/>
        <v>0</v>
      </c>
      <c r="J67" s="266"/>
      <c r="K67" s="267">
        <f t="shared" si="2"/>
        <v>0</v>
      </c>
      <c r="O67" s="259">
        <v>2</v>
      </c>
      <c r="AA67" s="232">
        <v>8</v>
      </c>
      <c r="AB67" s="232">
        <v>0</v>
      </c>
      <c r="AC67" s="232">
        <v>3</v>
      </c>
      <c r="AZ67" s="232">
        <v>1</v>
      </c>
      <c r="BA67" s="232">
        <f t="shared" si="3"/>
        <v>0</v>
      </c>
      <c r="BB67" s="232">
        <f t="shared" si="4"/>
        <v>0</v>
      </c>
      <c r="BC67" s="232">
        <f t="shared" si="5"/>
        <v>0</v>
      </c>
      <c r="BD67" s="232">
        <f t="shared" si="6"/>
        <v>0</v>
      </c>
      <c r="BE67" s="232">
        <f t="shared" si="7"/>
        <v>0</v>
      </c>
      <c r="CA67" s="259">
        <v>8</v>
      </c>
      <c r="CB67" s="259">
        <v>0</v>
      </c>
    </row>
    <row r="68" spans="1:80" ht="12.75">
      <c r="A68" s="260">
        <v>22</v>
      </c>
      <c r="B68" s="261" t="s">
        <v>199</v>
      </c>
      <c r="C68" s="262" t="s">
        <v>200</v>
      </c>
      <c r="D68" s="263" t="s">
        <v>113</v>
      </c>
      <c r="E68" s="264">
        <v>1.3265195</v>
      </c>
      <c r="F68" s="264">
        <v>0</v>
      </c>
      <c r="G68" s="265">
        <f t="shared" si="0"/>
        <v>0</v>
      </c>
      <c r="H68" s="266">
        <v>0</v>
      </c>
      <c r="I68" s="267">
        <f t="shared" si="1"/>
        <v>0</v>
      </c>
      <c r="J68" s="266"/>
      <c r="K68" s="267">
        <f t="shared" si="2"/>
        <v>0</v>
      </c>
      <c r="O68" s="259">
        <v>2</v>
      </c>
      <c r="AA68" s="232">
        <v>8</v>
      </c>
      <c r="AB68" s="232">
        <v>0</v>
      </c>
      <c r="AC68" s="232">
        <v>3</v>
      </c>
      <c r="AZ68" s="232">
        <v>1</v>
      </c>
      <c r="BA68" s="232">
        <f t="shared" si="3"/>
        <v>0</v>
      </c>
      <c r="BB68" s="232">
        <f t="shared" si="4"/>
        <v>0</v>
      </c>
      <c r="BC68" s="232">
        <f t="shared" si="5"/>
        <v>0</v>
      </c>
      <c r="BD68" s="232">
        <f t="shared" si="6"/>
        <v>0</v>
      </c>
      <c r="BE68" s="232">
        <f t="shared" si="7"/>
        <v>0</v>
      </c>
      <c r="CA68" s="259">
        <v>8</v>
      </c>
      <c r="CB68" s="259">
        <v>0</v>
      </c>
    </row>
    <row r="69" spans="1:80" ht="12.75">
      <c r="A69" s="260">
        <v>23</v>
      </c>
      <c r="B69" s="261" t="s">
        <v>201</v>
      </c>
      <c r="C69" s="262" t="s">
        <v>202</v>
      </c>
      <c r="D69" s="263" t="s">
        <v>113</v>
      </c>
      <c r="E69" s="264">
        <v>3.9795585</v>
      </c>
      <c r="F69" s="264">
        <v>0</v>
      </c>
      <c r="G69" s="265">
        <f t="shared" si="0"/>
        <v>0</v>
      </c>
      <c r="H69" s="266">
        <v>0</v>
      </c>
      <c r="I69" s="267">
        <f t="shared" si="1"/>
        <v>0</v>
      </c>
      <c r="J69" s="266"/>
      <c r="K69" s="267">
        <f t="shared" si="2"/>
        <v>0</v>
      </c>
      <c r="O69" s="259">
        <v>2</v>
      </c>
      <c r="AA69" s="232">
        <v>8</v>
      </c>
      <c r="AB69" s="232">
        <v>0</v>
      </c>
      <c r="AC69" s="232">
        <v>3</v>
      </c>
      <c r="AZ69" s="232">
        <v>1</v>
      </c>
      <c r="BA69" s="232">
        <f t="shared" si="3"/>
        <v>0</v>
      </c>
      <c r="BB69" s="232">
        <f t="shared" si="4"/>
        <v>0</v>
      </c>
      <c r="BC69" s="232">
        <f t="shared" si="5"/>
        <v>0</v>
      </c>
      <c r="BD69" s="232">
        <f t="shared" si="6"/>
        <v>0</v>
      </c>
      <c r="BE69" s="232">
        <f t="shared" si="7"/>
        <v>0</v>
      </c>
      <c r="CA69" s="259">
        <v>8</v>
      </c>
      <c r="CB69" s="259">
        <v>0</v>
      </c>
    </row>
    <row r="70" spans="1:80" ht="12.75">
      <c r="A70" s="260">
        <v>24</v>
      </c>
      <c r="B70" s="261" t="s">
        <v>203</v>
      </c>
      <c r="C70" s="262" t="s">
        <v>204</v>
      </c>
      <c r="D70" s="263" t="s">
        <v>113</v>
      </c>
      <c r="E70" s="264">
        <v>1.3265195</v>
      </c>
      <c r="F70" s="264">
        <v>0</v>
      </c>
      <c r="G70" s="265">
        <f t="shared" si="0"/>
        <v>0</v>
      </c>
      <c r="H70" s="266">
        <v>0</v>
      </c>
      <c r="I70" s="267">
        <f t="shared" si="1"/>
        <v>0</v>
      </c>
      <c r="J70" s="266"/>
      <c r="K70" s="267">
        <f t="shared" si="2"/>
        <v>0</v>
      </c>
      <c r="O70" s="259">
        <v>2</v>
      </c>
      <c r="AA70" s="232">
        <v>8</v>
      </c>
      <c r="AB70" s="232">
        <v>0</v>
      </c>
      <c r="AC70" s="232">
        <v>3</v>
      </c>
      <c r="AZ70" s="232">
        <v>1</v>
      </c>
      <c r="BA70" s="232">
        <f t="shared" si="3"/>
        <v>0</v>
      </c>
      <c r="BB70" s="232">
        <f t="shared" si="4"/>
        <v>0</v>
      </c>
      <c r="BC70" s="232">
        <f t="shared" si="5"/>
        <v>0</v>
      </c>
      <c r="BD70" s="232">
        <f t="shared" si="6"/>
        <v>0</v>
      </c>
      <c r="BE70" s="232">
        <f t="shared" si="7"/>
        <v>0</v>
      </c>
      <c r="CA70" s="259">
        <v>8</v>
      </c>
      <c r="CB70" s="259">
        <v>0</v>
      </c>
    </row>
    <row r="71" spans="1:57" ht="12.75">
      <c r="A71" s="277"/>
      <c r="B71" s="278" t="s">
        <v>99</v>
      </c>
      <c r="C71" s="279" t="s">
        <v>163</v>
      </c>
      <c r="D71" s="280"/>
      <c r="E71" s="281"/>
      <c r="F71" s="282"/>
      <c r="G71" s="283">
        <f>SUM(G45:G70)</f>
        <v>0</v>
      </c>
      <c r="H71" s="284"/>
      <c r="I71" s="285">
        <f>SUM(I45:I70)</f>
        <v>0.009889903</v>
      </c>
      <c r="J71" s="284"/>
      <c r="K71" s="285">
        <f>SUM(K45:K70)</f>
        <v>-1.3265194999999999</v>
      </c>
      <c r="O71" s="259">
        <v>4</v>
      </c>
      <c r="BA71" s="286">
        <f>SUM(BA45:BA70)</f>
        <v>0</v>
      </c>
      <c r="BB71" s="286">
        <f>SUM(BB45:BB70)</f>
        <v>0</v>
      </c>
      <c r="BC71" s="286">
        <f>SUM(BC45:BC70)</f>
        <v>0</v>
      </c>
      <c r="BD71" s="286">
        <f>SUM(BD45:BD70)</f>
        <v>0</v>
      </c>
      <c r="BE71" s="286">
        <f>SUM(BE45:BE70)</f>
        <v>0</v>
      </c>
    </row>
    <row r="72" spans="1:15" ht="12.75">
      <c r="A72" s="249" t="s">
        <v>97</v>
      </c>
      <c r="B72" s="250" t="s">
        <v>205</v>
      </c>
      <c r="C72" s="251" t="s">
        <v>206</v>
      </c>
      <c r="D72" s="252"/>
      <c r="E72" s="253"/>
      <c r="F72" s="253"/>
      <c r="G72" s="254"/>
      <c r="H72" s="255"/>
      <c r="I72" s="256"/>
      <c r="J72" s="257"/>
      <c r="K72" s="258"/>
      <c r="O72" s="259">
        <v>1</v>
      </c>
    </row>
    <row r="73" spans="1:80" ht="12.75">
      <c r="A73" s="260">
        <v>25</v>
      </c>
      <c r="B73" s="261" t="s">
        <v>208</v>
      </c>
      <c r="C73" s="262" t="s">
        <v>209</v>
      </c>
      <c r="D73" s="263" t="s">
        <v>113</v>
      </c>
      <c r="E73" s="264">
        <v>1.57692402</v>
      </c>
      <c r="F73" s="264">
        <v>0</v>
      </c>
      <c r="G73" s="265">
        <f>E73*F73</f>
        <v>0</v>
      </c>
      <c r="H73" s="266">
        <v>0</v>
      </c>
      <c r="I73" s="267">
        <f>E73*H73</f>
        <v>0</v>
      </c>
      <c r="J73" s="266"/>
      <c r="K73" s="267">
        <f>E73*J73</f>
        <v>0</v>
      </c>
      <c r="O73" s="259">
        <v>2</v>
      </c>
      <c r="AA73" s="232">
        <v>7</v>
      </c>
      <c r="AB73" s="232">
        <v>1</v>
      </c>
      <c r="AC73" s="232">
        <v>2</v>
      </c>
      <c r="AZ73" s="232">
        <v>1</v>
      </c>
      <c r="BA73" s="232">
        <f>IF(AZ73=1,G73,0)</f>
        <v>0</v>
      </c>
      <c r="BB73" s="232">
        <f>IF(AZ73=2,G73,0)</f>
        <v>0</v>
      </c>
      <c r="BC73" s="232">
        <f>IF(AZ73=3,G73,0)</f>
        <v>0</v>
      </c>
      <c r="BD73" s="232">
        <f>IF(AZ73=4,G73,0)</f>
        <v>0</v>
      </c>
      <c r="BE73" s="232">
        <f>IF(AZ73=5,G73,0)</f>
        <v>0</v>
      </c>
      <c r="CA73" s="259">
        <v>7</v>
      </c>
      <c r="CB73" s="259">
        <v>1</v>
      </c>
    </row>
    <row r="74" spans="1:57" ht="12.75">
      <c r="A74" s="277"/>
      <c r="B74" s="278" t="s">
        <v>99</v>
      </c>
      <c r="C74" s="279" t="s">
        <v>207</v>
      </c>
      <c r="D74" s="280"/>
      <c r="E74" s="281"/>
      <c r="F74" s="282"/>
      <c r="G74" s="283">
        <f>SUM(G72:G73)</f>
        <v>0</v>
      </c>
      <c r="H74" s="284"/>
      <c r="I74" s="285">
        <f>SUM(I72:I73)</f>
        <v>0</v>
      </c>
      <c r="J74" s="284"/>
      <c r="K74" s="285">
        <f>SUM(K72:K73)</f>
        <v>0</v>
      </c>
      <c r="O74" s="259">
        <v>4</v>
      </c>
      <c r="BA74" s="286">
        <f>SUM(BA72:BA73)</f>
        <v>0</v>
      </c>
      <c r="BB74" s="286">
        <f>SUM(BB72:BB73)</f>
        <v>0</v>
      </c>
      <c r="BC74" s="286">
        <f>SUM(BC72:BC73)</f>
        <v>0</v>
      </c>
      <c r="BD74" s="286">
        <f>SUM(BD72:BD73)</f>
        <v>0</v>
      </c>
      <c r="BE74" s="286">
        <f>SUM(BE72:BE73)</f>
        <v>0</v>
      </c>
    </row>
    <row r="75" spans="1:15" ht="12.75">
      <c r="A75" s="249" t="s">
        <v>97</v>
      </c>
      <c r="B75" s="250" t="s">
        <v>210</v>
      </c>
      <c r="C75" s="251" t="s">
        <v>211</v>
      </c>
      <c r="D75" s="252"/>
      <c r="E75" s="253"/>
      <c r="F75" s="253"/>
      <c r="G75" s="254"/>
      <c r="H75" s="255"/>
      <c r="I75" s="256"/>
      <c r="J75" s="257"/>
      <c r="K75" s="258"/>
      <c r="O75" s="259">
        <v>1</v>
      </c>
    </row>
    <row r="76" spans="1:80" ht="12.75">
      <c r="A76" s="260">
        <v>26</v>
      </c>
      <c r="B76" s="261" t="s">
        <v>213</v>
      </c>
      <c r="C76" s="262" t="s">
        <v>214</v>
      </c>
      <c r="D76" s="263" t="s">
        <v>142</v>
      </c>
      <c r="E76" s="264">
        <v>5.538</v>
      </c>
      <c r="F76" s="264">
        <v>0</v>
      </c>
      <c r="G76" s="265">
        <f>E76*F76</f>
        <v>0</v>
      </c>
      <c r="H76" s="266">
        <v>0.00032</v>
      </c>
      <c r="I76" s="267">
        <f>E76*H76</f>
        <v>0.0017721600000000003</v>
      </c>
      <c r="J76" s="266">
        <v>0</v>
      </c>
      <c r="K76" s="267">
        <f>E76*J76</f>
        <v>0</v>
      </c>
      <c r="O76" s="259">
        <v>2</v>
      </c>
      <c r="AA76" s="232">
        <v>1</v>
      </c>
      <c r="AB76" s="232">
        <v>7</v>
      </c>
      <c r="AC76" s="232">
        <v>7</v>
      </c>
      <c r="AZ76" s="232">
        <v>2</v>
      </c>
      <c r="BA76" s="232">
        <f>IF(AZ76=1,G76,0)</f>
        <v>0</v>
      </c>
      <c r="BB76" s="232">
        <f>IF(AZ76=2,G76,0)</f>
        <v>0</v>
      </c>
      <c r="BC76" s="232">
        <f>IF(AZ76=3,G76,0)</f>
        <v>0</v>
      </c>
      <c r="BD76" s="232">
        <f>IF(AZ76=4,G76,0)</f>
        <v>0</v>
      </c>
      <c r="BE76" s="232">
        <f>IF(AZ76=5,G76,0)</f>
        <v>0</v>
      </c>
      <c r="CA76" s="259">
        <v>1</v>
      </c>
      <c r="CB76" s="259">
        <v>7</v>
      </c>
    </row>
    <row r="77" spans="1:15" ht="12.75">
      <c r="A77" s="268"/>
      <c r="B77" s="271"/>
      <c r="C77" s="326" t="s">
        <v>215</v>
      </c>
      <c r="D77" s="327"/>
      <c r="E77" s="272">
        <v>5.538</v>
      </c>
      <c r="F77" s="273"/>
      <c r="G77" s="274"/>
      <c r="H77" s="275"/>
      <c r="I77" s="269"/>
      <c r="J77" s="276"/>
      <c r="K77" s="269"/>
      <c r="M77" s="270" t="s">
        <v>215</v>
      </c>
      <c r="O77" s="259"/>
    </row>
    <row r="78" spans="1:80" ht="12.75">
      <c r="A78" s="260">
        <v>27</v>
      </c>
      <c r="B78" s="261" t="s">
        <v>216</v>
      </c>
      <c r="C78" s="262" t="s">
        <v>217</v>
      </c>
      <c r="D78" s="263" t="s">
        <v>142</v>
      </c>
      <c r="E78" s="264">
        <v>5.538</v>
      </c>
      <c r="F78" s="264">
        <v>0</v>
      </c>
      <c r="G78" s="265">
        <f>E78*F78</f>
        <v>0</v>
      </c>
      <c r="H78" s="266">
        <v>4E-05</v>
      </c>
      <c r="I78" s="267">
        <f>E78*H78</f>
        <v>0.00022152000000000003</v>
      </c>
      <c r="J78" s="266">
        <v>0</v>
      </c>
      <c r="K78" s="267">
        <f>E78*J78</f>
        <v>0</v>
      </c>
      <c r="O78" s="259">
        <v>2</v>
      </c>
      <c r="AA78" s="232">
        <v>1</v>
      </c>
      <c r="AB78" s="232">
        <v>7</v>
      </c>
      <c r="AC78" s="232">
        <v>7</v>
      </c>
      <c r="AZ78" s="232">
        <v>2</v>
      </c>
      <c r="BA78" s="232">
        <f>IF(AZ78=1,G78,0)</f>
        <v>0</v>
      </c>
      <c r="BB78" s="232">
        <f>IF(AZ78=2,G78,0)</f>
        <v>0</v>
      </c>
      <c r="BC78" s="232">
        <f>IF(AZ78=3,G78,0)</f>
        <v>0</v>
      </c>
      <c r="BD78" s="232">
        <f>IF(AZ78=4,G78,0)</f>
        <v>0</v>
      </c>
      <c r="BE78" s="232">
        <f>IF(AZ78=5,G78,0)</f>
        <v>0</v>
      </c>
      <c r="CA78" s="259">
        <v>1</v>
      </c>
      <c r="CB78" s="259">
        <v>7</v>
      </c>
    </row>
    <row r="79" spans="1:15" ht="12.75">
      <c r="A79" s="268"/>
      <c r="B79" s="271"/>
      <c r="C79" s="326" t="s">
        <v>218</v>
      </c>
      <c r="D79" s="327"/>
      <c r="E79" s="272">
        <v>5.538</v>
      </c>
      <c r="F79" s="273"/>
      <c r="G79" s="274"/>
      <c r="H79" s="275"/>
      <c r="I79" s="269"/>
      <c r="J79" s="276"/>
      <c r="K79" s="269"/>
      <c r="M79" s="297">
        <v>5538</v>
      </c>
      <c r="O79" s="259"/>
    </row>
    <row r="80" spans="1:80" ht="22.5">
      <c r="A80" s="260">
        <v>28</v>
      </c>
      <c r="B80" s="261" t="s">
        <v>219</v>
      </c>
      <c r="C80" s="262" t="s">
        <v>220</v>
      </c>
      <c r="D80" s="263" t="s">
        <v>117</v>
      </c>
      <c r="E80" s="264">
        <v>1.4124</v>
      </c>
      <c r="F80" s="264">
        <v>0</v>
      </c>
      <c r="G80" s="265">
        <f>E80*F80</f>
        <v>0</v>
      </c>
      <c r="H80" s="266">
        <v>0.02265</v>
      </c>
      <c r="I80" s="267">
        <f>E80*H80</f>
        <v>0.03199086</v>
      </c>
      <c r="J80" s="266">
        <v>0</v>
      </c>
      <c r="K80" s="267">
        <f>E80*J80</f>
        <v>0</v>
      </c>
      <c r="O80" s="259">
        <v>2</v>
      </c>
      <c r="AA80" s="232">
        <v>2</v>
      </c>
      <c r="AB80" s="232">
        <v>7</v>
      </c>
      <c r="AC80" s="232">
        <v>7</v>
      </c>
      <c r="AZ80" s="232">
        <v>2</v>
      </c>
      <c r="BA80" s="232">
        <f>IF(AZ80=1,G80,0)</f>
        <v>0</v>
      </c>
      <c r="BB80" s="232">
        <f>IF(AZ80=2,G80,0)</f>
        <v>0</v>
      </c>
      <c r="BC80" s="232">
        <f>IF(AZ80=3,G80,0)</f>
        <v>0</v>
      </c>
      <c r="BD80" s="232">
        <f>IF(AZ80=4,G80,0)</f>
        <v>0</v>
      </c>
      <c r="BE80" s="232">
        <f>IF(AZ80=5,G80,0)</f>
        <v>0</v>
      </c>
      <c r="CA80" s="259">
        <v>2</v>
      </c>
      <c r="CB80" s="259">
        <v>7</v>
      </c>
    </row>
    <row r="81" spans="1:15" ht="22.5">
      <c r="A81" s="268"/>
      <c r="B81" s="271"/>
      <c r="C81" s="326" t="s">
        <v>221</v>
      </c>
      <c r="D81" s="327"/>
      <c r="E81" s="272">
        <v>0.1285</v>
      </c>
      <c r="F81" s="273"/>
      <c r="G81" s="274"/>
      <c r="H81" s="275"/>
      <c r="I81" s="269"/>
      <c r="J81" s="276"/>
      <c r="K81" s="269"/>
      <c r="M81" s="270" t="s">
        <v>221</v>
      </c>
      <c r="O81" s="259"/>
    </row>
    <row r="82" spans="1:15" ht="12.75">
      <c r="A82" s="268"/>
      <c r="B82" s="271"/>
      <c r="C82" s="326" t="s">
        <v>222</v>
      </c>
      <c r="D82" s="327"/>
      <c r="E82" s="272">
        <v>0</v>
      </c>
      <c r="F82" s="273"/>
      <c r="G82" s="274"/>
      <c r="H82" s="275"/>
      <c r="I82" s="269"/>
      <c r="J82" s="276"/>
      <c r="K82" s="269"/>
      <c r="M82" s="270" t="s">
        <v>222</v>
      </c>
      <c r="O82" s="259"/>
    </row>
    <row r="83" spans="1:15" ht="12.75">
      <c r="A83" s="268"/>
      <c r="B83" s="271"/>
      <c r="C83" s="326" t="s">
        <v>223</v>
      </c>
      <c r="D83" s="327"/>
      <c r="E83" s="272">
        <v>1.052</v>
      </c>
      <c r="F83" s="273"/>
      <c r="G83" s="274"/>
      <c r="H83" s="275"/>
      <c r="I83" s="269"/>
      <c r="J83" s="276"/>
      <c r="K83" s="269"/>
      <c r="M83" s="270" t="s">
        <v>223</v>
      </c>
      <c r="O83" s="259"/>
    </row>
    <row r="84" spans="1:15" ht="12.75">
      <c r="A84" s="268"/>
      <c r="B84" s="271"/>
      <c r="C84" s="326" t="s">
        <v>224</v>
      </c>
      <c r="D84" s="327"/>
      <c r="E84" s="272">
        <v>0.232</v>
      </c>
      <c r="F84" s="273"/>
      <c r="G84" s="274"/>
      <c r="H84" s="275"/>
      <c r="I84" s="269"/>
      <c r="J84" s="276"/>
      <c r="K84" s="269"/>
      <c r="M84" s="270" t="s">
        <v>224</v>
      </c>
      <c r="O84" s="259"/>
    </row>
    <row r="85" spans="1:80" ht="12.75">
      <c r="A85" s="260">
        <v>29</v>
      </c>
      <c r="B85" s="261" t="s">
        <v>225</v>
      </c>
      <c r="C85" s="262" t="s">
        <v>226</v>
      </c>
      <c r="D85" s="263" t="s">
        <v>117</v>
      </c>
      <c r="E85" s="264">
        <v>0.6092</v>
      </c>
      <c r="F85" s="264">
        <v>0</v>
      </c>
      <c r="G85" s="265">
        <f>E85*F85</f>
        <v>0</v>
      </c>
      <c r="H85" s="266">
        <v>0.019</v>
      </c>
      <c r="I85" s="267">
        <f>E85*H85</f>
        <v>0.0115748</v>
      </c>
      <c r="J85" s="266"/>
      <c r="K85" s="267">
        <f>E85*J85</f>
        <v>0</v>
      </c>
      <c r="O85" s="259">
        <v>2</v>
      </c>
      <c r="AA85" s="232">
        <v>11</v>
      </c>
      <c r="AB85" s="232">
        <v>0</v>
      </c>
      <c r="AC85" s="232">
        <v>69</v>
      </c>
      <c r="AZ85" s="232">
        <v>2</v>
      </c>
      <c r="BA85" s="232">
        <f>IF(AZ85=1,G85,0)</f>
        <v>0</v>
      </c>
      <c r="BB85" s="232">
        <f>IF(AZ85=2,G85,0)</f>
        <v>0</v>
      </c>
      <c r="BC85" s="232">
        <f>IF(AZ85=3,G85,0)</f>
        <v>0</v>
      </c>
      <c r="BD85" s="232">
        <f>IF(AZ85=4,G85,0)</f>
        <v>0</v>
      </c>
      <c r="BE85" s="232">
        <f>IF(AZ85=5,G85,0)</f>
        <v>0</v>
      </c>
      <c r="CA85" s="259">
        <v>11</v>
      </c>
      <c r="CB85" s="259">
        <v>0</v>
      </c>
    </row>
    <row r="86" spans="1:15" ht="12.75">
      <c r="A86" s="268"/>
      <c r="B86" s="271"/>
      <c r="C86" s="326" t="s">
        <v>227</v>
      </c>
      <c r="D86" s="327"/>
      <c r="E86" s="272">
        <v>0.6092</v>
      </c>
      <c r="F86" s="273"/>
      <c r="G86" s="274"/>
      <c r="H86" s="275"/>
      <c r="I86" s="269"/>
      <c r="J86" s="276"/>
      <c r="K86" s="269"/>
      <c r="M86" s="270" t="s">
        <v>227</v>
      </c>
      <c r="O86" s="259"/>
    </row>
    <row r="87" spans="1:80" ht="12.75">
      <c r="A87" s="260">
        <v>30</v>
      </c>
      <c r="B87" s="261" t="s">
        <v>228</v>
      </c>
      <c r="C87" s="262" t="s">
        <v>229</v>
      </c>
      <c r="D87" s="263" t="s">
        <v>12</v>
      </c>
      <c r="E87" s="264"/>
      <c r="F87" s="264">
        <v>0</v>
      </c>
      <c r="G87" s="265">
        <f>E87*F87</f>
        <v>0</v>
      </c>
      <c r="H87" s="266">
        <v>0</v>
      </c>
      <c r="I87" s="267">
        <f>E87*H87</f>
        <v>0</v>
      </c>
      <c r="J87" s="266"/>
      <c r="K87" s="267">
        <f>E87*J87</f>
        <v>0</v>
      </c>
      <c r="O87" s="259">
        <v>2</v>
      </c>
      <c r="AA87" s="232">
        <v>7</v>
      </c>
      <c r="AB87" s="232">
        <v>1002</v>
      </c>
      <c r="AC87" s="232">
        <v>5</v>
      </c>
      <c r="AZ87" s="232">
        <v>2</v>
      </c>
      <c r="BA87" s="232">
        <f>IF(AZ87=1,G87,0)</f>
        <v>0</v>
      </c>
      <c r="BB87" s="232">
        <f>IF(AZ87=2,G87,0)</f>
        <v>0</v>
      </c>
      <c r="BC87" s="232">
        <f>IF(AZ87=3,G87,0)</f>
        <v>0</v>
      </c>
      <c r="BD87" s="232">
        <f>IF(AZ87=4,G87,0)</f>
        <v>0</v>
      </c>
      <c r="BE87" s="232">
        <f>IF(AZ87=5,G87,0)</f>
        <v>0</v>
      </c>
      <c r="CA87" s="259">
        <v>7</v>
      </c>
      <c r="CB87" s="259">
        <v>1002</v>
      </c>
    </row>
    <row r="88" spans="1:57" ht="12.75">
      <c r="A88" s="277"/>
      <c r="B88" s="278" t="s">
        <v>99</v>
      </c>
      <c r="C88" s="279" t="s">
        <v>212</v>
      </c>
      <c r="D88" s="280"/>
      <c r="E88" s="281"/>
      <c r="F88" s="282"/>
      <c r="G88" s="283">
        <f>SUM(G75:G87)</f>
        <v>0</v>
      </c>
      <c r="H88" s="284"/>
      <c r="I88" s="285">
        <f>SUM(I75:I87)</f>
        <v>0.045559340000000004</v>
      </c>
      <c r="J88" s="284"/>
      <c r="K88" s="285">
        <f>SUM(K75:K87)</f>
        <v>0</v>
      </c>
      <c r="O88" s="259">
        <v>4</v>
      </c>
      <c r="BA88" s="286">
        <f>SUM(BA75:BA87)</f>
        <v>0</v>
      </c>
      <c r="BB88" s="286">
        <f>SUM(BB75:BB87)</f>
        <v>0</v>
      </c>
      <c r="BC88" s="286">
        <f>SUM(BC75:BC87)</f>
        <v>0</v>
      </c>
      <c r="BD88" s="286">
        <f>SUM(BD75:BD87)</f>
        <v>0</v>
      </c>
      <c r="BE88" s="286">
        <f>SUM(BE75:BE87)</f>
        <v>0</v>
      </c>
    </row>
    <row r="89" spans="1:15" ht="12.75">
      <c r="A89" s="249" t="s">
        <v>97</v>
      </c>
      <c r="B89" s="250" t="s">
        <v>230</v>
      </c>
      <c r="C89" s="251" t="s">
        <v>231</v>
      </c>
      <c r="D89" s="252"/>
      <c r="E89" s="253"/>
      <c r="F89" s="253"/>
      <c r="G89" s="254"/>
      <c r="H89" s="255"/>
      <c r="I89" s="256"/>
      <c r="J89" s="257"/>
      <c r="K89" s="258"/>
      <c r="O89" s="259">
        <v>1</v>
      </c>
    </row>
    <row r="90" spans="1:80" ht="12.75">
      <c r="A90" s="260">
        <v>31</v>
      </c>
      <c r="B90" s="261" t="s">
        <v>233</v>
      </c>
      <c r="C90" s="262" t="s">
        <v>234</v>
      </c>
      <c r="D90" s="263" t="s">
        <v>117</v>
      </c>
      <c r="E90" s="264">
        <v>7.8342</v>
      </c>
      <c r="F90" s="264">
        <v>0</v>
      </c>
      <c r="G90" s="265">
        <f>E90*F90</f>
        <v>0</v>
      </c>
      <c r="H90" s="266">
        <v>0</v>
      </c>
      <c r="I90" s="267">
        <f>E90*H90</f>
        <v>0</v>
      </c>
      <c r="J90" s="266"/>
      <c r="K90" s="267">
        <f>E90*J90</f>
        <v>0</v>
      </c>
      <c r="O90" s="259">
        <v>2</v>
      </c>
      <c r="AA90" s="232">
        <v>12</v>
      </c>
      <c r="AB90" s="232">
        <v>0</v>
      </c>
      <c r="AC90" s="232">
        <v>139</v>
      </c>
      <c r="AZ90" s="232">
        <v>2</v>
      </c>
      <c r="BA90" s="232">
        <f>IF(AZ90=1,G90,0)</f>
        <v>0</v>
      </c>
      <c r="BB90" s="232">
        <f>IF(AZ90=2,G90,0)</f>
        <v>0</v>
      </c>
      <c r="BC90" s="232">
        <f>IF(AZ90=3,G90,0)</f>
        <v>0</v>
      </c>
      <c r="BD90" s="232">
        <f>IF(AZ90=4,G90,0)</f>
        <v>0</v>
      </c>
      <c r="BE90" s="232">
        <f>IF(AZ90=5,G90,0)</f>
        <v>0</v>
      </c>
      <c r="CA90" s="259">
        <v>12</v>
      </c>
      <c r="CB90" s="259">
        <v>0</v>
      </c>
    </row>
    <row r="91" spans="1:15" ht="12.75">
      <c r="A91" s="268"/>
      <c r="B91" s="271"/>
      <c r="C91" s="326" t="s">
        <v>235</v>
      </c>
      <c r="D91" s="327"/>
      <c r="E91" s="272">
        <v>6.312</v>
      </c>
      <c r="F91" s="273"/>
      <c r="G91" s="274"/>
      <c r="H91" s="275"/>
      <c r="I91" s="269"/>
      <c r="J91" s="276"/>
      <c r="K91" s="269"/>
      <c r="M91" s="270" t="s">
        <v>235</v>
      </c>
      <c r="O91" s="259"/>
    </row>
    <row r="92" spans="1:15" ht="12.75">
      <c r="A92" s="268"/>
      <c r="B92" s="271"/>
      <c r="C92" s="326" t="s">
        <v>236</v>
      </c>
      <c r="D92" s="327"/>
      <c r="E92" s="272">
        <v>1.5222</v>
      </c>
      <c r="F92" s="273"/>
      <c r="G92" s="274"/>
      <c r="H92" s="275"/>
      <c r="I92" s="269"/>
      <c r="J92" s="276"/>
      <c r="K92" s="269"/>
      <c r="M92" s="270" t="s">
        <v>236</v>
      </c>
      <c r="O92" s="259"/>
    </row>
    <row r="93" spans="1:80" ht="12.75">
      <c r="A93" s="260">
        <v>32</v>
      </c>
      <c r="B93" s="261" t="s">
        <v>237</v>
      </c>
      <c r="C93" s="262" t="s">
        <v>238</v>
      </c>
      <c r="D93" s="263" t="s">
        <v>12</v>
      </c>
      <c r="E93" s="264"/>
      <c r="F93" s="264">
        <v>0</v>
      </c>
      <c r="G93" s="265">
        <f>E93*F93</f>
        <v>0</v>
      </c>
      <c r="H93" s="266">
        <v>0</v>
      </c>
      <c r="I93" s="267">
        <f>E93*H93</f>
        <v>0</v>
      </c>
      <c r="J93" s="266"/>
      <c r="K93" s="267">
        <f>E93*J93</f>
        <v>0</v>
      </c>
      <c r="O93" s="259">
        <v>2</v>
      </c>
      <c r="AA93" s="232">
        <v>7</v>
      </c>
      <c r="AB93" s="232">
        <v>1002</v>
      </c>
      <c r="AC93" s="232">
        <v>5</v>
      </c>
      <c r="AZ93" s="232">
        <v>2</v>
      </c>
      <c r="BA93" s="232">
        <f>IF(AZ93=1,G93,0)</f>
        <v>0</v>
      </c>
      <c r="BB93" s="232">
        <f>IF(AZ93=2,G93,0)</f>
        <v>0</v>
      </c>
      <c r="BC93" s="232">
        <f>IF(AZ93=3,G93,0)</f>
        <v>0</v>
      </c>
      <c r="BD93" s="232">
        <f>IF(AZ93=4,G93,0)</f>
        <v>0</v>
      </c>
      <c r="BE93" s="232">
        <f>IF(AZ93=5,G93,0)</f>
        <v>0</v>
      </c>
      <c r="CA93" s="259">
        <v>7</v>
      </c>
      <c r="CB93" s="259">
        <v>1002</v>
      </c>
    </row>
    <row r="94" spans="1:57" ht="12.75">
      <c r="A94" s="277"/>
      <c r="B94" s="278" t="s">
        <v>99</v>
      </c>
      <c r="C94" s="279" t="s">
        <v>232</v>
      </c>
      <c r="D94" s="280"/>
      <c r="E94" s="281"/>
      <c r="F94" s="282"/>
      <c r="G94" s="283">
        <f>SUM(G89:G93)</f>
        <v>0</v>
      </c>
      <c r="H94" s="284"/>
      <c r="I94" s="285">
        <f>SUM(I89:I93)</f>
        <v>0</v>
      </c>
      <c r="J94" s="284"/>
      <c r="K94" s="285">
        <f>SUM(K89:K93)</f>
        <v>0</v>
      </c>
      <c r="O94" s="259">
        <v>4</v>
      </c>
      <c r="BA94" s="286">
        <f>SUM(BA89:BA93)</f>
        <v>0</v>
      </c>
      <c r="BB94" s="286">
        <f>SUM(BB89:BB93)</f>
        <v>0</v>
      </c>
      <c r="BC94" s="286">
        <f>SUM(BC89:BC93)</f>
        <v>0</v>
      </c>
      <c r="BD94" s="286">
        <f>SUM(BD89:BD93)</f>
        <v>0</v>
      </c>
      <c r="BE94" s="286">
        <f>SUM(BE89:BE93)</f>
        <v>0</v>
      </c>
    </row>
    <row r="95" spans="1:15" ht="12.75">
      <c r="A95" s="249" t="s">
        <v>97</v>
      </c>
      <c r="B95" s="250" t="s">
        <v>239</v>
      </c>
      <c r="C95" s="251" t="s">
        <v>240</v>
      </c>
      <c r="D95" s="252"/>
      <c r="E95" s="253"/>
      <c r="F95" s="253"/>
      <c r="G95" s="254"/>
      <c r="H95" s="255"/>
      <c r="I95" s="256"/>
      <c r="J95" s="257"/>
      <c r="K95" s="258"/>
      <c r="O95" s="259">
        <v>1</v>
      </c>
    </row>
    <row r="96" spans="1:80" ht="22.5">
      <c r="A96" s="260">
        <v>33</v>
      </c>
      <c r="B96" s="261" t="s">
        <v>242</v>
      </c>
      <c r="C96" s="262" t="s">
        <v>243</v>
      </c>
      <c r="D96" s="263" t="s">
        <v>117</v>
      </c>
      <c r="E96" s="264">
        <v>13.725</v>
      </c>
      <c r="F96" s="264">
        <v>0</v>
      </c>
      <c r="G96" s="265">
        <f>E96*F96</f>
        <v>0</v>
      </c>
      <c r="H96" s="266">
        <v>0.00032</v>
      </c>
      <c r="I96" s="267">
        <f>E96*H96</f>
        <v>0.004392</v>
      </c>
      <c r="J96" s="266">
        <v>0</v>
      </c>
      <c r="K96" s="267">
        <f>E96*J96</f>
        <v>0</v>
      </c>
      <c r="O96" s="259">
        <v>2</v>
      </c>
      <c r="AA96" s="232">
        <v>1</v>
      </c>
      <c r="AB96" s="232">
        <v>7</v>
      </c>
      <c r="AC96" s="232">
        <v>7</v>
      </c>
      <c r="AZ96" s="232">
        <v>2</v>
      </c>
      <c r="BA96" s="232">
        <f>IF(AZ96=1,G96,0)</f>
        <v>0</v>
      </c>
      <c r="BB96" s="232">
        <f>IF(AZ96=2,G96,0)</f>
        <v>0</v>
      </c>
      <c r="BC96" s="232">
        <f>IF(AZ96=3,G96,0)</f>
        <v>0</v>
      </c>
      <c r="BD96" s="232">
        <f>IF(AZ96=4,G96,0)</f>
        <v>0</v>
      </c>
      <c r="BE96" s="232">
        <f>IF(AZ96=5,G96,0)</f>
        <v>0</v>
      </c>
      <c r="CA96" s="259">
        <v>1</v>
      </c>
      <c r="CB96" s="259">
        <v>7</v>
      </c>
    </row>
    <row r="97" spans="1:15" ht="12.75">
      <c r="A97" s="268"/>
      <c r="B97" s="271"/>
      <c r="C97" s="326" t="s">
        <v>118</v>
      </c>
      <c r="D97" s="327"/>
      <c r="E97" s="272">
        <v>5.22</v>
      </c>
      <c r="F97" s="273"/>
      <c r="G97" s="274"/>
      <c r="H97" s="275"/>
      <c r="I97" s="269"/>
      <c r="J97" s="276"/>
      <c r="K97" s="269"/>
      <c r="M97" s="270" t="s">
        <v>118</v>
      </c>
      <c r="O97" s="259"/>
    </row>
    <row r="98" spans="1:15" ht="12.75">
      <c r="A98" s="268"/>
      <c r="B98" s="271"/>
      <c r="C98" s="326" t="s">
        <v>119</v>
      </c>
      <c r="D98" s="327"/>
      <c r="E98" s="272">
        <v>2.985</v>
      </c>
      <c r="F98" s="273"/>
      <c r="G98" s="274"/>
      <c r="H98" s="275"/>
      <c r="I98" s="269"/>
      <c r="J98" s="276"/>
      <c r="K98" s="269"/>
      <c r="M98" s="270" t="s">
        <v>119</v>
      </c>
      <c r="O98" s="259"/>
    </row>
    <row r="99" spans="1:15" ht="12.75">
      <c r="A99" s="268"/>
      <c r="B99" s="271"/>
      <c r="C99" s="326" t="s">
        <v>120</v>
      </c>
      <c r="D99" s="327"/>
      <c r="E99" s="272">
        <v>5.52</v>
      </c>
      <c r="F99" s="273"/>
      <c r="G99" s="274"/>
      <c r="H99" s="275"/>
      <c r="I99" s="269"/>
      <c r="J99" s="276"/>
      <c r="K99" s="269"/>
      <c r="M99" s="270" t="s">
        <v>120</v>
      </c>
      <c r="O99" s="259"/>
    </row>
    <row r="100" spans="1:57" ht="12.75">
      <c r="A100" s="277"/>
      <c r="B100" s="278" t="s">
        <v>99</v>
      </c>
      <c r="C100" s="279" t="s">
        <v>241</v>
      </c>
      <c r="D100" s="280"/>
      <c r="E100" s="281"/>
      <c r="F100" s="282"/>
      <c r="G100" s="283">
        <f>SUM(G95:G99)</f>
        <v>0</v>
      </c>
      <c r="H100" s="284"/>
      <c r="I100" s="285">
        <f>SUM(I95:I99)</f>
        <v>0.004392</v>
      </c>
      <c r="J100" s="284"/>
      <c r="K100" s="285">
        <f>SUM(K95:K99)</f>
        <v>0</v>
      </c>
      <c r="O100" s="259">
        <v>4</v>
      </c>
      <c r="BA100" s="286">
        <f>SUM(BA95:BA99)</f>
        <v>0</v>
      </c>
      <c r="BB100" s="286">
        <f>SUM(BB95:BB99)</f>
        <v>0</v>
      </c>
      <c r="BC100" s="286">
        <f>SUM(BC95:BC99)</f>
        <v>0</v>
      </c>
      <c r="BD100" s="286">
        <f>SUM(BD95:BD99)</f>
        <v>0</v>
      </c>
      <c r="BE100" s="286">
        <f>SUM(BE95:BE99)</f>
        <v>0</v>
      </c>
    </row>
    <row r="101" ht="12.75">
      <c r="E101" s="232"/>
    </row>
    <row r="102" ht="12.75">
      <c r="E102" s="232"/>
    </row>
    <row r="103" ht="12.75">
      <c r="E103" s="232"/>
    </row>
    <row r="104" ht="12.75">
      <c r="E104" s="232"/>
    </row>
    <row r="105" ht="12.75">
      <c r="E105" s="232"/>
    </row>
    <row r="106" ht="12.75">
      <c r="E106" s="232"/>
    </row>
    <row r="107" ht="12.75">
      <c r="E107" s="232"/>
    </row>
    <row r="108" ht="12.75">
      <c r="E108" s="232"/>
    </row>
    <row r="109" ht="12.75">
      <c r="E109" s="232"/>
    </row>
    <row r="110" ht="12.75">
      <c r="E110" s="232"/>
    </row>
    <row r="111" ht="12.75">
      <c r="E111" s="232"/>
    </row>
    <row r="112" ht="12.75">
      <c r="E112" s="232"/>
    </row>
    <row r="113" ht="12.75">
      <c r="E113" s="232"/>
    </row>
    <row r="114" ht="12.75">
      <c r="E114" s="232"/>
    </row>
    <row r="115" ht="12.75">
      <c r="E115" s="232"/>
    </row>
    <row r="116" ht="12.75">
      <c r="E116" s="232"/>
    </row>
    <row r="117" ht="12.75">
      <c r="E117" s="232"/>
    </row>
    <row r="118" ht="12.75">
      <c r="E118" s="232"/>
    </row>
    <row r="119" ht="12.75">
      <c r="E119" s="232"/>
    </row>
    <row r="120" ht="12.75">
      <c r="E120" s="232"/>
    </row>
    <row r="121" ht="12.75">
      <c r="E121" s="232"/>
    </row>
    <row r="122" ht="12.75">
      <c r="E122" s="232"/>
    </row>
    <row r="123" ht="12.75">
      <c r="E123" s="232"/>
    </row>
    <row r="124" spans="1:7" ht="12.75">
      <c r="A124" s="276"/>
      <c r="B124" s="276"/>
      <c r="C124" s="276"/>
      <c r="D124" s="276"/>
      <c r="E124" s="276"/>
      <c r="F124" s="276"/>
      <c r="G124" s="276"/>
    </row>
    <row r="125" spans="1:7" ht="12.75">
      <c r="A125" s="276"/>
      <c r="B125" s="276"/>
      <c r="C125" s="276"/>
      <c r="D125" s="276"/>
      <c r="E125" s="276"/>
      <c r="F125" s="276"/>
      <c r="G125" s="276"/>
    </row>
    <row r="126" spans="1:7" ht="12.75">
      <c r="A126" s="276"/>
      <c r="B126" s="276"/>
      <c r="C126" s="276"/>
      <c r="D126" s="276"/>
      <c r="E126" s="276"/>
      <c r="F126" s="276"/>
      <c r="G126" s="276"/>
    </row>
    <row r="127" spans="1:7" ht="12.75">
      <c r="A127" s="276"/>
      <c r="B127" s="276"/>
      <c r="C127" s="276"/>
      <c r="D127" s="276"/>
      <c r="E127" s="276"/>
      <c r="F127" s="276"/>
      <c r="G127" s="276"/>
    </row>
    <row r="128" ht="12.75">
      <c r="E128" s="232"/>
    </row>
    <row r="129" ht="12.75">
      <c r="E129" s="232"/>
    </row>
    <row r="130" ht="12.75">
      <c r="E130" s="232"/>
    </row>
    <row r="131" ht="12.75">
      <c r="E131" s="232"/>
    </row>
    <row r="132" ht="12.75">
      <c r="E132" s="232"/>
    </row>
    <row r="133" ht="12.75">
      <c r="E133" s="232"/>
    </row>
    <row r="134" ht="12.75">
      <c r="E134" s="232"/>
    </row>
    <row r="135" ht="12.75">
      <c r="E135" s="232"/>
    </row>
    <row r="136" ht="12.75">
      <c r="E136" s="232"/>
    </row>
    <row r="137" ht="12.75">
      <c r="E137" s="232"/>
    </row>
    <row r="138" ht="12.75">
      <c r="E138" s="232"/>
    </row>
    <row r="139" ht="12.75">
      <c r="E139" s="232"/>
    </row>
    <row r="140" ht="12.75">
      <c r="E140" s="232"/>
    </row>
    <row r="141" ht="12.75">
      <c r="E141" s="232"/>
    </row>
    <row r="142" ht="12.75">
      <c r="E142" s="232"/>
    </row>
    <row r="143" ht="12.75">
      <c r="E143" s="232"/>
    </row>
    <row r="144" ht="12.75">
      <c r="E144" s="232"/>
    </row>
    <row r="145" ht="12.75">
      <c r="E145" s="232"/>
    </row>
    <row r="146" ht="12.75">
      <c r="E146" s="232"/>
    </row>
    <row r="147" ht="12.75">
      <c r="E147" s="232"/>
    </row>
    <row r="148" ht="12.75">
      <c r="E148" s="232"/>
    </row>
    <row r="149" ht="12.75">
      <c r="E149" s="232"/>
    </row>
    <row r="150" ht="12.75">
      <c r="E150" s="232"/>
    </row>
    <row r="151" ht="12.75">
      <c r="E151" s="232"/>
    </row>
    <row r="152" ht="12.75">
      <c r="E152" s="232"/>
    </row>
    <row r="153" ht="12.75">
      <c r="E153" s="232"/>
    </row>
    <row r="154" ht="12.75">
      <c r="E154" s="232"/>
    </row>
    <row r="155" ht="12.75">
      <c r="E155" s="232"/>
    </row>
    <row r="156" ht="12.75">
      <c r="E156" s="232"/>
    </row>
    <row r="157" ht="12.75">
      <c r="E157" s="232"/>
    </row>
    <row r="158" ht="12.75">
      <c r="E158" s="232"/>
    </row>
    <row r="159" spans="1:2" ht="12.75">
      <c r="A159" s="287"/>
      <c r="B159" s="287"/>
    </row>
    <row r="160" spans="1:7" ht="12.75">
      <c r="A160" s="276"/>
      <c r="B160" s="276"/>
      <c r="C160" s="288"/>
      <c r="D160" s="288"/>
      <c r="E160" s="289"/>
      <c r="F160" s="288"/>
      <c r="G160" s="290"/>
    </row>
    <row r="161" spans="1:7" ht="12.75">
      <c r="A161" s="291"/>
      <c r="B161" s="291"/>
      <c r="C161" s="276"/>
      <c r="D161" s="276"/>
      <c r="E161" s="292"/>
      <c r="F161" s="276"/>
      <c r="G161" s="276"/>
    </row>
    <row r="162" spans="1:7" ht="12.75">
      <c r="A162" s="276"/>
      <c r="B162" s="276"/>
      <c r="C162" s="276"/>
      <c r="D162" s="276"/>
      <c r="E162" s="292"/>
      <c r="F162" s="276"/>
      <c r="G162" s="276"/>
    </row>
    <row r="163" spans="1:7" ht="12.75">
      <c r="A163" s="276"/>
      <c r="B163" s="276"/>
      <c r="C163" s="276"/>
      <c r="D163" s="276"/>
      <c r="E163" s="292"/>
      <c r="F163" s="276"/>
      <c r="G163" s="276"/>
    </row>
    <row r="164" spans="1:7" ht="12.75">
      <c r="A164" s="276"/>
      <c r="B164" s="276"/>
      <c r="C164" s="276"/>
      <c r="D164" s="276"/>
      <c r="E164" s="292"/>
      <c r="F164" s="276"/>
      <c r="G164" s="276"/>
    </row>
    <row r="165" spans="1:7" ht="12.75">
      <c r="A165" s="276"/>
      <c r="B165" s="276"/>
      <c r="C165" s="276"/>
      <c r="D165" s="276"/>
      <c r="E165" s="292"/>
      <c r="F165" s="276"/>
      <c r="G165" s="276"/>
    </row>
    <row r="166" spans="1:7" ht="12.75">
      <c r="A166" s="276"/>
      <c r="B166" s="276"/>
      <c r="C166" s="276"/>
      <c r="D166" s="276"/>
      <c r="E166" s="292"/>
      <c r="F166" s="276"/>
      <c r="G166" s="276"/>
    </row>
    <row r="167" spans="1:7" ht="12.75">
      <c r="A167" s="276"/>
      <c r="B167" s="276"/>
      <c r="C167" s="276"/>
      <c r="D167" s="276"/>
      <c r="E167" s="292"/>
      <c r="F167" s="276"/>
      <c r="G167" s="276"/>
    </row>
    <row r="168" spans="1:7" ht="12.75">
      <c r="A168" s="276"/>
      <c r="B168" s="276"/>
      <c r="C168" s="276"/>
      <c r="D168" s="276"/>
      <c r="E168" s="292"/>
      <c r="F168" s="276"/>
      <c r="G168" s="276"/>
    </row>
    <row r="169" spans="1:7" ht="12.75">
      <c r="A169" s="276"/>
      <c r="B169" s="276"/>
      <c r="C169" s="276"/>
      <c r="D169" s="276"/>
      <c r="E169" s="292"/>
      <c r="F169" s="276"/>
      <c r="G169" s="276"/>
    </row>
    <row r="170" spans="1:7" ht="12.75">
      <c r="A170" s="276"/>
      <c r="B170" s="276"/>
      <c r="C170" s="276"/>
      <c r="D170" s="276"/>
      <c r="E170" s="292"/>
      <c r="F170" s="276"/>
      <c r="G170" s="276"/>
    </row>
    <row r="171" spans="1:7" ht="12.75">
      <c r="A171" s="276"/>
      <c r="B171" s="276"/>
      <c r="C171" s="276"/>
      <c r="D171" s="276"/>
      <c r="E171" s="292"/>
      <c r="F171" s="276"/>
      <c r="G171" s="276"/>
    </row>
    <row r="172" spans="1:7" ht="12.75">
      <c r="A172" s="276"/>
      <c r="B172" s="276"/>
      <c r="C172" s="276"/>
      <c r="D172" s="276"/>
      <c r="E172" s="292"/>
      <c r="F172" s="276"/>
      <c r="G172" s="276"/>
    </row>
    <row r="173" spans="1:7" ht="12.75">
      <c r="A173" s="276"/>
      <c r="B173" s="276"/>
      <c r="C173" s="276"/>
      <c r="D173" s="276"/>
      <c r="E173" s="292"/>
      <c r="F173" s="276"/>
      <c r="G173" s="276"/>
    </row>
  </sheetData>
  <mergeCells count="45">
    <mergeCell ref="C11:D11"/>
    <mergeCell ref="C12:D12"/>
    <mergeCell ref="C13:D13"/>
    <mergeCell ref="A1:G1"/>
    <mergeCell ref="A3:B3"/>
    <mergeCell ref="A4:B4"/>
    <mergeCell ref="E4:G4"/>
    <mergeCell ref="C9:D9"/>
    <mergeCell ref="C33:D33"/>
    <mergeCell ref="C34:D34"/>
    <mergeCell ref="C35:D35"/>
    <mergeCell ref="C15:D15"/>
    <mergeCell ref="C22:D22"/>
    <mergeCell ref="C26:D26"/>
    <mergeCell ref="C28:D28"/>
    <mergeCell ref="C29:D29"/>
    <mergeCell ref="C30:D30"/>
    <mergeCell ref="C31:D31"/>
    <mergeCell ref="C36:D36"/>
    <mergeCell ref="C40:D40"/>
    <mergeCell ref="C41:D41"/>
    <mergeCell ref="C42:D42"/>
    <mergeCell ref="C43:D43"/>
    <mergeCell ref="C82:D82"/>
    <mergeCell ref="C47:D47"/>
    <mergeCell ref="C48:D48"/>
    <mergeCell ref="C50:D50"/>
    <mergeCell ref="C52:D52"/>
    <mergeCell ref="C54:D54"/>
    <mergeCell ref="C56:D56"/>
    <mergeCell ref="C58:D58"/>
    <mergeCell ref="C60:D60"/>
    <mergeCell ref="C62:D62"/>
    <mergeCell ref="C63:D63"/>
    <mergeCell ref="C77:D77"/>
    <mergeCell ref="C79:D79"/>
    <mergeCell ref="C81:D81"/>
    <mergeCell ref="C97:D97"/>
    <mergeCell ref="C98:D98"/>
    <mergeCell ref="C99:D99"/>
    <mergeCell ref="C83:D83"/>
    <mergeCell ref="C84:D84"/>
    <mergeCell ref="C86:D86"/>
    <mergeCell ref="C91:D91"/>
    <mergeCell ref="C92:D9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E51"/>
  <sheetViews>
    <sheetView workbookViewId="0" topLeftCell="A34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3" t="s">
        <v>100</v>
      </c>
      <c r="B1" s="94"/>
      <c r="C1" s="94"/>
      <c r="D1" s="94"/>
      <c r="E1" s="94"/>
      <c r="F1" s="94"/>
      <c r="G1" s="94"/>
    </row>
    <row r="2" spans="1:7" ht="12.75" customHeight="1">
      <c r="A2" s="95" t="s">
        <v>32</v>
      </c>
      <c r="B2" s="96"/>
      <c r="C2" s="97" t="s">
        <v>98</v>
      </c>
      <c r="D2" s="97" t="s">
        <v>10</v>
      </c>
      <c r="E2" s="98"/>
      <c r="F2" s="99" t="s">
        <v>33</v>
      </c>
      <c r="G2" s="100"/>
    </row>
    <row r="3" spans="1:7" ht="3" customHeight="1" hidden="1">
      <c r="A3" s="101"/>
      <c r="B3" s="102"/>
      <c r="C3" s="103"/>
      <c r="D3" s="103"/>
      <c r="E3" s="104"/>
      <c r="F3" s="105"/>
      <c r="G3" s="106"/>
    </row>
    <row r="4" spans="1:7" ht="12" customHeight="1">
      <c r="A4" s="107" t="s">
        <v>34</v>
      </c>
      <c r="B4" s="102"/>
      <c r="C4" s="103"/>
      <c r="D4" s="103"/>
      <c r="E4" s="104"/>
      <c r="F4" s="105" t="s">
        <v>35</v>
      </c>
      <c r="G4" s="108"/>
    </row>
    <row r="5" spans="1:7" ht="12.95" customHeight="1">
      <c r="A5" s="109" t="s">
        <v>254</v>
      </c>
      <c r="B5" s="110"/>
      <c r="C5" s="111" t="s">
        <v>255</v>
      </c>
      <c r="D5" s="112"/>
      <c r="E5" s="110"/>
      <c r="F5" s="105" t="s">
        <v>36</v>
      </c>
      <c r="G5" s="106"/>
    </row>
    <row r="6" spans="1:15" ht="12.95" customHeight="1">
      <c r="A6" s="107" t="s">
        <v>37</v>
      </c>
      <c r="B6" s="102"/>
      <c r="C6" s="103"/>
      <c r="D6" s="103"/>
      <c r="E6" s="104"/>
      <c r="F6" s="113" t="s">
        <v>38</v>
      </c>
      <c r="G6" s="114"/>
      <c r="O6" s="115"/>
    </row>
    <row r="7" spans="1:7" ht="12.95" customHeight="1">
      <c r="A7" s="116" t="s">
        <v>102</v>
      </c>
      <c r="B7" s="117"/>
      <c r="C7" s="118" t="s">
        <v>103</v>
      </c>
      <c r="D7" s="119"/>
      <c r="E7" s="119"/>
      <c r="F7" s="120" t="s">
        <v>39</v>
      </c>
      <c r="G7" s="114">
        <f>IF(G6=0,,ROUND((F30+F32)/G6,1))</f>
        <v>0</v>
      </c>
    </row>
    <row r="8" spans="1:9" ht="12.75">
      <c r="A8" s="121" t="s">
        <v>40</v>
      </c>
      <c r="B8" s="105"/>
      <c r="C8" s="312"/>
      <c r="D8" s="312"/>
      <c r="E8" s="313"/>
      <c r="F8" s="122" t="s">
        <v>41</v>
      </c>
      <c r="G8" s="123"/>
      <c r="H8" s="124"/>
      <c r="I8" s="125"/>
    </row>
    <row r="9" spans="1:8" ht="12.75">
      <c r="A9" s="121" t="s">
        <v>42</v>
      </c>
      <c r="B9" s="105"/>
      <c r="C9" s="312"/>
      <c r="D9" s="312"/>
      <c r="E9" s="313"/>
      <c r="F9" s="105"/>
      <c r="G9" s="126"/>
      <c r="H9" s="127"/>
    </row>
    <row r="10" spans="1:8" ht="12.75">
      <c r="A10" s="121" t="s">
        <v>43</v>
      </c>
      <c r="B10" s="105"/>
      <c r="C10" s="312"/>
      <c r="D10" s="312"/>
      <c r="E10" s="312"/>
      <c r="F10" s="128"/>
      <c r="G10" s="129"/>
      <c r="H10" s="130"/>
    </row>
    <row r="11" spans="1:57" ht="13.5" customHeight="1">
      <c r="A11" s="121" t="s">
        <v>44</v>
      </c>
      <c r="B11" s="105"/>
      <c r="C11" s="312"/>
      <c r="D11" s="312"/>
      <c r="E11" s="312"/>
      <c r="F11" s="131" t="s">
        <v>45</v>
      </c>
      <c r="G11" s="132"/>
      <c r="H11" s="127"/>
      <c r="BA11" s="133"/>
      <c r="BB11" s="133"/>
      <c r="BC11" s="133"/>
      <c r="BD11" s="133"/>
      <c r="BE11" s="133"/>
    </row>
    <row r="12" spans="1:8" ht="12.75" customHeight="1">
      <c r="A12" s="134" t="s">
        <v>46</v>
      </c>
      <c r="B12" s="102"/>
      <c r="C12" s="314"/>
      <c r="D12" s="314"/>
      <c r="E12" s="314"/>
      <c r="F12" s="135" t="s">
        <v>47</v>
      </c>
      <c r="G12" s="136"/>
      <c r="H12" s="127"/>
    </row>
    <row r="13" spans="1:8" ht="28.5" customHeight="1" thickBot="1">
      <c r="A13" s="137" t="s">
        <v>48</v>
      </c>
      <c r="B13" s="138"/>
      <c r="C13" s="138"/>
      <c r="D13" s="138"/>
      <c r="E13" s="139"/>
      <c r="F13" s="139"/>
      <c r="G13" s="140"/>
      <c r="H13" s="127"/>
    </row>
    <row r="14" spans="1:7" ht="17.25" customHeight="1" thickBot="1">
      <c r="A14" s="141" t="s">
        <v>49</v>
      </c>
      <c r="B14" s="142"/>
      <c r="C14" s="143"/>
      <c r="D14" s="144" t="s">
        <v>50</v>
      </c>
      <c r="E14" s="145"/>
      <c r="F14" s="145"/>
      <c r="G14" s="143"/>
    </row>
    <row r="15" spans="1:7" ht="15.95" customHeight="1">
      <c r="A15" s="146"/>
      <c r="B15" s="147" t="s">
        <v>51</v>
      </c>
      <c r="C15" s="148">
        <f>'02 1 Rek'!E10</f>
        <v>0</v>
      </c>
      <c r="D15" s="149" t="str">
        <f>'02 1 Rek'!A15</f>
        <v>Ztížené výrobní podmínky</v>
      </c>
      <c r="E15" s="150"/>
      <c r="F15" s="151"/>
      <c r="G15" s="148">
        <f>'02 1 Rek'!I15</f>
        <v>0</v>
      </c>
    </row>
    <row r="16" spans="1:7" ht="15.95" customHeight="1">
      <c r="A16" s="146" t="s">
        <v>52</v>
      </c>
      <c r="B16" s="147" t="s">
        <v>53</v>
      </c>
      <c r="C16" s="148">
        <f>'02 1 Rek'!F10</f>
        <v>0</v>
      </c>
      <c r="D16" s="101" t="str">
        <f>'02 1 Rek'!A16</f>
        <v>Oborová přirážka</v>
      </c>
      <c r="E16" s="152"/>
      <c r="F16" s="153"/>
      <c r="G16" s="148">
        <f>'02 1 Rek'!I16</f>
        <v>0</v>
      </c>
    </row>
    <row r="17" spans="1:7" ht="15.95" customHeight="1">
      <c r="A17" s="146" t="s">
        <v>54</v>
      </c>
      <c r="B17" s="147" t="s">
        <v>55</v>
      </c>
      <c r="C17" s="148">
        <f>'02 1 Rek'!H10</f>
        <v>0</v>
      </c>
      <c r="D17" s="101" t="str">
        <f>'02 1 Rek'!A17</f>
        <v>Přesun stavebních kapacit</v>
      </c>
      <c r="E17" s="152"/>
      <c r="F17" s="153"/>
      <c r="G17" s="148">
        <f>'02 1 Rek'!I17</f>
        <v>0</v>
      </c>
    </row>
    <row r="18" spans="1:7" ht="15.95" customHeight="1">
      <c r="A18" s="154" t="s">
        <v>56</v>
      </c>
      <c r="B18" s="155" t="s">
        <v>57</v>
      </c>
      <c r="C18" s="148">
        <f>'02 1 Rek'!G10</f>
        <v>0</v>
      </c>
      <c r="D18" s="101" t="str">
        <f>'02 1 Rek'!A18</f>
        <v>Mimostaveništní doprava</v>
      </c>
      <c r="E18" s="152"/>
      <c r="F18" s="153"/>
      <c r="G18" s="148">
        <f>'02 1 Rek'!I18</f>
        <v>0</v>
      </c>
    </row>
    <row r="19" spans="1:7" ht="15.95" customHeight="1">
      <c r="A19" s="156" t="s">
        <v>58</v>
      </c>
      <c r="B19" s="147"/>
      <c r="C19" s="148">
        <f>SUM(C15:C18)</f>
        <v>0</v>
      </c>
      <c r="D19" s="101" t="str">
        <f>'02 1 Rek'!A19</f>
        <v>Zařízení staveniště</v>
      </c>
      <c r="E19" s="152"/>
      <c r="F19" s="153"/>
      <c r="G19" s="148">
        <f>'02 1 Rek'!I19</f>
        <v>0</v>
      </c>
    </row>
    <row r="20" spans="1:7" ht="15.95" customHeight="1">
      <c r="A20" s="156"/>
      <c r="B20" s="147"/>
      <c r="C20" s="148"/>
      <c r="D20" s="101" t="str">
        <f>'02 1 Rek'!A20</f>
        <v>Provoz investora</v>
      </c>
      <c r="E20" s="152"/>
      <c r="F20" s="153"/>
      <c r="G20" s="148">
        <f>'02 1 Rek'!I20</f>
        <v>0</v>
      </c>
    </row>
    <row r="21" spans="1:7" ht="15.95" customHeight="1">
      <c r="A21" s="156" t="s">
        <v>29</v>
      </c>
      <c r="B21" s="147"/>
      <c r="C21" s="148">
        <f>'02 1 Rek'!I10</f>
        <v>0</v>
      </c>
      <c r="D21" s="101" t="str">
        <f>'02 1 Rek'!A21</f>
        <v>Kompletační činnost (IČD)</v>
      </c>
      <c r="E21" s="152"/>
      <c r="F21" s="153"/>
      <c r="G21" s="148">
        <f>'02 1 Rek'!I21</f>
        <v>0</v>
      </c>
    </row>
    <row r="22" spans="1:7" ht="15.95" customHeight="1">
      <c r="A22" s="157" t="s">
        <v>59</v>
      </c>
      <c r="B22" s="127"/>
      <c r="C22" s="148">
        <f>C19+C21</f>
        <v>0</v>
      </c>
      <c r="D22" s="101" t="s">
        <v>60</v>
      </c>
      <c r="E22" s="152"/>
      <c r="F22" s="153"/>
      <c r="G22" s="148">
        <f>G23-SUM(G15:G21)</f>
        <v>0</v>
      </c>
    </row>
    <row r="23" spans="1:7" ht="15.95" customHeight="1" thickBot="1">
      <c r="A23" s="315" t="s">
        <v>61</v>
      </c>
      <c r="B23" s="316"/>
      <c r="C23" s="158">
        <f>C22+G23</f>
        <v>0</v>
      </c>
      <c r="D23" s="159" t="s">
        <v>62</v>
      </c>
      <c r="E23" s="160"/>
      <c r="F23" s="161"/>
      <c r="G23" s="148">
        <f>'02 1 Rek'!H23</f>
        <v>0</v>
      </c>
    </row>
    <row r="24" spans="1:7" ht="12.75">
      <c r="A24" s="162" t="s">
        <v>63</v>
      </c>
      <c r="B24" s="163"/>
      <c r="C24" s="164"/>
      <c r="D24" s="163" t="s">
        <v>64</v>
      </c>
      <c r="E24" s="163"/>
      <c r="F24" s="165" t="s">
        <v>65</v>
      </c>
      <c r="G24" s="166"/>
    </row>
    <row r="25" spans="1:7" ht="12.75">
      <c r="A25" s="157" t="s">
        <v>66</v>
      </c>
      <c r="B25" s="127"/>
      <c r="C25" s="167"/>
      <c r="D25" s="127" t="s">
        <v>66</v>
      </c>
      <c r="F25" s="168" t="s">
        <v>66</v>
      </c>
      <c r="G25" s="169"/>
    </row>
    <row r="26" spans="1:7" ht="37.5" customHeight="1">
      <c r="A26" s="157" t="s">
        <v>67</v>
      </c>
      <c r="B26" s="170"/>
      <c r="C26" s="167"/>
      <c r="D26" s="127" t="s">
        <v>67</v>
      </c>
      <c r="F26" s="168" t="s">
        <v>67</v>
      </c>
      <c r="G26" s="169"/>
    </row>
    <row r="27" spans="1:7" ht="12.75">
      <c r="A27" s="157"/>
      <c r="B27" s="171"/>
      <c r="C27" s="167"/>
      <c r="D27" s="127"/>
      <c r="F27" s="168"/>
      <c r="G27" s="169"/>
    </row>
    <row r="28" spans="1:7" ht="12.75">
      <c r="A28" s="157" t="s">
        <v>68</v>
      </c>
      <c r="B28" s="127"/>
      <c r="C28" s="167"/>
      <c r="D28" s="168" t="s">
        <v>69</v>
      </c>
      <c r="E28" s="167"/>
      <c r="F28" s="172" t="s">
        <v>69</v>
      </c>
      <c r="G28" s="169"/>
    </row>
    <row r="29" spans="1:7" ht="69" customHeight="1">
      <c r="A29" s="157"/>
      <c r="B29" s="127"/>
      <c r="C29" s="173"/>
      <c r="D29" s="174"/>
      <c r="E29" s="173"/>
      <c r="F29" s="127"/>
      <c r="G29" s="169"/>
    </row>
    <row r="30" spans="1:7" ht="12.75">
      <c r="A30" s="175" t="s">
        <v>11</v>
      </c>
      <c r="B30" s="176"/>
      <c r="C30" s="177">
        <v>15</v>
      </c>
      <c r="D30" s="176" t="s">
        <v>70</v>
      </c>
      <c r="E30" s="178"/>
      <c r="F30" s="307">
        <f>C23-F32</f>
        <v>0</v>
      </c>
      <c r="G30" s="308"/>
    </row>
    <row r="31" spans="1:7" ht="12.75">
      <c r="A31" s="175" t="s">
        <v>71</v>
      </c>
      <c r="B31" s="176"/>
      <c r="C31" s="177">
        <f>C30</f>
        <v>15</v>
      </c>
      <c r="D31" s="176" t="s">
        <v>72</v>
      </c>
      <c r="E31" s="178"/>
      <c r="F31" s="307">
        <f>ROUND(PRODUCT(F30,C31/100),0)</f>
        <v>0</v>
      </c>
      <c r="G31" s="308"/>
    </row>
    <row r="32" spans="1:7" ht="12.75">
      <c r="A32" s="175" t="s">
        <v>11</v>
      </c>
      <c r="B32" s="176"/>
      <c r="C32" s="177">
        <v>0</v>
      </c>
      <c r="D32" s="176" t="s">
        <v>72</v>
      </c>
      <c r="E32" s="178"/>
      <c r="F32" s="307">
        <v>0</v>
      </c>
      <c r="G32" s="308"/>
    </row>
    <row r="33" spans="1:7" ht="12.75">
      <c r="A33" s="175" t="s">
        <v>71</v>
      </c>
      <c r="B33" s="179"/>
      <c r="C33" s="180">
        <f>C32</f>
        <v>0</v>
      </c>
      <c r="D33" s="176" t="s">
        <v>72</v>
      </c>
      <c r="E33" s="153"/>
      <c r="F33" s="307">
        <f>ROUND(PRODUCT(F32,C33/100),0)</f>
        <v>0</v>
      </c>
      <c r="G33" s="308"/>
    </row>
    <row r="34" spans="1:7" s="184" customFormat="1" ht="19.5" customHeight="1" thickBot="1">
      <c r="A34" s="181" t="s">
        <v>73</v>
      </c>
      <c r="B34" s="182"/>
      <c r="C34" s="182"/>
      <c r="D34" s="182"/>
      <c r="E34" s="183"/>
      <c r="F34" s="309">
        <f>ROUND(SUM(F30:F33),0)</f>
        <v>0</v>
      </c>
      <c r="G34" s="310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1" t="s">
        <v>275</v>
      </c>
      <c r="C37" s="311"/>
      <c r="D37" s="311"/>
      <c r="E37" s="311"/>
      <c r="F37" s="311"/>
      <c r="G37" s="311"/>
      <c r="H37" s="1" t="s">
        <v>1</v>
      </c>
    </row>
    <row r="38" spans="1:8" ht="12.75" customHeight="1">
      <c r="A38" s="185"/>
      <c r="B38" s="311"/>
      <c r="C38" s="311"/>
      <c r="D38" s="311"/>
      <c r="E38" s="311"/>
      <c r="F38" s="311"/>
      <c r="G38" s="311"/>
      <c r="H38" s="1" t="s">
        <v>1</v>
      </c>
    </row>
    <row r="39" spans="1:8" ht="12.75">
      <c r="A39" s="185"/>
      <c r="B39" s="311"/>
      <c r="C39" s="311"/>
      <c r="D39" s="311"/>
      <c r="E39" s="311"/>
      <c r="F39" s="311"/>
      <c r="G39" s="311"/>
      <c r="H39" s="1" t="s">
        <v>1</v>
      </c>
    </row>
    <row r="40" spans="1:8" ht="12.75">
      <c r="A40" s="185"/>
      <c r="B40" s="311"/>
      <c r="C40" s="311"/>
      <c r="D40" s="311"/>
      <c r="E40" s="311"/>
      <c r="F40" s="311"/>
      <c r="G40" s="311"/>
      <c r="H40" s="1" t="s">
        <v>1</v>
      </c>
    </row>
    <row r="41" spans="1:8" ht="12.75">
      <c r="A41" s="185"/>
      <c r="B41" s="311"/>
      <c r="C41" s="311"/>
      <c r="D41" s="311"/>
      <c r="E41" s="311"/>
      <c r="F41" s="311"/>
      <c r="G41" s="311"/>
      <c r="H41" s="1" t="s">
        <v>1</v>
      </c>
    </row>
    <row r="42" spans="1:8" ht="12.75">
      <c r="A42" s="185"/>
      <c r="B42" s="311"/>
      <c r="C42" s="311"/>
      <c r="D42" s="311"/>
      <c r="E42" s="311"/>
      <c r="F42" s="311"/>
      <c r="G42" s="311"/>
      <c r="H42" s="1" t="s">
        <v>1</v>
      </c>
    </row>
    <row r="43" spans="1:8" ht="12.75">
      <c r="A43" s="185"/>
      <c r="B43" s="311"/>
      <c r="C43" s="311"/>
      <c r="D43" s="311"/>
      <c r="E43" s="311"/>
      <c r="F43" s="311"/>
      <c r="G43" s="311"/>
      <c r="H43" s="1" t="s">
        <v>1</v>
      </c>
    </row>
    <row r="44" spans="1:8" ht="12.75" customHeight="1">
      <c r="A44" s="185"/>
      <c r="B44" s="311"/>
      <c r="C44" s="311"/>
      <c r="D44" s="311"/>
      <c r="E44" s="311"/>
      <c r="F44" s="311"/>
      <c r="G44" s="311"/>
      <c r="H44" s="1" t="s">
        <v>1</v>
      </c>
    </row>
    <row r="45" spans="1:8" ht="12.75" customHeight="1">
      <c r="A45" s="185"/>
      <c r="B45" s="311"/>
      <c r="C45" s="311"/>
      <c r="D45" s="311"/>
      <c r="E45" s="311"/>
      <c r="F45" s="311"/>
      <c r="G45" s="311"/>
      <c r="H45" s="1" t="s">
        <v>1</v>
      </c>
    </row>
    <row r="46" spans="2:7" ht="12.75">
      <c r="B46" s="306"/>
      <c r="C46" s="306"/>
      <c r="D46" s="306"/>
      <c r="E46" s="306"/>
      <c r="F46" s="306"/>
      <c r="G46" s="306"/>
    </row>
    <row r="47" spans="2:7" ht="12.75">
      <c r="B47" s="306"/>
      <c r="C47" s="306"/>
      <c r="D47" s="306"/>
      <c r="E47" s="306"/>
      <c r="F47" s="306"/>
      <c r="G47" s="306"/>
    </row>
    <row r="48" spans="2:7" ht="12.75">
      <c r="B48" s="306"/>
      <c r="C48" s="306"/>
      <c r="D48" s="306"/>
      <c r="E48" s="306"/>
      <c r="F48" s="306"/>
      <c r="G48" s="306"/>
    </row>
    <row r="49" spans="2:7" ht="12.75">
      <c r="B49" s="306"/>
      <c r="C49" s="306"/>
      <c r="D49" s="306"/>
      <c r="E49" s="306"/>
      <c r="F49" s="306"/>
      <c r="G49" s="306"/>
    </row>
    <row r="50" spans="2:7" ht="12.75">
      <c r="B50" s="306"/>
      <c r="C50" s="306"/>
      <c r="D50" s="306"/>
      <c r="E50" s="306"/>
      <c r="F50" s="306"/>
      <c r="G50" s="306"/>
    </row>
    <row r="51" spans="2:7" ht="12.75">
      <c r="B51" s="306"/>
      <c r="C51" s="306"/>
      <c r="D51" s="306"/>
      <c r="E51" s="306"/>
      <c r="F51" s="306"/>
      <c r="G51" s="306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E74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17" t="s">
        <v>2</v>
      </c>
      <c r="B1" s="318"/>
      <c r="C1" s="186" t="s">
        <v>104</v>
      </c>
      <c r="D1" s="187"/>
      <c r="E1" s="188"/>
      <c r="F1" s="187"/>
      <c r="G1" s="189" t="s">
        <v>75</v>
      </c>
      <c r="H1" s="190" t="s">
        <v>98</v>
      </c>
      <c r="I1" s="191"/>
    </row>
    <row r="2" spans="1:9" ht="13.5" thickBot="1">
      <c r="A2" s="319" t="s">
        <v>76</v>
      </c>
      <c r="B2" s="320"/>
      <c r="C2" s="192" t="s">
        <v>256</v>
      </c>
      <c r="D2" s="193"/>
      <c r="E2" s="194"/>
      <c r="F2" s="193"/>
      <c r="G2" s="321" t="s">
        <v>10</v>
      </c>
      <c r="H2" s="322"/>
      <c r="I2" s="323"/>
    </row>
    <row r="3" ht="13.5" thickTop="1">
      <c r="F3" s="127"/>
    </row>
    <row r="4" spans="1:9" ht="19.5" customHeight="1">
      <c r="A4" s="195" t="s">
        <v>77</v>
      </c>
      <c r="B4" s="196"/>
      <c r="C4" s="196"/>
      <c r="D4" s="196"/>
      <c r="E4" s="197"/>
      <c r="F4" s="196"/>
      <c r="G4" s="196"/>
      <c r="H4" s="196"/>
      <c r="I4" s="196"/>
    </row>
    <row r="5" ht="13.5" thickBot="1"/>
    <row r="6" spans="1:9" s="127" customFormat="1" ht="13.5" thickBot="1">
      <c r="A6" s="198"/>
      <c r="B6" s="199" t="s">
        <v>78</v>
      </c>
      <c r="C6" s="199"/>
      <c r="D6" s="200"/>
      <c r="E6" s="201" t="s">
        <v>25</v>
      </c>
      <c r="F6" s="202" t="s">
        <v>26</v>
      </c>
      <c r="G6" s="202" t="s">
        <v>27</v>
      </c>
      <c r="H6" s="202" t="s">
        <v>28</v>
      </c>
      <c r="I6" s="203" t="s">
        <v>29</v>
      </c>
    </row>
    <row r="7" spans="1:9" s="127" customFormat="1" ht="12.75">
      <c r="A7" s="293" t="str">
        <f>'02 1 Pol'!B7</f>
        <v>767</v>
      </c>
      <c r="B7" s="62" t="str">
        <f>'02 1 Pol'!C7</f>
        <v>Konstrukce zámečnické</v>
      </c>
      <c r="D7" s="204"/>
      <c r="E7" s="294">
        <f>'02 1 Pol'!BA10</f>
        <v>0</v>
      </c>
      <c r="F7" s="295">
        <f>'02 1 Pol'!BB10</f>
        <v>0</v>
      </c>
      <c r="G7" s="295">
        <f>'02 1 Pol'!BC10</f>
        <v>0</v>
      </c>
      <c r="H7" s="295">
        <f>'02 1 Pol'!BD10</f>
        <v>0</v>
      </c>
      <c r="I7" s="296">
        <f>'02 1 Pol'!BE10</f>
        <v>0</v>
      </c>
    </row>
    <row r="8" spans="1:9" s="127" customFormat="1" ht="12.75">
      <c r="A8" s="293" t="str">
        <f>'02 1 Pol'!B11</f>
        <v>M21</v>
      </c>
      <c r="B8" s="62" t="str">
        <f>'02 1 Pol'!C11</f>
        <v>Elektromontáže</v>
      </c>
      <c r="D8" s="204"/>
      <c r="E8" s="294">
        <f>'02 1 Pol'!BA14</f>
        <v>0</v>
      </c>
      <c r="F8" s="295">
        <f>'02 1 Pol'!BB14</f>
        <v>0</v>
      </c>
      <c r="G8" s="295">
        <f>'02 1 Pol'!BC14</f>
        <v>0</v>
      </c>
      <c r="H8" s="295">
        <f>'02 1 Pol'!BD14</f>
        <v>0</v>
      </c>
      <c r="I8" s="296">
        <f>'02 1 Pol'!BE14</f>
        <v>0</v>
      </c>
    </row>
    <row r="9" spans="1:9" s="127" customFormat="1" ht="13.5" thickBot="1">
      <c r="A9" s="293" t="str">
        <f>'02 1 Pol'!B15</f>
        <v>M33</v>
      </c>
      <c r="B9" s="62" t="str">
        <f>'02 1 Pol'!C15</f>
        <v>Montáže dopravních zařízení a vah-výtahy</v>
      </c>
      <c r="D9" s="204"/>
      <c r="E9" s="294">
        <f>'02 1 Pol'!BA21</f>
        <v>0</v>
      </c>
      <c r="F9" s="295">
        <f>'02 1 Pol'!BB21</f>
        <v>0</v>
      </c>
      <c r="G9" s="295">
        <f>'02 1 Pol'!BC21</f>
        <v>0</v>
      </c>
      <c r="H9" s="295">
        <f>'02 1 Pol'!BD21</f>
        <v>0</v>
      </c>
      <c r="I9" s="296">
        <f>'02 1 Pol'!BE21</f>
        <v>0</v>
      </c>
    </row>
    <row r="10" spans="1:9" s="14" customFormat="1" ht="13.5" thickBot="1">
      <c r="A10" s="205"/>
      <c r="B10" s="206" t="s">
        <v>79</v>
      </c>
      <c r="C10" s="206"/>
      <c r="D10" s="207"/>
      <c r="E10" s="208">
        <f>SUM(E7:E9)</f>
        <v>0</v>
      </c>
      <c r="F10" s="209">
        <f>SUM(F7:F9)</f>
        <v>0</v>
      </c>
      <c r="G10" s="209">
        <f>SUM(G7:G9)</f>
        <v>0</v>
      </c>
      <c r="H10" s="209">
        <f>SUM(H7:H9)</f>
        <v>0</v>
      </c>
      <c r="I10" s="210">
        <f>SUM(I7:I9)</f>
        <v>0</v>
      </c>
    </row>
    <row r="11" spans="1:9" ht="12.75">
      <c r="A11" s="127"/>
      <c r="B11" s="127"/>
      <c r="C11" s="127"/>
      <c r="D11" s="127"/>
      <c r="E11" s="127"/>
      <c r="F11" s="127"/>
      <c r="G11" s="127"/>
      <c r="H11" s="127"/>
      <c r="I11" s="127"/>
    </row>
    <row r="12" spans="1:57" ht="19.5" customHeight="1">
      <c r="A12" s="196" t="s">
        <v>80</v>
      </c>
      <c r="B12" s="196"/>
      <c r="C12" s="196"/>
      <c r="D12" s="196"/>
      <c r="E12" s="196"/>
      <c r="F12" s="196"/>
      <c r="G12" s="211"/>
      <c r="H12" s="196"/>
      <c r="I12" s="196"/>
      <c r="BA12" s="133"/>
      <c r="BB12" s="133"/>
      <c r="BC12" s="133"/>
      <c r="BD12" s="133"/>
      <c r="BE12" s="133"/>
    </row>
    <row r="13" ht="13.5" thickBot="1"/>
    <row r="14" spans="1:9" ht="12.75">
      <c r="A14" s="162" t="s">
        <v>81</v>
      </c>
      <c r="B14" s="163"/>
      <c r="C14" s="163"/>
      <c r="D14" s="212"/>
      <c r="E14" s="213" t="s">
        <v>82</v>
      </c>
      <c r="F14" s="214" t="s">
        <v>12</v>
      </c>
      <c r="G14" s="215" t="s">
        <v>83</v>
      </c>
      <c r="H14" s="216"/>
      <c r="I14" s="217" t="s">
        <v>82</v>
      </c>
    </row>
    <row r="15" spans="1:53" ht="12.75">
      <c r="A15" s="156" t="s">
        <v>244</v>
      </c>
      <c r="B15" s="147"/>
      <c r="C15" s="147"/>
      <c r="D15" s="218"/>
      <c r="E15" s="219"/>
      <c r="F15" s="220"/>
      <c r="G15" s="221">
        <v>0</v>
      </c>
      <c r="H15" s="222"/>
      <c r="I15" s="223">
        <f aca="true" t="shared" si="0" ref="I15:I22">E15+F15*G15/100</f>
        <v>0</v>
      </c>
      <c r="BA15" s="1">
        <v>0</v>
      </c>
    </row>
    <row r="16" spans="1:53" ht="12.75">
      <c r="A16" s="156" t="s">
        <v>245</v>
      </c>
      <c r="B16" s="147"/>
      <c r="C16" s="147"/>
      <c r="D16" s="218"/>
      <c r="E16" s="219"/>
      <c r="F16" s="220"/>
      <c r="G16" s="221">
        <v>0</v>
      </c>
      <c r="H16" s="222"/>
      <c r="I16" s="223">
        <f t="shared" si="0"/>
        <v>0</v>
      </c>
      <c r="BA16" s="1">
        <v>0</v>
      </c>
    </row>
    <row r="17" spans="1:53" ht="12.75">
      <c r="A17" s="156" t="s">
        <v>246</v>
      </c>
      <c r="B17" s="147"/>
      <c r="C17" s="147"/>
      <c r="D17" s="218"/>
      <c r="E17" s="219"/>
      <c r="F17" s="220"/>
      <c r="G17" s="221">
        <v>0</v>
      </c>
      <c r="H17" s="222"/>
      <c r="I17" s="223">
        <f t="shared" si="0"/>
        <v>0</v>
      </c>
      <c r="BA17" s="1">
        <v>0</v>
      </c>
    </row>
    <row r="18" spans="1:53" ht="12.75">
      <c r="A18" s="156" t="s">
        <v>247</v>
      </c>
      <c r="B18" s="147"/>
      <c r="C18" s="147"/>
      <c r="D18" s="218"/>
      <c r="E18" s="219"/>
      <c r="F18" s="220"/>
      <c r="G18" s="221">
        <v>0</v>
      </c>
      <c r="H18" s="222"/>
      <c r="I18" s="223">
        <f t="shared" si="0"/>
        <v>0</v>
      </c>
      <c r="BA18" s="1">
        <v>0</v>
      </c>
    </row>
    <row r="19" spans="1:53" ht="12.75">
      <c r="A19" s="156" t="s">
        <v>248</v>
      </c>
      <c r="B19" s="147"/>
      <c r="C19" s="147"/>
      <c r="D19" s="218"/>
      <c r="E19" s="219"/>
      <c r="F19" s="220"/>
      <c r="G19" s="221">
        <v>0</v>
      </c>
      <c r="H19" s="222"/>
      <c r="I19" s="223">
        <f t="shared" si="0"/>
        <v>0</v>
      </c>
      <c r="BA19" s="1">
        <v>1</v>
      </c>
    </row>
    <row r="20" spans="1:53" ht="12.75">
      <c r="A20" s="156" t="s">
        <v>249</v>
      </c>
      <c r="B20" s="147"/>
      <c r="C20" s="147"/>
      <c r="D20" s="218"/>
      <c r="E20" s="219"/>
      <c r="F20" s="220"/>
      <c r="G20" s="221">
        <v>0</v>
      </c>
      <c r="H20" s="222"/>
      <c r="I20" s="223">
        <f t="shared" si="0"/>
        <v>0</v>
      </c>
      <c r="BA20" s="1">
        <v>1</v>
      </c>
    </row>
    <row r="21" spans="1:53" ht="12.75">
      <c r="A21" s="156" t="s">
        <v>250</v>
      </c>
      <c r="B21" s="147"/>
      <c r="C21" s="147"/>
      <c r="D21" s="218"/>
      <c r="E21" s="219"/>
      <c r="F21" s="220"/>
      <c r="G21" s="221">
        <v>0</v>
      </c>
      <c r="H21" s="222"/>
      <c r="I21" s="223">
        <f t="shared" si="0"/>
        <v>0</v>
      </c>
      <c r="BA21" s="1">
        <v>2</v>
      </c>
    </row>
    <row r="22" spans="1:53" ht="12.75">
      <c r="A22" s="156" t="s">
        <v>251</v>
      </c>
      <c r="B22" s="147"/>
      <c r="C22" s="147"/>
      <c r="D22" s="218"/>
      <c r="E22" s="219"/>
      <c r="F22" s="220"/>
      <c r="G22" s="221">
        <v>0</v>
      </c>
      <c r="H22" s="222"/>
      <c r="I22" s="223">
        <f t="shared" si="0"/>
        <v>0</v>
      </c>
      <c r="BA22" s="1">
        <v>2</v>
      </c>
    </row>
    <row r="23" spans="1:9" ht="13.5" thickBot="1">
      <c r="A23" s="224"/>
      <c r="B23" s="225" t="s">
        <v>84</v>
      </c>
      <c r="C23" s="226"/>
      <c r="D23" s="227"/>
      <c r="E23" s="228"/>
      <c r="F23" s="229"/>
      <c r="G23" s="229"/>
      <c r="H23" s="324">
        <f>SUM(I15:I22)</f>
        <v>0</v>
      </c>
      <c r="I23" s="325"/>
    </row>
    <row r="25" spans="2:9" ht="12.75">
      <c r="B25" s="14"/>
      <c r="F25" s="230"/>
      <c r="G25" s="231"/>
      <c r="H25" s="231"/>
      <c r="I25" s="46"/>
    </row>
    <row r="26" spans="6:9" ht="12.75">
      <c r="F26" s="230"/>
      <c r="G26" s="231"/>
      <c r="H26" s="231"/>
      <c r="I26" s="46"/>
    </row>
    <row r="27" spans="6:9" ht="12.75">
      <c r="F27" s="230"/>
      <c r="G27" s="231"/>
      <c r="H27" s="231"/>
      <c r="I27" s="46"/>
    </row>
    <row r="28" spans="6:9" ht="12.75">
      <c r="F28" s="230"/>
      <c r="G28" s="231"/>
      <c r="H28" s="231"/>
      <c r="I28" s="46"/>
    </row>
    <row r="29" spans="6:9" ht="12.75">
      <c r="F29" s="230"/>
      <c r="G29" s="231"/>
      <c r="H29" s="231"/>
      <c r="I29" s="46"/>
    </row>
    <row r="30" spans="6:9" ht="12.75">
      <c r="F30" s="230"/>
      <c r="G30" s="231"/>
      <c r="H30" s="231"/>
      <c r="I30" s="46"/>
    </row>
    <row r="31" spans="6:9" ht="12.75">
      <c r="F31" s="230"/>
      <c r="G31" s="231"/>
      <c r="H31" s="231"/>
      <c r="I31" s="46"/>
    </row>
    <row r="32" spans="6:9" ht="12.75">
      <c r="F32" s="230"/>
      <c r="G32" s="231"/>
      <c r="H32" s="231"/>
      <c r="I32" s="46"/>
    </row>
    <row r="33" spans="6:9" ht="12.75">
      <c r="F33" s="230"/>
      <c r="G33" s="231"/>
      <c r="H33" s="231"/>
      <c r="I33" s="46"/>
    </row>
    <row r="34" spans="6:9" ht="12.75">
      <c r="F34" s="230"/>
      <c r="G34" s="231"/>
      <c r="H34" s="231"/>
      <c r="I34" s="46"/>
    </row>
    <row r="35" spans="6:9" ht="12.75">
      <c r="F35" s="230"/>
      <c r="G35" s="231"/>
      <c r="H35" s="231"/>
      <c r="I35" s="46"/>
    </row>
    <row r="36" spans="6:9" ht="12.75">
      <c r="F36" s="230"/>
      <c r="G36" s="231"/>
      <c r="H36" s="231"/>
      <c r="I36" s="46"/>
    </row>
    <row r="37" spans="6:9" ht="12.75">
      <c r="F37" s="230"/>
      <c r="G37" s="231"/>
      <c r="H37" s="231"/>
      <c r="I37" s="46"/>
    </row>
    <row r="38" spans="6:9" ht="12.75">
      <c r="F38" s="230"/>
      <c r="G38" s="231"/>
      <c r="H38" s="231"/>
      <c r="I38" s="46"/>
    </row>
    <row r="39" spans="6:9" ht="12.75">
      <c r="F39" s="230"/>
      <c r="G39" s="231"/>
      <c r="H39" s="231"/>
      <c r="I39" s="46"/>
    </row>
    <row r="40" spans="6:9" ht="12.75">
      <c r="F40" s="230"/>
      <c r="G40" s="231"/>
      <c r="H40" s="231"/>
      <c r="I40" s="46"/>
    </row>
    <row r="41" spans="6:9" ht="12.75">
      <c r="F41" s="230"/>
      <c r="G41" s="231"/>
      <c r="H41" s="231"/>
      <c r="I41" s="46"/>
    </row>
    <row r="42" spans="6:9" ht="12.75">
      <c r="F42" s="230"/>
      <c r="G42" s="231"/>
      <c r="H42" s="231"/>
      <c r="I42" s="46"/>
    </row>
    <row r="43" spans="6:9" ht="12.75">
      <c r="F43" s="230"/>
      <c r="G43" s="231"/>
      <c r="H43" s="231"/>
      <c r="I43" s="46"/>
    </row>
    <row r="44" spans="6:9" ht="12.75">
      <c r="F44" s="230"/>
      <c r="G44" s="231"/>
      <c r="H44" s="231"/>
      <c r="I44" s="46"/>
    </row>
    <row r="45" spans="6:9" ht="12.75">
      <c r="F45" s="230"/>
      <c r="G45" s="231"/>
      <c r="H45" s="231"/>
      <c r="I45" s="46"/>
    </row>
    <row r="46" spans="6:9" ht="12.75">
      <c r="F46" s="230"/>
      <c r="G46" s="231"/>
      <c r="H46" s="231"/>
      <c r="I46" s="46"/>
    </row>
    <row r="47" spans="6:9" ht="12.75">
      <c r="F47" s="230"/>
      <c r="G47" s="231"/>
      <c r="H47" s="231"/>
      <c r="I47" s="46"/>
    </row>
    <row r="48" spans="6:9" ht="12.75">
      <c r="F48" s="230"/>
      <c r="G48" s="231"/>
      <c r="H48" s="231"/>
      <c r="I48" s="46"/>
    </row>
    <row r="49" spans="6:9" ht="12.75">
      <c r="F49" s="230"/>
      <c r="G49" s="231"/>
      <c r="H49" s="231"/>
      <c r="I49" s="46"/>
    </row>
    <row r="50" spans="6:9" ht="12.75">
      <c r="F50" s="230"/>
      <c r="G50" s="231"/>
      <c r="H50" s="231"/>
      <c r="I50" s="46"/>
    </row>
    <row r="51" spans="6:9" ht="12.75">
      <c r="F51" s="230"/>
      <c r="G51" s="231"/>
      <c r="H51" s="231"/>
      <c r="I51" s="46"/>
    </row>
    <row r="52" spans="6:9" ht="12.75">
      <c r="F52" s="230"/>
      <c r="G52" s="231"/>
      <c r="H52" s="231"/>
      <c r="I52" s="46"/>
    </row>
    <row r="53" spans="6:9" ht="12.75">
      <c r="F53" s="230"/>
      <c r="G53" s="231"/>
      <c r="H53" s="231"/>
      <c r="I53" s="46"/>
    </row>
    <row r="54" spans="6:9" ht="12.75">
      <c r="F54" s="230"/>
      <c r="G54" s="231"/>
      <c r="H54" s="231"/>
      <c r="I54" s="46"/>
    </row>
    <row r="55" spans="6:9" ht="12.75">
      <c r="F55" s="230"/>
      <c r="G55" s="231"/>
      <c r="H55" s="231"/>
      <c r="I55" s="46"/>
    </row>
    <row r="56" spans="6:9" ht="12.75">
      <c r="F56" s="230"/>
      <c r="G56" s="231"/>
      <c r="H56" s="231"/>
      <c r="I56" s="46"/>
    </row>
    <row r="57" spans="6:9" ht="12.75">
      <c r="F57" s="230"/>
      <c r="G57" s="231"/>
      <c r="H57" s="231"/>
      <c r="I57" s="46"/>
    </row>
    <row r="58" spans="6:9" ht="12.75">
      <c r="F58" s="230"/>
      <c r="G58" s="231"/>
      <c r="H58" s="231"/>
      <c r="I58" s="46"/>
    </row>
    <row r="59" spans="6:9" ht="12.75">
      <c r="F59" s="230"/>
      <c r="G59" s="231"/>
      <c r="H59" s="231"/>
      <c r="I59" s="46"/>
    </row>
    <row r="60" spans="6:9" ht="12.75">
      <c r="F60" s="230"/>
      <c r="G60" s="231"/>
      <c r="H60" s="231"/>
      <c r="I60" s="46"/>
    </row>
    <row r="61" spans="6:9" ht="12.75">
      <c r="F61" s="230"/>
      <c r="G61" s="231"/>
      <c r="H61" s="231"/>
      <c r="I61" s="46"/>
    </row>
    <row r="62" spans="6:9" ht="12.75">
      <c r="F62" s="230"/>
      <c r="G62" s="231"/>
      <c r="H62" s="231"/>
      <c r="I62" s="46"/>
    </row>
    <row r="63" spans="6:9" ht="12.75">
      <c r="F63" s="230"/>
      <c r="G63" s="231"/>
      <c r="H63" s="231"/>
      <c r="I63" s="46"/>
    </row>
    <row r="64" spans="6:9" ht="12.75">
      <c r="F64" s="230"/>
      <c r="G64" s="231"/>
      <c r="H64" s="231"/>
      <c r="I64" s="46"/>
    </row>
    <row r="65" spans="6:9" ht="12.75">
      <c r="F65" s="230"/>
      <c r="G65" s="231"/>
      <c r="H65" s="231"/>
      <c r="I65" s="46"/>
    </row>
    <row r="66" spans="6:9" ht="12.75">
      <c r="F66" s="230"/>
      <c r="G66" s="231"/>
      <c r="H66" s="231"/>
      <c r="I66" s="46"/>
    </row>
    <row r="67" spans="6:9" ht="12.75">
      <c r="F67" s="230"/>
      <c r="G67" s="231"/>
      <c r="H67" s="231"/>
      <c r="I67" s="46"/>
    </row>
    <row r="68" spans="6:9" ht="12.75">
      <c r="F68" s="230"/>
      <c r="G68" s="231"/>
      <c r="H68" s="231"/>
      <c r="I68" s="46"/>
    </row>
    <row r="69" spans="6:9" ht="12.75">
      <c r="F69" s="230"/>
      <c r="G69" s="231"/>
      <c r="H69" s="231"/>
      <c r="I69" s="46"/>
    </row>
    <row r="70" spans="6:9" ht="12.75">
      <c r="F70" s="230"/>
      <c r="G70" s="231"/>
      <c r="H70" s="231"/>
      <c r="I70" s="46"/>
    </row>
    <row r="71" spans="6:9" ht="12.75">
      <c r="F71" s="230"/>
      <c r="G71" s="231"/>
      <c r="H71" s="231"/>
      <c r="I71" s="46"/>
    </row>
    <row r="72" spans="6:9" ht="12.75">
      <c r="F72" s="230"/>
      <c r="G72" s="231"/>
      <c r="H72" s="231"/>
      <c r="I72" s="46"/>
    </row>
    <row r="73" spans="6:9" ht="12.75">
      <c r="F73" s="230"/>
      <c r="G73" s="231"/>
      <c r="H73" s="231"/>
      <c r="I73" s="46"/>
    </row>
    <row r="74" spans="6:9" ht="12.75">
      <c r="F74" s="230"/>
      <c r="G74" s="231"/>
      <c r="H74" s="231"/>
      <c r="I74" s="46"/>
    </row>
  </sheetData>
  <mergeCells count="4">
    <mergeCell ref="A1:B1"/>
    <mergeCell ref="A2:B2"/>
    <mergeCell ref="G2:I2"/>
    <mergeCell ref="H23:I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B94"/>
  <sheetViews>
    <sheetView showGridLines="0" showZeros="0" zoomScaleSheetLayoutView="100" workbookViewId="0" topLeftCell="A1">
      <selection activeCell="J1" sqref="J1:J65536 K1:K65536"/>
    </sheetView>
  </sheetViews>
  <sheetFormatPr defaultColWidth="9.00390625" defaultRowHeight="12.75"/>
  <cols>
    <col min="1" max="1" width="4.375" style="232" customWidth="1"/>
    <col min="2" max="2" width="11.625" style="232" customWidth="1"/>
    <col min="3" max="3" width="40.375" style="232" customWidth="1"/>
    <col min="4" max="4" width="5.625" style="232" customWidth="1"/>
    <col min="5" max="5" width="8.625" style="242" customWidth="1"/>
    <col min="6" max="6" width="9.875" style="232" customWidth="1"/>
    <col min="7" max="7" width="13.875" style="232" customWidth="1"/>
    <col min="8" max="8" width="11.75390625" style="232" hidden="1" customWidth="1"/>
    <col min="9" max="9" width="11.625" style="232" hidden="1" customWidth="1"/>
    <col min="10" max="10" width="11.00390625" style="232" hidden="1" customWidth="1"/>
    <col min="11" max="11" width="10.375" style="232" hidden="1" customWidth="1"/>
    <col min="12" max="12" width="75.375" style="232" customWidth="1"/>
    <col min="13" max="13" width="45.25390625" style="232" customWidth="1"/>
    <col min="14" max="16384" width="9.125" style="232" customWidth="1"/>
  </cols>
  <sheetData>
    <row r="1" spans="1:7" ht="15.75">
      <c r="A1" s="328" t="s">
        <v>101</v>
      </c>
      <c r="B1" s="328"/>
      <c r="C1" s="328"/>
      <c r="D1" s="328"/>
      <c r="E1" s="328"/>
      <c r="F1" s="328"/>
      <c r="G1" s="328"/>
    </row>
    <row r="2" spans="2:7" ht="14.25" customHeight="1" thickBot="1">
      <c r="B2" s="233"/>
      <c r="C2" s="234"/>
      <c r="D2" s="234"/>
      <c r="E2" s="235"/>
      <c r="F2" s="234"/>
      <c r="G2" s="234"/>
    </row>
    <row r="3" spans="1:7" ht="13.5" thickTop="1">
      <c r="A3" s="317" t="s">
        <v>2</v>
      </c>
      <c r="B3" s="318"/>
      <c r="C3" s="186" t="s">
        <v>104</v>
      </c>
      <c r="D3" s="236"/>
      <c r="E3" s="237" t="s">
        <v>85</v>
      </c>
      <c r="F3" s="238" t="str">
        <f>'02 1 Rek'!H1</f>
        <v>1</v>
      </c>
      <c r="G3" s="239"/>
    </row>
    <row r="4" spans="1:7" ht="13.5" thickBot="1">
      <c r="A4" s="329" t="s">
        <v>76</v>
      </c>
      <c r="B4" s="320"/>
      <c r="C4" s="192" t="s">
        <v>256</v>
      </c>
      <c r="D4" s="240"/>
      <c r="E4" s="330" t="str">
        <f>'02 1 Rek'!G2</f>
        <v>Rozpočtové náklady</v>
      </c>
      <c r="F4" s="331"/>
      <c r="G4" s="332"/>
    </row>
    <row r="5" spans="1:7" ht="13.5" thickTop="1">
      <c r="A5" s="241"/>
      <c r="G5" s="243"/>
    </row>
    <row r="6" spans="1:11" ht="27" customHeight="1">
      <c r="A6" s="244" t="s">
        <v>86</v>
      </c>
      <c r="B6" s="245" t="s">
        <v>87</v>
      </c>
      <c r="C6" s="245" t="s">
        <v>88</v>
      </c>
      <c r="D6" s="245" t="s">
        <v>89</v>
      </c>
      <c r="E6" s="246" t="s">
        <v>90</v>
      </c>
      <c r="F6" s="245" t="s">
        <v>91</v>
      </c>
      <c r="G6" s="247" t="s">
        <v>92</v>
      </c>
      <c r="H6" s="248" t="s">
        <v>93</v>
      </c>
      <c r="I6" s="248" t="s">
        <v>94</v>
      </c>
      <c r="J6" s="248" t="s">
        <v>95</v>
      </c>
      <c r="K6" s="248" t="s">
        <v>96</v>
      </c>
    </row>
    <row r="7" spans="1:15" ht="12.75">
      <c r="A7" s="249" t="s">
        <v>97</v>
      </c>
      <c r="B7" s="250" t="s">
        <v>257</v>
      </c>
      <c r="C7" s="251" t="s">
        <v>258</v>
      </c>
      <c r="D7" s="252"/>
      <c r="E7" s="253"/>
      <c r="F7" s="253"/>
      <c r="G7" s="254"/>
      <c r="H7" s="255"/>
      <c r="I7" s="256"/>
      <c r="J7" s="257"/>
      <c r="K7" s="258"/>
      <c r="O7" s="259">
        <v>1</v>
      </c>
    </row>
    <row r="8" spans="1:80" ht="12.75">
      <c r="A8" s="260">
        <v>1</v>
      </c>
      <c r="B8" s="261" t="s">
        <v>260</v>
      </c>
      <c r="C8" s="262" t="s">
        <v>261</v>
      </c>
      <c r="D8" s="263" t="s">
        <v>123</v>
      </c>
      <c r="E8" s="264">
        <v>1</v>
      </c>
      <c r="F8" s="264">
        <v>0</v>
      </c>
      <c r="G8" s="265">
        <f>E8*F8</f>
        <v>0</v>
      </c>
      <c r="H8" s="266">
        <v>0</v>
      </c>
      <c r="I8" s="267">
        <f>E8*H8</f>
        <v>0</v>
      </c>
      <c r="J8" s="266"/>
      <c r="K8" s="267">
        <f>E8*J8</f>
        <v>0</v>
      </c>
      <c r="O8" s="259">
        <v>2</v>
      </c>
      <c r="AA8" s="232">
        <v>11</v>
      </c>
      <c r="AB8" s="232">
        <v>3</v>
      </c>
      <c r="AC8" s="232">
        <v>2</v>
      </c>
      <c r="AZ8" s="232">
        <v>2</v>
      </c>
      <c r="BA8" s="232">
        <f>IF(AZ8=1,G8,0)</f>
        <v>0</v>
      </c>
      <c r="BB8" s="232">
        <f>IF(AZ8=2,G8,0)</f>
        <v>0</v>
      </c>
      <c r="BC8" s="232">
        <f>IF(AZ8=3,G8,0)</f>
        <v>0</v>
      </c>
      <c r="BD8" s="232">
        <f>IF(AZ8=4,G8,0)</f>
        <v>0</v>
      </c>
      <c r="BE8" s="232">
        <f>IF(AZ8=5,G8,0)</f>
        <v>0</v>
      </c>
      <c r="CA8" s="259">
        <v>11</v>
      </c>
      <c r="CB8" s="259">
        <v>3</v>
      </c>
    </row>
    <row r="9" spans="1:15" ht="12.75">
      <c r="A9" s="268"/>
      <c r="B9" s="271"/>
      <c r="C9" s="326" t="s">
        <v>98</v>
      </c>
      <c r="D9" s="327"/>
      <c r="E9" s="272">
        <v>1</v>
      </c>
      <c r="F9" s="273"/>
      <c r="G9" s="274"/>
      <c r="H9" s="275"/>
      <c r="I9" s="269"/>
      <c r="J9" s="276"/>
      <c r="K9" s="269"/>
      <c r="M9" s="270">
        <v>1</v>
      </c>
      <c r="O9" s="259"/>
    </row>
    <row r="10" spans="1:57" ht="12.75">
      <c r="A10" s="277"/>
      <c r="B10" s="278" t="s">
        <v>99</v>
      </c>
      <c r="C10" s="279" t="s">
        <v>259</v>
      </c>
      <c r="D10" s="280"/>
      <c r="E10" s="281"/>
      <c r="F10" s="282"/>
      <c r="G10" s="283">
        <f>SUM(G7:G9)</f>
        <v>0</v>
      </c>
      <c r="H10" s="284"/>
      <c r="I10" s="285">
        <f>SUM(I7:I9)</f>
        <v>0</v>
      </c>
      <c r="J10" s="284"/>
      <c r="K10" s="285">
        <f>SUM(K7:K9)</f>
        <v>0</v>
      </c>
      <c r="O10" s="259">
        <v>4</v>
      </c>
      <c r="BA10" s="286">
        <f>SUM(BA7:BA9)</f>
        <v>0</v>
      </c>
      <c r="BB10" s="286">
        <f>SUM(BB7:BB9)</f>
        <v>0</v>
      </c>
      <c r="BC10" s="286">
        <f>SUM(BC7:BC9)</f>
        <v>0</v>
      </c>
      <c r="BD10" s="286">
        <f>SUM(BD7:BD9)</f>
        <v>0</v>
      </c>
      <c r="BE10" s="286">
        <f>SUM(BE7:BE9)</f>
        <v>0</v>
      </c>
    </row>
    <row r="11" spans="1:15" ht="12.75">
      <c r="A11" s="249" t="s">
        <v>97</v>
      </c>
      <c r="B11" s="250" t="s">
        <v>262</v>
      </c>
      <c r="C11" s="251" t="s">
        <v>263</v>
      </c>
      <c r="D11" s="252"/>
      <c r="E11" s="253"/>
      <c r="F11" s="253"/>
      <c r="G11" s="254"/>
      <c r="H11" s="255"/>
      <c r="I11" s="256"/>
      <c r="J11" s="257"/>
      <c r="K11" s="258"/>
      <c r="O11" s="259">
        <v>1</v>
      </c>
    </row>
    <row r="12" spans="1:80" ht="22.5">
      <c r="A12" s="260">
        <v>2</v>
      </c>
      <c r="B12" s="261" t="s">
        <v>265</v>
      </c>
      <c r="C12" s="262" t="s">
        <v>266</v>
      </c>
      <c r="D12" s="263" t="s">
        <v>123</v>
      </c>
      <c r="E12" s="264">
        <v>1</v>
      </c>
      <c r="F12" s="264">
        <v>0</v>
      </c>
      <c r="G12" s="265">
        <f>E12*F12</f>
        <v>0</v>
      </c>
      <c r="H12" s="266">
        <v>0</v>
      </c>
      <c r="I12" s="267">
        <f>E12*H12</f>
        <v>0</v>
      </c>
      <c r="J12" s="266"/>
      <c r="K12" s="267">
        <f>E12*J12</f>
        <v>0</v>
      </c>
      <c r="O12" s="259">
        <v>2</v>
      </c>
      <c r="AA12" s="232">
        <v>11</v>
      </c>
      <c r="AB12" s="232">
        <v>3</v>
      </c>
      <c r="AC12" s="232">
        <v>3</v>
      </c>
      <c r="AZ12" s="232">
        <v>4</v>
      </c>
      <c r="BA12" s="232">
        <f>IF(AZ12=1,G12,0)</f>
        <v>0</v>
      </c>
      <c r="BB12" s="232">
        <f>IF(AZ12=2,G12,0)</f>
        <v>0</v>
      </c>
      <c r="BC12" s="232">
        <f>IF(AZ12=3,G12,0)</f>
        <v>0</v>
      </c>
      <c r="BD12" s="232">
        <f>IF(AZ12=4,G12,0)</f>
        <v>0</v>
      </c>
      <c r="BE12" s="232">
        <f>IF(AZ12=5,G12,0)</f>
        <v>0</v>
      </c>
      <c r="CA12" s="259">
        <v>11</v>
      </c>
      <c r="CB12" s="259">
        <v>3</v>
      </c>
    </row>
    <row r="13" spans="1:15" ht="12.75">
      <c r="A13" s="268"/>
      <c r="B13" s="271"/>
      <c r="C13" s="326" t="s">
        <v>98</v>
      </c>
      <c r="D13" s="327"/>
      <c r="E13" s="272">
        <v>1</v>
      </c>
      <c r="F13" s="273"/>
      <c r="G13" s="274"/>
      <c r="H13" s="275"/>
      <c r="I13" s="269"/>
      <c r="J13" s="276"/>
      <c r="K13" s="269"/>
      <c r="M13" s="270">
        <v>1</v>
      </c>
      <c r="O13" s="259"/>
    </row>
    <row r="14" spans="1:57" ht="12.75">
      <c r="A14" s="277"/>
      <c r="B14" s="278" t="s">
        <v>99</v>
      </c>
      <c r="C14" s="279" t="s">
        <v>264</v>
      </c>
      <c r="D14" s="280"/>
      <c r="E14" s="281"/>
      <c r="F14" s="282"/>
      <c r="G14" s="283">
        <f>SUM(G11:G13)</f>
        <v>0</v>
      </c>
      <c r="H14" s="284"/>
      <c r="I14" s="285">
        <f>SUM(I11:I13)</f>
        <v>0</v>
      </c>
      <c r="J14" s="284"/>
      <c r="K14" s="285">
        <f>SUM(K11:K13)</f>
        <v>0</v>
      </c>
      <c r="O14" s="259">
        <v>4</v>
      </c>
      <c r="BA14" s="286">
        <f>SUM(BA11:BA13)</f>
        <v>0</v>
      </c>
      <c r="BB14" s="286">
        <f>SUM(BB11:BB13)</f>
        <v>0</v>
      </c>
      <c r="BC14" s="286">
        <f>SUM(BC11:BC13)</f>
        <v>0</v>
      </c>
      <c r="BD14" s="286">
        <f>SUM(BD11:BD13)</f>
        <v>0</v>
      </c>
      <c r="BE14" s="286">
        <f>SUM(BE11:BE13)</f>
        <v>0</v>
      </c>
    </row>
    <row r="15" spans="1:15" ht="12.75">
      <c r="A15" s="249" t="s">
        <v>97</v>
      </c>
      <c r="B15" s="250" t="s">
        <v>267</v>
      </c>
      <c r="C15" s="251" t="s">
        <v>268</v>
      </c>
      <c r="D15" s="252"/>
      <c r="E15" s="253"/>
      <c r="F15" s="253"/>
      <c r="G15" s="254"/>
      <c r="H15" s="255"/>
      <c r="I15" s="256"/>
      <c r="J15" s="257"/>
      <c r="K15" s="258"/>
      <c r="O15" s="259">
        <v>1</v>
      </c>
    </row>
    <row r="16" spans="1:80" ht="12.75">
      <c r="A16" s="260">
        <v>3</v>
      </c>
      <c r="B16" s="261" t="s">
        <v>270</v>
      </c>
      <c r="C16" s="262" t="s">
        <v>271</v>
      </c>
      <c r="D16" s="263" t="s">
        <v>176</v>
      </c>
      <c r="E16" s="264">
        <v>1</v>
      </c>
      <c r="F16" s="264">
        <v>0</v>
      </c>
      <c r="G16" s="265">
        <f>E16*F16</f>
        <v>0</v>
      </c>
      <c r="H16" s="266">
        <v>0</v>
      </c>
      <c r="I16" s="267">
        <f>E16*H16</f>
        <v>0</v>
      </c>
      <c r="J16" s="266"/>
      <c r="K16" s="267">
        <f>E16*J16</f>
        <v>0</v>
      </c>
      <c r="O16" s="259">
        <v>2</v>
      </c>
      <c r="AA16" s="232">
        <v>11</v>
      </c>
      <c r="AB16" s="232">
        <v>3</v>
      </c>
      <c r="AC16" s="232">
        <v>1</v>
      </c>
      <c r="AZ16" s="232">
        <v>4</v>
      </c>
      <c r="BA16" s="232">
        <f>IF(AZ16=1,G16,0)</f>
        <v>0</v>
      </c>
      <c r="BB16" s="232">
        <f>IF(AZ16=2,G16,0)</f>
        <v>0</v>
      </c>
      <c r="BC16" s="232">
        <f>IF(AZ16=3,G16,0)</f>
        <v>0</v>
      </c>
      <c r="BD16" s="232">
        <f>IF(AZ16=4,G16,0)</f>
        <v>0</v>
      </c>
      <c r="BE16" s="232">
        <f>IF(AZ16=5,G16,0)</f>
        <v>0</v>
      </c>
      <c r="CA16" s="259">
        <v>11</v>
      </c>
      <c r="CB16" s="259">
        <v>3</v>
      </c>
    </row>
    <row r="17" spans="1:15" ht="12.75">
      <c r="A17" s="268"/>
      <c r="B17" s="271"/>
      <c r="C17" s="326" t="s">
        <v>98</v>
      </c>
      <c r="D17" s="327"/>
      <c r="E17" s="272">
        <v>1</v>
      </c>
      <c r="F17" s="273"/>
      <c r="G17" s="274"/>
      <c r="H17" s="275"/>
      <c r="I17" s="269"/>
      <c r="J17" s="276"/>
      <c r="K17" s="269"/>
      <c r="M17" s="270">
        <v>1</v>
      </c>
      <c r="O17" s="259"/>
    </row>
    <row r="18" spans="1:15" ht="22.5">
      <c r="A18" s="268"/>
      <c r="B18" s="271"/>
      <c r="C18" s="326" t="s">
        <v>272</v>
      </c>
      <c r="D18" s="327"/>
      <c r="E18" s="272">
        <v>0</v>
      </c>
      <c r="F18" s="273"/>
      <c r="G18" s="274"/>
      <c r="H18" s="275"/>
      <c r="I18" s="269"/>
      <c r="J18" s="276"/>
      <c r="K18" s="269"/>
      <c r="M18" s="270" t="s">
        <v>272</v>
      </c>
      <c r="O18" s="259"/>
    </row>
    <row r="19" spans="1:15" ht="12.75">
      <c r="A19" s="268"/>
      <c r="B19" s="271"/>
      <c r="C19" s="326" t="s">
        <v>273</v>
      </c>
      <c r="D19" s="327"/>
      <c r="E19" s="272">
        <v>0</v>
      </c>
      <c r="F19" s="273"/>
      <c r="G19" s="274"/>
      <c r="H19" s="275"/>
      <c r="I19" s="269"/>
      <c r="J19" s="276"/>
      <c r="K19" s="269"/>
      <c r="M19" s="270">
        <v>0</v>
      </c>
      <c r="O19" s="259"/>
    </row>
    <row r="20" spans="1:15" ht="22.5">
      <c r="A20" s="268"/>
      <c r="B20" s="271"/>
      <c r="C20" s="326" t="s">
        <v>274</v>
      </c>
      <c r="D20" s="327"/>
      <c r="E20" s="272">
        <v>0</v>
      </c>
      <c r="F20" s="273"/>
      <c r="G20" s="274"/>
      <c r="H20" s="275"/>
      <c r="I20" s="269"/>
      <c r="J20" s="276"/>
      <c r="K20" s="269"/>
      <c r="M20" s="270" t="s">
        <v>274</v>
      </c>
      <c r="O20" s="259"/>
    </row>
    <row r="21" spans="1:57" ht="12.75">
      <c r="A21" s="277"/>
      <c r="B21" s="278" t="s">
        <v>99</v>
      </c>
      <c r="C21" s="279" t="s">
        <v>269</v>
      </c>
      <c r="D21" s="280"/>
      <c r="E21" s="281"/>
      <c r="F21" s="282"/>
      <c r="G21" s="283">
        <f>SUM(G15:G20)</f>
        <v>0</v>
      </c>
      <c r="H21" s="284"/>
      <c r="I21" s="285">
        <f>SUM(I15:I20)</f>
        <v>0</v>
      </c>
      <c r="J21" s="284"/>
      <c r="K21" s="285">
        <f>SUM(K15:K20)</f>
        <v>0</v>
      </c>
      <c r="O21" s="259">
        <v>4</v>
      </c>
      <c r="BA21" s="286">
        <f>SUM(BA15:BA20)</f>
        <v>0</v>
      </c>
      <c r="BB21" s="286">
        <f>SUM(BB15:BB20)</f>
        <v>0</v>
      </c>
      <c r="BC21" s="286">
        <f>SUM(BC15:BC20)</f>
        <v>0</v>
      </c>
      <c r="BD21" s="286">
        <f>SUM(BD15:BD20)</f>
        <v>0</v>
      </c>
      <c r="BE21" s="286">
        <f>SUM(BE15:BE20)</f>
        <v>0</v>
      </c>
    </row>
    <row r="22" ht="12.75">
      <c r="E22" s="232"/>
    </row>
    <row r="23" ht="12.75">
      <c r="E23" s="232"/>
    </row>
    <row r="24" ht="12.75">
      <c r="E24" s="232"/>
    </row>
    <row r="25" ht="12.75">
      <c r="E25" s="232"/>
    </row>
    <row r="26" ht="12.75">
      <c r="E26" s="232"/>
    </row>
    <row r="27" ht="12.75">
      <c r="E27" s="232"/>
    </row>
    <row r="28" ht="12.75">
      <c r="E28" s="232"/>
    </row>
    <row r="29" ht="12.75">
      <c r="E29" s="232"/>
    </row>
    <row r="30" ht="12.75">
      <c r="E30" s="232"/>
    </row>
    <row r="31" ht="12.75">
      <c r="E31" s="232"/>
    </row>
    <row r="32" ht="12.75">
      <c r="E32" s="232"/>
    </row>
    <row r="33" ht="12.75">
      <c r="E33" s="232"/>
    </row>
    <row r="34" ht="12.75">
      <c r="E34" s="232"/>
    </row>
    <row r="35" ht="12.75">
      <c r="E35" s="232"/>
    </row>
    <row r="36" ht="12.75">
      <c r="E36" s="232"/>
    </row>
    <row r="37" ht="12.75">
      <c r="E37" s="232"/>
    </row>
    <row r="38" ht="12.75">
      <c r="E38" s="232"/>
    </row>
    <row r="39" ht="12.75">
      <c r="E39" s="232"/>
    </row>
    <row r="40" ht="12.75">
      <c r="E40" s="232"/>
    </row>
    <row r="41" ht="12.75">
      <c r="E41" s="232"/>
    </row>
    <row r="42" ht="12.75">
      <c r="E42" s="232"/>
    </row>
    <row r="43" ht="12.75">
      <c r="E43" s="232"/>
    </row>
    <row r="44" ht="12.75">
      <c r="E44" s="232"/>
    </row>
    <row r="45" spans="1:7" ht="12.75">
      <c r="A45" s="276"/>
      <c r="B45" s="276"/>
      <c r="C45" s="276"/>
      <c r="D45" s="276"/>
      <c r="E45" s="276"/>
      <c r="F45" s="276"/>
      <c r="G45" s="276"/>
    </row>
    <row r="46" spans="1:7" ht="12.75">
      <c r="A46" s="276"/>
      <c r="B46" s="276"/>
      <c r="C46" s="276"/>
      <c r="D46" s="276"/>
      <c r="E46" s="276"/>
      <c r="F46" s="276"/>
      <c r="G46" s="276"/>
    </row>
    <row r="47" spans="1:7" ht="12.75">
      <c r="A47" s="276"/>
      <c r="B47" s="276"/>
      <c r="C47" s="276"/>
      <c r="D47" s="276"/>
      <c r="E47" s="276"/>
      <c r="F47" s="276"/>
      <c r="G47" s="276"/>
    </row>
    <row r="48" spans="1:7" ht="12.75">
      <c r="A48" s="276"/>
      <c r="B48" s="276"/>
      <c r="C48" s="276"/>
      <c r="D48" s="276"/>
      <c r="E48" s="276"/>
      <c r="F48" s="276"/>
      <c r="G48" s="276"/>
    </row>
    <row r="49" ht="12.75">
      <c r="E49" s="232"/>
    </row>
    <row r="50" ht="12.75">
      <c r="E50" s="232"/>
    </row>
    <row r="51" ht="12.75">
      <c r="E51" s="232"/>
    </row>
    <row r="52" ht="12.75">
      <c r="E52" s="232"/>
    </row>
    <row r="53" ht="12.75">
      <c r="E53" s="232"/>
    </row>
    <row r="54" ht="12.75">
      <c r="E54" s="232"/>
    </row>
    <row r="55" ht="12.75">
      <c r="E55" s="232"/>
    </row>
    <row r="56" ht="12.75">
      <c r="E56" s="232"/>
    </row>
    <row r="57" ht="12.75">
      <c r="E57" s="232"/>
    </row>
    <row r="58" ht="12.75">
      <c r="E58" s="232"/>
    </row>
    <row r="59" ht="12.75">
      <c r="E59" s="232"/>
    </row>
    <row r="60" ht="12.75">
      <c r="E60" s="232"/>
    </row>
    <row r="61" ht="12.75">
      <c r="E61" s="232"/>
    </row>
    <row r="62" ht="12.75">
      <c r="E62" s="232"/>
    </row>
    <row r="63" ht="12.75">
      <c r="E63" s="232"/>
    </row>
    <row r="64" ht="12.75">
      <c r="E64" s="232"/>
    </row>
    <row r="65" ht="12.75">
      <c r="E65" s="232"/>
    </row>
    <row r="66" ht="12.75">
      <c r="E66" s="232"/>
    </row>
    <row r="67" ht="12.75">
      <c r="E67" s="232"/>
    </row>
    <row r="68" ht="12.75">
      <c r="E68" s="232"/>
    </row>
    <row r="69" ht="12.75">
      <c r="E69" s="232"/>
    </row>
    <row r="70" ht="12.75">
      <c r="E70" s="232"/>
    </row>
    <row r="71" ht="12.75">
      <c r="E71" s="232"/>
    </row>
    <row r="72" ht="12.75">
      <c r="E72" s="232"/>
    </row>
    <row r="73" ht="12.75">
      <c r="E73" s="232"/>
    </row>
    <row r="74" ht="12.75">
      <c r="E74" s="232"/>
    </row>
    <row r="75" ht="12.75">
      <c r="E75" s="232"/>
    </row>
    <row r="76" ht="12.75">
      <c r="E76" s="232"/>
    </row>
    <row r="77" ht="12.75">
      <c r="E77" s="232"/>
    </row>
    <row r="78" ht="12.75">
      <c r="E78" s="232"/>
    </row>
    <row r="79" ht="12.75">
      <c r="E79" s="232"/>
    </row>
    <row r="80" spans="1:2" ht="12.75">
      <c r="A80" s="287"/>
      <c r="B80" s="287"/>
    </row>
    <row r="81" spans="1:7" ht="12.75">
      <c r="A81" s="276"/>
      <c r="B81" s="276"/>
      <c r="C81" s="288"/>
      <c r="D81" s="288"/>
      <c r="E81" s="289"/>
      <c r="F81" s="288"/>
      <c r="G81" s="290"/>
    </row>
    <row r="82" spans="1:7" ht="12.75">
      <c r="A82" s="291"/>
      <c r="B82" s="291"/>
      <c r="C82" s="276"/>
      <c r="D82" s="276"/>
      <c r="E82" s="292"/>
      <c r="F82" s="276"/>
      <c r="G82" s="276"/>
    </row>
    <row r="83" spans="1:7" ht="12.75">
      <c r="A83" s="276"/>
      <c r="B83" s="276"/>
      <c r="C83" s="276"/>
      <c r="D83" s="276"/>
      <c r="E83" s="292"/>
      <c r="F83" s="276"/>
      <c r="G83" s="276"/>
    </row>
    <row r="84" spans="1:7" ht="12.75">
      <c r="A84" s="276"/>
      <c r="B84" s="276"/>
      <c r="C84" s="276"/>
      <c r="D84" s="276"/>
      <c r="E84" s="292"/>
      <c r="F84" s="276"/>
      <c r="G84" s="276"/>
    </row>
    <row r="85" spans="1:7" ht="12.75">
      <c r="A85" s="276"/>
      <c r="B85" s="276"/>
      <c r="C85" s="276"/>
      <c r="D85" s="276"/>
      <c r="E85" s="292"/>
      <c r="F85" s="276"/>
      <c r="G85" s="276"/>
    </row>
    <row r="86" spans="1:7" ht="12.75">
      <c r="A86" s="276"/>
      <c r="B86" s="276"/>
      <c r="C86" s="276"/>
      <c r="D86" s="276"/>
      <c r="E86" s="292"/>
      <c r="F86" s="276"/>
      <c r="G86" s="276"/>
    </row>
    <row r="87" spans="1:7" ht="12.75">
      <c r="A87" s="276"/>
      <c r="B87" s="276"/>
      <c r="C87" s="276"/>
      <c r="D87" s="276"/>
      <c r="E87" s="292"/>
      <c r="F87" s="276"/>
      <c r="G87" s="276"/>
    </row>
    <row r="88" spans="1:7" ht="12.75">
      <c r="A88" s="276"/>
      <c r="B88" s="276"/>
      <c r="C88" s="276"/>
      <c r="D88" s="276"/>
      <c r="E88" s="292"/>
      <c r="F88" s="276"/>
      <c r="G88" s="276"/>
    </row>
    <row r="89" spans="1:7" ht="12.75">
      <c r="A89" s="276"/>
      <c r="B89" s="276"/>
      <c r="C89" s="276"/>
      <c r="D89" s="276"/>
      <c r="E89" s="292"/>
      <c r="F89" s="276"/>
      <c r="G89" s="276"/>
    </row>
    <row r="90" spans="1:7" ht="12.75">
      <c r="A90" s="276"/>
      <c r="B90" s="276"/>
      <c r="C90" s="276"/>
      <c r="D90" s="276"/>
      <c r="E90" s="292"/>
      <c r="F90" s="276"/>
      <c r="G90" s="276"/>
    </row>
    <row r="91" spans="1:7" ht="12.75">
      <c r="A91" s="276"/>
      <c r="B91" s="276"/>
      <c r="C91" s="276"/>
      <c r="D91" s="276"/>
      <c r="E91" s="292"/>
      <c r="F91" s="276"/>
      <c r="G91" s="276"/>
    </row>
    <row r="92" spans="1:7" ht="12.75">
      <c r="A92" s="276"/>
      <c r="B92" s="276"/>
      <c r="C92" s="276"/>
      <c r="D92" s="276"/>
      <c r="E92" s="292"/>
      <c r="F92" s="276"/>
      <c r="G92" s="276"/>
    </row>
    <row r="93" spans="1:7" ht="12.75">
      <c r="A93" s="276"/>
      <c r="B93" s="276"/>
      <c r="C93" s="276"/>
      <c r="D93" s="276"/>
      <c r="E93" s="292"/>
      <c r="F93" s="276"/>
      <c r="G93" s="276"/>
    </row>
    <row r="94" spans="1:7" ht="12.75">
      <c r="A94" s="276"/>
      <c r="B94" s="276"/>
      <c r="C94" s="276"/>
      <c r="D94" s="276"/>
      <c r="E94" s="292"/>
      <c r="F94" s="276"/>
      <c r="G94" s="276"/>
    </row>
  </sheetData>
  <mergeCells count="10">
    <mergeCell ref="A1:G1"/>
    <mergeCell ref="A3:B3"/>
    <mergeCell ref="A4:B4"/>
    <mergeCell ref="E4:G4"/>
    <mergeCell ref="C9:D9"/>
    <mergeCell ref="C13:D13"/>
    <mergeCell ref="C17:D17"/>
    <mergeCell ref="C18:D18"/>
    <mergeCell ref="C19:D19"/>
    <mergeCell ref="C20:D2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VIP</cp:lastModifiedBy>
  <dcterms:created xsi:type="dcterms:W3CDTF">2018-01-14T23:43:02Z</dcterms:created>
  <dcterms:modified xsi:type="dcterms:W3CDTF">2018-05-16T07:07:52Z</dcterms:modified>
  <cp:category/>
  <cp:version/>
  <cp:contentType/>
  <cp:contentStatus/>
</cp:coreProperties>
</file>