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0"/>
  </bookViews>
  <sheets>
    <sheet name="Rekapitulace stavby" sheetId="1" r:id="rId1"/>
    <sheet name="01 - výměna oken a tepeln..." sheetId="2" r:id="rId2"/>
    <sheet name="02 - rekonstrukce sociáln..." sheetId="3" r:id="rId3"/>
    <sheet name="Pokyny pro vyplnění" sheetId="4" r:id="rId4"/>
  </sheets>
  <definedNames>
    <definedName name="_xlnm._FilterDatabase" localSheetId="1" hidden="1">'01 - výměna oken a tepeln...'!$C$102:$K$504</definedName>
    <definedName name="_xlnm._FilterDatabase" localSheetId="2" hidden="1">'02 - rekonstrukce sociáln...'!$C$102:$K$294</definedName>
    <definedName name="_xlnm.Print_Area" localSheetId="1">'01 - výměna oken a tepeln...'!$C$4:$J$36,'01 - výměna oken a tepeln...'!$C$42:$J$84,'01 - výměna oken a tepeln...'!$C$90:$K$504</definedName>
    <definedName name="_xlnm.Print_Area" localSheetId="2">'02 - rekonstrukce sociáln...'!$C$4:$J$36,'02 - rekonstrukce sociáln...'!$C$42:$J$84,'02 - rekonstrukce sociáln...'!$C$90:$K$294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výměna oken a tepeln...'!$102:$102</definedName>
    <definedName name="_xlnm.Print_Titles" localSheetId="2">'02 - rekonstrukce sociáln...'!$102:$102</definedName>
  </definedNames>
  <calcPr calcId="152511"/>
</workbook>
</file>

<file path=xl/sharedStrings.xml><?xml version="1.0" encoding="utf-8"?>
<sst xmlns="http://schemas.openxmlformats.org/spreadsheetml/2006/main" count="7459" uniqueCount="1376">
  <si>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</si>
  <si>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</si>
  <si>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</si>
  <si>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</si>
  <si>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</si>
  <si>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</si>
  <si>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</si>
  <si>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{f416c60a-6cf1-4162-b6e5-df6480ba8767}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</si>
  <si>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</si>
  <si>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</si>
  <si>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</si>
  <si>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</si>
  <si>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</si>
  <si>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</si>
  <si>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</si>
  <si>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</si>
  <si>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</si>
  <si>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</si>
  <si>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</si>
  <si>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oken a tepelně izolační opláštění spojovacího krčku Habrovanského zámku</t>
  </si>
  <si>
    <t>KSO:</t>
  </si>
  <si>
    <t>801 91 73</t>
  </si>
  <si>
    <t>CC-CZ:</t>
  </si>
  <si>
    <t/>
  </si>
  <si>
    <t>Místo:</t>
  </si>
  <si>
    <t>Habrovany</t>
  </si>
  <si>
    <t>Datum:</t>
  </si>
  <si>
    <t>29. 5. 2018</t>
  </si>
  <si>
    <t>Zadavatel:</t>
  </si>
  <si>
    <t>IČ:</t>
  </si>
  <si>
    <t>70921245</t>
  </si>
  <si>
    <t>Habrovanský zámek p.o. Habrovany 1 683 01 Rousínov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</si>
  <si>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</si>
  <si>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</si>
  <si>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</si>
  <si>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</si>
  <si>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</si>
  <si>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</si>
  <si>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</si>
  <si>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</si>
  <si>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</si>
  <si>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</si>
  <si>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</si>
  <si>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</si>
  <si>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</si>
  <si>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</si>
  <si>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</si>
  <si>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</si>
  <si>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</si>
  <si>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</si>
  <si>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</si>
  <si>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</si>
  <si>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</si>
  <si>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</si>
  <si>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</si>
  <si>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</si>
  <si>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</si>
  <si>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</si>
  <si>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</si>
  <si>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</si>
  <si>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</si>
  <si>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</si>
  <si>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</si>
  <si>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</si>
  <si>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</si>
  <si>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</si>
  <si>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</si>
  <si>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</si>
  <si>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</si>
  <si>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</si>
  <si>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</si>
  <si>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</si>
  <si>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</si>
  <si>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</si>
  <si>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</si>
  <si>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</si>
  <si>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</si>
  <si>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</si>
  <si>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</si>
  <si>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</si>
  <si>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výměna oken a tepelně izolační opláštění spojovacího krčku </t>
  </si>
  <si>
    <t>STA</t>
  </si>
  <si>
    <t>1</t>
  </si>
  <si>
    <t>{13f2ffd0-d835-4b8a-84fa-9e28b04781b8}</t>
  </si>
  <si>
    <t>02</t>
  </si>
  <si>
    <t>rekonstrukce sociálního zařízení</t>
  </si>
  <si>
    <t>{50942bdd-4b5e-4d12-9caf-9fabaa83eab2}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</si>
  <si>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</si>
  <si>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</si>
  <si>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</si>
  <si>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</si>
  <si>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</si>
  <si>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</si>
  <si>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</si>
  <si>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01 - výměna oken a tepelně izolační opláštění spojovacího krčku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</si>
  <si>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</si>
  <si>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</si>
  <si>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</si>
  <si>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</si>
  <si>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</si>
  <si>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</si>
  <si>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</si>
  <si>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  62 - Úprava povrchů vnějších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</si>
  <si>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</si>
  <si>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</si>
  <si>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</si>
  <si>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</si>
  <si>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</si>
  <si>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</si>
  <si>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</si>
  <si>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</si>
  <si>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</si>
  <si>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</si>
  <si>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</si>
  <si>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</si>
  <si>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</si>
  <si>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</si>
  <si>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</si>
  <si>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</si>
  <si>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</si>
  <si>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</si>
  <si>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784 - Dokončovací práce - malby a tapety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</si>
  <si>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</si>
  <si>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</si>
  <si>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</si>
  <si>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</si>
  <si>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</si>
  <si>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</si>
  <si>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</si>
  <si>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</si>
  <si>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</si>
  <si>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</si>
  <si>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</si>
  <si>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</si>
  <si>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</si>
  <si>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</si>
  <si>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</si>
  <si>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</si>
  <si>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</si>
  <si>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</si>
  <si>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</si>
  <si>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</si>
  <si>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</si>
  <si>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</si>
  <si>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</si>
  <si>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</si>
  <si>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62</t>
  </si>
  <si>
    <t>Úprava povrchů vnějších</t>
  </si>
  <si>
    <t>2</t>
  </si>
  <si>
    <t>K</t>
  </si>
  <si>
    <t>622211011</t>
  </si>
  <si>
    <t>Montáž kontaktního zateplení z polystyrenových desek nebo z kombinovaných desek na vnější stěny, tloušťky desek přes 40 do 80 mm</t>
  </si>
  <si>
    <t>m2</t>
  </si>
  <si>
    <t>CS ÚRS 2018 01</t>
  </si>
  <si>
    <t>4</t>
  </si>
  <si>
    <t>3</t>
  </si>
  <si>
    <t>-1344008408</t>
  </si>
  <si>
    <t>VV</t>
  </si>
  <si>
    <t>stěny krčku</t>
  </si>
  <si>
    <t>3*19,3</t>
  </si>
  <si>
    <t>3*12,2</t>
  </si>
  <si>
    <t>stěny schodiště</t>
  </si>
  <si>
    <t>4,4*2,7-0,7*0,4</t>
  </si>
  <si>
    <t>okna</t>
  </si>
  <si>
    <t>-(1,25*1,5*8)</t>
  </si>
  <si>
    <t>Součet</t>
  </si>
  <si>
    <t>M</t>
  </si>
  <si>
    <t>28375933</t>
  </si>
  <si>
    <t>deska EPS 70 fasádní λ=0,039 tl 50mm</t>
  </si>
  <si>
    <t>8</t>
  </si>
  <si>
    <t>1608943891</t>
  </si>
  <si>
    <t>91,1*1,02 'Přepočtené koeficientem množství</t>
  </si>
  <si>
    <t>621211011</t>
  </si>
  <si>
    <t>Montáž kontaktního zateplení z polystyrenových desek nebo z kombinovaných desek na vnější podhledy, tloušťky desek přes 40 do 80 mm</t>
  </si>
  <si>
    <t>154242457</t>
  </si>
  <si>
    <t>podhled krčku</t>
  </si>
  <si>
    <t>15*2,6</t>
  </si>
  <si>
    <t>5,1*1,3</t>
  </si>
  <si>
    <t>4,3*1,3</t>
  </si>
  <si>
    <t>4,5*6,8</t>
  </si>
  <si>
    <t>6,6*2,3/2</t>
  </si>
  <si>
    <t>-176712602</t>
  </si>
  <si>
    <t>89,41*1,02 'Přepočtené koeficientem množství</t>
  </si>
  <si>
    <t>5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</si>
  <si>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</si>
  <si>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</si>
  <si>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m</t>
  </si>
  <si>
    <t>234102954</t>
  </si>
  <si>
    <t>(1,25+1,5*2)*8</t>
  </si>
  <si>
    <t>59051476</t>
  </si>
  <si>
    <t>profil okenní začišťovací se sklovláknitou armovací tkaninou 9 mm/2,4 m</t>
  </si>
  <si>
    <t>-141068327</t>
  </si>
  <si>
    <t>34*1,05 'Přepočtené koeficientem množství</t>
  </si>
  <si>
    <t>7</t>
  </si>
  <si>
    <t>622252002</t>
  </si>
  <si>
    <t>Montáž lišt kontaktního zateplení ostatních stěnových, dilatačních apod. lepených do tmelu</t>
  </si>
  <si>
    <t>-89596743</t>
  </si>
  <si>
    <t>5,5*8</t>
  </si>
  <si>
    <t>59051486</t>
  </si>
  <si>
    <t>lišta rohová PVC 10/15cm s tkaninou</t>
  </si>
  <si>
    <t>1206384121</t>
  </si>
  <si>
    <t>44*1,05 'Přepočtené koeficientem množství</t>
  </si>
  <si>
    <t>140</t>
  </si>
  <si>
    <t>-774695687</t>
  </si>
  <si>
    <t>5,1*2+19,3+12,2+6,8+4,5</t>
  </si>
  <si>
    <t>139</t>
  </si>
  <si>
    <t>1712025680</t>
  </si>
  <si>
    <t>rohový PVC profil s okapničkou 2,5 m</t>
  </si>
  <si>
    <t>ks</t>
  </si>
  <si>
    <t>-645332210</t>
  </si>
  <si>
    <t>9</t>
  </si>
  <si>
    <t>621521011</t>
  </si>
  <si>
    <t>Omítka tenkovrstvá silikátová vnějších ploch probarvená, včetně penetrace podkladu zrnitá, tloušťky 1,5 mm podhledů</t>
  </si>
  <si>
    <t>1875499238</t>
  </si>
  <si>
    <t>10</t>
  </si>
  <si>
    <t>622521011</t>
  </si>
  <si>
    <t>Omítka tenkovrstvá silikátová vnějších ploch probarvená, včetně penetrace podkladu zrnitá, tloušťky 1,5 mm stěn</t>
  </si>
  <si>
    <t>-2065900405</t>
  </si>
  <si>
    <t>11</t>
  </si>
  <si>
    <t>629991012</t>
  </si>
  <si>
    <t>Zakrytí vnějších ploch před znečištěním včetně pozdějšího odkrytí výplní otvorů a svislých ploch fólií přilepenou na začišťovací lištu</t>
  </si>
  <si>
    <t>-387743776</t>
  </si>
  <si>
    <t>1,25*1,5*8+5</t>
  </si>
  <si>
    <t>Ostatní konstrukce a práce, bourání</t>
  </si>
  <si>
    <t>94</t>
  </si>
  <si>
    <t>Lešení a stavební výtahy</t>
  </si>
  <si>
    <t>12</t>
  </si>
  <si>
    <t>941112121</t>
  </si>
  <si>
    <t>Montáž lešení řadového trubkového lehkého pracovního bez podlah s provozním zatížením tř. 3 do 200 kg/m2 šířky tř. W09 přes 0,9 do 1,2 m, výšky do 10 m</t>
  </si>
  <si>
    <t>1381207836</t>
  </si>
  <si>
    <t>8,5*19,3</t>
  </si>
  <si>
    <t>8,5*12,2</t>
  </si>
  <si>
    <t>5,5*6,8</t>
  </si>
  <si>
    <t>5,5*4,5</t>
  </si>
  <si>
    <t>5,5*9,5</t>
  </si>
  <si>
    <t>5,5*7</t>
  </si>
  <si>
    <t>5,1*2,6</t>
  </si>
  <si>
    <t>13</t>
  </si>
  <si>
    <t>941112221</t>
  </si>
  <si>
    <t>Montáž lešení řadového trubkového lehkého pracovního bez podlah s provozním zatížením tř. 3 do 200 kg/m2 Příplatek za první a každý další den použití lešení k ceně -2121</t>
  </si>
  <si>
    <t>736044952</t>
  </si>
  <si>
    <t>511,1*60 'Přepočtené koeficientem množství</t>
  </si>
  <si>
    <t>14</t>
  </si>
  <si>
    <t>941111821</t>
  </si>
  <si>
    <t>Demontáž lešení řadového trubkového lehkého pracovního s podlahami s provozním zatížením tř. 3 do 200 kg/m2 šířky tř. W09 přes 0,9 do 1,2 m, výšky do 10 m</t>
  </si>
  <si>
    <t>-1640481665</t>
  </si>
  <si>
    <t>944511111</t>
  </si>
  <si>
    <t>Montáž ochranné sítě zavěšené na konstrukci lešení z textilie z umělých vláken</t>
  </si>
  <si>
    <t>-1289863173</t>
  </si>
  <si>
    <t>16</t>
  </si>
  <si>
    <t>944511211</t>
  </si>
  <si>
    <t>Montáž ochranné sítě Příplatek za první a každý další den použití sítě k ceně -1111</t>
  </si>
  <si>
    <t>1315481623</t>
  </si>
  <si>
    <t>17</t>
  </si>
  <si>
    <t>949101111</t>
  </si>
  <si>
    <t>Lešení pomocné pracovní pro objekty pozemních staveb pro zatížení do 150 kg/m2, o výšce lešeňové podlahy do 1,9 m</t>
  </si>
  <si>
    <t>1435493183</t>
  </si>
  <si>
    <t>2,08*19,3</t>
  </si>
  <si>
    <t>1,2*6,6+1,45*1,1+2,6*0,8/2</t>
  </si>
  <si>
    <t>18</t>
  </si>
  <si>
    <t>949900001</t>
  </si>
  <si>
    <t>Doprava lešení</t>
  </si>
  <si>
    <t>kpl</t>
  </si>
  <si>
    <t>27412766</t>
  </si>
  <si>
    <t>95</t>
  </si>
  <si>
    <t>Různé dokončovací konstrukce a práce pozemních staveb</t>
  </si>
  <si>
    <t>19</t>
  </si>
  <si>
    <t>952901111</t>
  </si>
  <si>
    <t>Vyčištění budov nebo objektů před předáním do užívání budov bytové nebo občanské výstavby, světlé výšky podlaží do 4 m</t>
  </si>
  <si>
    <t>2122567819</t>
  </si>
  <si>
    <t>chodba</t>
  </si>
  <si>
    <t>96</t>
  </si>
  <si>
    <t>Bourání konstrukcí</t>
  </si>
  <si>
    <t>20</t>
  </si>
  <si>
    <t>966082008</t>
  </si>
  <si>
    <t>Demontáž předvěšené odvětrávané fasády s nosnou konstrukcí jednosměrnou ocelovou podhledů</t>
  </si>
  <si>
    <t>373504322</t>
  </si>
  <si>
    <t>P</t>
  </si>
  <si>
    <t>Poznámka k položce:
Kompletní demontáž, tj. demontáž opláštění, tepelné izolace a nosné konstrukce.</t>
  </si>
  <si>
    <t>966082018</t>
  </si>
  <si>
    <t>Demontáž předvěšené odvětrávané fasády s nosnou konstrukcí jednosměrnou ocelovou stěn</t>
  </si>
  <si>
    <t>1087604652</t>
  </si>
  <si>
    <t>-1,5*1,5*15</t>
  </si>
  <si>
    <t>22</t>
  </si>
  <si>
    <t>968062376</t>
  </si>
  <si>
    <t>Vybourání dřevěných rámů oken s křídly, dveřních zárubní, vrat, stěn, ostění nebo obkladů rámů oken s křídly zdvojených, plochy do 4 m2</t>
  </si>
  <si>
    <t>-911742829</t>
  </si>
  <si>
    <t>1,5*1,5*15</t>
  </si>
  <si>
    <t>997</t>
  </si>
  <si>
    <t>Přesun sutě</t>
  </si>
  <si>
    <t>23</t>
  </si>
  <si>
    <t>997013152</t>
  </si>
  <si>
    <t>Vnitrostaveništní doprava suti a vybouraných hmot vodorovně do 50 m svisle s omezením mechanizace pro budovy a haly výšky přes 6 do 9 m</t>
  </si>
  <si>
    <t>t</t>
  </si>
  <si>
    <t>-561761562</t>
  </si>
  <si>
    <t>24</t>
  </si>
  <si>
    <t>997013501</t>
  </si>
  <si>
    <t>Odvoz suti a vybouraných hmot na skládku nebo meziskládku se složením, na vzdálenost do 1 km</t>
  </si>
  <si>
    <t>-1234417261</t>
  </si>
  <si>
    <t>25</t>
  </si>
  <si>
    <t>997013509</t>
  </si>
  <si>
    <t>Odvoz suti a vybouraných hmot na skládku nebo meziskládku se složením, na vzdálenost Příplatek k ceně za každý další i započatý 1 km přes 1 km</t>
  </si>
  <si>
    <t>-1816893464</t>
  </si>
  <si>
    <t>8,163*15 'Přepočtené koeficientem množství</t>
  </si>
  <si>
    <t>26</t>
  </si>
  <si>
    <t>997013831R</t>
  </si>
  <si>
    <t xml:space="preserve">Poplatek za uložení stavebního odpadu na skládce (skládkovné) </t>
  </si>
  <si>
    <t>682075446</t>
  </si>
  <si>
    <t>998</t>
  </si>
  <si>
    <t>Přesun hmot</t>
  </si>
  <si>
    <t>27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</si>
  <si>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</si>
  <si>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</si>
  <si>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-1475338177</t>
  </si>
  <si>
    <t>PSV</t>
  </si>
  <si>
    <t>Práce a dodávky PSV</t>
  </si>
  <si>
    <t>712</t>
  </si>
  <si>
    <t>Povlakové krytiny</t>
  </si>
  <si>
    <t>28</t>
  </si>
  <si>
    <t>712001</t>
  </si>
  <si>
    <t>Úprava živičné krytiny v místě napojení na pultovou střechu po výměně oplechování</t>
  </si>
  <si>
    <t>-2012895380</t>
  </si>
  <si>
    <t>713</t>
  </si>
  <si>
    <t>Izolace tepelné</t>
  </si>
  <si>
    <t>29</t>
  </si>
  <si>
    <t>713111121</t>
  </si>
  <si>
    <t>Montáž tepelné izolace stropů rohožemi, pásy, dílci, deskami, bloky (izolační materiál ve specifikaci) rovných spodem s uchycením (drátem, páskou apod.) - 2 vrstvy</t>
  </si>
  <si>
    <t>-1757006556</t>
  </si>
  <si>
    <t>podhled chodba</t>
  </si>
  <si>
    <t>59*2</t>
  </si>
  <si>
    <t>30</t>
  </si>
  <si>
    <t>5901644636011</t>
  </si>
  <si>
    <t>Isover DOMO PLUS 140mm, λD = 0,038 (W·m-1·K-1),šířka pásu 1200 mm, izolace vhodná do konstrukcí šikmých střech, podhledů, k izolaci dutin, na nepochozí stropní konstrukce.</t>
  </si>
  <si>
    <t>32</t>
  </si>
  <si>
    <t>-797120417</t>
  </si>
  <si>
    <t>59*1,02 'Přepočtené koeficientem množství</t>
  </si>
  <si>
    <t>31</t>
  </si>
  <si>
    <t>5901644636035</t>
  </si>
  <si>
    <t>Isover DOMO PLUS 160mm, λD = 0,038 (W·m-1·K-1),šířka pásu 1200 mm, izolace vhodná do konstrukcí šikmých střech, podhledů, k izolaci dutin, na nepochozí stropní konstrukce.</t>
  </si>
  <si>
    <t>401964823</t>
  </si>
  <si>
    <t>713111123</t>
  </si>
  <si>
    <t>Montáž tepelné izolace stropů rohožemi, pásy, dílci, deskami, bloky (izolační materiál ve specifikaci) rovných spodem na trny z kruhové tyčové oceli</t>
  </si>
  <si>
    <t>221554154</t>
  </si>
  <si>
    <t>33</t>
  </si>
  <si>
    <t>8592248001137</t>
  </si>
  <si>
    <t>Isover FASSIL 120mm, λD = 0,035 (W·m-1·K-1),1200 x 600 x 120 mm, izolace s univerzálním použitím. Vhodné také jako akustická izolace a do protipožárních konstrukcí.</t>
  </si>
  <si>
    <t>976217287</t>
  </si>
  <si>
    <t>34</t>
  </si>
  <si>
    <t>713131151</t>
  </si>
  <si>
    <t>Montáž tepelné izolace stěn rohožemi, pásy, deskami, dílci, bloky (izolační materiál ve specifikaci) vložením jednovrstvě</t>
  </si>
  <si>
    <t>1426244313</t>
  </si>
  <si>
    <t>35</t>
  </si>
  <si>
    <t>-1209526037</t>
  </si>
  <si>
    <t>36</t>
  </si>
  <si>
    <t>713151811</t>
  </si>
  <si>
    <t>Odstranění tepelné izolace běžných stavebních konstrukcí z rohoží, pásů, dílců, desek, bloků střech šikmých nebo nadstřešních částí mezi krokve nebo pod krokve volně položených z vláknitých materiálů, tloušťka izolace do 100 mm</t>
  </si>
  <si>
    <t>-541910894</t>
  </si>
  <si>
    <t>izolace střechy</t>
  </si>
  <si>
    <t>2,7*6,9</t>
  </si>
  <si>
    <t>1,5*2*12,4</t>
  </si>
  <si>
    <t>37</t>
  </si>
  <si>
    <t>998713102</t>
  </si>
  <si>
    <t>Přesun hmot pro izolace tepelné stanovený z hmotnosti přesunovaného materiálu vodorovná dopravní vzdálenost do 50 m v objektech výšky přes 6 m do 12 m</t>
  </si>
  <si>
    <t>1858580576</t>
  </si>
  <si>
    <t>735</t>
  </si>
  <si>
    <t>Ústřední vytápění - otopná tělesa</t>
  </si>
  <si>
    <t>38</t>
  </si>
  <si>
    <t>735001R</t>
  </si>
  <si>
    <t>Výměna otopných tělěs</t>
  </si>
  <si>
    <t>-1749249738</t>
  </si>
  <si>
    <t>741</t>
  </si>
  <si>
    <t>Elektroinstalace - silnoproud</t>
  </si>
  <si>
    <t>39</t>
  </si>
  <si>
    <t>741001R</t>
  </si>
  <si>
    <t>Oprava elektroinstalace, vč. výměny svítidel</t>
  </si>
  <si>
    <t>-578942042</t>
  </si>
  <si>
    <t>762</t>
  </si>
  <si>
    <t>Konstrukce tesařské</t>
  </si>
  <si>
    <t>40</t>
  </si>
  <si>
    <t>762001</t>
  </si>
  <si>
    <t>Římsa - obklad palubky, rošt, nátěr</t>
  </si>
  <si>
    <t>-597204089</t>
  </si>
  <si>
    <t>19,3+12,2</t>
  </si>
  <si>
    <t>41</t>
  </si>
  <si>
    <t>762332132</t>
  </si>
  <si>
    <t>Montáž vázaných konstrukcí krovů střech pultových, sedlových, valbových, stanových čtvercového nebo obdélníkového půdorysu, z řeziva hraněného průřezové plochy přes 120 do 224 cm2</t>
  </si>
  <si>
    <t>1729591341</t>
  </si>
  <si>
    <t>1,6*2*17</t>
  </si>
  <si>
    <t>2,8*10</t>
  </si>
  <si>
    <t>42</t>
  </si>
  <si>
    <t>60511160</t>
  </si>
  <si>
    <t>řezivo jehličnaté hranol dl 3 - 3,5 m jakost I.</t>
  </si>
  <si>
    <t>m3</t>
  </si>
  <si>
    <t>170259818</t>
  </si>
  <si>
    <t>0,12*0,14*82,4</t>
  </si>
  <si>
    <t>1,384*1,15 'Přepočtené koeficientem množství</t>
  </si>
  <si>
    <t>43</t>
  </si>
  <si>
    <t>762341210</t>
  </si>
  <si>
    <t>Bednění a laťování montáž bednění střech rovných a šikmých sklonu do 60° s vyřezáním otvorů z prken hrubých na sraz tl. do 32 mm</t>
  </si>
  <si>
    <t>43033764</t>
  </si>
  <si>
    <t>2,8*6,9</t>
  </si>
  <si>
    <t>1,6*2*12,4</t>
  </si>
  <si>
    <t>44</t>
  </si>
  <si>
    <t>60511120</t>
  </si>
  <si>
    <t>prkna stavební prismovaná středová řezivo stavební tl 25(32)mm dl 2-5m</t>
  </si>
  <si>
    <t>671077597</t>
  </si>
  <si>
    <t>59*0,025</t>
  </si>
  <si>
    <t>1,475*1,15 'Přepočtené koeficientem množství</t>
  </si>
  <si>
    <t>45</t>
  </si>
  <si>
    <t>762342311</t>
  </si>
  <si>
    <t>Bednění a laťování montáž laťování střech složitých sklonu do 60° při osové vzdálenosti latí do 160 mm</t>
  </si>
  <si>
    <t>-1590012120</t>
  </si>
  <si>
    <t>46</t>
  </si>
  <si>
    <t>762342441</t>
  </si>
  <si>
    <t>Bednění a laťování montáž lišt trojúhelníkových nebo kontralatí</t>
  </si>
  <si>
    <t>-143754453</t>
  </si>
  <si>
    <t>59*2,5</t>
  </si>
  <si>
    <t>47</t>
  </si>
  <si>
    <t>60514106</t>
  </si>
  <si>
    <t>řezivo jehličnaté lať pevnostní třída S10-13 průžez 40x60mm</t>
  </si>
  <si>
    <t>1151349337</t>
  </si>
  <si>
    <t>59*7*0,04*0,06</t>
  </si>
  <si>
    <t>59*2,5*0,04*0,06</t>
  </si>
  <si>
    <t>1,345*1,15 'Přepočtené koeficientem množství</t>
  </si>
  <si>
    <t>48</t>
  </si>
  <si>
    <t>762395000</t>
  </si>
  <si>
    <t>Spojovací prostředky krovů, bednění a laťování, nadstřešních konstrukcí svory, prkna, hřebíky, pásová ocel, vruty</t>
  </si>
  <si>
    <t>1874291508</t>
  </si>
  <si>
    <t>1,592+1,696+1,547</t>
  </si>
  <si>
    <t>49</t>
  </si>
  <si>
    <t>762421026</t>
  </si>
  <si>
    <t>Obložení stropů nebo střešních podhledů z dřevoštěpkových desek OSB šroubovaných na pero a drážku nebroušených, tloušťky desky 22 mm</t>
  </si>
  <si>
    <t>-2000962069</t>
  </si>
  <si>
    <t>50</t>
  </si>
  <si>
    <t>762429001</t>
  </si>
  <si>
    <t>Obložení stropů nebo střešních podhledů montáž roštu podkladového</t>
  </si>
  <si>
    <t>-205185111</t>
  </si>
  <si>
    <t>89,41</t>
  </si>
  <si>
    <t>51</t>
  </si>
  <si>
    <t>60511021</t>
  </si>
  <si>
    <t>řezivo jehličnaté - středové SM tl. 33-100 mm, jakost II, 2 - 3,5 m</t>
  </si>
  <si>
    <t>25411951</t>
  </si>
  <si>
    <t>89,41*3*0,05*0,12</t>
  </si>
  <si>
    <t>1,609*1,15 'Přepočtené koeficientem množství</t>
  </si>
  <si>
    <t>52</t>
  </si>
  <si>
    <t>762431026</t>
  </si>
  <si>
    <t>Obložení stěn z dřevoštěpkových desek OSB přibíjených na pero a drážku nebroušených, tloušťky desky 22 mm</t>
  </si>
  <si>
    <t>1987717128</t>
  </si>
  <si>
    <t>53</t>
  </si>
  <si>
    <t>762439001</t>
  </si>
  <si>
    <t>Obložení stěn montáž roštu podkladového</t>
  </si>
  <si>
    <t>2053604681</t>
  </si>
  <si>
    <t>stěny schodiště zvenku</t>
  </si>
  <si>
    <t>stěny chodby</t>
  </si>
  <si>
    <t>2,5*(19,3+12,2)</t>
  </si>
  <si>
    <t>stěny schodiště zevnitř</t>
  </si>
  <si>
    <t>4,6*2,8</t>
  </si>
  <si>
    <t>54</t>
  </si>
  <si>
    <t>60514112</t>
  </si>
  <si>
    <t>latě střešní surové řezivo jehličnaté dl 4m</t>
  </si>
  <si>
    <t>1101729219</t>
  </si>
  <si>
    <t>167,73*3*0,05*0,05</t>
  </si>
  <si>
    <t>1,258*1,15 'Přepočtené koeficientem množství</t>
  </si>
  <si>
    <t>55</t>
  </si>
  <si>
    <t>762495000</t>
  </si>
  <si>
    <t>Spojovací prostředky olištování spár, obložení stropů, střešních podhledů a stěn hřebíky, vruty</t>
  </si>
  <si>
    <t>-1932814950</t>
  </si>
  <si>
    <t>89,41+91,1</t>
  </si>
  <si>
    <t>56</t>
  </si>
  <si>
    <t>998762102</t>
  </si>
  <si>
    <t>Přesun hmot pro konstrukce tesařské stanovený z hmotnosti přesunovaného materiálu vodorovná dopravní vzdálenost do 50 m v objektech výšky přes 6 do 12 m</t>
  </si>
  <si>
    <t>-496091787</t>
  </si>
  <si>
    <t>763</t>
  </si>
  <si>
    <t>Konstrukce suché výstavby</t>
  </si>
  <si>
    <t>57</t>
  </si>
  <si>
    <t>763111741</t>
  </si>
  <si>
    <t>Příčka ze sádrokartonových desek ostatní konstrukce a práce na příčkách ze sádrokartonových desek montáž parotěsné zábrany</t>
  </si>
  <si>
    <t>1879443171</t>
  </si>
  <si>
    <t>stěny chodba</t>
  </si>
  <si>
    <t>58</t>
  </si>
  <si>
    <t>28329276</t>
  </si>
  <si>
    <t>folie nehořlavá parotěsná pro interiér (reakce na oheň - třída E) 140 g/m2</t>
  </si>
  <si>
    <t>-1874593006</t>
  </si>
  <si>
    <t>76,63*1,1 'Přepočtené koeficientem množství</t>
  </si>
  <si>
    <t>59</t>
  </si>
  <si>
    <t>763121213</t>
  </si>
  <si>
    <t>Stěna předsazená ze sádrokartonových desek bez nosné konstrukce jednoduše opláštěná deskou standardní A tl. 12,5 mm</t>
  </si>
  <si>
    <t>-784807979</t>
  </si>
  <si>
    <t>60</t>
  </si>
  <si>
    <t>763131411</t>
  </si>
  <si>
    <t>Podhled ze sádrokartonových desek dvouvrstvá zavěšená spodní konstrukce z ocelových profilů CD, UD jednoduše opláštěná deskou standardní A, tl. 12,5 mm, bez TI</t>
  </si>
  <si>
    <t>-147116708</t>
  </si>
  <si>
    <t>61</t>
  </si>
  <si>
    <t>763131751</t>
  </si>
  <si>
    <t>Podhled ze sádrokartonových desek ostatní práce a konstrukce na podhledech ze sádrokartonových desek montáž parotěsné zábrany</t>
  </si>
  <si>
    <t>824789961</t>
  </si>
  <si>
    <t>296653588</t>
  </si>
  <si>
    <t>50,699*1,1 'Přepočtené koeficientem množství</t>
  </si>
  <si>
    <t>63</t>
  </si>
  <si>
    <t>998763302</t>
  </si>
  <si>
    <t>Přesun hmot pro konstrukce montované z desek sádrokartonových, sádrovláknitých, cementovláknitých nebo cementových stanovený z hmotnosti přesunovaného materiálu vodorovná dopravní vzdálenost do 50 m v objektech výšky přes 6 do 12 m</t>
  </si>
  <si>
    <t>292821017</t>
  </si>
  <si>
    <t>764</t>
  </si>
  <si>
    <t>Konstrukce klempířské</t>
  </si>
  <si>
    <t>64</t>
  </si>
  <si>
    <t>764001901</t>
  </si>
  <si>
    <t>Napojení na stávající klempířské konstrukce délky spoje do 0,5 m</t>
  </si>
  <si>
    <t>kus</t>
  </si>
  <si>
    <t>-596473446</t>
  </si>
  <si>
    <t>3*2</t>
  </si>
  <si>
    <t>65</t>
  </si>
  <si>
    <t>55349268</t>
  </si>
  <si>
    <t>koleno kruhové s hrdlem titanzinek leskle válcovaný 100/72°</t>
  </si>
  <si>
    <t>-1363622670</t>
  </si>
  <si>
    <t>66</t>
  </si>
  <si>
    <t>764001861</t>
  </si>
  <si>
    <t>Demontáž klempířských konstrukcí oplechování hřebene do suti</t>
  </si>
  <si>
    <t>-371442620</t>
  </si>
  <si>
    <t>napojení al. plechů na živičnou krytinu</t>
  </si>
  <si>
    <t>6,8</t>
  </si>
  <si>
    <t>67</t>
  </si>
  <si>
    <t>764002801</t>
  </si>
  <si>
    <t>Demontáž klempířských konstrukcí závětrné lišty do suti</t>
  </si>
  <si>
    <t>-612292482</t>
  </si>
  <si>
    <t>pultová střecha</t>
  </si>
  <si>
    <t>1,2</t>
  </si>
  <si>
    <t>68</t>
  </si>
  <si>
    <t>764002851</t>
  </si>
  <si>
    <t>Demontáž klempířských konstrukcí oplechování parapetů do suti</t>
  </si>
  <si>
    <t>1986707019</t>
  </si>
  <si>
    <t>9,25+14</t>
  </si>
  <si>
    <t>69</t>
  </si>
  <si>
    <t>764002871</t>
  </si>
  <si>
    <t>Demontáž klempířských konstrukcí lemování zdí do suti</t>
  </si>
  <si>
    <t>-1979339209</t>
  </si>
  <si>
    <t>pultová střecha svislá zeď zámku</t>
  </si>
  <si>
    <t>2,6</t>
  </si>
  <si>
    <t>mezi pultovou a sedlovou střechou</t>
  </si>
  <si>
    <t>1,5</t>
  </si>
  <si>
    <t xml:space="preserve">sedlová střecha </t>
  </si>
  <si>
    <t>1,5*2</t>
  </si>
  <si>
    <t>70</t>
  </si>
  <si>
    <t>764004801</t>
  </si>
  <si>
    <t>Demontáž klempířských konstrukcí žlabu podokapního do suti</t>
  </si>
  <si>
    <t>-843198720</t>
  </si>
  <si>
    <t>71</t>
  </si>
  <si>
    <t>764004861</t>
  </si>
  <si>
    <t>Demontáž klempířských konstrukcí svodu do suti</t>
  </si>
  <si>
    <t>308386169</t>
  </si>
  <si>
    <t>2*1,5+1</t>
  </si>
  <si>
    <t>72</t>
  </si>
  <si>
    <t>764041321</t>
  </si>
  <si>
    <t>Dilatační lišta z titanzinkového lesklého válcovaného plechu připojovací, včetně tmelení rš 100 mm</t>
  </si>
  <si>
    <t>-941283549</t>
  </si>
  <si>
    <t>73</t>
  </si>
  <si>
    <t>764242306</t>
  </si>
  <si>
    <t>Oplechování střešních prvků z titanzinkového lesklého válcovaného plechu štítu závětrnou lištou rš 500 mm</t>
  </si>
  <si>
    <t>-488245677</t>
  </si>
  <si>
    <t>74</t>
  </si>
  <si>
    <t>764242334</t>
  </si>
  <si>
    <t>Oplechování střešních prvků z titanzinkového lesklého válcovaného plechu okapu okapovým plechem střechy rovné rš 330 mm</t>
  </si>
  <si>
    <t>1205824516</t>
  </si>
  <si>
    <t>75</t>
  </si>
  <si>
    <t>764245308</t>
  </si>
  <si>
    <t>Oplechování horních ploch zdí a nadezdívek (atik) z titanzinkového lesklého válcovaného plechu celoplošně lepené rš 750 mm</t>
  </si>
  <si>
    <t>1568908873</t>
  </si>
  <si>
    <t>76</t>
  </si>
  <si>
    <t>764246341</t>
  </si>
  <si>
    <t>Oplechování parapetů z titanzinkového lesklého válcovaného plechu rovných celoplošně lepené, bez rohů rš 150 mm</t>
  </si>
  <si>
    <t>593069457</t>
  </si>
  <si>
    <t>1,25*8</t>
  </si>
  <si>
    <t>77</t>
  </si>
  <si>
    <t>764341306</t>
  </si>
  <si>
    <t>Lemování zdí z titanzinkového lesklého válcovaného plechu boční nebo horní rovných, střech s krytinou prejzovou nebo vlnitou rš 500 mm</t>
  </si>
  <si>
    <t>99019256</t>
  </si>
  <si>
    <t>1,6*2</t>
  </si>
  <si>
    <t>78</t>
  </si>
  <si>
    <t>764541305</t>
  </si>
  <si>
    <t>Žlab podokapní z titanzinkového lesklého válcovaného plechu včetně háků a čel půlkruhový rš 330 mm</t>
  </si>
  <si>
    <t>740821761</t>
  </si>
  <si>
    <t>79</t>
  </si>
  <si>
    <t>59244095</t>
  </si>
  <si>
    <t>okapnice plechová</t>
  </si>
  <si>
    <t>-1974973175</t>
  </si>
  <si>
    <t>80</t>
  </si>
  <si>
    <t>764541325</t>
  </si>
  <si>
    <t>Žlab podokapní z titanzinkového lesklého válcovaného plechu včetně háků a čel roh nebo kout, žlabu půlkruhového rš 330 mm</t>
  </si>
  <si>
    <t>1758914128</t>
  </si>
  <si>
    <t>81</t>
  </si>
  <si>
    <t>764541346</t>
  </si>
  <si>
    <t>Žlab podokapní z titanzinkového lesklého válcovaného plechu včetně háků a čel kotlík oválný (trychtýřový), rš žlabu/průměr svodu 330/100 mm</t>
  </si>
  <si>
    <t>-2057352445</t>
  </si>
  <si>
    <t>82</t>
  </si>
  <si>
    <t>764547404</t>
  </si>
  <si>
    <t>Dilatace žlabu z titanzinkovaného plechu vložením dilatačního pásu s pryžovou vložkou rš 330 mm</t>
  </si>
  <si>
    <t>531618968</t>
  </si>
  <si>
    <t>3*0,3</t>
  </si>
  <si>
    <t>83</t>
  </si>
  <si>
    <t>764548323</t>
  </si>
  <si>
    <t>Svod z titanzinkového lesklého válcovaného plechu včetně objímek, kolen a odskoků kruhový, průměru 100 mm</t>
  </si>
  <si>
    <t>2134791107</t>
  </si>
  <si>
    <t>1+1,5*2</t>
  </si>
  <si>
    <t>84</t>
  </si>
  <si>
    <t>998764102</t>
  </si>
  <si>
    <t>Přesun hmot pro konstrukce klempířské stanovený z hmotnosti přesunovaného materiálu vodorovná dopravní vzdálenost do 50 m v objektech výšky přes 6 do 12 m</t>
  </si>
  <si>
    <t>2141628909</t>
  </si>
  <si>
    <t>765</t>
  </si>
  <si>
    <t>Krytina skládaná</t>
  </si>
  <si>
    <t>85</t>
  </si>
  <si>
    <t>765114021</t>
  </si>
  <si>
    <t>Krytina keramická hladká bobrovka sklonu střechy do 30° na sucho šupinové krytí režná</t>
  </si>
  <si>
    <t>602259436</t>
  </si>
  <si>
    <t>86</t>
  </si>
  <si>
    <t>765114311</t>
  </si>
  <si>
    <t>Krytina keramická hladká bobrovka sklonu střechy do 30° hřeben z hřebenáčů režných na sucho s větracím pásem kovovým</t>
  </si>
  <si>
    <t>729170970</t>
  </si>
  <si>
    <t>12,4</t>
  </si>
  <si>
    <t>87</t>
  </si>
  <si>
    <t>765114521</t>
  </si>
  <si>
    <t>Krytina keramická hladká bobrovka sklonu střechy do 30° štítová hrana na sucho okrajovými taškami režnými</t>
  </si>
  <si>
    <t>-1632783431</t>
  </si>
  <si>
    <t>88</t>
  </si>
  <si>
    <t>765191001</t>
  </si>
  <si>
    <t>Montáž pojistné hydroizolační fólie kladené ve sklonu do 20° lepením (vodotěsné podstřeší) na bednění nebo tepelnou izolaci</t>
  </si>
  <si>
    <t>564601683</t>
  </si>
  <si>
    <t>89</t>
  </si>
  <si>
    <t>59244396.KMB</t>
  </si>
  <si>
    <t>difuzně otevřená, větrotěsná pojistná hydroizolace s integrovaným samolepicím okrajem</t>
  </si>
  <si>
    <t>163123545</t>
  </si>
  <si>
    <t>59*1,15 'Přepočtené koeficientem množství</t>
  </si>
  <si>
    <t>90</t>
  </si>
  <si>
    <t>765191031</t>
  </si>
  <si>
    <t>Montáž pojistné hydroizolační fólie lepení těsnících pásků pod kontralatě</t>
  </si>
  <si>
    <t>-814675434</t>
  </si>
  <si>
    <t>91</t>
  </si>
  <si>
    <t>28329304</t>
  </si>
  <si>
    <t>páska těsnící jednostranně lepící parotěsných folií 3x30 mm</t>
  </si>
  <si>
    <t>-1734262986</t>
  </si>
  <si>
    <t>147,5*1,05 'Přepočtené koeficientem množství</t>
  </si>
  <si>
    <t>92</t>
  </si>
  <si>
    <t>765111203</t>
  </si>
  <si>
    <t>Montáž krytiny keramické okapové hrany s jednoduchou větrací mřížkou</t>
  </si>
  <si>
    <t>1885794843</t>
  </si>
  <si>
    <t>93</t>
  </si>
  <si>
    <t>59660202</t>
  </si>
  <si>
    <t>mřížka ochranná větrací jednoduchá š 55mm</t>
  </si>
  <si>
    <t>-2120866034</t>
  </si>
  <si>
    <t>31,5*1,02 'Přepočtené koeficientem množství</t>
  </si>
  <si>
    <t>998765102</t>
  </si>
  <si>
    <t>Přesun hmot pro krytiny skládané stanovený z hmotnosti přesunovaného materiálu vodorovná dopravní vzdálenost do 50 m na objektech výšky přes 6 do 12 m</t>
  </si>
  <si>
    <t>2133765755</t>
  </si>
  <si>
    <t>766</t>
  </si>
  <si>
    <t>Konstrukce truhlářské</t>
  </si>
  <si>
    <t>766222001R</t>
  </si>
  <si>
    <t xml:space="preserve">Demontáž garnýží </t>
  </si>
  <si>
    <t>-1360788760</t>
  </si>
  <si>
    <t>766411812</t>
  </si>
  <si>
    <t>Demontáž obložení stěn panely, plochy přes 1,5 m2</t>
  </si>
  <si>
    <t>-418279015</t>
  </si>
  <si>
    <t>2,5*12,3-1,5*1,5*6</t>
  </si>
  <si>
    <t>2,5*19,3-1,5*1,5*9</t>
  </si>
  <si>
    <t>97</t>
  </si>
  <si>
    <t>766411822</t>
  </si>
  <si>
    <t>Demontáž obložení stěn podkladových roštů</t>
  </si>
  <si>
    <t>-1374130637</t>
  </si>
  <si>
    <t>98</t>
  </si>
  <si>
    <t>766621201</t>
  </si>
  <si>
    <t>Montáž oken dřevěných včetně montáže rámu na polyuretanovou pěnu plochy přes 1 m2 otevíravých nebo sklápěcích do dřevěné konstrukce, výšky do 1,5 m</t>
  </si>
  <si>
    <t>-1413770054</t>
  </si>
  <si>
    <t>1,25*1,5*8</t>
  </si>
  <si>
    <t>99</t>
  </si>
  <si>
    <t>766629001R</t>
  </si>
  <si>
    <t>okno otevíravé dvoukřídlové dřevěné 1250/1500</t>
  </si>
  <si>
    <t>1849343483</t>
  </si>
  <si>
    <t>100</t>
  </si>
  <si>
    <t>766694112</t>
  </si>
  <si>
    <t>Montáž ostatních truhlářských konstrukcí parapetních desek dřevěných nebo plastových šířky do 300 mm, délky přes 1000 do 1600 mm</t>
  </si>
  <si>
    <t>-651651424</t>
  </si>
  <si>
    <t>101</t>
  </si>
  <si>
    <t>60794100</t>
  </si>
  <si>
    <t>deska parapetní dřevotřísková vnitřní 0,15 x 1 m</t>
  </si>
  <si>
    <t>1221251829</t>
  </si>
  <si>
    <t>10*1,05 'Přepočtené koeficientem množství</t>
  </si>
  <si>
    <t>102</t>
  </si>
  <si>
    <t>60794121</t>
  </si>
  <si>
    <t>koncovka PVC k parapetním dřevotřískovým deskám 600 mm</t>
  </si>
  <si>
    <t>1788726034</t>
  </si>
  <si>
    <t>103</t>
  </si>
  <si>
    <t>998766102</t>
  </si>
  <si>
    <t>Přesun hmot pro konstrukce truhlářské stanovený z hmotnosti přesunovaného materiálu vodorovná dopravní vzdálenost do 50 m v objektech výšky přes 6 do 12 m</t>
  </si>
  <si>
    <t>45481742</t>
  </si>
  <si>
    <t>767</t>
  </si>
  <si>
    <t>Konstrukce zámečnické</t>
  </si>
  <si>
    <t>104</t>
  </si>
  <si>
    <t>767392802</t>
  </si>
  <si>
    <t>Demontáž krytin střech z plechů šroubovaných</t>
  </si>
  <si>
    <t>2025928067</t>
  </si>
  <si>
    <t>105</t>
  </si>
  <si>
    <t>767581802</t>
  </si>
  <si>
    <t>Demontáž podhledů lamel</t>
  </si>
  <si>
    <t>-555754697</t>
  </si>
  <si>
    <t>106</t>
  </si>
  <si>
    <t>767582800</t>
  </si>
  <si>
    <t>Demontáž podhledů roštů</t>
  </si>
  <si>
    <t>-2026775110</t>
  </si>
  <si>
    <t>776</t>
  </si>
  <si>
    <t>Podlahy povlakové</t>
  </si>
  <si>
    <t>107</t>
  </si>
  <si>
    <t>776201812</t>
  </si>
  <si>
    <t>Demontáž povlakových podlahovin lepených ručně s podložkou</t>
  </si>
  <si>
    <t>-705435806</t>
  </si>
  <si>
    <t>-1,2*4,9</t>
  </si>
  <si>
    <t>108</t>
  </si>
  <si>
    <t>776301812</t>
  </si>
  <si>
    <t>Demontáž povlakových podlahovin ze schodišťových stupňů s podložkou</t>
  </si>
  <si>
    <t>-1835742812</t>
  </si>
  <si>
    <t>1,2*15</t>
  </si>
  <si>
    <t>109</t>
  </si>
  <si>
    <t>776410811</t>
  </si>
  <si>
    <t>Demontáž soklíků nebo lišt pryžových nebo plastových</t>
  </si>
  <si>
    <t>-1348449737</t>
  </si>
  <si>
    <t>14,7+14,75+3,15+4+0,8+2,45+2,25+1,45+1,1+5,15</t>
  </si>
  <si>
    <t>-(0,9*3+0,6*3)</t>
  </si>
  <si>
    <t>110</t>
  </si>
  <si>
    <t>776430811</t>
  </si>
  <si>
    <t>Demontáž soklíků nebo lišt hran schodišťových</t>
  </si>
  <si>
    <t>-2030207194</t>
  </si>
  <si>
    <t>111</t>
  </si>
  <si>
    <t>776991821</t>
  </si>
  <si>
    <t>Ostatní práce odstranění lepidla ručně z podlah</t>
  </si>
  <si>
    <t>-51387677</t>
  </si>
  <si>
    <t>112</t>
  </si>
  <si>
    <t>776991822</t>
  </si>
  <si>
    <t>Ostatní práce odstranění lepidla ručně ze schodišťových stupňů</t>
  </si>
  <si>
    <t>477847369</t>
  </si>
  <si>
    <t>113</t>
  </si>
  <si>
    <t>776141122</t>
  </si>
  <si>
    <t>Příprava podkladu vyrovnání samonivelační stěrkou podlah min.pevnosti 30 MPa, tloušťky přes 3 do 5 mm</t>
  </si>
  <si>
    <t>-485331925</t>
  </si>
  <si>
    <t>114</t>
  </si>
  <si>
    <t>776142112</t>
  </si>
  <si>
    <t>Příprava podkladu vyrovnání samonivelační stěrkou schodišť stupnic, šířky do 300 mm min.pevnosti 35 MPa, tloušťky přes 3 do 5 mm</t>
  </si>
  <si>
    <t>-1640820556</t>
  </si>
  <si>
    <t>115</t>
  </si>
  <si>
    <t>776143112</t>
  </si>
  <si>
    <t>Příprava podkladu tmelení schodišť podstupnic, výšky do 200 mm stěrka tloušťky přes 3 do 5 mm</t>
  </si>
  <si>
    <t>648075029</t>
  </si>
  <si>
    <t>116</t>
  </si>
  <si>
    <t>776321111</t>
  </si>
  <si>
    <t>Montáž podlahovin z PVC na schodišťové stupně stupnic, šířky do 300 mm</t>
  </si>
  <si>
    <t>-1221613177</t>
  </si>
  <si>
    <t>117</t>
  </si>
  <si>
    <t>776321211</t>
  </si>
  <si>
    <t>Montáž podlahovin z PVC na schodišťové stupně podstupnic, výšky do 200 mm</t>
  </si>
  <si>
    <t>-1250068843</t>
  </si>
  <si>
    <t>118</t>
  </si>
  <si>
    <t>28412111</t>
  </si>
  <si>
    <t>krytina podlahová PVC vinylová tl. 2,50mm, nášlap.vrstva 0,70mm šíře 2/4 m</t>
  </si>
  <si>
    <t>-501404374</t>
  </si>
  <si>
    <t>0,5*1,2*18</t>
  </si>
  <si>
    <t>10,8*1,1 'Přepočtené koeficientem množství</t>
  </si>
  <si>
    <t>119</t>
  </si>
  <si>
    <t>776221111</t>
  </si>
  <si>
    <t>Montáž podlahovin z PVC lepením standardním lepidlem z pásů standardních</t>
  </si>
  <si>
    <t>-1681583132</t>
  </si>
  <si>
    <t>120</t>
  </si>
  <si>
    <t>1451966580</t>
  </si>
  <si>
    <t>44,819*1,1 'Přepočtené koeficientem množství</t>
  </si>
  <si>
    <t>121</t>
  </si>
  <si>
    <t>776421111</t>
  </si>
  <si>
    <t>Montáž lišt obvodových lepených</t>
  </si>
  <si>
    <t>346886115</t>
  </si>
  <si>
    <t>-(0,9*3+0,6)</t>
  </si>
  <si>
    <t>122</t>
  </si>
  <si>
    <t>28411003</t>
  </si>
  <si>
    <t>lišta soklová PVC 30 x 30 mm</t>
  </si>
  <si>
    <t>2126435595</t>
  </si>
  <si>
    <t>46,5*1,02 'Přepočtené koeficientem množství</t>
  </si>
  <si>
    <t>123</t>
  </si>
  <si>
    <t>776421211</t>
  </si>
  <si>
    <t>Montáž lišt schodišťových samolepících</t>
  </si>
  <si>
    <t>-1410543059</t>
  </si>
  <si>
    <t>0,5*18-0,3</t>
  </si>
  <si>
    <t>124</t>
  </si>
  <si>
    <t>28411004</t>
  </si>
  <si>
    <t>lišta soklová PVC samolepící 30 x 30 mm</t>
  </si>
  <si>
    <t>-606253859</t>
  </si>
  <si>
    <t>8,7*1,02 'Přepočtené koeficientem množství</t>
  </si>
  <si>
    <t>125</t>
  </si>
  <si>
    <t>776431111</t>
  </si>
  <si>
    <t>Montáž schodišťových hran kovových nebo plastových lepených</t>
  </si>
  <si>
    <t>-1282314104</t>
  </si>
  <si>
    <t>126</t>
  </si>
  <si>
    <t>28342160</t>
  </si>
  <si>
    <t>hrana schodová s lemovým ukončením z PVC 30/35/3 mm</t>
  </si>
  <si>
    <t>-916025719</t>
  </si>
  <si>
    <t>18*1,02 'Přepočtené koeficientem množství</t>
  </si>
  <si>
    <t>127</t>
  </si>
  <si>
    <t>998776102</t>
  </si>
  <si>
    <t>Přesun hmot pro podlahy povlakové stanovený z hmotnosti přesunovaného materiálu vodorovná dopravní vzdálenost do 50 m v objektech výšky přes 6 do 12 m</t>
  </si>
  <si>
    <t>-911587452</t>
  </si>
  <si>
    <t>784</t>
  </si>
  <si>
    <t>Dokončovací práce - malby a tapety</t>
  </si>
  <si>
    <t>128</t>
  </si>
  <si>
    <t>784171101</t>
  </si>
  <si>
    <t>Zakrytí nemalovaných ploch (materiál ve specifikaci) včetně pozdějšího odkrytí podlah</t>
  </si>
  <si>
    <t>2102930716</t>
  </si>
  <si>
    <t>129</t>
  </si>
  <si>
    <t>58124844</t>
  </si>
  <si>
    <t>fólie pro malířské potřeby zakrývací,  25µ,  4 x 5 m</t>
  </si>
  <si>
    <t>-989318286</t>
  </si>
  <si>
    <t>130</t>
  </si>
  <si>
    <t>784181101</t>
  </si>
  <si>
    <t>Penetrace podkladu jednonásobná základní akrylátová v místnostech výšky do 3,80 m</t>
  </si>
  <si>
    <t>1949664332</t>
  </si>
  <si>
    <t>strop</t>
  </si>
  <si>
    <t>50,699</t>
  </si>
  <si>
    <t>2,5*(2,5+3,15+4+0,8+2,45+2,25+1,45+1,1+5,15)</t>
  </si>
  <si>
    <t>dveře</t>
  </si>
  <si>
    <t>-(0,9*2*3+0,6*2)</t>
  </si>
  <si>
    <t>131</t>
  </si>
  <si>
    <t>784221101</t>
  </si>
  <si>
    <t>Malby z malířských směsí otěruvzdorných za sucha dvojnásobné, bílé za sucha otěruvzdorné dobře v místnostech výšky do 3,80 m</t>
  </si>
  <si>
    <t>-1577587324</t>
  </si>
  <si>
    <t>789</t>
  </si>
  <si>
    <t>Povrchové úpravy ocelových konstrukcí a technologických zařízení</t>
  </si>
  <si>
    <t>132</t>
  </si>
  <si>
    <t>789001</t>
  </si>
  <si>
    <t>Očištění ocelové nosné konstrukce, odrezivění, nátěr (vč. nosného sloupu)</t>
  </si>
  <si>
    <t>soubor</t>
  </si>
  <si>
    <t>-233123241</t>
  </si>
  <si>
    <t>VRN</t>
  </si>
  <si>
    <t>Vedlejší rozpočtové náklady</t>
  </si>
  <si>
    <t>VRN1</t>
  </si>
  <si>
    <t>Průzkumné, geodetické a projektové práce</t>
  </si>
  <si>
    <t>133</t>
  </si>
  <si>
    <t>011514000</t>
  </si>
  <si>
    <t>Stavebně-statický průzkum</t>
  </si>
  <si>
    <t>1024</t>
  </si>
  <si>
    <t>-526144190</t>
  </si>
  <si>
    <t>Poznámka k položce:
Kontrola stavu ocelové nosné konstrukce.</t>
  </si>
  <si>
    <t>VRN3</t>
  </si>
  <si>
    <t>Zařízení staveniště</t>
  </si>
  <si>
    <t>134</t>
  </si>
  <si>
    <t>030001000</t>
  </si>
  <si>
    <t>1721282237</t>
  </si>
  <si>
    <t>135</t>
  </si>
  <si>
    <t>034103000</t>
  </si>
  <si>
    <t>Oplocení staveniště</t>
  </si>
  <si>
    <t>713666506</t>
  </si>
  <si>
    <t>Poznámka k položce:
Mobilní oplocení.</t>
  </si>
  <si>
    <t>136</t>
  </si>
  <si>
    <t>034503000</t>
  </si>
  <si>
    <t>Informační tabule na staveništi</t>
  </si>
  <si>
    <t>1497457074</t>
  </si>
  <si>
    <t>137</t>
  </si>
  <si>
    <t>039103000</t>
  </si>
  <si>
    <t>Rozebrání, bourání a odvoz zařízení staveniště</t>
  </si>
  <si>
    <t>398687653</t>
  </si>
  <si>
    <t>VRN5</t>
  </si>
  <si>
    <t>Finanční náklady</t>
  </si>
  <si>
    <t>138</t>
  </si>
  <si>
    <t>052203000</t>
  </si>
  <si>
    <t>Rezerva dodavatele</t>
  </si>
  <si>
    <t>-223108309</t>
  </si>
  <si>
    <t>Poznámka k položce:
Nepředvídatelné práce.</t>
  </si>
  <si>
    <t>02 - rekonstrukce sociálního zařízení</t>
  </si>
  <si>
    <t xml:space="preserve">    3 - Svislé a kompletní konstrukce</t>
  </si>
  <si>
    <t xml:space="preserve">      34 - Stěny a příčky</t>
  </si>
  <si>
    <t xml:space="preserve">      61 - Úprava povrchů vnitřních</t>
  </si>
  <si>
    <t xml:space="preserve">      63 - Podlahy a podlahové konstrukce</t>
  </si>
  <si>
    <t xml:space="preserve">      64 - Osazování výplní otvorů</t>
  </si>
  <si>
    <t xml:space="preserve">      97 - Prorážení otvorů a ostatní bourací práce</t>
  </si>
  <si>
    <t xml:space="preserve">    711 - Izolace proti vodě, vlhkosti a plynům</t>
  </si>
  <si>
    <t xml:space="preserve">    721 - Zdravotechnika</t>
  </si>
  <si>
    <t xml:space="preserve">    725 - Zdravotechnika - zařizovací předměty</t>
  </si>
  <si>
    <t xml:space="preserve">    751 - Vzduchotechnika</t>
  </si>
  <si>
    <t xml:space="preserve">    771 - Podlahy z dlaždic</t>
  </si>
  <si>
    <t xml:space="preserve">    781 - Dokončovací práce - obklady</t>
  </si>
  <si>
    <t>Svislé a kompletní konstrukce</t>
  </si>
  <si>
    <t>Stěny a příčky</t>
  </si>
  <si>
    <t>317121151R</t>
  </si>
  <si>
    <t>Montáž překladů dodatečně do připravených rýh, světlosti otvoru do 1050 mm</t>
  </si>
  <si>
    <t>-1203822406</t>
  </si>
  <si>
    <t>59321002</t>
  </si>
  <si>
    <t>překlad pórobetonový nenosný š 100mm dl 1000-1250mm</t>
  </si>
  <si>
    <t>-1988842667</t>
  </si>
  <si>
    <t>340271025</t>
  </si>
  <si>
    <t>Zazdívka otvorů v příčkách nebo stěnách pórobetonovými tvárnicemi plochy přes 1 m2 do 4 m2, objemová hmotnost 500 kg/m3, tloušťka příčky 100 mm</t>
  </si>
  <si>
    <t>-1035597879</t>
  </si>
  <si>
    <t>0,7*2,05</t>
  </si>
  <si>
    <t>1*2,05</t>
  </si>
  <si>
    <t>Úprava povrchů vnitřních</t>
  </si>
  <si>
    <t>612135101</t>
  </si>
  <si>
    <t>Hrubá výplň rýh maltou jakékoli šířky rýhy ve stěnách</t>
  </si>
  <si>
    <t>-377606216</t>
  </si>
  <si>
    <t>0,1*15</t>
  </si>
  <si>
    <t>612321121</t>
  </si>
  <si>
    <t>Omítka vápenocementová vnitřních ploch nanášená ručně jednovrstvá, tloušťky do 10 mm hladká svislých konstrukcí stěn</t>
  </si>
  <si>
    <t>-45464638</t>
  </si>
  <si>
    <t>2,2*(3*2+2,1*2)-1*2,02</t>
  </si>
  <si>
    <t>2,2*(3+2,7+2,9+3)-1*2,02</t>
  </si>
  <si>
    <t>612325225</t>
  </si>
  <si>
    <t>Vápenocementová omítka jednotlivých malých ploch štuková na stěnách, plochy jednotlivě přes 1,0 do 4 m2</t>
  </si>
  <si>
    <t>2126201888</t>
  </si>
  <si>
    <t>zazděné dveře z chodby</t>
  </si>
  <si>
    <t>619995001</t>
  </si>
  <si>
    <t>Začištění omítek (s dodáním hmot) kolem oken, dveří, podlah, obkladů apod.</t>
  </si>
  <si>
    <t>1404998874</t>
  </si>
  <si>
    <t>kolem dveří</t>
  </si>
  <si>
    <t>5*2</t>
  </si>
  <si>
    <t>kolem obkladů</t>
  </si>
  <si>
    <t>3*2+2,1*2</t>
  </si>
  <si>
    <t>3+2,7+2,9+3</t>
  </si>
  <si>
    <t>Podlahy a podlahové konstrukce</t>
  </si>
  <si>
    <t>631311113</t>
  </si>
  <si>
    <t>Mazanina z betonu prostého bez zvýšených nároků na prostředí tl. přes 50 do 80 mm tř. C 12/15</t>
  </si>
  <si>
    <t>666544933</t>
  </si>
  <si>
    <t>0,05*(6,3+8,4)</t>
  </si>
  <si>
    <t>631319011</t>
  </si>
  <si>
    <t>Příplatek k cenám mazanin za úpravu povrchu mazaniny přehlazením, mazanina tl. přes 50 do 80 mm</t>
  </si>
  <si>
    <t>-1496714263</t>
  </si>
  <si>
    <t>632481213</t>
  </si>
  <si>
    <t>Separační vrstva k oddělení podlahových vrstev z polyetylénové fólie</t>
  </si>
  <si>
    <t>1508972187</t>
  </si>
  <si>
    <t>6,3+8,4</t>
  </si>
  <si>
    <t>634111113</t>
  </si>
  <si>
    <t>Obvodová dilatace mezi stěnou a mazaninou pružnou těsnicí páskou výšky 80 mm</t>
  </si>
  <si>
    <t>1156064188</t>
  </si>
  <si>
    <t>2,1*2+3*2-1</t>
  </si>
  <si>
    <t>3+2,9+3+2,7-1</t>
  </si>
  <si>
    <t>Osazování výplní otvorů</t>
  </si>
  <si>
    <t>642944121</t>
  </si>
  <si>
    <t>Osazení ocelových dveřních zárubní lisovaných nebo z úhelníků dodatečně s vybetonováním prahu, plochy do 2,5 m2</t>
  </si>
  <si>
    <t>2036664247</t>
  </si>
  <si>
    <t>55331119</t>
  </si>
  <si>
    <t>zárubeň ocelová pro běžné zdění hranatý profil 110 900 L/P</t>
  </si>
  <si>
    <t>-1890896236</t>
  </si>
  <si>
    <t>-1232046010</t>
  </si>
  <si>
    <t>263057710</t>
  </si>
  <si>
    <t>962031132</t>
  </si>
  <si>
    <t>Bourání příček z cihel, tvárnic nebo příčkovek z cihel pálených, plných nebo dutých na maltu vápennou nebo vápenocementovou, tl. do 100 mm</t>
  </si>
  <si>
    <t>873947001</t>
  </si>
  <si>
    <t>2,7*(3+1*2)-0,7*2,05</t>
  </si>
  <si>
    <t>2,7*(3+0,5+0,45)</t>
  </si>
  <si>
    <t>965042141</t>
  </si>
  <si>
    <t>Bourání mazanin betonových nebo z litého asfaltu tl. do 100 mm, plochy přes 4 m2</t>
  </si>
  <si>
    <t>-334233650</t>
  </si>
  <si>
    <t>0,05*(1,7+1,2+1,7+1,2+2,4+1,7+2,1+1,6)</t>
  </si>
  <si>
    <t>965081213</t>
  </si>
  <si>
    <t>Bourání podlah z dlaždic bez podkladního lože nebo mazaniny, s jakoukoliv výplní spár keramických nebo xylolitových tl. do 10 mm, plochy přes 1 m2</t>
  </si>
  <si>
    <t>68034375</t>
  </si>
  <si>
    <t>1,7+1,2+1,7+1,2+2,4+1,7+2,1+1,6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</si>
  <si>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</si>
  <si>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</si>
  <si>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-1596899672</t>
  </si>
  <si>
    <t>0,1*2</t>
  </si>
  <si>
    <t>968072455</t>
  </si>
  <si>
    <t>Vybourání kovových rámů oken s křídly, dveřních zárubní, vrat, stěn, ostění nebo obkladů dveřních zárubní, plochy do 2 m2</t>
  </si>
  <si>
    <t>2122229881</t>
  </si>
  <si>
    <t>0,6*2*4</t>
  </si>
  <si>
    <t>0,9*2*2</t>
  </si>
  <si>
    <t>Prorážení otvorů a ostatní bourací práce</t>
  </si>
  <si>
    <t>971038521</t>
  </si>
  <si>
    <t>Vybourání otvorů ve zdivu základovém nebo nadzákladovém z cihel, tvárnic, příčkovek dutých tvárnic nebo příčkovek, velikosti plochy do 1 m2, tl. do 100 mm</t>
  </si>
  <si>
    <t>-1948137768</t>
  </si>
  <si>
    <t>0,3*2</t>
  </si>
  <si>
    <t>974031142</t>
  </si>
  <si>
    <t>Vysekání rýh ve zdivu cihelném na maltu vápennou nebo vápenocementovou do hl. 70 mm a šířky do 70 mm</t>
  </si>
  <si>
    <t>448364848</t>
  </si>
  <si>
    <t>974032666</t>
  </si>
  <si>
    <t>Vysekání rýh ve stěnách nebo příčkách z dutých cihel, tvárnic, desek pro vtahování nosníků do zdí před vybouráním otvoru do hl. 150 mm, při výšce nosníku do 250 mm</t>
  </si>
  <si>
    <t>-1947035219</t>
  </si>
  <si>
    <t>1,25*2</t>
  </si>
  <si>
    <t>978013191</t>
  </si>
  <si>
    <t>Otlučení vápenných nebo vápenocementových omítek vnitřních ploch stěn s vyškrabáním spar, s očištěním zdiva, v rozsahu přes 50 do 100 %</t>
  </si>
  <si>
    <t>-1813247861</t>
  </si>
  <si>
    <t>0,7*(1*4+1,7*2+1,2*2)-0,7*0,5*2</t>
  </si>
  <si>
    <t>0,7*(1,4*2+1,7*2+1,2*2+1,2+1,4)-1*0,5*2</t>
  </si>
  <si>
    <t>978059541</t>
  </si>
  <si>
    <t>Odsekání obkladů stěn včetně otlučení podkladní omítky až na zdivo z obkládaček vnitřních, z jakýchkoliv materiálů, plochy přes 1 m2</t>
  </si>
  <si>
    <t>-79148285</t>
  </si>
  <si>
    <t>1,5*(1*4+1,7*2+1,2*2-0,7*2)</t>
  </si>
  <si>
    <t>1,5*(1,4*2+1,7*2+1,2*2+1,2+1,4-1*2)</t>
  </si>
  <si>
    <t>997013211</t>
  </si>
  <si>
    <t>Vnitrostaveništní doprava suti a vybouraných hmot vodorovně do 50 m svisle ručně (nošením po schodech) pro budovy a haly výšky do 6 m</t>
  </si>
  <si>
    <t>-152109820</t>
  </si>
  <si>
    <t>493890227</t>
  </si>
  <si>
    <t>-1611195211</t>
  </si>
  <si>
    <t>8,689*15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</si>
  <si>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</si>
  <si>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</si>
  <si>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2016990778</t>
  </si>
  <si>
    <t>-1292401847</t>
  </si>
  <si>
    <t>711</t>
  </si>
  <si>
    <t>Izolace proti vodě, vlhkosti a plynům</t>
  </si>
  <si>
    <t>711493111.SMB</t>
  </si>
  <si>
    <t>Izolace proti podpovrchové a tlakové vodě vodorovná těsnicí kaší SCHOMBURG AQUAFIN-2K</t>
  </si>
  <si>
    <t>-415900881</t>
  </si>
  <si>
    <t>711493121.SMB</t>
  </si>
  <si>
    <t>Izolace proti podpovrchové a tlakové vodě svislá těsnicí kaší SCHOMBURG AQUAFIN-2K</t>
  </si>
  <si>
    <t>-389147044</t>
  </si>
  <si>
    <t>2*2</t>
  </si>
  <si>
    <t>0,3*(3*2+2,1*2-1)</t>
  </si>
  <si>
    <t>0,3*(3+2,9+3+2,7-1-2)</t>
  </si>
  <si>
    <t>998711101</t>
  </si>
  <si>
    <t>Přesun hmot pro izolace proti vodě, vlhkosti a plynům stanovený z hmotnosti přesunovaného materiálu vodorovná dopravní vzdálenost do 50 m v objektech výšky do 6 m</t>
  </si>
  <si>
    <t>-447262309</t>
  </si>
  <si>
    <t>713121111</t>
  </si>
  <si>
    <t>Montáž tepelné izolace podlah rohožemi, pásy, deskami, dílci, bloky (izolační materiál ve specifikaci) kladenými volně jednovrstvá</t>
  </si>
  <si>
    <t>-1661404653</t>
  </si>
  <si>
    <t>63141248</t>
  </si>
  <si>
    <t>deska izolační minerální podlahová tl 20mm</t>
  </si>
  <si>
    <t>-1328497397</t>
  </si>
  <si>
    <t>14,7*1,02 'Přepočtené koeficientem množství</t>
  </si>
  <si>
    <t>998713101</t>
  </si>
  <si>
    <t>Přesun hmot pro izolace tepelné stanovený z hmotnosti přesunovaného materiálu vodorovná dopravní vzdálenost do 50 m v objektech výšky do 6 m</t>
  </si>
  <si>
    <t>-1358995395</t>
  </si>
  <si>
    <t>721</t>
  </si>
  <si>
    <t>Zdravotechnika</t>
  </si>
  <si>
    <t>721001</t>
  </si>
  <si>
    <t>Rozvody vody a kanalizace</t>
  </si>
  <si>
    <t>1647308942</t>
  </si>
  <si>
    <t>721212113</t>
  </si>
  <si>
    <t>Odtokové sprchové žlaby se zápachovou uzávěrkou a krycím roštem délky 900 mm</t>
  </si>
  <si>
    <t>-205952431</t>
  </si>
  <si>
    <t>725</t>
  </si>
  <si>
    <t>Zdravotechnika - zařizovací předměty</t>
  </si>
  <si>
    <t>725110811</t>
  </si>
  <si>
    <t>Demontáž klozetů splachovacích s nádrží nebo tlakovým splachovačem</t>
  </si>
  <si>
    <t>-944244099</t>
  </si>
  <si>
    <t>725210821</t>
  </si>
  <si>
    <t>Demontáž umyvadel bez výtokových armatur umyvadel</t>
  </si>
  <si>
    <t>217294732</t>
  </si>
  <si>
    <t>725820801</t>
  </si>
  <si>
    <t>Demontáž baterií nástěnných do G 3/4</t>
  </si>
  <si>
    <t>-195275926</t>
  </si>
  <si>
    <t>725590811</t>
  </si>
  <si>
    <t>Vnitrostaveništní přemístění vybouraných (demontovaných) hmot zařizovacích předmětů vodorovně do 100 m v objektech výšky do 6 m</t>
  </si>
  <si>
    <t>-1057500530</t>
  </si>
  <si>
    <t>725600001</t>
  </si>
  <si>
    <t>Kompletace zařizovacích předmětů</t>
  </si>
  <si>
    <t>-563838031</t>
  </si>
  <si>
    <t>725001</t>
  </si>
  <si>
    <t>WC kombi vysoké pro invalidy, bílé, vč. sedátka</t>
  </si>
  <si>
    <t>795838947</t>
  </si>
  <si>
    <t>725002</t>
  </si>
  <si>
    <t>umyvadlo pro invalidy 65x55</t>
  </si>
  <si>
    <t>725424094</t>
  </si>
  <si>
    <t>725003</t>
  </si>
  <si>
    <t>baterie umyvadlová stojánková páková</t>
  </si>
  <si>
    <t>77405579</t>
  </si>
  <si>
    <t>725004</t>
  </si>
  <si>
    <t>baterie umyvadlová stojánková páková se sprchou</t>
  </si>
  <si>
    <t>-2038740204</t>
  </si>
  <si>
    <t>725005</t>
  </si>
  <si>
    <t>baterie sprchová nástěnná, vč. držáku</t>
  </si>
  <si>
    <t>204325228</t>
  </si>
  <si>
    <t>725006</t>
  </si>
  <si>
    <t>zrcadlo sklopné s páčkou</t>
  </si>
  <si>
    <t>1098703776</t>
  </si>
  <si>
    <t>725007</t>
  </si>
  <si>
    <t>madlo pevné k WC 900mm bílé</t>
  </si>
  <si>
    <t>1215768731</t>
  </si>
  <si>
    <t>725008</t>
  </si>
  <si>
    <t>madlo sklopné k WC 900mm, bílé</t>
  </si>
  <si>
    <t>-2125544046</t>
  </si>
  <si>
    <t>725009</t>
  </si>
  <si>
    <t>madlo k umyvadlu svislé 500mm</t>
  </si>
  <si>
    <t>-652005123</t>
  </si>
  <si>
    <t>725010</t>
  </si>
  <si>
    <t>odpadkový koš nerez 5l</t>
  </si>
  <si>
    <t>-1555007056</t>
  </si>
  <si>
    <t>725011</t>
  </si>
  <si>
    <t>plastový dávkovač tekutého mýdla</t>
  </si>
  <si>
    <t>-1782259548</t>
  </si>
  <si>
    <t>725012</t>
  </si>
  <si>
    <t>plastový zásobník toaletních papírů</t>
  </si>
  <si>
    <t>-544533644</t>
  </si>
  <si>
    <t>725013</t>
  </si>
  <si>
    <t>plastový zásobník papírových ručníků</t>
  </si>
  <si>
    <t>-1025321588</t>
  </si>
  <si>
    <t>725014</t>
  </si>
  <si>
    <t>dvojháček nerez na oděv</t>
  </si>
  <si>
    <t>729542060</t>
  </si>
  <si>
    <t>998725101</t>
  </si>
  <si>
    <t>Přesun hmot pro zařizovací předměty stanovený z hmotnosti přesunovaného materiálu vodorovná dopravní vzdálenost do 50 m v objektech výšky do 6 m</t>
  </si>
  <si>
    <t>1375999620</t>
  </si>
  <si>
    <t>741001</t>
  </si>
  <si>
    <t>Oprava elektroinstalace vč. výměny osvětlení</t>
  </si>
  <si>
    <t>1590066310</t>
  </si>
  <si>
    <t>751</t>
  </si>
  <si>
    <t>Vzduchotechnika</t>
  </si>
  <si>
    <t>751111052</t>
  </si>
  <si>
    <t>Montáž ventilátoru axiálního podhledového, průměru přes 100 do 200 mm</t>
  </si>
  <si>
    <t>-1059962165</t>
  </si>
  <si>
    <t>340000031800000051</t>
  </si>
  <si>
    <t xml:space="preserve">Axiální ventilátor stropní </t>
  </si>
  <si>
    <t>-1432266793</t>
  </si>
  <si>
    <t>763131451</t>
  </si>
  <si>
    <t>Podhled ze sádrokartonových desek dvouvrstvá zavěšená spodní konstrukce z ocelových profilů CD, UD jednoduše opláštěná deskou impregnovanou H2, tl. 12,5 mm, bez TI</t>
  </si>
  <si>
    <t>-441314612</t>
  </si>
  <si>
    <t>234374557</t>
  </si>
  <si>
    <t>2092038737</t>
  </si>
  <si>
    <t>14,7*1,1 'Přepočtené koeficientem množství</t>
  </si>
  <si>
    <t>763164221</t>
  </si>
  <si>
    <t>Obklad ze sádrokartonových desek konstrukcí dřevěných včetně ochranných úhelníků ve tvaru U rozvinuté šíře do 0,6 m, opláštěný deskou impregnovanou H2, tl. 12,5 mm</t>
  </si>
  <si>
    <t>738499281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</si>
  <si>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</si>
  <si>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</si>
  <si>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1411316375</t>
  </si>
  <si>
    <t>766660002</t>
  </si>
  <si>
    <t>Montáž dveřních křídel dřevěných nebo plastových otevíravých do ocelové zárubně povrchově upravených jednokřídlových, šířky přes 800 mm</t>
  </si>
  <si>
    <t>1357587628</t>
  </si>
  <si>
    <t>61160222</t>
  </si>
  <si>
    <t>dveře dřevěné vnitřní hladké plné 1křídlové 90x197</t>
  </si>
  <si>
    <t>-2001780758</t>
  </si>
  <si>
    <t>766660722</t>
  </si>
  <si>
    <t>Montáž dveřních doplňků dveřního kování zámku</t>
  </si>
  <si>
    <t>-1800460108</t>
  </si>
  <si>
    <t>766001</t>
  </si>
  <si>
    <t>kování dveřní</t>
  </si>
  <si>
    <t>1707361611</t>
  </si>
  <si>
    <t>766691914</t>
  </si>
  <si>
    <t>Ostatní práce vyvěšení nebo zavěšení křídel s případným uložením a opětovným zavěšením po provedení stavebních změn dřevěných dveřních, plochy do 2 m2</t>
  </si>
  <si>
    <t>-1842258604</t>
  </si>
  <si>
    <t>998766101</t>
  </si>
  <si>
    <t>Přesun hmot pro konstrukce truhlářské stanovený z hmotnosti přesunovaného materiálu vodorovná dopravní vzdálenost do 50 m v objektech výšky do 6 m</t>
  </si>
  <si>
    <t>-1399642332</t>
  </si>
  <si>
    <t>569853908</t>
  </si>
  <si>
    <t>-384697280</t>
  </si>
  <si>
    <t>767649194</t>
  </si>
  <si>
    <t>Montáž dveří ocelových doplňků dveří madel</t>
  </si>
  <si>
    <t>436519271</t>
  </si>
  <si>
    <t>55147055</t>
  </si>
  <si>
    <t>madlo invalidní rovné bílé 800mm</t>
  </si>
  <si>
    <t>2080089477</t>
  </si>
  <si>
    <t>998767101</t>
  </si>
  <si>
    <t>Přesun hmot pro zámečnické konstrukce stanovený z hmotnosti přesunovaného materiálu vodorovná dopravní vzdálenost do 50 m v objektech výšky do 6 m</t>
  </si>
  <si>
    <t>-369245053</t>
  </si>
  <si>
    <t>771</t>
  </si>
  <si>
    <t>Podlahy z dlaždic</t>
  </si>
  <si>
    <t>771574113</t>
  </si>
  <si>
    <t>Montáž podlah z dlaždic keramických lepených flexibilním lepidlem režných nebo glazovaných hladkých přes 9 do 12 ks/ m2</t>
  </si>
  <si>
    <t>-2072180573</t>
  </si>
  <si>
    <t>59761003</t>
  </si>
  <si>
    <t>dlaždice keramické koupelnové protiskluzové</t>
  </si>
  <si>
    <t>798323751</t>
  </si>
  <si>
    <t>771591111</t>
  </si>
  <si>
    <t>Podlahy - ostatní práce penetrace podkladu</t>
  </si>
  <si>
    <t>-1425747199</t>
  </si>
  <si>
    <t>771591115</t>
  </si>
  <si>
    <t>Podlahy - ostatní práce spárování silikonem</t>
  </si>
  <si>
    <t>-125779072</t>
  </si>
  <si>
    <t>771591171</t>
  </si>
  <si>
    <t>Podlahy - ostatní práce montáž ukončujícího profilu pro plynulý přechod (dlažba-koberec apod.)</t>
  </si>
  <si>
    <t>-823270966</t>
  </si>
  <si>
    <t>0,9*2</t>
  </si>
  <si>
    <t>55343120</t>
  </si>
  <si>
    <t>profil přechodový Al vrtaný 30 mm stříbro</t>
  </si>
  <si>
    <t>-1336252506</t>
  </si>
  <si>
    <t>1,8*1,05 'Přepočtené koeficientem množství</t>
  </si>
  <si>
    <t>998771101</t>
  </si>
  <si>
    <t>Přesun hmot pro podlahy z dlaždic stanovený z hmotnosti přesunovaného materiálu vodorovná dopravní vzdálenost do 50 m v objektech výšky do 6 m</t>
  </si>
  <si>
    <t>453169707</t>
  </si>
  <si>
    <t>781</t>
  </si>
  <si>
    <t>Dokončovací práce - obklady</t>
  </si>
  <si>
    <t>781414112</t>
  </si>
  <si>
    <t>Montáž obkladů vnitřních stěn z obkladaček a dekorů (listel) pórovinových lepených flexibilním lepidlem z obkladaček pravoúhlých přes 22 do 25 ks/m2</t>
  </si>
  <si>
    <t>684641025</t>
  </si>
  <si>
    <t>59761040</t>
  </si>
  <si>
    <t xml:space="preserve">obkládačky keramické koupelnové </t>
  </si>
  <si>
    <t>-1315055363</t>
  </si>
  <si>
    <t>43,92*1,1 'Přepočtené koeficientem množství</t>
  </si>
  <si>
    <t>781495111</t>
  </si>
  <si>
    <t>Ostatní prvky ostatní práce penetrace podkladu</t>
  </si>
  <si>
    <t>128400154</t>
  </si>
  <si>
    <t>781495115</t>
  </si>
  <si>
    <t>Ostatní prvky ostatní práce spárování silikonem</t>
  </si>
  <si>
    <t>-1675839755</t>
  </si>
  <si>
    <t>2,2*8</t>
  </si>
  <si>
    <t>781495142</t>
  </si>
  <si>
    <t>Ostatní prvky průnik obkladem kruhový, bez izolace přes 30 do 90 DN</t>
  </si>
  <si>
    <t>-1898478708</t>
  </si>
  <si>
    <t>998781101</t>
  </si>
  <si>
    <t>Přesun hmot pro obklady keramické stanovený z hmotnosti přesunovaného materiálu vodorovná dopravní vzdálenost do 50 m v objektech výšky do 6 m</t>
  </si>
  <si>
    <t>-1661021397</t>
  </si>
  <si>
    <t>-840861335</t>
  </si>
  <si>
    <t>-707835113</t>
  </si>
  <si>
    <t>13,3636363636364*1,1 'Přepočtené koeficientem množství</t>
  </si>
  <si>
    <t>-1633471518</t>
  </si>
  <si>
    <t>0,4*(2,1*2+3*2+3+2,9+3+2,7)</t>
  </si>
  <si>
    <t>-442176429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</si>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</sst>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2:72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17</v>
      </c>
      <c r="BS5" s="23" t="s">
        <v>8</v>
      </c>
    </row>
    <row r="6" spans="2:71" ht="36.9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8</v>
      </c>
    </row>
    <row r="7" spans="2:71" ht="14.4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33"/>
      <c r="BS7" s="23" t="s">
        <v>8</v>
      </c>
    </row>
    <row r="8" spans="2:71" ht="14.4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33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8</v>
      </c>
    </row>
    <row r="10" spans="2:71" ht="14.4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30</v>
      </c>
      <c r="AO10" s="28"/>
      <c r="AP10" s="28"/>
      <c r="AQ10" s="30"/>
      <c r="BE10" s="333"/>
      <c r="BS10" s="23" t="s">
        <v>8</v>
      </c>
    </row>
    <row r="11" spans="2:71" ht="18.45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32</v>
      </c>
      <c r="AL11" s="28"/>
      <c r="AM11" s="28"/>
      <c r="AN11" s="34" t="s">
        <v>23</v>
      </c>
      <c r="AO11" s="28"/>
      <c r="AP11" s="28"/>
      <c r="AQ11" s="30"/>
      <c r="BE11" s="333"/>
      <c r="BS11" s="23" t="s">
        <v>8</v>
      </c>
    </row>
    <row r="12" spans="2:71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8</v>
      </c>
    </row>
    <row r="13" spans="2:71" ht="14.4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34</v>
      </c>
      <c r="AO13" s="28"/>
      <c r="AP13" s="28"/>
      <c r="AQ13" s="30"/>
      <c r="BE13" s="333"/>
      <c r="BS13" s="23" t="s">
        <v>8</v>
      </c>
    </row>
    <row r="14" spans="2:71" ht="13.2">
      <c r="B14" s="27"/>
      <c r="C14" s="28"/>
      <c r="D14" s="28"/>
      <c r="E14" s="337" t="s">
        <v>34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32</v>
      </c>
      <c r="AL14" s="28"/>
      <c r="AM14" s="28"/>
      <c r="AN14" s="38" t="s">
        <v>34</v>
      </c>
      <c r="AO14" s="28"/>
      <c r="AP14" s="28"/>
      <c r="AQ14" s="30"/>
      <c r="BE14" s="333"/>
      <c r="BS14" s="23" t="s">
        <v>8</v>
      </c>
    </row>
    <row r="15" spans="2:71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2:71" ht="14.4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23</v>
      </c>
      <c r="AO16" s="28"/>
      <c r="AP16" s="28"/>
      <c r="AQ16" s="30"/>
      <c r="BE16" s="333"/>
      <c r="BS16" s="23" t="s">
        <v>6</v>
      </c>
    </row>
    <row r="17" spans="2:71" ht="18.45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32</v>
      </c>
      <c r="AL17" s="28"/>
      <c r="AM17" s="28"/>
      <c r="AN17" s="34" t="s">
        <v>23</v>
      </c>
      <c r="AO17" s="28"/>
      <c r="AP17" s="28"/>
      <c r="AQ17" s="30"/>
      <c r="BE17" s="333"/>
      <c r="BS17" s="23" t="s">
        <v>37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57" customHeight="1">
      <c r="B20" s="27"/>
      <c r="C20" s="28"/>
      <c r="D20" s="28"/>
      <c r="E20" s="339" t="s">
        <v>39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57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57" ht="6.9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57" s="1" customFormat="1" ht="25.95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57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57" s="1" customFormat="1" ht="12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41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42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43</v>
      </c>
      <c r="AL25" s="342"/>
      <c r="AM25" s="342"/>
      <c r="AN25" s="342"/>
      <c r="AO25" s="342"/>
      <c r="AP25" s="41"/>
      <c r="AQ25" s="44"/>
      <c r="BE25" s="333"/>
    </row>
    <row r="26" spans="2:57" s="2" customFormat="1" ht="14.4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43">
        <v>0.21</v>
      </c>
      <c r="M26" s="344"/>
      <c r="N26" s="344"/>
      <c r="O26" s="344"/>
      <c r="P26" s="47"/>
      <c r="Q26" s="47"/>
      <c r="R26" s="47"/>
      <c r="S26" s="47"/>
      <c r="T26" s="47"/>
      <c r="U26" s="47"/>
      <c r="V26" s="47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7"/>
      <c r="AG26" s="47"/>
      <c r="AH26" s="47"/>
      <c r="AI26" s="47"/>
      <c r="AJ26" s="47"/>
      <c r="AK26" s="345">
        <f>ROUND(AV51,2)</f>
        <v>0</v>
      </c>
      <c r="AL26" s="344"/>
      <c r="AM26" s="344"/>
      <c r="AN26" s="344"/>
      <c r="AO26" s="344"/>
      <c r="AP26" s="47"/>
      <c r="AQ26" s="49"/>
      <c r="BE26" s="333"/>
    </row>
    <row r="27" spans="2:57" s="2" customFormat="1" ht="14.4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43">
        <v>0.15</v>
      </c>
      <c r="M27" s="344"/>
      <c r="N27" s="344"/>
      <c r="O27" s="344"/>
      <c r="P27" s="47"/>
      <c r="Q27" s="47"/>
      <c r="R27" s="47"/>
      <c r="S27" s="47"/>
      <c r="T27" s="47"/>
      <c r="U27" s="47"/>
      <c r="V27" s="47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7"/>
      <c r="AG27" s="47"/>
      <c r="AH27" s="47"/>
      <c r="AI27" s="47"/>
      <c r="AJ27" s="47"/>
      <c r="AK27" s="345">
        <f>ROUND(AW51,2)</f>
        <v>0</v>
      </c>
      <c r="AL27" s="344"/>
      <c r="AM27" s="344"/>
      <c r="AN27" s="344"/>
      <c r="AO27" s="344"/>
      <c r="AP27" s="47"/>
      <c r="AQ27" s="49"/>
      <c r="BE27" s="333"/>
    </row>
    <row r="28" spans="2:57" s="2" customFormat="1" ht="14.4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43">
        <v>0.21</v>
      </c>
      <c r="M28" s="344"/>
      <c r="N28" s="344"/>
      <c r="O28" s="344"/>
      <c r="P28" s="47"/>
      <c r="Q28" s="47"/>
      <c r="R28" s="47"/>
      <c r="S28" s="47"/>
      <c r="T28" s="47"/>
      <c r="U28" s="47"/>
      <c r="V28" s="47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7"/>
      <c r="AG28" s="47"/>
      <c r="AH28" s="47"/>
      <c r="AI28" s="47"/>
      <c r="AJ28" s="47"/>
      <c r="AK28" s="345">
        <v>0</v>
      </c>
      <c r="AL28" s="344"/>
      <c r="AM28" s="344"/>
      <c r="AN28" s="344"/>
      <c r="AO28" s="344"/>
      <c r="AP28" s="47"/>
      <c r="AQ28" s="49"/>
      <c r="BE28" s="333"/>
    </row>
    <row r="29" spans="2:57" s="2" customFormat="1" ht="14.4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43">
        <v>0.15</v>
      </c>
      <c r="M29" s="344"/>
      <c r="N29" s="344"/>
      <c r="O29" s="344"/>
      <c r="P29" s="47"/>
      <c r="Q29" s="47"/>
      <c r="R29" s="47"/>
      <c r="S29" s="47"/>
      <c r="T29" s="47"/>
      <c r="U29" s="47"/>
      <c r="V29" s="47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7"/>
      <c r="AG29" s="47"/>
      <c r="AH29" s="47"/>
      <c r="AI29" s="47"/>
      <c r="AJ29" s="47"/>
      <c r="AK29" s="345">
        <v>0</v>
      </c>
      <c r="AL29" s="344"/>
      <c r="AM29" s="344"/>
      <c r="AN29" s="344"/>
      <c r="AO29" s="344"/>
      <c r="AP29" s="47"/>
      <c r="AQ29" s="49"/>
      <c r="BE29" s="333"/>
    </row>
    <row r="30" spans="2:57" s="2" customFormat="1" ht="14.4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43">
        <v>0</v>
      </c>
      <c r="M30" s="344"/>
      <c r="N30" s="344"/>
      <c r="O30" s="344"/>
      <c r="P30" s="47"/>
      <c r="Q30" s="47"/>
      <c r="R30" s="47"/>
      <c r="S30" s="47"/>
      <c r="T30" s="47"/>
      <c r="U30" s="47"/>
      <c r="V30" s="47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7"/>
      <c r="AG30" s="47"/>
      <c r="AH30" s="47"/>
      <c r="AI30" s="47"/>
      <c r="AJ30" s="47"/>
      <c r="AK30" s="345">
        <v>0</v>
      </c>
      <c r="AL30" s="344"/>
      <c r="AM30" s="344"/>
      <c r="AN30" s="344"/>
      <c r="AO30" s="344"/>
      <c r="AP30" s="47"/>
      <c r="AQ30" s="49"/>
      <c r="BE30" s="333"/>
    </row>
    <row r="31" spans="2:57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57" s="1" customFormat="1" ht="25.95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46" t="s">
        <v>52</v>
      </c>
      <c r="Y32" s="347"/>
      <c r="Z32" s="347"/>
      <c r="AA32" s="347"/>
      <c r="AB32" s="347"/>
      <c r="AC32" s="52"/>
      <c r="AD32" s="52"/>
      <c r="AE32" s="52"/>
      <c r="AF32" s="52"/>
      <c r="AG32" s="52"/>
      <c r="AH32" s="52"/>
      <c r="AI32" s="52"/>
      <c r="AJ32" s="52"/>
      <c r="AK32" s="348">
        <f>SUM(AK23:AK30)</f>
        <v>0</v>
      </c>
      <c r="AL32" s="347"/>
      <c r="AM32" s="347"/>
      <c r="AN32" s="347"/>
      <c r="AO32" s="349"/>
      <c r="AP32" s="50"/>
      <c r="AQ32" s="54"/>
      <c r="BE32" s="333"/>
    </row>
    <row r="33" spans="2:43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" customHeight="1">
      <c r="B39" s="40"/>
      <c r="C39" s="61" t="s">
        <v>53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2018-002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Výměna oken a tepelně izolační opláštění spojovacího krčku Habrovanského zámku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44" s="1" customFormat="1" ht="6.9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2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Habrovany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52" t="str">
        <f>IF(AN8="","",AN8)</f>
        <v>29. 5. 2018</v>
      </c>
      <c r="AN44" s="352"/>
      <c r="AO44" s="62"/>
      <c r="AP44" s="62"/>
      <c r="AQ44" s="62"/>
      <c r="AR44" s="60"/>
    </row>
    <row r="45" spans="2:44" s="1" customFormat="1" ht="6.9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2">
      <c r="B46" s="40"/>
      <c r="C46" s="64" t="s">
        <v>28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Habrovanský zámek p.o. Habrovany 1 683 01 Rousínov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35</v>
      </c>
      <c r="AJ46" s="62"/>
      <c r="AK46" s="62"/>
      <c r="AL46" s="62"/>
      <c r="AM46" s="353" t="str">
        <f>IF(E17="","",E17)</f>
        <v xml:space="preserve"> </v>
      </c>
      <c r="AN46" s="353"/>
      <c r="AO46" s="353"/>
      <c r="AP46" s="353"/>
      <c r="AQ46" s="62"/>
      <c r="AR46" s="60"/>
      <c r="AS46" s="354" t="s">
        <v>54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2">
      <c r="B47" s="40"/>
      <c r="C47" s="64" t="s">
        <v>33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8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0" t="s">
        <v>55</v>
      </c>
      <c r="D49" s="361"/>
      <c r="E49" s="361"/>
      <c r="F49" s="361"/>
      <c r="G49" s="361"/>
      <c r="H49" s="78"/>
      <c r="I49" s="362" t="s">
        <v>56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57</v>
      </c>
      <c r="AH49" s="361"/>
      <c r="AI49" s="361"/>
      <c r="AJ49" s="361"/>
      <c r="AK49" s="361"/>
      <c r="AL49" s="361"/>
      <c r="AM49" s="361"/>
      <c r="AN49" s="362" t="s">
        <v>58</v>
      </c>
      <c r="AO49" s="361"/>
      <c r="AP49" s="361"/>
      <c r="AQ49" s="79" t="s">
        <v>59</v>
      </c>
      <c r="AR49" s="60"/>
      <c r="AS49" s="80" t="s">
        <v>60</v>
      </c>
      <c r="AT49" s="81" t="s">
        <v>61</v>
      </c>
      <c r="AU49" s="81" t="s">
        <v>62</v>
      </c>
      <c r="AV49" s="81" t="s">
        <v>63</v>
      </c>
      <c r="AW49" s="81" t="s">
        <v>64</v>
      </c>
      <c r="AX49" s="81" t="s">
        <v>65</v>
      </c>
      <c r="AY49" s="81" t="s">
        <v>66</v>
      </c>
      <c r="AZ49" s="81" t="s">
        <v>67</v>
      </c>
      <c r="BA49" s="81" t="s">
        <v>68</v>
      </c>
      <c r="BB49" s="81" t="s">
        <v>69</v>
      </c>
      <c r="BC49" s="81" t="s">
        <v>70</v>
      </c>
      <c r="BD49" s="82" t="s">
        <v>71</v>
      </c>
    </row>
    <row r="50" spans="2:56" s="1" customFormat="1" ht="10.8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" customHeight="1">
      <c r="B51" s="67"/>
      <c r="C51" s="86" t="s">
        <v>72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ROUND(SUM(AG52:AG53),2)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8" t="s">
        <v>23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73</v>
      </c>
      <c r="BT51" s="93" t="s">
        <v>74</v>
      </c>
      <c r="BU51" s="94" t="s">
        <v>75</v>
      </c>
      <c r="BV51" s="93" t="s">
        <v>76</v>
      </c>
      <c r="BW51" s="93" t="s">
        <v>7</v>
      </c>
      <c r="BX51" s="93" t="s">
        <v>77</v>
      </c>
      <c r="CL51" s="93" t="s">
        <v>21</v>
      </c>
    </row>
    <row r="52" spans="1:91" s="5" customFormat="1" ht="31.5" customHeight="1">
      <c r="A52" s="95" t="s">
        <v>78</v>
      </c>
      <c r="B52" s="96"/>
      <c r="C52" s="97"/>
      <c r="D52" s="366" t="s">
        <v>79</v>
      </c>
      <c r="E52" s="366"/>
      <c r="F52" s="366"/>
      <c r="G52" s="366"/>
      <c r="H52" s="366"/>
      <c r="I52" s="98"/>
      <c r="J52" s="366" t="s">
        <v>80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'01 - výměna oken a tepeln...'!J27</f>
        <v>0</v>
      </c>
      <c r="AH52" s="365"/>
      <c r="AI52" s="365"/>
      <c r="AJ52" s="365"/>
      <c r="AK52" s="365"/>
      <c r="AL52" s="365"/>
      <c r="AM52" s="365"/>
      <c r="AN52" s="364">
        <f>SUM(AG52,AT52)</f>
        <v>0</v>
      </c>
      <c r="AO52" s="365"/>
      <c r="AP52" s="365"/>
      <c r="AQ52" s="99" t="s">
        <v>81</v>
      </c>
      <c r="AR52" s="100"/>
      <c r="AS52" s="101">
        <v>0</v>
      </c>
      <c r="AT52" s="102">
        <f>ROUND(SUM(AV52:AW52),2)</f>
        <v>0</v>
      </c>
      <c r="AU52" s="103">
        <f>'01 - výměna oken a tepeln...'!P103</f>
        <v>0</v>
      </c>
      <c r="AV52" s="102">
        <f>'01 - výměna oken a tepeln...'!J30</f>
        <v>0</v>
      </c>
      <c r="AW52" s="102">
        <f>'01 - výměna oken a tepeln...'!J31</f>
        <v>0</v>
      </c>
      <c r="AX52" s="102">
        <f>'01 - výměna oken a tepeln...'!J32</f>
        <v>0</v>
      </c>
      <c r="AY52" s="102">
        <f>'01 - výměna oken a tepeln...'!J33</f>
        <v>0</v>
      </c>
      <c r="AZ52" s="102">
        <f>'01 - výměna oken a tepeln...'!F30</f>
        <v>0</v>
      </c>
      <c r="BA52" s="102">
        <f>'01 - výměna oken a tepeln...'!F31</f>
        <v>0</v>
      </c>
      <c r="BB52" s="102">
        <f>'01 - výměna oken a tepeln...'!F32</f>
        <v>0</v>
      </c>
      <c r="BC52" s="102">
        <f>'01 - výměna oken a tepeln...'!F33</f>
        <v>0</v>
      </c>
      <c r="BD52" s="104">
        <f>'01 - výměna oken a tepeln...'!F34</f>
        <v>0</v>
      </c>
      <c r="BT52" s="105" t="s">
        <v>82</v>
      </c>
      <c r="BV52" s="105" t="s">
        <v>76</v>
      </c>
      <c r="BW52" s="105" t="s">
        <v>83</v>
      </c>
      <c r="BX52" s="105" t="s">
        <v>7</v>
      </c>
      <c r="CL52" s="105" t="s">
        <v>21</v>
      </c>
      <c r="CM52" s="105" t="s">
        <v>82</v>
      </c>
    </row>
    <row r="53" spans="1:91" s="5" customFormat="1" ht="16.5" customHeight="1">
      <c r="A53" s="95" t="s">
        <v>78</v>
      </c>
      <c r="B53" s="96"/>
      <c r="C53" s="97"/>
      <c r="D53" s="366" t="s">
        <v>84</v>
      </c>
      <c r="E53" s="366"/>
      <c r="F53" s="366"/>
      <c r="G53" s="366"/>
      <c r="H53" s="366"/>
      <c r="I53" s="98"/>
      <c r="J53" s="366" t="s">
        <v>85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4">
        <f>'02 - rekonstrukce sociáln...'!J27</f>
        <v>0</v>
      </c>
      <c r="AH53" s="365"/>
      <c r="AI53" s="365"/>
      <c r="AJ53" s="365"/>
      <c r="AK53" s="365"/>
      <c r="AL53" s="365"/>
      <c r="AM53" s="365"/>
      <c r="AN53" s="364">
        <f>SUM(AG53,AT53)</f>
        <v>0</v>
      </c>
      <c r="AO53" s="365"/>
      <c r="AP53" s="365"/>
      <c r="AQ53" s="99" t="s">
        <v>81</v>
      </c>
      <c r="AR53" s="100"/>
      <c r="AS53" s="106">
        <v>0</v>
      </c>
      <c r="AT53" s="107">
        <f>ROUND(SUM(AV53:AW53),2)</f>
        <v>0</v>
      </c>
      <c r="AU53" s="108">
        <f>'02 - rekonstrukce sociáln...'!P103</f>
        <v>0</v>
      </c>
      <c r="AV53" s="107">
        <f>'02 - rekonstrukce sociáln...'!J30</f>
        <v>0</v>
      </c>
      <c r="AW53" s="107">
        <f>'02 - rekonstrukce sociáln...'!J31</f>
        <v>0</v>
      </c>
      <c r="AX53" s="107">
        <f>'02 - rekonstrukce sociáln...'!J32</f>
        <v>0</v>
      </c>
      <c r="AY53" s="107">
        <f>'02 - rekonstrukce sociáln...'!J33</f>
        <v>0</v>
      </c>
      <c r="AZ53" s="107">
        <f>'02 - rekonstrukce sociáln...'!F30</f>
        <v>0</v>
      </c>
      <c r="BA53" s="107">
        <f>'02 - rekonstrukce sociáln...'!F31</f>
        <v>0</v>
      </c>
      <c r="BB53" s="107">
        <f>'02 - rekonstrukce sociáln...'!F32</f>
        <v>0</v>
      </c>
      <c r="BC53" s="107">
        <f>'02 - rekonstrukce sociáln...'!F33</f>
        <v>0</v>
      </c>
      <c r="BD53" s="109">
        <f>'02 - rekonstrukce sociáln...'!F34</f>
        <v>0</v>
      </c>
      <c r="BT53" s="105" t="s">
        <v>82</v>
      </c>
      <c r="BV53" s="105" t="s">
        <v>76</v>
      </c>
      <c r="BW53" s="105" t="s">
        <v>86</v>
      </c>
      <c r="BX53" s="105" t="s">
        <v>7</v>
      </c>
      <c r="CL53" s="105" t="s">
        <v>21</v>
      </c>
      <c r="CM53" s="105" t="s">
        <v>82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NZI6oy/q81po0RbQ1b29u45KACNHPfODRy4Iwf0rWmjEvI6sa7njaCMkQBDarW5gwn/WNr9b0j/KWvNz4vpCJQ==" saltValue="rvfd6FCFey0CLYPh6iPy9Sr2MqRW5gSnIxk9ej4NbND/iJDNZLOtdK5beaxPBXI3N3D7DUwlMPlNxEaTG0TmJg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výměna oken a tepeln...'!C2" display="/"/>
    <hyperlink ref="A53" location="'02 - rekonstrukce sociál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8" t="s">
        <v>88</v>
      </c>
      <c r="H1" s="378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83</v>
      </c>
    </row>
    <row r="3" spans="2:46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0" t="str">
        <f>'Rekapitulace stavby'!K6</f>
        <v>Výměna oken a tepelně izolační opláštění spojovacího krčku Habrovanského zámku</v>
      </c>
      <c r="F7" s="371"/>
      <c r="G7" s="371"/>
      <c r="H7" s="371"/>
      <c r="I7" s="116"/>
      <c r="J7" s="28"/>
      <c r="K7" s="30"/>
    </row>
    <row r="8" spans="2:11" s="1" customFormat="1" ht="13.2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" customHeight="1">
      <c r="B9" s="40"/>
      <c r="C9" s="41"/>
      <c r="D9" s="41"/>
      <c r="E9" s="372" t="s">
        <v>94</v>
      </c>
      <c r="F9" s="373"/>
      <c r="G9" s="373"/>
      <c r="H9" s="373"/>
      <c r="I9" s="117"/>
      <c r="J9" s="41"/>
      <c r="K9" s="44"/>
    </row>
    <row r="10" spans="2:11" s="1" customFormat="1" ht="12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23</v>
      </c>
      <c r="K11" s="44"/>
    </row>
    <row r="12" spans="2:11" s="1" customFormat="1" ht="14.4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29. 5. 2018</v>
      </c>
      <c r="K12" s="44"/>
    </row>
    <row r="13" spans="2:11" s="1" customFormat="1" ht="10.8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23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32</v>
      </c>
      <c r="J21" s="34" t="str">
        <f>IF('Rekapitulace stavby'!AN17="","",'Rekapitulace stavby'!AN17)</f>
        <v/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9" t="s">
        <v>23</v>
      </c>
      <c r="F24" s="339"/>
      <c r="G24" s="339"/>
      <c r="H24" s="33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ROUND(J103,2)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" customHeight="1">
      <c r="B30" s="40"/>
      <c r="C30" s="41"/>
      <c r="D30" s="48" t="s">
        <v>44</v>
      </c>
      <c r="E30" s="48" t="s">
        <v>45</v>
      </c>
      <c r="F30" s="129">
        <f>ROUND(SUM(BE103:BE504),2)</f>
        <v>0</v>
      </c>
      <c r="G30" s="41"/>
      <c r="H30" s="41"/>
      <c r="I30" s="130">
        <v>0.21</v>
      </c>
      <c r="J30" s="129">
        <f>ROUND(ROUND((SUM(BE103:BE504)),2)*I30,2)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46</v>
      </c>
      <c r="F31" s="129">
        <f>ROUND(SUM(BF103:BF504),2)</f>
        <v>0</v>
      </c>
      <c r="G31" s="41"/>
      <c r="H31" s="41"/>
      <c r="I31" s="130">
        <v>0.15</v>
      </c>
      <c r="J31" s="129">
        <f>ROUND(ROUND((SUM(BF103:BF504)),2)*I31,2)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47</v>
      </c>
      <c r="F32" s="129">
        <f>ROUND(SUM(BG103:BG504),2)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customHeight="1" hidden="1">
      <c r="B33" s="40"/>
      <c r="C33" s="41"/>
      <c r="D33" s="41"/>
      <c r="E33" s="48" t="s">
        <v>48</v>
      </c>
      <c r="F33" s="129">
        <f>ROUND(SUM(BH103:BH504),2)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customHeight="1" hidden="1">
      <c r="B34" s="40"/>
      <c r="C34" s="41"/>
      <c r="D34" s="41"/>
      <c r="E34" s="48" t="s">
        <v>49</v>
      </c>
      <c r="F34" s="129">
        <f>ROUND(SUM(BI103:BI504),2)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Výměna oken a tepelně izolační opláštění spojovacího krčku Habrovanského zámku</v>
      </c>
      <c r="F45" s="371"/>
      <c r="G45" s="371"/>
      <c r="H45" s="371"/>
      <c r="I45" s="117"/>
      <c r="J45" s="41"/>
      <c r="K45" s="44"/>
    </row>
    <row r="46" spans="2:11" s="1" customFormat="1" ht="14.4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 xml:space="preserve">01 - výměna oken a tepelně izolační opláštění spojovacího krčku </v>
      </c>
      <c r="F47" s="373"/>
      <c r="G47" s="373"/>
      <c r="H47" s="373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Habrovany</v>
      </c>
      <c r="G49" s="41"/>
      <c r="H49" s="41"/>
      <c r="I49" s="118" t="s">
        <v>26</v>
      </c>
      <c r="J49" s="119" t="str">
        <f>IF(J12="","",J12)</f>
        <v>29. 5. 2018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2">
      <c r="B51" s="40"/>
      <c r="C51" s="36" t="s">
        <v>28</v>
      </c>
      <c r="D51" s="41"/>
      <c r="E51" s="41"/>
      <c r="F51" s="34" t="str">
        <f>E15</f>
        <v>Habrovanský zámek p.o. Habrovany 1 683 01 Rousínov</v>
      </c>
      <c r="G51" s="41"/>
      <c r="H51" s="41"/>
      <c r="I51" s="118" t="s">
        <v>35</v>
      </c>
      <c r="J51" s="339" t="str">
        <f>E21</f>
        <v xml:space="preserve"> </v>
      </c>
      <c r="K51" s="44"/>
    </row>
    <row r="52" spans="2:11" s="1" customFormat="1" ht="14.4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J103</f>
        <v>0</v>
      </c>
      <c r="K56" s="44"/>
      <c r="AU56" s="23" t="s">
        <v>99</v>
      </c>
    </row>
    <row r="57" spans="2:11" s="7" customFormat="1" ht="24.9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J104</f>
        <v>0</v>
      </c>
      <c r="K57" s="154"/>
    </row>
    <row r="58" spans="2:11" s="8" customFormat="1" ht="19.95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J105</f>
        <v>0</v>
      </c>
      <c r="K58" s="161"/>
    </row>
    <row r="59" spans="2:11" s="8" customFormat="1" ht="14.85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J106</f>
        <v>0</v>
      </c>
      <c r="K59" s="161"/>
    </row>
    <row r="60" spans="2:11" s="8" customFormat="1" ht="19.95" customHeight="1">
      <c r="B60" s="155"/>
      <c r="C60" s="156"/>
      <c r="D60" s="157" t="s">
        <v>103</v>
      </c>
      <c r="E60" s="158"/>
      <c r="F60" s="158"/>
      <c r="G60" s="158"/>
      <c r="H60" s="158"/>
      <c r="I60" s="159"/>
      <c r="J60" s="160">
        <f>J143</f>
        <v>0</v>
      </c>
      <c r="K60" s="161"/>
    </row>
    <row r="61" spans="2:11" s="8" customFormat="1" ht="14.85" customHeight="1">
      <c r="B61" s="155"/>
      <c r="C61" s="156"/>
      <c r="D61" s="157" t="s">
        <v>104</v>
      </c>
      <c r="E61" s="158"/>
      <c r="F61" s="158"/>
      <c r="G61" s="158"/>
      <c r="H61" s="158"/>
      <c r="I61" s="159"/>
      <c r="J61" s="160">
        <f>J144</f>
        <v>0</v>
      </c>
      <c r="K61" s="161"/>
    </row>
    <row r="62" spans="2:11" s="8" customFormat="1" ht="14.85" customHeight="1">
      <c r="B62" s="155"/>
      <c r="C62" s="156"/>
      <c r="D62" s="157" t="s">
        <v>105</v>
      </c>
      <c r="E62" s="158"/>
      <c r="F62" s="158"/>
      <c r="G62" s="158"/>
      <c r="H62" s="158"/>
      <c r="I62" s="159"/>
      <c r="J62" s="160">
        <f>J168</f>
        <v>0</v>
      </c>
      <c r="K62" s="161"/>
    </row>
    <row r="63" spans="2:11" s="8" customFormat="1" ht="14.85" customHeight="1">
      <c r="B63" s="155"/>
      <c r="C63" s="156"/>
      <c r="D63" s="157" t="s">
        <v>106</v>
      </c>
      <c r="E63" s="158"/>
      <c r="F63" s="158"/>
      <c r="G63" s="158"/>
      <c r="H63" s="158"/>
      <c r="I63" s="159"/>
      <c r="J63" s="160">
        <f>J174</f>
        <v>0</v>
      </c>
      <c r="K63" s="161"/>
    </row>
    <row r="64" spans="2:11" s="8" customFormat="1" ht="19.95" customHeight="1">
      <c r="B64" s="155"/>
      <c r="C64" s="156"/>
      <c r="D64" s="157" t="s">
        <v>107</v>
      </c>
      <c r="E64" s="158"/>
      <c r="F64" s="158"/>
      <c r="G64" s="158"/>
      <c r="H64" s="158"/>
      <c r="I64" s="159"/>
      <c r="J64" s="160">
        <f>J193</f>
        <v>0</v>
      </c>
      <c r="K64" s="161"/>
    </row>
    <row r="65" spans="2:11" s="8" customFormat="1" ht="19.95" customHeight="1">
      <c r="B65" s="155"/>
      <c r="C65" s="156"/>
      <c r="D65" s="157" t="s">
        <v>108</v>
      </c>
      <c r="E65" s="158"/>
      <c r="F65" s="158"/>
      <c r="G65" s="158"/>
      <c r="H65" s="158"/>
      <c r="I65" s="159"/>
      <c r="J65" s="160">
        <f>J199</f>
        <v>0</v>
      </c>
      <c r="K65" s="161"/>
    </row>
    <row r="66" spans="2:11" s="7" customFormat="1" ht="24.9" customHeight="1">
      <c r="B66" s="148"/>
      <c r="C66" s="149"/>
      <c r="D66" s="150" t="s">
        <v>109</v>
      </c>
      <c r="E66" s="151"/>
      <c r="F66" s="151"/>
      <c r="G66" s="151"/>
      <c r="H66" s="151"/>
      <c r="I66" s="152"/>
      <c r="J66" s="153">
        <f>J201</f>
        <v>0</v>
      </c>
      <c r="K66" s="154"/>
    </row>
    <row r="67" spans="2:11" s="8" customFormat="1" ht="19.95" customHeight="1">
      <c r="B67" s="155"/>
      <c r="C67" s="156"/>
      <c r="D67" s="157" t="s">
        <v>110</v>
      </c>
      <c r="E67" s="158"/>
      <c r="F67" s="158"/>
      <c r="G67" s="158"/>
      <c r="H67" s="158"/>
      <c r="I67" s="159"/>
      <c r="J67" s="160">
        <f>J202</f>
        <v>0</v>
      </c>
      <c r="K67" s="161"/>
    </row>
    <row r="68" spans="2:11" s="8" customFormat="1" ht="19.95" customHeight="1">
      <c r="B68" s="155"/>
      <c r="C68" s="156"/>
      <c r="D68" s="157" t="s">
        <v>111</v>
      </c>
      <c r="E68" s="158"/>
      <c r="F68" s="158"/>
      <c r="G68" s="158"/>
      <c r="H68" s="158"/>
      <c r="I68" s="159"/>
      <c r="J68" s="160">
        <f>J204</f>
        <v>0</v>
      </c>
      <c r="K68" s="161"/>
    </row>
    <row r="69" spans="2:11" s="8" customFormat="1" ht="19.95" customHeight="1">
      <c r="B69" s="155"/>
      <c r="C69" s="156"/>
      <c r="D69" s="157" t="s">
        <v>112</v>
      </c>
      <c r="E69" s="158"/>
      <c r="F69" s="158"/>
      <c r="G69" s="158"/>
      <c r="H69" s="158"/>
      <c r="I69" s="159"/>
      <c r="J69" s="160">
        <f>J239</f>
        <v>0</v>
      </c>
      <c r="K69" s="161"/>
    </row>
    <row r="70" spans="2:11" s="8" customFormat="1" ht="19.95" customHeight="1">
      <c r="B70" s="155"/>
      <c r="C70" s="156"/>
      <c r="D70" s="157" t="s">
        <v>113</v>
      </c>
      <c r="E70" s="158"/>
      <c r="F70" s="158"/>
      <c r="G70" s="158"/>
      <c r="H70" s="158"/>
      <c r="I70" s="159"/>
      <c r="J70" s="160">
        <f>J241</f>
        <v>0</v>
      </c>
      <c r="K70" s="161"/>
    </row>
    <row r="71" spans="2:11" s="8" customFormat="1" ht="19.95" customHeight="1">
      <c r="B71" s="155"/>
      <c r="C71" s="156"/>
      <c r="D71" s="157" t="s">
        <v>114</v>
      </c>
      <c r="E71" s="158"/>
      <c r="F71" s="158"/>
      <c r="G71" s="158"/>
      <c r="H71" s="158"/>
      <c r="I71" s="159"/>
      <c r="J71" s="160">
        <f>J243</f>
        <v>0</v>
      </c>
      <c r="K71" s="161"/>
    </row>
    <row r="72" spans="2:11" s="8" customFormat="1" ht="19.95" customHeight="1">
      <c r="B72" s="155"/>
      <c r="C72" s="156"/>
      <c r="D72" s="157" t="s">
        <v>115</v>
      </c>
      <c r="E72" s="158"/>
      <c r="F72" s="158"/>
      <c r="G72" s="158"/>
      <c r="H72" s="158"/>
      <c r="I72" s="159"/>
      <c r="J72" s="160">
        <f>J314</f>
        <v>0</v>
      </c>
      <c r="K72" s="161"/>
    </row>
    <row r="73" spans="2:11" s="8" customFormat="1" ht="19.95" customHeight="1">
      <c r="B73" s="155"/>
      <c r="C73" s="156"/>
      <c r="D73" s="157" t="s">
        <v>116</v>
      </c>
      <c r="E73" s="158"/>
      <c r="F73" s="158"/>
      <c r="G73" s="158"/>
      <c r="H73" s="158"/>
      <c r="I73" s="159"/>
      <c r="J73" s="160">
        <f>J335</f>
        <v>0</v>
      </c>
      <c r="K73" s="161"/>
    </row>
    <row r="74" spans="2:11" s="8" customFormat="1" ht="19.95" customHeight="1">
      <c r="B74" s="155"/>
      <c r="C74" s="156"/>
      <c r="D74" s="157" t="s">
        <v>117</v>
      </c>
      <c r="E74" s="158"/>
      <c r="F74" s="158"/>
      <c r="G74" s="158"/>
      <c r="H74" s="158"/>
      <c r="I74" s="159"/>
      <c r="J74" s="160">
        <f>J383</f>
        <v>0</v>
      </c>
      <c r="K74" s="161"/>
    </row>
    <row r="75" spans="2:11" s="8" customFormat="1" ht="19.95" customHeight="1">
      <c r="B75" s="155"/>
      <c r="C75" s="156"/>
      <c r="D75" s="157" t="s">
        <v>118</v>
      </c>
      <c r="E75" s="158"/>
      <c r="F75" s="158"/>
      <c r="G75" s="158"/>
      <c r="H75" s="158"/>
      <c r="I75" s="159"/>
      <c r="J75" s="160">
        <f>J401</f>
        <v>0</v>
      </c>
      <c r="K75" s="161"/>
    </row>
    <row r="76" spans="2:11" s="8" customFormat="1" ht="19.95" customHeight="1">
      <c r="B76" s="155"/>
      <c r="C76" s="156"/>
      <c r="D76" s="157" t="s">
        <v>119</v>
      </c>
      <c r="E76" s="158"/>
      <c r="F76" s="158"/>
      <c r="G76" s="158"/>
      <c r="H76" s="158"/>
      <c r="I76" s="159"/>
      <c r="J76" s="160">
        <f>J419</f>
        <v>0</v>
      </c>
      <c r="K76" s="161"/>
    </row>
    <row r="77" spans="2:11" s="8" customFormat="1" ht="19.95" customHeight="1">
      <c r="B77" s="155"/>
      <c r="C77" s="156"/>
      <c r="D77" s="157" t="s">
        <v>120</v>
      </c>
      <c r="E77" s="158"/>
      <c r="F77" s="158"/>
      <c r="G77" s="158"/>
      <c r="H77" s="158"/>
      <c r="I77" s="159"/>
      <c r="J77" s="160">
        <f>J428</f>
        <v>0</v>
      </c>
      <c r="K77" s="161"/>
    </row>
    <row r="78" spans="2:11" s="8" customFormat="1" ht="19.95" customHeight="1">
      <c r="B78" s="155"/>
      <c r="C78" s="156"/>
      <c r="D78" s="157" t="s">
        <v>121</v>
      </c>
      <c r="E78" s="158"/>
      <c r="F78" s="158"/>
      <c r="G78" s="158"/>
      <c r="H78" s="158"/>
      <c r="I78" s="159"/>
      <c r="J78" s="160">
        <f>J469</f>
        <v>0</v>
      </c>
      <c r="K78" s="161"/>
    </row>
    <row r="79" spans="2:11" s="8" customFormat="1" ht="19.95" customHeight="1">
      <c r="B79" s="155"/>
      <c r="C79" s="156"/>
      <c r="D79" s="157" t="s">
        <v>122</v>
      </c>
      <c r="E79" s="158"/>
      <c r="F79" s="158"/>
      <c r="G79" s="158"/>
      <c r="H79" s="158"/>
      <c r="I79" s="159"/>
      <c r="J79" s="160">
        <f>J490</f>
        <v>0</v>
      </c>
      <c r="K79" s="161"/>
    </row>
    <row r="80" spans="2:11" s="7" customFormat="1" ht="24.9" customHeight="1">
      <c r="B80" s="148"/>
      <c r="C80" s="149"/>
      <c r="D80" s="150" t="s">
        <v>123</v>
      </c>
      <c r="E80" s="151"/>
      <c r="F80" s="151"/>
      <c r="G80" s="151"/>
      <c r="H80" s="151"/>
      <c r="I80" s="152"/>
      <c r="J80" s="153">
        <f>J492</f>
        <v>0</v>
      </c>
      <c r="K80" s="154"/>
    </row>
    <row r="81" spans="2:11" s="8" customFormat="1" ht="19.95" customHeight="1">
      <c r="B81" s="155"/>
      <c r="C81" s="156"/>
      <c r="D81" s="157" t="s">
        <v>124</v>
      </c>
      <c r="E81" s="158"/>
      <c r="F81" s="158"/>
      <c r="G81" s="158"/>
      <c r="H81" s="158"/>
      <c r="I81" s="159"/>
      <c r="J81" s="160">
        <f>J493</f>
        <v>0</v>
      </c>
      <c r="K81" s="161"/>
    </row>
    <row r="82" spans="2:11" s="8" customFormat="1" ht="19.95" customHeight="1">
      <c r="B82" s="155"/>
      <c r="C82" s="156"/>
      <c r="D82" s="157" t="s">
        <v>125</v>
      </c>
      <c r="E82" s="158"/>
      <c r="F82" s="158"/>
      <c r="G82" s="158"/>
      <c r="H82" s="158"/>
      <c r="I82" s="159"/>
      <c r="J82" s="160">
        <f>J496</f>
        <v>0</v>
      </c>
      <c r="K82" s="161"/>
    </row>
    <row r="83" spans="2:11" s="8" customFormat="1" ht="19.95" customHeight="1">
      <c r="B83" s="155"/>
      <c r="C83" s="156"/>
      <c r="D83" s="157" t="s">
        <v>126</v>
      </c>
      <c r="E83" s="158"/>
      <c r="F83" s="158"/>
      <c r="G83" s="158"/>
      <c r="H83" s="158"/>
      <c r="I83" s="159"/>
      <c r="J83" s="160">
        <f>J502</f>
        <v>0</v>
      </c>
      <c r="K83" s="161"/>
    </row>
    <row r="84" spans="2:11" s="1" customFormat="1" ht="21.75" customHeight="1">
      <c r="B84" s="40"/>
      <c r="C84" s="41"/>
      <c r="D84" s="41"/>
      <c r="E84" s="41"/>
      <c r="F84" s="41"/>
      <c r="G84" s="41"/>
      <c r="H84" s="41"/>
      <c r="I84" s="117"/>
      <c r="J84" s="41"/>
      <c r="K84" s="44"/>
    </row>
    <row r="85" spans="2:11" s="1" customFormat="1" ht="6.9" customHeight="1">
      <c r="B85" s="55"/>
      <c r="C85" s="56"/>
      <c r="D85" s="56"/>
      <c r="E85" s="56"/>
      <c r="F85" s="56"/>
      <c r="G85" s="56"/>
      <c r="H85" s="56"/>
      <c r="I85" s="138"/>
      <c r="J85" s="56"/>
      <c r="K85" s="57"/>
    </row>
    <row r="89" spans="2:12" s="1" customFormat="1" ht="6.9" customHeight="1">
      <c r="B89" s="58"/>
      <c r="C89" s="59"/>
      <c r="D89" s="59"/>
      <c r="E89" s="59"/>
      <c r="F89" s="59"/>
      <c r="G89" s="59"/>
      <c r="H89" s="59"/>
      <c r="I89" s="141"/>
      <c r="J89" s="59"/>
      <c r="K89" s="59"/>
      <c r="L89" s="60"/>
    </row>
    <row r="90" spans="2:12" s="1" customFormat="1" ht="36.9" customHeight="1">
      <c r="B90" s="40"/>
      <c r="C90" s="61" t="s">
        <v>127</v>
      </c>
      <c r="D90" s="62"/>
      <c r="E90" s="62"/>
      <c r="F90" s="62"/>
      <c r="G90" s="62"/>
      <c r="H90" s="62"/>
      <c r="I90" s="162"/>
      <c r="J90" s="62"/>
      <c r="K90" s="62"/>
      <c r="L90" s="60"/>
    </row>
    <row r="91" spans="2:12" s="1" customFormat="1" ht="6.9" customHeight="1">
      <c r="B91" s="40"/>
      <c r="C91" s="62"/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14.4" customHeight="1">
      <c r="B92" s="40"/>
      <c r="C92" s="64" t="s">
        <v>18</v>
      </c>
      <c r="D92" s="62"/>
      <c r="E92" s="62"/>
      <c r="F92" s="62"/>
      <c r="G92" s="62"/>
      <c r="H92" s="62"/>
      <c r="I92" s="162"/>
      <c r="J92" s="62"/>
      <c r="K92" s="62"/>
      <c r="L92" s="60"/>
    </row>
    <row r="93" spans="2:12" s="1" customFormat="1" ht="16.5" customHeight="1">
      <c r="B93" s="40"/>
      <c r="C93" s="62"/>
      <c r="D93" s="62"/>
      <c r="E93" s="375" t="str">
        <f>E7</f>
        <v>Výměna oken a tepelně izolační opláštění spojovacího krčku Habrovanského zámku</v>
      </c>
      <c r="F93" s="376"/>
      <c r="G93" s="376"/>
      <c r="H93" s="376"/>
      <c r="I93" s="162"/>
      <c r="J93" s="62"/>
      <c r="K93" s="62"/>
      <c r="L93" s="60"/>
    </row>
    <row r="94" spans="2:12" s="1" customFormat="1" ht="14.4" customHeight="1">
      <c r="B94" s="40"/>
      <c r="C94" s="64" t="s">
        <v>93</v>
      </c>
      <c r="D94" s="62"/>
      <c r="E94" s="62"/>
      <c r="F94" s="62"/>
      <c r="G94" s="62"/>
      <c r="H94" s="62"/>
      <c r="I94" s="162"/>
      <c r="J94" s="62"/>
      <c r="K94" s="62"/>
      <c r="L94" s="60"/>
    </row>
    <row r="95" spans="2:12" s="1" customFormat="1" ht="17.25" customHeight="1">
      <c r="B95" s="40"/>
      <c r="C95" s="62"/>
      <c r="D95" s="62"/>
      <c r="E95" s="350" t="str">
        <f>E9</f>
        <v xml:space="preserve">01 - výměna oken a tepelně izolační opláštění spojovacího krčku </v>
      </c>
      <c r="F95" s="377"/>
      <c r="G95" s="377"/>
      <c r="H95" s="377"/>
      <c r="I95" s="162"/>
      <c r="J95" s="62"/>
      <c r="K95" s="62"/>
      <c r="L95" s="60"/>
    </row>
    <row r="96" spans="2:12" s="1" customFormat="1" ht="6.9" customHeight="1">
      <c r="B96" s="40"/>
      <c r="C96" s="62"/>
      <c r="D96" s="62"/>
      <c r="E96" s="62"/>
      <c r="F96" s="62"/>
      <c r="G96" s="62"/>
      <c r="H96" s="62"/>
      <c r="I96" s="162"/>
      <c r="J96" s="62"/>
      <c r="K96" s="62"/>
      <c r="L96" s="60"/>
    </row>
    <row r="97" spans="2:12" s="1" customFormat="1" ht="18" customHeight="1">
      <c r="B97" s="40"/>
      <c r="C97" s="64" t="s">
        <v>24</v>
      </c>
      <c r="D97" s="62"/>
      <c r="E97" s="62"/>
      <c r="F97" s="163" t="str">
        <f>F12</f>
        <v>Habrovany</v>
      </c>
      <c r="G97" s="62"/>
      <c r="H97" s="62"/>
      <c r="I97" s="164" t="s">
        <v>26</v>
      </c>
      <c r="J97" s="72" t="str">
        <f>IF(J12="","",J12)</f>
        <v>29. 5. 2018</v>
      </c>
      <c r="K97" s="62"/>
      <c r="L97" s="60"/>
    </row>
    <row r="98" spans="2:12" s="1" customFormat="1" ht="6.9" customHeight="1">
      <c r="B98" s="40"/>
      <c r="C98" s="62"/>
      <c r="D98" s="62"/>
      <c r="E98" s="62"/>
      <c r="F98" s="62"/>
      <c r="G98" s="62"/>
      <c r="H98" s="62"/>
      <c r="I98" s="162"/>
      <c r="J98" s="62"/>
      <c r="K98" s="62"/>
      <c r="L98" s="60"/>
    </row>
    <row r="99" spans="2:12" s="1" customFormat="1" ht="13.2">
      <c r="B99" s="40"/>
      <c r="C99" s="64" t="s">
        <v>28</v>
      </c>
      <c r="D99" s="62"/>
      <c r="E99" s="62"/>
      <c r="F99" s="163" t="str">
        <f>E15</f>
        <v>Habrovanský zámek p.o. Habrovany 1 683 01 Rousínov</v>
      </c>
      <c r="G99" s="62"/>
      <c r="H99" s="62"/>
      <c r="I99" s="164" t="s">
        <v>35</v>
      </c>
      <c r="J99" s="163" t="str">
        <f>E21</f>
        <v xml:space="preserve"> </v>
      </c>
      <c r="K99" s="62"/>
      <c r="L99" s="60"/>
    </row>
    <row r="100" spans="2:12" s="1" customFormat="1" ht="14.4" customHeight="1">
      <c r="B100" s="40"/>
      <c r="C100" s="64" t="s">
        <v>33</v>
      </c>
      <c r="D100" s="62"/>
      <c r="E100" s="62"/>
      <c r="F100" s="163" t="str">
        <f>IF(E18="","",E18)</f>
        <v/>
      </c>
      <c r="G100" s="62"/>
      <c r="H100" s="62"/>
      <c r="I100" s="162"/>
      <c r="J100" s="62"/>
      <c r="K100" s="62"/>
      <c r="L100" s="60"/>
    </row>
    <row r="101" spans="2:12" s="1" customFormat="1" ht="10.35" customHeight="1">
      <c r="B101" s="40"/>
      <c r="C101" s="62"/>
      <c r="D101" s="62"/>
      <c r="E101" s="62"/>
      <c r="F101" s="62"/>
      <c r="G101" s="62"/>
      <c r="H101" s="62"/>
      <c r="I101" s="162"/>
      <c r="J101" s="62"/>
      <c r="K101" s="62"/>
      <c r="L101" s="60"/>
    </row>
    <row r="102" spans="2:20" s="9" customFormat="1" ht="29.25" customHeight="1">
      <c r="B102" s="165"/>
      <c r="C102" s="166" t="s">
        <v>128</v>
      </c>
      <c r="D102" s="167" t="s">
        <v>59</v>
      </c>
      <c r="E102" s="167" t="s">
        <v>55</v>
      </c>
      <c r="F102" s="167" t="s">
        <v>129</v>
      </c>
      <c r="G102" s="167" t="s">
        <v>130</v>
      </c>
      <c r="H102" s="167" t="s">
        <v>131</v>
      </c>
      <c r="I102" s="168" t="s">
        <v>132</v>
      </c>
      <c r="J102" s="167" t="s">
        <v>97</v>
      </c>
      <c r="K102" s="169" t="s">
        <v>133</v>
      </c>
      <c r="L102" s="170"/>
      <c r="M102" s="80" t="s">
        <v>134</v>
      </c>
      <c r="N102" s="81" t="s">
        <v>44</v>
      </c>
      <c r="O102" s="81" t="s">
        <v>135</v>
      </c>
      <c r="P102" s="81" t="s">
        <v>136</v>
      </c>
      <c r="Q102" s="81" t="s">
        <v>137</v>
      </c>
      <c r="R102" s="81" t="s">
        <v>138</v>
      </c>
      <c r="S102" s="81" t="s">
        <v>139</v>
      </c>
      <c r="T102" s="82" t="s">
        <v>140</v>
      </c>
    </row>
    <row r="103" spans="2:63" s="1" customFormat="1" ht="29.25" customHeight="1">
      <c r="B103" s="40"/>
      <c r="C103" s="86" t="s">
        <v>98</v>
      </c>
      <c r="D103" s="62"/>
      <c r="E103" s="62"/>
      <c r="F103" s="62"/>
      <c r="G103" s="62"/>
      <c r="H103" s="62"/>
      <c r="I103" s="162"/>
      <c r="J103" s="171">
        <f>BK103</f>
        <v>0</v>
      </c>
      <c r="K103" s="62"/>
      <c r="L103" s="60"/>
      <c r="M103" s="83"/>
      <c r="N103" s="84"/>
      <c r="O103" s="84"/>
      <c r="P103" s="172">
        <f>P104+P201+P492</f>
        <v>0</v>
      </c>
      <c r="Q103" s="84"/>
      <c r="R103" s="172">
        <f>R104+R201+R492</f>
        <v>17.78050102</v>
      </c>
      <c r="S103" s="84"/>
      <c r="T103" s="173">
        <f>T104+T201+T492</f>
        <v>8.162794</v>
      </c>
      <c r="AT103" s="23" t="s">
        <v>73</v>
      </c>
      <c r="AU103" s="23" t="s">
        <v>99</v>
      </c>
      <c r="BK103" s="174">
        <f>BK104+BK201+BK492</f>
        <v>0</v>
      </c>
    </row>
    <row r="104" spans="2:63" s="10" customFormat="1" ht="37.35" customHeight="1">
      <c r="B104" s="175"/>
      <c r="C104" s="176"/>
      <c r="D104" s="177" t="s">
        <v>73</v>
      </c>
      <c r="E104" s="178" t="s">
        <v>141</v>
      </c>
      <c r="F104" s="178" t="s">
        <v>142</v>
      </c>
      <c r="G104" s="176"/>
      <c r="H104" s="176"/>
      <c r="I104" s="179"/>
      <c r="J104" s="180">
        <f>BK104</f>
        <v>0</v>
      </c>
      <c r="K104" s="176"/>
      <c r="L104" s="181"/>
      <c r="M104" s="182"/>
      <c r="N104" s="183"/>
      <c r="O104" s="183"/>
      <c r="P104" s="184">
        <f>P105+P143+P193+P199</f>
        <v>0</v>
      </c>
      <c r="Q104" s="183"/>
      <c r="R104" s="184">
        <f>R105+R143+R193+R199</f>
        <v>2.1678414299999997</v>
      </c>
      <c r="S104" s="183"/>
      <c r="T104" s="185">
        <f>T105+T143+T193+T199</f>
        <v>5.60443</v>
      </c>
      <c r="AR104" s="186" t="s">
        <v>82</v>
      </c>
      <c r="AT104" s="187" t="s">
        <v>73</v>
      </c>
      <c r="AU104" s="187" t="s">
        <v>74</v>
      </c>
      <c r="AY104" s="186" t="s">
        <v>143</v>
      </c>
      <c r="BK104" s="188">
        <f>BK105+BK143+BK193+BK199</f>
        <v>0</v>
      </c>
    </row>
    <row r="105" spans="2:63" s="10" customFormat="1" ht="19.95" customHeight="1">
      <c r="B105" s="175"/>
      <c r="C105" s="176"/>
      <c r="D105" s="177" t="s">
        <v>73</v>
      </c>
      <c r="E105" s="189" t="s">
        <v>144</v>
      </c>
      <c r="F105" s="189" t="s">
        <v>145</v>
      </c>
      <c r="G105" s="176"/>
      <c r="H105" s="176"/>
      <c r="I105" s="179"/>
      <c r="J105" s="190">
        <f>BK105</f>
        <v>0</v>
      </c>
      <c r="K105" s="176"/>
      <c r="L105" s="181"/>
      <c r="M105" s="182"/>
      <c r="N105" s="183"/>
      <c r="O105" s="183"/>
      <c r="P105" s="184">
        <f>P106</f>
        <v>0</v>
      </c>
      <c r="Q105" s="183"/>
      <c r="R105" s="184">
        <f>R106</f>
        <v>2.1592225999999997</v>
      </c>
      <c r="S105" s="183"/>
      <c r="T105" s="185">
        <f>T106</f>
        <v>0</v>
      </c>
      <c r="AR105" s="186" t="s">
        <v>82</v>
      </c>
      <c r="AT105" s="187" t="s">
        <v>73</v>
      </c>
      <c r="AU105" s="187" t="s">
        <v>82</v>
      </c>
      <c r="AY105" s="186" t="s">
        <v>143</v>
      </c>
      <c r="BK105" s="188">
        <f>BK106</f>
        <v>0</v>
      </c>
    </row>
    <row r="106" spans="2:63" s="10" customFormat="1" ht="14.85" customHeight="1">
      <c r="B106" s="175"/>
      <c r="C106" s="176"/>
      <c r="D106" s="177" t="s">
        <v>73</v>
      </c>
      <c r="E106" s="189" t="s">
        <v>146</v>
      </c>
      <c r="F106" s="189" t="s">
        <v>147</v>
      </c>
      <c r="G106" s="176"/>
      <c r="H106" s="176"/>
      <c r="I106" s="179"/>
      <c r="J106" s="190">
        <f>BK106</f>
        <v>0</v>
      </c>
      <c r="K106" s="176"/>
      <c r="L106" s="181"/>
      <c r="M106" s="182"/>
      <c r="N106" s="183"/>
      <c r="O106" s="183"/>
      <c r="P106" s="184">
        <f>SUM(P107:P142)</f>
        <v>0</v>
      </c>
      <c r="Q106" s="183"/>
      <c r="R106" s="184">
        <f>SUM(R107:R142)</f>
        <v>2.1592225999999997</v>
      </c>
      <c r="S106" s="183"/>
      <c r="T106" s="185">
        <f>SUM(T107:T142)</f>
        <v>0</v>
      </c>
      <c r="AR106" s="186" t="s">
        <v>82</v>
      </c>
      <c r="AT106" s="187" t="s">
        <v>73</v>
      </c>
      <c r="AU106" s="187" t="s">
        <v>148</v>
      </c>
      <c r="AY106" s="186" t="s">
        <v>143</v>
      </c>
      <c r="BK106" s="188">
        <f>SUM(BK107:BK142)</f>
        <v>0</v>
      </c>
    </row>
    <row r="107" spans="2:65" s="1" customFormat="1" ht="25.5" customHeight="1">
      <c r="B107" s="40"/>
      <c r="C107" s="191" t="s">
        <v>82</v>
      </c>
      <c r="D107" s="191" t="s">
        <v>149</v>
      </c>
      <c r="E107" s="192" t="s">
        <v>150</v>
      </c>
      <c r="F107" s="193" t="s">
        <v>151</v>
      </c>
      <c r="G107" s="194" t="s">
        <v>152</v>
      </c>
      <c r="H107" s="195">
        <v>91.1</v>
      </c>
      <c r="I107" s="196"/>
      <c r="J107" s="197">
        <f>ROUND(I107*H107,2)</f>
        <v>0</v>
      </c>
      <c r="K107" s="193" t="s">
        <v>153</v>
      </c>
      <c r="L107" s="60"/>
      <c r="M107" s="198" t="s">
        <v>23</v>
      </c>
      <c r="N107" s="199" t="s">
        <v>46</v>
      </c>
      <c r="O107" s="41"/>
      <c r="P107" s="200">
        <f>O107*H107</f>
        <v>0</v>
      </c>
      <c r="Q107" s="200">
        <v>0.00825</v>
      </c>
      <c r="R107" s="200">
        <f>Q107*H107</f>
        <v>0.751575</v>
      </c>
      <c r="S107" s="200">
        <v>0</v>
      </c>
      <c r="T107" s="201">
        <f>S107*H107</f>
        <v>0</v>
      </c>
      <c r="AR107" s="23" t="s">
        <v>154</v>
      </c>
      <c r="AT107" s="23" t="s">
        <v>149</v>
      </c>
      <c r="AU107" s="23" t="s">
        <v>155</v>
      </c>
      <c r="AY107" s="23" t="s">
        <v>143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148</v>
      </c>
      <c r="BK107" s="202">
        <f>ROUND(I107*H107,2)</f>
        <v>0</v>
      </c>
      <c r="BL107" s="23" t="s">
        <v>154</v>
      </c>
      <c r="BM107" s="23" t="s">
        <v>156</v>
      </c>
    </row>
    <row r="108" spans="2:51" s="11" customFormat="1" ht="12">
      <c r="B108" s="203"/>
      <c r="C108" s="204"/>
      <c r="D108" s="205" t="s">
        <v>157</v>
      </c>
      <c r="E108" s="206" t="s">
        <v>23</v>
      </c>
      <c r="F108" s="207" t="s">
        <v>158</v>
      </c>
      <c r="G108" s="204"/>
      <c r="H108" s="206" t="s">
        <v>23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157</v>
      </c>
      <c r="AU108" s="213" t="s">
        <v>155</v>
      </c>
      <c r="AV108" s="11" t="s">
        <v>82</v>
      </c>
      <c r="AW108" s="11" t="s">
        <v>37</v>
      </c>
      <c r="AX108" s="11" t="s">
        <v>74</v>
      </c>
      <c r="AY108" s="213" t="s">
        <v>143</v>
      </c>
    </row>
    <row r="109" spans="2:51" s="12" customFormat="1" ht="12">
      <c r="B109" s="214"/>
      <c r="C109" s="215"/>
      <c r="D109" s="205" t="s">
        <v>157</v>
      </c>
      <c r="E109" s="216" t="s">
        <v>23</v>
      </c>
      <c r="F109" s="217" t="s">
        <v>159</v>
      </c>
      <c r="G109" s="215"/>
      <c r="H109" s="218">
        <v>57.9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157</v>
      </c>
      <c r="AU109" s="224" t="s">
        <v>155</v>
      </c>
      <c r="AV109" s="12" t="s">
        <v>148</v>
      </c>
      <c r="AW109" s="12" t="s">
        <v>37</v>
      </c>
      <c r="AX109" s="12" t="s">
        <v>74</v>
      </c>
      <c r="AY109" s="224" t="s">
        <v>143</v>
      </c>
    </row>
    <row r="110" spans="2:51" s="12" customFormat="1" ht="12">
      <c r="B110" s="214"/>
      <c r="C110" s="215"/>
      <c r="D110" s="205" t="s">
        <v>157</v>
      </c>
      <c r="E110" s="216" t="s">
        <v>23</v>
      </c>
      <c r="F110" s="217" t="s">
        <v>160</v>
      </c>
      <c r="G110" s="215"/>
      <c r="H110" s="218">
        <v>36.6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157</v>
      </c>
      <c r="AU110" s="224" t="s">
        <v>155</v>
      </c>
      <c r="AV110" s="12" t="s">
        <v>148</v>
      </c>
      <c r="AW110" s="12" t="s">
        <v>37</v>
      </c>
      <c r="AX110" s="12" t="s">
        <v>74</v>
      </c>
      <c r="AY110" s="224" t="s">
        <v>143</v>
      </c>
    </row>
    <row r="111" spans="2:51" s="11" customFormat="1" ht="12">
      <c r="B111" s="203"/>
      <c r="C111" s="204"/>
      <c r="D111" s="205" t="s">
        <v>157</v>
      </c>
      <c r="E111" s="206" t="s">
        <v>23</v>
      </c>
      <c r="F111" s="207" t="s">
        <v>161</v>
      </c>
      <c r="G111" s="204"/>
      <c r="H111" s="206" t="s">
        <v>23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157</v>
      </c>
      <c r="AU111" s="213" t="s">
        <v>155</v>
      </c>
      <c r="AV111" s="11" t="s">
        <v>82</v>
      </c>
      <c r="AW111" s="11" t="s">
        <v>37</v>
      </c>
      <c r="AX111" s="11" t="s">
        <v>74</v>
      </c>
      <c r="AY111" s="213" t="s">
        <v>143</v>
      </c>
    </row>
    <row r="112" spans="2:51" s="12" customFormat="1" ht="12">
      <c r="B112" s="214"/>
      <c r="C112" s="215"/>
      <c r="D112" s="205" t="s">
        <v>157</v>
      </c>
      <c r="E112" s="216" t="s">
        <v>23</v>
      </c>
      <c r="F112" s="217" t="s">
        <v>162</v>
      </c>
      <c r="G112" s="215"/>
      <c r="H112" s="218">
        <v>11.6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157</v>
      </c>
      <c r="AU112" s="224" t="s">
        <v>155</v>
      </c>
      <c r="AV112" s="12" t="s">
        <v>148</v>
      </c>
      <c r="AW112" s="12" t="s">
        <v>37</v>
      </c>
      <c r="AX112" s="12" t="s">
        <v>74</v>
      </c>
      <c r="AY112" s="224" t="s">
        <v>143</v>
      </c>
    </row>
    <row r="113" spans="2:51" s="11" customFormat="1" ht="12">
      <c r="B113" s="203"/>
      <c r="C113" s="204"/>
      <c r="D113" s="205" t="s">
        <v>157</v>
      </c>
      <c r="E113" s="206" t="s">
        <v>23</v>
      </c>
      <c r="F113" s="207" t="s">
        <v>163</v>
      </c>
      <c r="G113" s="204"/>
      <c r="H113" s="206" t="s">
        <v>23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157</v>
      </c>
      <c r="AU113" s="213" t="s">
        <v>155</v>
      </c>
      <c r="AV113" s="11" t="s">
        <v>82</v>
      </c>
      <c r="AW113" s="11" t="s">
        <v>37</v>
      </c>
      <c r="AX113" s="11" t="s">
        <v>74</v>
      </c>
      <c r="AY113" s="213" t="s">
        <v>143</v>
      </c>
    </row>
    <row r="114" spans="2:51" s="12" customFormat="1" ht="12">
      <c r="B114" s="214"/>
      <c r="C114" s="215"/>
      <c r="D114" s="205" t="s">
        <v>157</v>
      </c>
      <c r="E114" s="216" t="s">
        <v>23</v>
      </c>
      <c r="F114" s="217" t="s">
        <v>164</v>
      </c>
      <c r="G114" s="215"/>
      <c r="H114" s="218">
        <v>-15</v>
      </c>
      <c r="I114" s="219"/>
      <c r="J114" s="215"/>
      <c r="K114" s="215"/>
      <c r="L114" s="220"/>
      <c r="M114" s="221"/>
      <c r="N114" s="222"/>
      <c r="O114" s="222"/>
      <c r="P114" s="222"/>
      <c r="Q114" s="222"/>
      <c r="R114" s="222"/>
      <c r="S114" s="222"/>
      <c r="T114" s="223"/>
      <c r="AT114" s="224" t="s">
        <v>157</v>
      </c>
      <c r="AU114" s="224" t="s">
        <v>155</v>
      </c>
      <c r="AV114" s="12" t="s">
        <v>148</v>
      </c>
      <c r="AW114" s="12" t="s">
        <v>37</v>
      </c>
      <c r="AX114" s="12" t="s">
        <v>74</v>
      </c>
      <c r="AY114" s="224" t="s">
        <v>143</v>
      </c>
    </row>
    <row r="115" spans="2:51" s="13" customFormat="1" ht="12">
      <c r="B115" s="225"/>
      <c r="C115" s="226"/>
      <c r="D115" s="205" t="s">
        <v>157</v>
      </c>
      <c r="E115" s="227" t="s">
        <v>23</v>
      </c>
      <c r="F115" s="228" t="s">
        <v>165</v>
      </c>
      <c r="G115" s="226"/>
      <c r="H115" s="229">
        <v>91.1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157</v>
      </c>
      <c r="AU115" s="235" t="s">
        <v>155</v>
      </c>
      <c r="AV115" s="13" t="s">
        <v>154</v>
      </c>
      <c r="AW115" s="13" t="s">
        <v>37</v>
      </c>
      <c r="AX115" s="13" t="s">
        <v>82</v>
      </c>
      <c r="AY115" s="235" t="s">
        <v>143</v>
      </c>
    </row>
    <row r="116" spans="2:65" s="1" customFormat="1" ht="16.5" customHeight="1">
      <c r="B116" s="40"/>
      <c r="C116" s="236" t="s">
        <v>148</v>
      </c>
      <c r="D116" s="236" t="s">
        <v>166</v>
      </c>
      <c r="E116" s="237" t="s">
        <v>167</v>
      </c>
      <c r="F116" s="238" t="s">
        <v>168</v>
      </c>
      <c r="G116" s="239" t="s">
        <v>152</v>
      </c>
      <c r="H116" s="240">
        <v>92.922</v>
      </c>
      <c r="I116" s="241"/>
      <c r="J116" s="242">
        <f>ROUND(I116*H116,2)</f>
        <v>0</v>
      </c>
      <c r="K116" s="238" t="s">
        <v>153</v>
      </c>
      <c r="L116" s="243"/>
      <c r="M116" s="244" t="s">
        <v>23</v>
      </c>
      <c r="N116" s="245" t="s">
        <v>46</v>
      </c>
      <c r="O116" s="41"/>
      <c r="P116" s="200">
        <f>O116*H116</f>
        <v>0</v>
      </c>
      <c r="Q116" s="200">
        <v>0.00085</v>
      </c>
      <c r="R116" s="200">
        <f>Q116*H116</f>
        <v>0.07898369999999999</v>
      </c>
      <c r="S116" s="200">
        <v>0</v>
      </c>
      <c r="T116" s="201">
        <f>S116*H116</f>
        <v>0</v>
      </c>
      <c r="AR116" s="23" t="s">
        <v>169</v>
      </c>
      <c r="AT116" s="23" t="s">
        <v>166</v>
      </c>
      <c r="AU116" s="23" t="s">
        <v>155</v>
      </c>
      <c r="AY116" s="23" t="s">
        <v>143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148</v>
      </c>
      <c r="BK116" s="202">
        <f>ROUND(I116*H116,2)</f>
        <v>0</v>
      </c>
      <c r="BL116" s="23" t="s">
        <v>154</v>
      </c>
      <c r="BM116" s="23" t="s">
        <v>170</v>
      </c>
    </row>
    <row r="117" spans="2:51" s="12" customFormat="1" ht="12">
      <c r="B117" s="214"/>
      <c r="C117" s="215"/>
      <c r="D117" s="205" t="s">
        <v>157</v>
      </c>
      <c r="E117" s="215"/>
      <c r="F117" s="217" t="s">
        <v>171</v>
      </c>
      <c r="G117" s="215"/>
      <c r="H117" s="218">
        <v>92.922</v>
      </c>
      <c r="I117" s="219"/>
      <c r="J117" s="215"/>
      <c r="K117" s="215"/>
      <c r="L117" s="220"/>
      <c r="M117" s="221"/>
      <c r="N117" s="222"/>
      <c r="O117" s="222"/>
      <c r="P117" s="222"/>
      <c r="Q117" s="222"/>
      <c r="R117" s="222"/>
      <c r="S117" s="222"/>
      <c r="T117" s="223"/>
      <c r="AT117" s="224" t="s">
        <v>157</v>
      </c>
      <c r="AU117" s="224" t="s">
        <v>155</v>
      </c>
      <c r="AV117" s="12" t="s">
        <v>148</v>
      </c>
      <c r="AW117" s="12" t="s">
        <v>6</v>
      </c>
      <c r="AX117" s="12" t="s">
        <v>82</v>
      </c>
      <c r="AY117" s="224" t="s">
        <v>143</v>
      </c>
    </row>
    <row r="118" spans="2:65" s="1" customFormat="1" ht="25.5" customHeight="1">
      <c r="B118" s="40"/>
      <c r="C118" s="191" t="s">
        <v>155</v>
      </c>
      <c r="D118" s="191" t="s">
        <v>149</v>
      </c>
      <c r="E118" s="192" t="s">
        <v>172</v>
      </c>
      <c r="F118" s="193" t="s">
        <v>173</v>
      </c>
      <c r="G118" s="194" t="s">
        <v>152</v>
      </c>
      <c r="H118" s="195">
        <v>89.41</v>
      </c>
      <c r="I118" s="196"/>
      <c r="J118" s="197">
        <f>ROUND(I118*H118,2)</f>
        <v>0</v>
      </c>
      <c r="K118" s="193" t="s">
        <v>153</v>
      </c>
      <c r="L118" s="60"/>
      <c r="M118" s="198" t="s">
        <v>23</v>
      </c>
      <c r="N118" s="199" t="s">
        <v>46</v>
      </c>
      <c r="O118" s="41"/>
      <c r="P118" s="200">
        <f>O118*H118</f>
        <v>0</v>
      </c>
      <c r="Q118" s="200">
        <v>0.00828</v>
      </c>
      <c r="R118" s="200">
        <f>Q118*H118</f>
        <v>0.7403147999999999</v>
      </c>
      <c r="S118" s="200">
        <v>0</v>
      </c>
      <c r="T118" s="201">
        <f>S118*H118</f>
        <v>0</v>
      </c>
      <c r="AR118" s="23" t="s">
        <v>154</v>
      </c>
      <c r="AT118" s="23" t="s">
        <v>149</v>
      </c>
      <c r="AU118" s="23" t="s">
        <v>155</v>
      </c>
      <c r="AY118" s="23" t="s">
        <v>143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3" t="s">
        <v>148</v>
      </c>
      <c r="BK118" s="202">
        <f>ROUND(I118*H118,2)</f>
        <v>0</v>
      </c>
      <c r="BL118" s="23" t="s">
        <v>154</v>
      </c>
      <c r="BM118" s="23" t="s">
        <v>174</v>
      </c>
    </row>
    <row r="119" spans="2:51" s="11" customFormat="1" ht="12">
      <c r="B119" s="203"/>
      <c r="C119" s="204"/>
      <c r="D119" s="205" t="s">
        <v>157</v>
      </c>
      <c r="E119" s="206" t="s">
        <v>23</v>
      </c>
      <c r="F119" s="207" t="s">
        <v>175</v>
      </c>
      <c r="G119" s="204"/>
      <c r="H119" s="206" t="s">
        <v>23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157</v>
      </c>
      <c r="AU119" s="213" t="s">
        <v>155</v>
      </c>
      <c r="AV119" s="11" t="s">
        <v>82</v>
      </c>
      <c r="AW119" s="11" t="s">
        <v>37</v>
      </c>
      <c r="AX119" s="11" t="s">
        <v>74</v>
      </c>
      <c r="AY119" s="213" t="s">
        <v>143</v>
      </c>
    </row>
    <row r="120" spans="2:51" s="12" customFormat="1" ht="12">
      <c r="B120" s="214"/>
      <c r="C120" s="215"/>
      <c r="D120" s="205" t="s">
        <v>157</v>
      </c>
      <c r="E120" s="216" t="s">
        <v>23</v>
      </c>
      <c r="F120" s="217" t="s">
        <v>176</v>
      </c>
      <c r="G120" s="215"/>
      <c r="H120" s="218">
        <v>39</v>
      </c>
      <c r="I120" s="219"/>
      <c r="J120" s="215"/>
      <c r="K120" s="215"/>
      <c r="L120" s="220"/>
      <c r="M120" s="221"/>
      <c r="N120" s="222"/>
      <c r="O120" s="222"/>
      <c r="P120" s="222"/>
      <c r="Q120" s="222"/>
      <c r="R120" s="222"/>
      <c r="S120" s="222"/>
      <c r="T120" s="223"/>
      <c r="AT120" s="224" t="s">
        <v>157</v>
      </c>
      <c r="AU120" s="224" t="s">
        <v>155</v>
      </c>
      <c r="AV120" s="12" t="s">
        <v>148</v>
      </c>
      <c r="AW120" s="12" t="s">
        <v>37</v>
      </c>
      <c r="AX120" s="12" t="s">
        <v>74</v>
      </c>
      <c r="AY120" s="224" t="s">
        <v>143</v>
      </c>
    </row>
    <row r="121" spans="2:51" s="12" customFormat="1" ht="12">
      <c r="B121" s="214"/>
      <c r="C121" s="215"/>
      <c r="D121" s="205" t="s">
        <v>157</v>
      </c>
      <c r="E121" s="216" t="s">
        <v>23</v>
      </c>
      <c r="F121" s="217" t="s">
        <v>177</v>
      </c>
      <c r="G121" s="215"/>
      <c r="H121" s="218">
        <v>6.63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157</v>
      </c>
      <c r="AU121" s="224" t="s">
        <v>155</v>
      </c>
      <c r="AV121" s="12" t="s">
        <v>148</v>
      </c>
      <c r="AW121" s="12" t="s">
        <v>37</v>
      </c>
      <c r="AX121" s="12" t="s">
        <v>74</v>
      </c>
      <c r="AY121" s="224" t="s">
        <v>143</v>
      </c>
    </row>
    <row r="122" spans="2:51" s="12" customFormat="1" ht="12">
      <c r="B122" s="214"/>
      <c r="C122" s="215"/>
      <c r="D122" s="205" t="s">
        <v>157</v>
      </c>
      <c r="E122" s="216" t="s">
        <v>23</v>
      </c>
      <c r="F122" s="217" t="s">
        <v>178</v>
      </c>
      <c r="G122" s="215"/>
      <c r="H122" s="218">
        <v>5.59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157</v>
      </c>
      <c r="AU122" s="224" t="s">
        <v>155</v>
      </c>
      <c r="AV122" s="12" t="s">
        <v>148</v>
      </c>
      <c r="AW122" s="12" t="s">
        <v>37</v>
      </c>
      <c r="AX122" s="12" t="s">
        <v>74</v>
      </c>
      <c r="AY122" s="224" t="s">
        <v>143</v>
      </c>
    </row>
    <row r="123" spans="2:51" s="12" customFormat="1" ht="12">
      <c r="B123" s="214"/>
      <c r="C123" s="215"/>
      <c r="D123" s="205" t="s">
        <v>157</v>
      </c>
      <c r="E123" s="216" t="s">
        <v>23</v>
      </c>
      <c r="F123" s="217" t="s">
        <v>179</v>
      </c>
      <c r="G123" s="215"/>
      <c r="H123" s="218">
        <v>30.6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157</v>
      </c>
      <c r="AU123" s="224" t="s">
        <v>155</v>
      </c>
      <c r="AV123" s="12" t="s">
        <v>148</v>
      </c>
      <c r="AW123" s="12" t="s">
        <v>37</v>
      </c>
      <c r="AX123" s="12" t="s">
        <v>74</v>
      </c>
      <c r="AY123" s="224" t="s">
        <v>143</v>
      </c>
    </row>
    <row r="124" spans="2:51" s="12" customFormat="1" ht="12">
      <c r="B124" s="214"/>
      <c r="C124" s="215"/>
      <c r="D124" s="205" t="s">
        <v>157</v>
      </c>
      <c r="E124" s="216" t="s">
        <v>23</v>
      </c>
      <c r="F124" s="217" t="s">
        <v>180</v>
      </c>
      <c r="G124" s="215"/>
      <c r="H124" s="218">
        <v>7.59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157</v>
      </c>
      <c r="AU124" s="224" t="s">
        <v>155</v>
      </c>
      <c r="AV124" s="12" t="s">
        <v>148</v>
      </c>
      <c r="AW124" s="12" t="s">
        <v>37</v>
      </c>
      <c r="AX124" s="12" t="s">
        <v>74</v>
      </c>
      <c r="AY124" s="224" t="s">
        <v>143</v>
      </c>
    </row>
    <row r="125" spans="2:51" s="13" customFormat="1" ht="12">
      <c r="B125" s="225"/>
      <c r="C125" s="226"/>
      <c r="D125" s="205" t="s">
        <v>157</v>
      </c>
      <c r="E125" s="227" t="s">
        <v>23</v>
      </c>
      <c r="F125" s="228" t="s">
        <v>165</v>
      </c>
      <c r="G125" s="226"/>
      <c r="H125" s="229">
        <v>89.41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157</v>
      </c>
      <c r="AU125" s="235" t="s">
        <v>155</v>
      </c>
      <c r="AV125" s="13" t="s">
        <v>154</v>
      </c>
      <c r="AW125" s="13" t="s">
        <v>37</v>
      </c>
      <c r="AX125" s="13" t="s">
        <v>82</v>
      </c>
      <c r="AY125" s="235" t="s">
        <v>143</v>
      </c>
    </row>
    <row r="126" spans="2:65" s="1" customFormat="1" ht="16.5" customHeight="1">
      <c r="B126" s="40"/>
      <c r="C126" s="236" t="s">
        <v>154</v>
      </c>
      <c r="D126" s="236" t="s">
        <v>166</v>
      </c>
      <c r="E126" s="237" t="s">
        <v>167</v>
      </c>
      <c r="F126" s="238" t="s">
        <v>168</v>
      </c>
      <c r="G126" s="239" t="s">
        <v>152</v>
      </c>
      <c r="H126" s="240">
        <v>91.198</v>
      </c>
      <c r="I126" s="241"/>
      <c r="J126" s="242">
        <f>ROUND(I126*H126,2)</f>
        <v>0</v>
      </c>
      <c r="K126" s="238" t="s">
        <v>153</v>
      </c>
      <c r="L126" s="243"/>
      <c r="M126" s="244" t="s">
        <v>23</v>
      </c>
      <c r="N126" s="245" t="s">
        <v>46</v>
      </c>
      <c r="O126" s="41"/>
      <c r="P126" s="200">
        <f>O126*H126</f>
        <v>0</v>
      </c>
      <c r="Q126" s="200">
        <v>0.00085</v>
      </c>
      <c r="R126" s="200">
        <f>Q126*H126</f>
        <v>0.07751829999999998</v>
      </c>
      <c r="S126" s="200">
        <v>0</v>
      </c>
      <c r="T126" s="201">
        <f>S126*H126</f>
        <v>0</v>
      </c>
      <c r="AR126" s="23" t="s">
        <v>169</v>
      </c>
      <c r="AT126" s="23" t="s">
        <v>166</v>
      </c>
      <c r="AU126" s="23" t="s">
        <v>155</v>
      </c>
      <c r="AY126" s="23" t="s">
        <v>143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148</v>
      </c>
      <c r="BK126" s="202">
        <f>ROUND(I126*H126,2)</f>
        <v>0</v>
      </c>
      <c r="BL126" s="23" t="s">
        <v>154</v>
      </c>
      <c r="BM126" s="23" t="s">
        <v>181</v>
      </c>
    </row>
    <row r="127" spans="2:51" s="12" customFormat="1" ht="12">
      <c r="B127" s="214"/>
      <c r="C127" s="215"/>
      <c r="D127" s="205" t="s">
        <v>157</v>
      </c>
      <c r="E127" s="215"/>
      <c r="F127" s="217" t="s">
        <v>182</v>
      </c>
      <c r="G127" s="215"/>
      <c r="H127" s="218">
        <v>91.198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157</v>
      </c>
      <c r="AU127" s="224" t="s">
        <v>155</v>
      </c>
      <c r="AV127" s="12" t="s">
        <v>148</v>
      </c>
      <c r="AW127" s="12" t="s">
        <v>6</v>
      </c>
      <c r="AX127" s="12" t="s">
        <v>82</v>
      </c>
      <c r="AY127" s="224" t="s">
        <v>143</v>
      </c>
    </row>
    <row r="128" spans="2:65" s="1" customFormat="1" ht="38.25" customHeight="1">
      <c r="B128" s="40"/>
      <c r="C128" s="191" t="s">
        <v>183</v>
      </c>
      <c r="D128" s="191" t="s">
        <v>149</v>
      </c>
      <c r="E128" s="192" t="s">
        <v>184</v>
      </c>
      <c r="F128" s="193" t="s">
        <v>185</v>
      </c>
      <c r="G128" s="194" t="s">
        <v>186</v>
      </c>
      <c r="H128" s="195">
        <v>34</v>
      </c>
      <c r="I128" s="196"/>
      <c r="J128" s="197">
        <f>ROUND(I128*H128,2)</f>
        <v>0</v>
      </c>
      <c r="K128" s="193" t="s">
        <v>153</v>
      </c>
      <c r="L128" s="60"/>
      <c r="M128" s="198" t="s">
        <v>23</v>
      </c>
      <c r="N128" s="199" t="s">
        <v>46</v>
      </c>
      <c r="O128" s="4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3" t="s">
        <v>154</v>
      </c>
      <c r="AT128" s="23" t="s">
        <v>149</v>
      </c>
      <c r="AU128" s="23" t="s">
        <v>155</v>
      </c>
      <c r="AY128" s="23" t="s">
        <v>143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148</v>
      </c>
      <c r="BK128" s="202">
        <f>ROUND(I128*H128,2)</f>
        <v>0</v>
      </c>
      <c r="BL128" s="23" t="s">
        <v>154</v>
      </c>
      <c r="BM128" s="23" t="s">
        <v>187</v>
      </c>
    </row>
    <row r="129" spans="2:51" s="12" customFormat="1" ht="12">
      <c r="B129" s="214"/>
      <c r="C129" s="215"/>
      <c r="D129" s="205" t="s">
        <v>157</v>
      </c>
      <c r="E129" s="216" t="s">
        <v>23</v>
      </c>
      <c r="F129" s="217" t="s">
        <v>188</v>
      </c>
      <c r="G129" s="215"/>
      <c r="H129" s="218">
        <v>34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157</v>
      </c>
      <c r="AU129" s="224" t="s">
        <v>155</v>
      </c>
      <c r="AV129" s="12" t="s">
        <v>148</v>
      </c>
      <c r="AW129" s="12" t="s">
        <v>37</v>
      </c>
      <c r="AX129" s="12" t="s">
        <v>82</v>
      </c>
      <c r="AY129" s="224" t="s">
        <v>143</v>
      </c>
    </row>
    <row r="130" spans="2:65" s="1" customFormat="1" ht="16.5" customHeight="1">
      <c r="B130" s="40"/>
      <c r="C130" s="236" t="s">
        <v>144</v>
      </c>
      <c r="D130" s="236" t="s">
        <v>166</v>
      </c>
      <c r="E130" s="237" t="s">
        <v>189</v>
      </c>
      <c r="F130" s="238" t="s">
        <v>190</v>
      </c>
      <c r="G130" s="239" t="s">
        <v>186</v>
      </c>
      <c r="H130" s="240">
        <v>35.7</v>
      </c>
      <c r="I130" s="241"/>
      <c r="J130" s="242">
        <f>ROUND(I130*H130,2)</f>
        <v>0</v>
      </c>
      <c r="K130" s="238" t="s">
        <v>153</v>
      </c>
      <c r="L130" s="243"/>
      <c r="M130" s="244" t="s">
        <v>23</v>
      </c>
      <c r="N130" s="245" t="s">
        <v>46</v>
      </c>
      <c r="O130" s="41"/>
      <c r="P130" s="200">
        <f>O130*H130</f>
        <v>0</v>
      </c>
      <c r="Q130" s="200">
        <v>4E-05</v>
      </c>
      <c r="R130" s="200">
        <f>Q130*H130</f>
        <v>0.0014280000000000002</v>
      </c>
      <c r="S130" s="200">
        <v>0</v>
      </c>
      <c r="T130" s="201">
        <f>S130*H130</f>
        <v>0</v>
      </c>
      <c r="AR130" s="23" t="s">
        <v>169</v>
      </c>
      <c r="AT130" s="23" t="s">
        <v>166</v>
      </c>
      <c r="AU130" s="23" t="s">
        <v>155</v>
      </c>
      <c r="AY130" s="23" t="s">
        <v>143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148</v>
      </c>
      <c r="BK130" s="202">
        <f>ROUND(I130*H130,2)</f>
        <v>0</v>
      </c>
      <c r="BL130" s="23" t="s">
        <v>154</v>
      </c>
      <c r="BM130" s="23" t="s">
        <v>191</v>
      </c>
    </row>
    <row r="131" spans="2:51" s="12" customFormat="1" ht="12">
      <c r="B131" s="214"/>
      <c r="C131" s="215"/>
      <c r="D131" s="205" t="s">
        <v>157</v>
      </c>
      <c r="E131" s="215"/>
      <c r="F131" s="217" t="s">
        <v>192</v>
      </c>
      <c r="G131" s="215"/>
      <c r="H131" s="218">
        <v>35.7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157</v>
      </c>
      <c r="AU131" s="224" t="s">
        <v>155</v>
      </c>
      <c r="AV131" s="12" t="s">
        <v>148</v>
      </c>
      <c r="AW131" s="12" t="s">
        <v>6</v>
      </c>
      <c r="AX131" s="12" t="s">
        <v>82</v>
      </c>
      <c r="AY131" s="224" t="s">
        <v>143</v>
      </c>
    </row>
    <row r="132" spans="2:65" s="1" customFormat="1" ht="25.5" customHeight="1">
      <c r="B132" s="40"/>
      <c r="C132" s="191" t="s">
        <v>193</v>
      </c>
      <c r="D132" s="191" t="s">
        <v>149</v>
      </c>
      <c r="E132" s="192" t="s">
        <v>194</v>
      </c>
      <c r="F132" s="193" t="s">
        <v>195</v>
      </c>
      <c r="G132" s="194" t="s">
        <v>186</v>
      </c>
      <c r="H132" s="195">
        <v>44</v>
      </c>
      <c r="I132" s="196"/>
      <c r="J132" s="197">
        <f>ROUND(I132*H132,2)</f>
        <v>0</v>
      </c>
      <c r="K132" s="193" t="s">
        <v>153</v>
      </c>
      <c r="L132" s="60"/>
      <c r="M132" s="198" t="s">
        <v>23</v>
      </c>
      <c r="N132" s="199" t="s">
        <v>46</v>
      </c>
      <c r="O132" s="41"/>
      <c r="P132" s="200">
        <f>O132*H132</f>
        <v>0</v>
      </c>
      <c r="Q132" s="200">
        <v>0.00025</v>
      </c>
      <c r="R132" s="200">
        <f>Q132*H132</f>
        <v>0.011</v>
      </c>
      <c r="S132" s="200">
        <v>0</v>
      </c>
      <c r="T132" s="201">
        <f>S132*H132</f>
        <v>0</v>
      </c>
      <c r="AR132" s="23" t="s">
        <v>154</v>
      </c>
      <c r="AT132" s="23" t="s">
        <v>149</v>
      </c>
      <c r="AU132" s="23" t="s">
        <v>155</v>
      </c>
      <c r="AY132" s="23" t="s">
        <v>143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148</v>
      </c>
      <c r="BK132" s="202">
        <f>ROUND(I132*H132,2)</f>
        <v>0</v>
      </c>
      <c r="BL132" s="23" t="s">
        <v>154</v>
      </c>
      <c r="BM132" s="23" t="s">
        <v>196</v>
      </c>
    </row>
    <row r="133" spans="2:51" s="12" customFormat="1" ht="12">
      <c r="B133" s="214"/>
      <c r="C133" s="215"/>
      <c r="D133" s="205" t="s">
        <v>157</v>
      </c>
      <c r="E133" s="216" t="s">
        <v>23</v>
      </c>
      <c r="F133" s="217" t="s">
        <v>197</v>
      </c>
      <c r="G133" s="215"/>
      <c r="H133" s="218">
        <v>44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157</v>
      </c>
      <c r="AU133" s="224" t="s">
        <v>155</v>
      </c>
      <c r="AV133" s="12" t="s">
        <v>148</v>
      </c>
      <c r="AW133" s="12" t="s">
        <v>37</v>
      </c>
      <c r="AX133" s="12" t="s">
        <v>82</v>
      </c>
      <c r="AY133" s="224" t="s">
        <v>143</v>
      </c>
    </row>
    <row r="134" spans="2:65" s="1" customFormat="1" ht="16.5" customHeight="1">
      <c r="B134" s="40"/>
      <c r="C134" s="236" t="s">
        <v>169</v>
      </c>
      <c r="D134" s="236" t="s">
        <v>166</v>
      </c>
      <c r="E134" s="237" t="s">
        <v>198</v>
      </c>
      <c r="F134" s="238" t="s">
        <v>199</v>
      </c>
      <c r="G134" s="239" t="s">
        <v>186</v>
      </c>
      <c r="H134" s="240">
        <v>46.2</v>
      </c>
      <c r="I134" s="241"/>
      <c r="J134" s="242">
        <f>ROUND(I134*H134,2)</f>
        <v>0</v>
      </c>
      <c r="K134" s="238" t="s">
        <v>153</v>
      </c>
      <c r="L134" s="243"/>
      <c r="M134" s="244" t="s">
        <v>23</v>
      </c>
      <c r="N134" s="245" t="s">
        <v>46</v>
      </c>
      <c r="O134" s="41"/>
      <c r="P134" s="200">
        <f>O134*H134</f>
        <v>0</v>
      </c>
      <c r="Q134" s="200">
        <v>3E-05</v>
      </c>
      <c r="R134" s="200">
        <f>Q134*H134</f>
        <v>0.001386</v>
      </c>
      <c r="S134" s="200">
        <v>0</v>
      </c>
      <c r="T134" s="201">
        <f>S134*H134</f>
        <v>0</v>
      </c>
      <c r="AR134" s="23" t="s">
        <v>169</v>
      </c>
      <c r="AT134" s="23" t="s">
        <v>166</v>
      </c>
      <c r="AU134" s="23" t="s">
        <v>155</v>
      </c>
      <c r="AY134" s="23" t="s">
        <v>143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148</v>
      </c>
      <c r="BK134" s="202">
        <f>ROUND(I134*H134,2)</f>
        <v>0</v>
      </c>
      <c r="BL134" s="23" t="s">
        <v>154</v>
      </c>
      <c r="BM134" s="23" t="s">
        <v>200</v>
      </c>
    </row>
    <row r="135" spans="2:51" s="12" customFormat="1" ht="12">
      <c r="B135" s="214"/>
      <c r="C135" s="215"/>
      <c r="D135" s="205" t="s">
        <v>157</v>
      </c>
      <c r="E135" s="215"/>
      <c r="F135" s="217" t="s">
        <v>201</v>
      </c>
      <c r="G135" s="215"/>
      <c r="H135" s="218">
        <v>46.2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157</v>
      </c>
      <c r="AU135" s="224" t="s">
        <v>155</v>
      </c>
      <c r="AV135" s="12" t="s">
        <v>148</v>
      </c>
      <c r="AW135" s="12" t="s">
        <v>6</v>
      </c>
      <c r="AX135" s="12" t="s">
        <v>82</v>
      </c>
      <c r="AY135" s="224" t="s">
        <v>143</v>
      </c>
    </row>
    <row r="136" spans="2:65" s="1" customFormat="1" ht="25.5" customHeight="1">
      <c r="B136" s="40"/>
      <c r="C136" s="191" t="s">
        <v>202</v>
      </c>
      <c r="D136" s="191" t="s">
        <v>149</v>
      </c>
      <c r="E136" s="192" t="s">
        <v>194</v>
      </c>
      <c r="F136" s="193" t="s">
        <v>195</v>
      </c>
      <c r="G136" s="194" t="s">
        <v>186</v>
      </c>
      <c r="H136" s="195">
        <v>53</v>
      </c>
      <c r="I136" s="196"/>
      <c r="J136" s="197">
        <f>ROUND(I136*H136,2)</f>
        <v>0</v>
      </c>
      <c r="K136" s="193" t="s">
        <v>153</v>
      </c>
      <c r="L136" s="60"/>
      <c r="M136" s="198" t="s">
        <v>23</v>
      </c>
      <c r="N136" s="199" t="s">
        <v>46</v>
      </c>
      <c r="O136" s="41"/>
      <c r="P136" s="200">
        <f>O136*H136</f>
        <v>0</v>
      </c>
      <c r="Q136" s="200">
        <v>0.00025</v>
      </c>
      <c r="R136" s="200">
        <f>Q136*H136</f>
        <v>0.01325</v>
      </c>
      <c r="S136" s="200">
        <v>0</v>
      </c>
      <c r="T136" s="201">
        <f>S136*H136</f>
        <v>0</v>
      </c>
      <c r="AR136" s="23" t="s">
        <v>154</v>
      </c>
      <c r="AT136" s="23" t="s">
        <v>149</v>
      </c>
      <c r="AU136" s="23" t="s">
        <v>155</v>
      </c>
      <c r="AY136" s="23" t="s">
        <v>143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148</v>
      </c>
      <c r="BK136" s="202">
        <f>ROUND(I136*H136,2)</f>
        <v>0</v>
      </c>
      <c r="BL136" s="23" t="s">
        <v>154</v>
      </c>
      <c r="BM136" s="23" t="s">
        <v>203</v>
      </c>
    </row>
    <row r="137" spans="2:51" s="12" customFormat="1" ht="12">
      <c r="B137" s="214"/>
      <c r="C137" s="215"/>
      <c r="D137" s="205" t="s">
        <v>157</v>
      </c>
      <c r="E137" s="216" t="s">
        <v>23</v>
      </c>
      <c r="F137" s="217" t="s">
        <v>204</v>
      </c>
      <c r="G137" s="215"/>
      <c r="H137" s="218">
        <v>53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157</v>
      </c>
      <c r="AU137" s="224" t="s">
        <v>155</v>
      </c>
      <c r="AV137" s="12" t="s">
        <v>148</v>
      </c>
      <c r="AW137" s="12" t="s">
        <v>37</v>
      </c>
      <c r="AX137" s="12" t="s">
        <v>82</v>
      </c>
      <c r="AY137" s="224" t="s">
        <v>143</v>
      </c>
    </row>
    <row r="138" spans="2:65" s="1" customFormat="1" ht="16.5" customHeight="1">
      <c r="B138" s="40"/>
      <c r="C138" s="236" t="s">
        <v>205</v>
      </c>
      <c r="D138" s="236" t="s">
        <v>166</v>
      </c>
      <c r="E138" s="237" t="s">
        <v>206</v>
      </c>
      <c r="F138" s="238" t="s">
        <v>207</v>
      </c>
      <c r="G138" s="239" t="s">
        <v>208</v>
      </c>
      <c r="H138" s="240">
        <v>22</v>
      </c>
      <c r="I138" s="241"/>
      <c r="J138" s="242">
        <f>ROUND(I138*H138,2)</f>
        <v>0</v>
      </c>
      <c r="K138" s="238" t="s">
        <v>23</v>
      </c>
      <c r="L138" s="243"/>
      <c r="M138" s="244" t="s">
        <v>23</v>
      </c>
      <c r="N138" s="245" t="s">
        <v>46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169</v>
      </c>
      <c r="AT138" s="23" t="s">
        <v>166</v>
      </c>
      <c r="AU138" s="23" t="s">
        <v>155</v>
      </c>
      <c r="AY138" s="23" t="s">
        <v>143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148</v>
      </c>
      <c r="BK138" s="202">
        <f>ROUND(I138*H138,2)</f>
        <v>0</v>
      </c>
      <c r="BL138" s="23" t="s">
        <v>154</v>
      </c>
      <c r="BM138" s="23" t="s">
        <v>209</v>
      </c>
    </row>
    <row r="139" spans="2:65" s="1" customFormat="1" ht="25.5" customHeight="1">
      <c r="B139" s="40"/>
      <c r="C139" s="191" t="s">
        <v>210</v>
      </c>
      <c r="D139" s="191" t="s">
        <v>149</v>
      </c>
      <c r="E139" s="192" t="s">
        <v>211</v>
      </c>
      <c r="F139" s="193" t="s">
        <v>212</v>
      </c>
      <c r="G139" s="194" t="s">
        <v>152</v>
      </c>
      <c r="H139" s="195">
        <v>89.41</v>
      </c>
      <c r="I139" s="196"/>
      <c r="J139" s="197">
        <f>ROUND(I139*H139,2)</f>
        <v>0</v>
      </c>
      <c r="K139" s="193" t="s">
        <v>153</v>
      </c>
      <c r="L139" s="60"/>
      <c r="M139" s="198" t="s">
        <v>23</v>
      </c>
      <c r="N139" s="199" t="s">
        <v>46</v>
      </c>
      <c r="O139" s="41"/>
      <c r="P139" s="200">
        <f>O139*H139</f>
        <v>0</v>
      </c>
      <c r="Q139" s="200">
        <v>0.00268</v>
      </c>
      <c r="R139" s="200">
        <f>Q139*H139</f>
        <v>0.2396188</v>
      </c>
      <c r="S139" s="200">
        <v>0</v>
      </c>
      <c r="T139" s="201">
        <f>S139*H139</f>
        <v>0</v>
      </c>
      <c r="AR139" s="23" t="s">
        <v>154</v>
      </c>
      <c r="AT139" s="23" t="s">
        <v>149</v>
      </c>
      <c r="AU139" s="23" t="s">
        <v>155</v>
      </c>
      <c r="AY139" s="23" t="s">
        <v>143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148</v>
      </c>
      <c r="BK139" s="202">
        <f>ROUND(I139*H139,2)</f>
        <v>0</v>
      </c>
      <c r="BL139" s="23" t="s">
        <v>154</v>
      </c>
      <c r="BM139" s="23" t="s">
        <v>213</v>
      </c>
    </row>
    <row r="140" spans="2:65" s="1" customFormat="1" ht="25.5" customHeight="1">
      <c r="B140" s="40"/>
      <c r="C140" s="191" t="s">
        <v>214</v>
      </c>
      <c r="D140" s="191" t="s">
        <v>149</v>
      </c>
      <c r="E140" s="192" t="s">
        <v>215</v>
      </c>
      <c r="F140" s="193" t="s">
        <v>216</v>
      </c>
      <c r="G140" s="194" t="s">
        <v>152</v>
      </c>
      <c r="H140" s="195">
        <v>91.1</v>
      </c>
      <c r="I140" s="196"/>
      <c r="J140" s="197">
        <f>ROUND(I140*H140,2)</f>
        <v>0</v>
      </c>
      <c r="K140" s="193" t="s">
        <v>153</v>
      </c>
      <c r="L140" s="60"/>
      <c r="M140" s="198" t="s">
        <v>23</v>
      </c>
      <c r="N140" s="199" t="s">
        <v>46</v>
      </c>
      <c r="O140" s="41"/>
      <c r="P140" s="200">
        <f>O140*H140</f>
        <v>0</v>
      </c>
      <c r="Q140" s="200">
        <v>0.00268</v>
      </c>
      <c r="R140" s="200">
        <f>Q140*H140</f>
        <v>0.244148</v>
      </c>
      <c r="S140" s="200">
        <v>0</v>
      </c>
      <c r="T140" s="201">
        <f>S140*H140</f>
        <v>0</v>
      </c>
      <c r="AR140" s="23" t="s">
        <v>154</v>
      </c>
      <c r="AT140" s="23" t="s">
        <v>149</v>
      </c>
      <c r="AU140" s="23" t="s">
        <v>155</v>
      </c>
      <c r="AY140" s="23" t="s">
        <v>143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148</v>
      </c>
      <c r="BK140" s="202">
        <f>ROUND(I140*H140,2)</f>
        <v>0</v>
      </c>
      <c r="BL140" s="23" t="s">
        <v>154</v>
      </c>
      <c r="BM140" s="23" t="s">
        <v>217</v>
      </c>
    </row>
    <row r="141" spans="2:65" s="1" customFormat="1" ht="25.5" customHeight="1">
      <c r="B141" s="40"/>
      <c r="C141" s="191" t="s">
        <v>218</v>
      </c>
      <c r="D141" s="191" t="s">
        <v>149</v>
      </c>
      <c r="E141" s="192" t="s">
        <v>219</v>
      </c>
      <c r="F141" s="193" t="s">
        <v>220</v>
      </c>
      <c r="G141" s="194" t="s">
        <v>152</v>
      </c>
      <c r="H141" s="195">
        <v>20</v>
      </c>
      <c r="I141" s="196"/>
      <c r="J141" s="197">
        <f>ROUND(I141*H141,2)</f>
        <v>0</v>
      </c>
      <c r="K141" s="193" t="s">
        <v>153</v>
      </c>
      <c r="L141" s="60"/>
      <c r="M141" s="198" t="s">
        <v>23</v>
      </c>
      <c r="N141" s="199" t="s">
        <v>46</v>
      </c>
      <c r="O141" s="4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3" t="s">
        <v>154</v>
      </c>
      <c r="AT141" s="23" t="s">
        <v>149</v>
      </c>
      <c r="AU141" s="23" t="s">
        <v>155</v>
      </c>
      <c r="AY141" s="23" t="s">
        <v>143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148</v>
      </c>
      <c r="BK141" s="202">
        <f>ROUND(I141*H141,2)</f>
        <v>0</v>
      </c>
      <c r="BL141" s="23" t="s">
        <v>154</v>
      </c>
      <c r="BM141" s="23" t="s">
        <v>221</v>
      </c>
    </row>
    <row r="142" spans="2:51" s="12" customFormat="1" ht="12">
      <c r="B142" s="214"/>
      <c r="C142" s="215"/>
      <c r="D142" s="205" t="s">
        <v>157</v>
      </c>
      <c r="E142" s="216" t="s">
        <v>23</v>
      </c>
      <c r="F142" s="217" t="s">
        <v>222</v>
      </c>
      <c r="G142" s="215"/>
      <c r="H142" s="218">
        <v>20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157</v>
      </c>
      <c r="AU142" s="224" t="s">
        <v>155</v>
      </c>
      <c r="AV142" s="12" t="s">
        <v>148</v>
      </c>
      <c r="AW142" s="12" t="s">
        <v>37</v>
      </c>
      <c r="AX142" s="12" t="s">
        <v>82</v>
      </c>
      <c r="AY142" s="224" t="s">
        <v>143</v>
      </c>
    </row>
    <row r="143" spans="2:63" s="10" customFormat="1" ht="29.85" customHeight="1">
      <c r="B143" s="175"/>
      <c r="C143" s="176"/>
      <c r="D143" s="177" t="s">
        <v>73</v>
      </c>
      <c r="E143" s="189" t="s">
        <v>210</v>
      </c>
      <c r="F143" s="189" t="s">
        <v>223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P144+P168+P174</f>
        <v>0</v>
      </c>
      <c r="Q143" s="183"/>
      <c r="R143" s="184">
        <f>R144+R168+R174</f>
        <v>0.00861883</v>
      </c>
      <c r="S143" s="183"/>
      <c r="T143" s="185">
        <f>T144+T168+T174</f>
        <v>5.60443</v>
      </c>
      <c r="AR143" s="186" t="s">
        <v>82</v>
      </c>
      <c r="AT143" s="187" t="s">
        <v>73</v>
      </c>
      <c r="AU143" s="187" t="s">
        <v>82</v>
      </c>
      <c r="AY143" s="186" t="s">
        <v>143</v>
      </c>
      <c r="BK143" s="188">
        <f>BK144+BK168+BK174</f>
        <v>0</v>
      </c>
    </row>
    <row r="144" spans="2:63" s="10" customFormat="1" ht="14.85" customHeight="1">
      <c r="B144" s="175"/>
      <c r="C144" s="176"/>
      <c r="D144" s="177" t="s">
        <v>73</v>
      </c>
      <c r="E144" s="189" t="s">
        <v>224</v>
      </c>
      <c r="F144" s="189" t="s">
        <v>225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SUM(P145:P167)</f>
        <v>0</v>
      </c>
      <c r="Q144" s="183"/>
      <c r="R144" s="184">
        <f>SUM(R145:R167)</f>
        <v>0.0065908699999999995</v>
      </c>
      <c r="S144" s="183"/>
      <c r="T144" s="185">
        <f>SUM(T145:T167)</f>
        <v>0</v>
      </c>
      <c r="AR144" s="186" t="s">
        <v>82</v>
      </c>
      <c r="AT144" s="187" t="s">
        <v>73</v>
      </c>
      <c r="AU144" s="187" t="s">
        <v>148</v>
      </c>
      <c r="AY144" s="186" t="s">
        <v>143</v>
      </c>
      <c r="BK144" s="188">
        <f>SUM(BK145:BK167)</f>
        <v>0</v>
      </c>
    </row>
    <row r="145" spans="2:65" s="1" customFormat="1" ht="38.25" customHeight="1">
      <c r="B145" s="40"/>
      <c r="C145" s="191" t="s">
        <v>226</v>
      </c>
      <c r="D145" s="191" t="s">
        <v>149</v>
      </c>
      <c r="E145" s="192" t="s">
        <v>227</v>
      </c>
      <c r="F145" s="193" t="s">
        <v>228</v>
      </c>
      <c r="G145" s="194" t="s">
        <v>152</v>
      </c>
      <c r="H145" s="195">
        <v>511.1</v>
      </c>
      <c r="I145" s="196"/>
      <c r="J145" s="197">
        <f>ROUND(I145*H145,2)</f>
        <v>0</v>
      </c>
      <c r="K145" s="193" t="s">
        <v>153</v>
      </c>
      <c r="L145" s="60"/>
      <c r="M145" s="198" t="s">
        <v>23</v>
      </c>
      <c r="N145" s="199" t="s">
        <v>46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154</v>
      </c>
      <c r="AT145" s="23" t="s">
        <v>149</v>
      </c>
      <c r="AU145" s="23" t="s">
        <v>155</v>
      </c>
      <c r="AY145" s="23" t="s">
        <v>143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148</v>
      </c>
      <c r="BK145" s="202">
        <f>ROUND(I145*H145,2)</f>
        <v>0</v>
      </c>
      <c r="BL145" s="23" t="s">
        <v>154</v>
      </c>
      <c r="BM145" s="23" t="s">
        <v>229</v>
      </c>
    </row>
    <row r="146" spans="2:51" s="12" customFormat="1" ht="12">
      <c r="B146" s="214"/>
      <c r="C146" s="215"/>
      <c r="D146" s="205" t="s">
        <v>157</v>
      </c>
      <c r="E146" s="216" t="s">
        <v>23</v>
      </c>
      <c r="F146" s="217" t="s">
        <v>230</v>
      </c>
      <c r="G146" s="215"/>
      <c r="H146" s="218">
        <v>164.05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157</v>
      </c>
      <c r="AU146" s="224" t="s">
        <v>155</v>
      </c>
      <c r="AV146" s="12" t="s">
        <v>148</v>
      </c>
      <c r="AW146" s="12" t="s">
        <v>37</v>
      </c>
      <c r="AX146" s="12" t="s">
        <v>74</v>
      </c>
      <c r="AY146" s="224" t="s">
        <v>143</v>
      </c>
    </row>
    <row r="147" spans="2:51" s="12" customFormat="1" ht="12">
      <c r="B147" s="214"/>
      <c r="C147" s="215"/>
      <c r="D147" s="205" t="s">
        <v>157</v>
      </c>
      <c r="E147" s="216" t="s">
        <v>23</v>
      </c>
      <c r="F147" s="217" t="s">
        <v>231</v>
      </c>
      <c r="G147" s="215"/>
      <c r="H147" s="218">
        <v>103.7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157</v>
      </c>
      <c r="AU147" s="224" t="s">
        <v>155</v>
      </c>
      <c r="AV147" s="12" t="s">
        <v>148</v>
      </c>
      <c r="AW147" s="12" t="s">
        <v>37</v>
      </c>
      <c r="AX147" s="12" t="s">
        <v>74</v>
      </c>
      <c r="AY147" s="224" t="s">
        <v>143</v>
      </c>
    </row>
    <row r="148" spans="2:51" s="12" customFormat="1" ht="12">
      <c r="B148" s="214"/>
      <c r="C148" s="215"/>
      <c r="D148" s="205" t="s">
        <v>157</v>
      </c>
      <c r="E148" s="216" t="s">
        <v>23</v>
      </c>
      <c r="F148" s="217" t="s">
        <v>232</v>
      </c>
      <c r="G148" s="215"/>
      <c r="H148" s="218">
        <v>37.4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157</v>
      </c>
      <c r="AU148" s="224" t="s">
        <v>155</v>
      </c>
      <c r="AV148" s="12" t="s">
        <v>148</v>
      </c>
      <c r="AW148" s="12" t="s">
        <v>37</v>
      </c>
      <c r="AX148" s="12" t="s">
        <v>74</v>
      </c>
      <c r="AY148" s="224" t="s">
        <v>143</v>
      </c>
    </row>
    <row r="149" spans="2:51" s="12" customFormat="1" ht="12">
      <c r="B149" s="214"/>
      <c r="C149" s="215"/>
      <c r="D149" s="205" t="s">
        <v>157</v>
      </c>
      <c r="E149" s="216" t="s">
        <v>23</v>
      </c>
      <c r="F149" s="217" t="s">
        <v>233</v>
      </c>
      <c r="G149" s="215"/>
      <c r="H149" s="218">
        <v>24.75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157</v>
      </c>
      <c r="AU149" s="224" t="s">
        <v>155</v>
      </c>
      <c r="AV149" s="12" t="s">
        <v>148</v>
      </c>
      <c r="AW149" s="12" t="s">
        <v>37</v>
      </c>
      <c r="AX149" s="12" t="s">
        <v>74</v>
      </c>
      <c r="AY149" s="224" t="s">
        <v>143</v>
      </c>
    </row>
    <row r="150" spans="2:51" s="12" customFormat="1" ht="12">
      <c r="B150" s="214"/>
      <c r="C150" s="215"/>
      <c r="D150" s="205" t="s">
        <v>157</v>
      </c>
      <c r="E150" s="216" t="s">
        <v>23</v>
      </c>
      <c r="F150" s="217" t="s">
        <v>234</v>
      </c>
      <c r="G150" s="215"/>
      <c r="H150" s="218">
        <v>52.25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157</v>
      </c>
      <c r="AU150" s="224" t="s">
        <v>155</v>
      </c>
      <c r="AV150" s="12" t="s">
        <v>148</v>
      </c>
      <c r="AW150" s="12" t="s">
        <v>37</v>
      </c>
      <c r="AX150" s="12" t="s">
        <v>74</v>
      </c>
      <c r="AY150" s="224" t="s">
        <v>143</v>
      </c>
    </row>
    <row r="151" spans="2:51" s="12" customFormat="1" ht="12">
      <c r="B151" s="214"/>
      <c r="C151" s="215"/>
      <c r="D151" s="205" t="s">
        <v>157</v>
      </c>
      <c r="E151" s="216" t="s">
        <v>23</v>
      </c>
      <c r="F151" s="217" t="s">
        <v>235</v>
      </c>
      <c r="G151" s="215"/>
      <c r="H151" s="218">
        <v>38.5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157</v>
      </c>
      <c r="AU151" s="224" t="s">
        <v>155</v>
      </c>
      <c r="AV151" s="12" t="s">
        <v>148</v>
      </c>
      <c r="AW151" s="12" t="s">
        <v>37</v>
      </c>
      <c r="AX151" s="12" t="s">
        <v>74</v>
      </c>
      <c r="AY151" s="224" t="s">
        <v>143</v>
      </c>
    </row>
    <row r="152" spans="2:51" s="12" customFormat="1" ht="12">
      <c r="B152" s="214"/>
      <c r="C152" s="215"/>
      <c r="D152" s="205" t="s">
        <v>157</v>
      </c>
      <c r="E152" s="216" t="s">
        <v>23</v>
      </c>
      <c r="F152" s="217" t="s">
        <v>176</v>
      </c>
      <c r="G152" s="215"/>
      <c r="H152" s="218">
        <v>39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157</v>
      </c>
      <c r="AU152" s="224" t="s">
        <v>155</v>
      </c>
      <c r="AV152" s="12" t="s">
        <v>148</v>
      </c>
      <c r="AW152" s="12" t="s">
        <v>37</v>
      </c>
      <c r="AX152" s="12" t="s">
        <v>74</v>
      </c>
      <c r="AY152" s="224" t="s">
        <v>143</v>
      </c>
    </row>
    <row r="153" spans="2:51" s="12" customFormat="1" ht="12">
      <c r="B153" s="214"/>
      <c r="C153" s="215"/>
      <c r="D153" s="205" t="s">
        <v>157</v>
      </c>
      <c r="E153" s="216" t="s">
        <v>23</v>
      </c>
      <c r="F153" s="217" t="s">
        <v>236</v>
      </c>
      <c r="G153" s="215"/>
      <c r="H153" s="218">
        <v>13.26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157</v>
      </c>
      <c r="AU153" s="224" t="s">
        <v>155</v>
      </c>
      <c r="AV153" s="12" t="s">
        <v>148</v>
      </c>
      <c r="AW153" s="12" t="s">
        <v>37</v>
      </c>
      <c r="AX153" s="12" t="s">
        <v>74</v>
      </c>
      <c r="AY153" s="224" t="s">
        <v>143</v>
      </c>
    </row>
    <row r="154" spans="2:51" s="12" customFormat="1" ht="12">
      <c r="B154" s="214"/>
      <c r="C154" s="215"/>
      <c r="D154" s="205" t="s">
        <v>157</v>
      </c>
      <c r="E154" s="216" t="s">
        <v>23</v>
      </c>
      <c r="F154" s="217" t="s">
        <v>179</v>
      </c>
      <c r="G154" s="215"/>
      <c r="H154" s="218">
        <v>30.6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157</v>
      </c>
      <c r="AU154" s="224" t="s">
        <v>155</v>
      </c>
      <c r="AV154" s="12" t="s">
        <v>148</v>
      </c>
      <c r="AW154" s="12" t="s">
        <v>37</v>
      </c>
      <c r="AX154" s="12" t="s">
        <v>74</v>
      </c>
      <c r="AY154" s="224" t="s">
        <v>143</v>
      </c>
    </row>
    <row r="155" spans="2:51" s="12" customFormat="1" ht="12">
      <c r="B155" s="214"/>
      <c r="C155" s="215"/>
      <c r="D155" s="205" t="s">
        <v>157</v>
      </c>
      <c r="E155" s="216" t="s">
        <v>23</v>
      </c>
      <c r="F155" s="217" t="s">
        <v>180</v>
      </c>
      <c r="G155" s="215"/>
      <c r="H155" s="218">
        <v>7.59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157</v>
      </c>
      <c r="AU155" s="224" t="s">
        <v>155</v>
      </c>
      <c r="AV155" s="12" t="s">
        <v>148</v>
      </c>
      <c r="AW155" s="12" t="s">
        <v>37</v>
      </c>
      <c r="AX155" s="12" t="s">
        <v>74</v>
      </c>
      <c r="AY155" s="224" t="s">
        <v>143</v>
      </c>
    </row>
    <row r="156" spans="2:51" s="13" customFormat="1" ht="12">
      <c r="B156" s="225"/>
      <c r="C156" s="226"/>
      <c r="D156" s="205" t="s">
        <v>157</v>
      </c>
      <c r="E156" s="227" t="s">
        <v>23</v>
      </c>
      <c r="F156" s="228" t="s">
        <v>165</v>
      </c>
      <c r="G156" s="226"/>
      <c r="H156" s="229">
        <v>511.1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157</v>
      </c>
      <c r="AU156" s="235" t="s">
        <v>155</v>
      </c>
      <c r="AV156" s="13" t="s">
        <v>154</v>
      </c>
      <c r="AW156" s="13" t="s">
        <v>37</v>
      </c>
      <c r="AX156" s="13" t="s">
        <v>82</v>
      </c>
      <c r="AY156" s="235" t="s">
        <v>143</v>
      </c>
    </row>
    <row r="157" spans="2:65" s="1" customFormat="1" ht="38.25" customHeight="1">
      <c r="B157" s="40"/>
      <c r="C157" s="191" t="s">
        <v>237</v>
      </c>
      <c r="D157" s="191" t="s">
        <v>149</v>
      </c>
      <c r="E157" s="192" t="s">
        <v>238</v>
      </c>
      <c r="F157" s="193" t="s">
        <v>239</v>
      </c>
      <c r="G157" s="194" t="s">
        <v>152</v>
      </c>
      <c r="H157" s="195">
        <v>30666</v>
      </c>
      <c r="I157" s="196"/>
      <c r="J157" s="197">
        <f>ROUND(I157*H157,2)</f>
        <v>0</v>
      </c>
      <c r="K157" s="193" t="s">
        <v>153</v>
      </c>
      <c r="L157" s="60"/>
      <c r="M157" s="198" t="s">
        <v>23</v>
      </c>
      <c r="N157" s="199" t="s">
        <v>46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3" t="s">
        <v>154</v>
      </c>
      <c r="AT157" s="23" t="s">
        <v>149</v>
      </c>
      <c r="AU157" s="23" t="s">
        <v>155</v>
      </c>
      <c r="AY157" s="23" t="s">
        <v>143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148</v>
      </c>
      <c r="BK157" s="202">
        <f>ROUND(I157*H157,2)</f>
        <v>0</v>
      </c>
      <c r="BL157" s="23" t="s">
        <v>154</v>
      </c>
      <c r="BM157" s="23" t="s">
        <v>240</v>
      </c>
    </row>
    <row r="158" spans="2:51" s="12" customFormat="1" ht="12">
      <c r="B158" s="214"/>
      <c r="C158" s="215"/>
      <c r="D158" s="205" t="s">
        <v>157</v>
      </c>
      <c r="E158" s="215"/>
      <c r="F158" s="217" t="s">
        <v>241</v>
      </c>
      <c r="G158" s="215"/>
      <c r="H158" s="218">
        <v>30666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157</v>
      </c>
      <c r="AU158" s="224" t="s">
        <v>155</v>
      </c>
      <c r="AV158" s="12" t="s">
        <v>148</v>
      </c>
      <c r="AW158" s="12" t="s">
        <v>6</v>
      </c>
      <c r="AX158" s="12" t="s">
        <v>82</v>
      </c>
      <c r="AY158" s="224" t="s">
        <v>143</v>
      </c>
    </row>
    <row r="159" spans="2:65" s="1" customFormat="1" ht="38.25" customHeight="1">
      <c r="B159" s="40"/>
      <c r="C159" s="191" t="s">
        <v>242</v>
      </c>
      <c r="D159" s="191" t="s">
        <v>149</v>
      </c>
      <c r="E159" s="192" t="s">
        <v>243</v>
      </c>
      <c r="F159" s="193" t="s">
        <v>244</v>
      </c>
      <c r="G159" s="194" t="s">
        <v>152</v>
      </c>
      <c r="H159" s="195">
        <v>511.1</v>
      </c>
      <c r="I159" s="196"/>
      <c r="J159" s="197">
        <f>ROUND(I159*H159,2)</f>
        <v>0</v>
      </c>
      <c r="K159" s="193" t="s">
        <v>153</v>
      </c>
      <c r="L159" s="60"/>
      <c r="M159" s="198" t="s">
        <v>23</v>
      </c>
      <c r="N159" s="199" t="s">
        <v>46</v>
      </c>
      <c r="O159" s="4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3" t="s">
        <v>154</v>
      </c>
      <c r="AT159" s="23" t="s">
        <v>149</v>
      </c>
      <c r="AU159" s="23" t="s">
        <v>155</v>
      </c>
      <c r="AY159" s="23" t="s">
        <v>143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3" t="s">
        <v>148</v>
      </c>
      <c r="BK159" s="202">
        <f>ROUND(I159*H159,2)</f>
        <v>0</v>
      </c>
      <c r="BL159" s="23" t="s">
        <v>154</v>
      </c>
      <c r="BM159" s="23" t="s">
        <v>245</v>
      </c>
    </row>
    <row r="160" spans="2:65" s="1" customFormat="1" ht="25.5" customHeight="1">
      <c r="B160" s="40"/>
      <c r="C160" s="191" t="s">
        <v>10</v>
      </c>
      <c r="D160" s="191" t="s">
        <v>149</v>
      </c>
      <c r="E160" s="192" t="s">
        <v>246</v>
      </c>
      <c r="F160" s="193" t="s">
        <v>247</v>
      </c>
      <c r="G160" s="194" t="s">
        <v>152</v>
      </c>
      <c r="H160" s="195">
        <v>511.1</v>
      </c>
      <c r="I160" s="196"/>
      <c r="J160" s="197">
        <f>ROUND(I160*H160,2)</f>
        <v>0</v>
      </c>
      <c r="K160" s="193" t="s">
        <v>153</v>
      </c>
      <c r="L160" s="60"/>
      <c r="M160" s="198" t="s">
        <v>23</v>
      </c>
      <c r="N160" s="199" t="s">
        <v>46</v>
      </c>
      <c r="O160" s="4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154</v>
      </c>
      <c r="AT160" s="23" t="s">
        <v>149</v>
      </c>
      <c r="AU160" s="23" t="s">
        <v>155</v>
      </c>
      <c r="AY160" s="23" t="s">
        <v>143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148</v>
      </c>
      <c r="BK160" s="202">
        <f>ROUND(I160*H160,2)</f>
        <v>0</v>
      </c>
      <c r="BL160" s="23" t="s">
        <v>154</v>
      </c>
      <c r="BM160" s="23" t="s">
        <v>248</v>
      </c>
    </row>
    <row r="161" spans="2:65" s="1" customFormat="1" ht="25.5" customHeight="1">
      <c r="B161" s="40"/>
      <c r="C161" s="191" t="s">
        <v>249</v>
      </c>
      <c r="D161" s="191" t="s">
        <v>149</v>
      </c>
      <c r="E161" s="192" t="s">
        <v>250</v>
      </c>
      <c r="F161" s="193" t="s">
        <v>251</v>
      </c>
      <c r="G161" s="194" t="s">
        <v>152</v>
      </c>
      <c r="H161" s="195">
        <v>30666</v>
      </c>
      <c r="I161" s="196"/>
      <c r="J161" s="197">
        <f>ROUND(I161*H161,2)</f>
        <v>0</v>
      </c>
      <c r="K161" s="193" t="s">
        <v>153</v>
      </c>
      <c r="L161" s="60"/>
      <c r="M161" s="198" t="s">
        <v>23</v>
      </c>
      <c r="N161" s="199" t="s">
        <v>46</v>
      </c>
      <c r="O161" s="4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3" t="s">
        <v>154</v>
      </c>
      <c r="AT161" s="23" t="s">
        <v>149</v>
      </c>
      <c r="AU161" s="23" t="s">
        <v>155</v>
      </c>
      <c r="AY161" s="23" t="s">
        <v>143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3" t="s">
        <v>148</v>
      </c>
      <c r="BK161" s="202">
        <f>ROUND(I161*H161,2)</f>
        <v>0</v>
      </c>
      <c r="BL161" s="23" t="s">
        <v>154</v>
      </c>
      <c r="BM161" s="23" t="s">
        <v>252</v>
      </c>
    </row>
    <row r="162" spans="2:51" s="12" customFormat="1" ht="12">
      <c r="B162" s="214"/>
      <c r="C162" s="215"/>
      <c r="D162" s="205" t="s">
        <v>157</v>
      </c>
      <c r="E162" s="215"/>
      <c r="F162" s="217" t="s">
        <v>241</v>
      </c>
      <c r="G162" s="215"/>
      <c r="H162" s="218">
        <v>30666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157</v>
      </c>
      <c r="AU162" s="224" t="s">
        <v>155</v>
      </c>
      <c r="AV162" s="12" t="s">
        <v>148</v>
      </c>
      <c r="AW162" s="12" t="s">
        <v>6</v>
      </c>
      <c r="AX162" s="12" t="s">
        <v>82</v>
      </c>
      <c r="AY162" s="224" t="s">
        <v>143</v>
      </c>
    </row>
    <row r="163" spans="2:65" s="1" customFormat="1" ht="25.5" customHeight="1">
      <c r="B163" s="40"/>
      <c r="C163" s="191" t="s">
        <v>253</v>
      </c>
      <c r="D163" s="191" t="s">
        <v>149</v>
      </c>
      <c r="E163" s="192" t="s">
        <v>254</v>
      </c>
      <c r="F163" s="193" t="s">
        <v>255</v>
      </c>
      <c r="G163" s="194" t="s">
        <v>152</v>
      </c>
      <c r="H163" s="195">
        <v>50.699</v>
      </c>
      <c r="I163" s="196"/>
      <c r="J163" s="197">
        <f>ROUND(I163*H163,2)</f>
        <v>0</v>
      </c>
      <c r="K163" s="193" t="s">
        <v>153</v>
      </c>
      <c r="L163" s="60"/>
      <c r="M163" s="198" t="s">
        <v>23</v>
      </c>
      <c r="N163" s="199" t="s">
        <v>46</v>
      </c>
      <c r="O163" s="41"/>
      <c r="P163" s="200">
        <f>O163*H163</f>
        <v>0</v>
      </c>
      <c r="Q163" s="200">
        <v>0.00013</v>
      </c>
      <c r="R163" s="200">
        <f>Q163*H163</f>
        <v>0.0065908699999999995</v>
      </c>
      <c r="S163" s="200">
        <v>0</v>
      </c>
      <c r="T163" s="201">
        <f>S163*H163</f>
        <v>0</v>
      </c>
      <c r="AR163" s="23" t="s">
        <v>154</v>
      </c>
      <c r="AT163" s="23" t="s">
        <v>149</v>
      </c>
      <c r="AU163" s="23" t="s">
        <v>155</v>
      </c>
      <c r="AY163" s="23" t="s">
        <v>143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148</v>
      </c>
      <c r="BK163" s="202">
        <f>ROUND(I163*H163,2)</f>
        <v>0</v>
      </c>
      <c r="BL163" s="23" t="s">
        <v>154</v>
      </c>
      <c r="BM163" s="23" t="s">
        <v>256</v>
      </c>
    </row>
    <row r="164" spans="2:51" s="12" customFormat="1" ht="12">
      <c r="B164" s="214"/>
      <c r="C164" s="215"/>
      <c r="D164" s="205" t="s">
        <v>157</v>
      </c>
      <c r="E164" s="216" t="s">
        <v>23</v>
      </c>
      <c r="F164" s="217" t="s">
        <v>257</v>
      </c>
      <c r="G164" s="215"/>
      <c r="H164" s="218">
        <v>40.144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157</v>
      </c>
      <c r="AU164" s="224" t="s">
        <v>155</v>
      </c>
      <c r="AV164" s="12" t="s">
        <v>148</v>
      </c>
      <c r="AW164" s="12" t="s">
        <v>37</v>
      </c>
      <c r="AX164" s="12" t="s">
        <v>74</v>
      </c>
      <c r="AY164" s="224" t="s">
        <v>143</v>
      </c>
    </row>
    <row r="165" spans="2:51" s="12" customFormat="1" ht="12">
      <c r="B165" s="214"/>
      <c r="C165" s="215"/>
      <c r="D165" s="205" t="s">
        <v>157</v>
      </c>
      <c r="E165" s="216" t="s">
        <v>23</v>
      </c>
      <c r="F165" s="217" t="s">
        <v>258</v>
      </c>
      <c r="G165" s="215"/>
      <c r="H165" s="218">
        <v>10.555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157</v>
      </c>
      <c r="AU165" s="224" t="s">
        <v>155</v>
      </c>
      <c r="AV165" s="12" t="s">
        <v>148</v>
      </c>
      <c r="AW165" s="12" t="s">
        <v>37</v>
      </c>
      <c r="AX165" s="12" t="s">
        <v>74</v>
      </c>
      <c r="AY165" s="224" t="s">
        <v>143</v>
      </c>
    </row>
    <row r="166" spans="2:51" s="13" customFormat="1" ht="12">
      <c r="B166" s="225"/>
      <c r="C166" s="226"/>
      <c r="D166" s="205" t="s">
        <v>157</v>
      </c>
      <c r="E166" s="227" t="s">
        <v>23</v>
      </c>
      <c r="F166" s="228" t="s">
        <v>165</v>
      </c>
      <c r="G166" s="226"/>
      <c r="H166" s="229">
        <v>50.699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157</v>
      </c>
      <c r="AU166" s="235" t="s">
        <v>155</v>
      </c>
      <c r="AV166" s="13" t="s">
        <v>154</v>
      </c>
      <c r="AW166" s="13" t="s">
        <v>37</v>
      </c>
      <c r="AX166" s="13" t="s">
        <v>82</v>
      </c>
      <c r="AY166" s="235" t="s">
        <v>143</v>
      </c>
    </row>
    <row r="167" spans="2:65" s="1" customFormat="1" ht="16.5" customHeight="1">
      <c r="B167" s="40"/>
      <c r="C167" s="191" t="s">
        <v>259</v>
      </c>
      <c r="D167" s="191" t="s">
        <v>149</v>
      </c>
      <c r="E167" s="192" t="s">
        <v>260</v>
      </c>
      <c r="F167" s="193" t="s">
        <v>261</v>
      </c>
      <c r="G167" s="194" t="s">
        <v>262</v>
      </c>
      <c r="H167" s="195">
        <v>1</v>
      </c>
      <c r="I167" s="196"/>
      <c r="J167" s="197">
        <f>ROUND(I167*H167,2)</f>
        <v>0</v>
      </c>
      <c r="K167" s="193" t="s">
        <v>23</v>
      </c>
      <c r="L167" s="60"/>
      <c r="M167" s="198" t="s">
        <v>23</v>
      </c>
      <c r="N167" s="199" t="s">
        <v>46</v>
      </c>
      <c r="O167" s="4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3" t="s">
        <v>154</v>
      </c>
      <c r="AT167" s="23" t="s">
        <v>149</v>
      </c>
      <c r="AU167" s="23" t="s">
        <v>155</v>
      </c>
      <c r="AY167" s="23" t="s">
        <v>143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3" t="s">
        <v>148</v>
      </c>
      <c r="BK167" s="202">
        <f>ROUND(I167*H167,2)</f>
        <v>0</v>
      </c>
      <c r="BL167" s="23" t="s">
        <v>154</v>
      </c>
      <c r="BM167" s="23" t="s">
        <v>263</v>
      </c>
    </row>
    <row r="168" spans="2:63" s="10" customFormat="1" ht="22.35" customHeight="1">
      <c r="B168" s="175"/>
      <c r="C168" s="176"/>
      <c r="D168" s="177" t="s">
        <v>73</v>
      </c>
      <c r="E168" s="189" t="s">
        <v>264</v>
      </c>
      <c r="F168" s="189" t="s">
        <v>265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SUM(P169:P173)</f>
        <v>0</v>
      </c>
      <c r="Q168" s="183"/>
      <c r="R168" s="184">
        <f>SUM(R169:R173)</f>
        <v>0.00202796</v>
      </c>
      <c r="S168" s="183"/>
      <c r="T168" s="185">
        <f>SUM(T169:T173)</f>
        <v>0</v>
      </c>
      <c r="AR168" s="186" t="s">
        <v>82</v>
      </c>
      <c r="AT168" s="187" t="s">
        <v>73</v>
      </c>
      <c r="AU168" s="187" t="s">
        <v>148</v>
      </c>
      <c r="AY168" s="186" t="s">
        <v>143</v>
      </c>
      <c r="BK168" s="188">
        <f>SUM(BK169:BK173)</f>
        <v>0</v>
      </c>
    </row>
    <row r="169" spans="2:65" s="1" customFormat="1" ht="25.5" customHeight="1">
      <c r="B169" s="40"/>
      <c r="C169" s="191" t="s">
        <v>266</v>
      </c>
      <c r="D169" s="191" t="s">
        <v>149</v>
      </c>
      <c r="E169" s="192" t="s">
        <v>267</v>
      </c>
      <c r="F169" s="193" t="s">
        <v>268</v>
      </c>
      <c r="G169" s="194" t="s">
        <v>152</v>
      </c>
      <c r="H169" s="195">
        <v>50.699</v>
      </c>
      <c r="I169" s="196"/>
      <c r="J169" s="197">
        <f>ROUND(I169*H169,2)</f>
        <v>0</v>
      </c>
      <c r="K169" s="193" t="s">
        <v>153</v>
      </c>
      <c r="L169" s="60"/>
      <c r="M169" s="198" t="s">
        <v>23</v>
      </c>
      <c r="N169" s="199" t="s">
        <v>46</v>
      </c>
      <c r="O169" s="41"/>
      <c r="P169" s="200">
        <f>O169*H169</f>
        <v>0</v>
      </c>
      <c r="Q169" s="200">
        <v>4E-05</v>
      </c>
      <c r="R169" s="200">
        <f>Q169*H169</f>
        <v>0.00202796</v>
      </c>
      <c r="S169" s="200">
        <v>0</v>
      </c>
      <c r="T169" s="201">
        <f>S169*H169</f>
        <v>0</v>
      </c>
      <c r="AR169" s="23" t="s">
        <v>154</v>
      </c>
      <c r="AT169" s="23" t="s">
        <v>149</v>
      </c>
      <c r="AU169" s="23" t="s">
        <v>155</v>
      </c>
      <c r="AY169" s="23" t="s">
        <v>143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3" t="s">
        <v>148</v>
      </c>
      <c r="BK169" s="202">
        <f>ROUND(I169*H169,2)</f>
        <v>0</v>
      </c>
      <c r="BL169" s="23" t="s">
        <v>154</v>
      </c>
      <c r="BM169" s="23" t="s">
        <v>269</v>
      </c>
    </row>
    <row r="170" spans="2:51" s="11" customFormat="1" ht="12">
      <c r="B170" s="203"/>
      <c r="C170" s="204"/>
      <c r="D170" s="205" t="s">
        <v>157</v>
      </c>
      <c r="E170" s="206" t="s">
        <v>23</v>
      </c>
      <c r="F170" s="207" t="s">
        <v>270</v>
      </c>
      <c r="G170" s="204"/>
      <c r="H170" s="206" t="s">
        <v>23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157</v>
      </c>
      <c r="AU170" s="213" t="s">
        <v>155</v>
      </c>
      <c r="AV170" s="11" t="s">
        <v>82</v>
      </c>
      <c r="AW170" s="11" t="s">
        <v>37</v>
      </c>
      <c r="AX170" s="11" t="s">
        <v>74</v>
      </c>
      <c r="AY170" s="213" t="s">
        <v>143</v>
      </c>
    </row>
    <row r="171" spans="2:51" s="12" customFormat="1" ht="12">
      <c r="B171" s="214"/>
      <c r="C171" s="215"/>
      <c r="D171" s="205" t="s">
        <v>157</v>
      </c>
      <c r="E171" s="216" t="s">
        <v>23</v>
      </c>
      <c r="F171" s="217" t="s">
        <v>257</v>
      </c>
      <c r="G171" s="215"/>
      <c r="H171" s="218">
        <v>40.144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157</v>
      </c>
      <c r="AU171" s="224" t="s">
        <v>155</v>
      </c>
      <c r="AV171" s="12" t="s">
        <v>148</v>
      </c>
      <c r="AW171" s="12" t="s">
        <v>37</v>
      </c>
      <c r="AX171" s="12" t="s">
        <v>74</v>
      </c>
      <c r="AY171" s="224" t="s">
        <v>143</v>
      </c>
    </row>
    <row r="172" spans="2:51" s="12" customFormat="1" ht="12">
      <c r="B172" s="214"/>
      <c r="C172" s="215"/>
      <c r="D172" s="205" t="s">
        <v>157</v>
      </c>
      <c r="E172" s="216" t="s">
        <v>23</v>
      </c>
      <c r="F172" s="217" t="s">
        <v>258</v>
      </c>
      <c r="G172" s="215"/>
      <c r="H172" s="218">
        <v>10.555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157</v>
      </c>
      <c r="AU172" s="224" t="s">
        <v>155</v>
      </c>
      <c r="AV172" s="12" t="s">
        <v>148</v>
      </c>
      <c r="AW172" s="12" t="s">
        <v>37</v>
      </c>
      <c r="AX172" s="12" t="s">
        <v>74</v>
      </c>
      <c r="AY172" s="224" t="s">
        <v>143</v>
      </c>
    </row>
    <row r="173" spans="2:51" s="13" customFormat="1" ht="12">
      <c r="B173" s="225"/>
      <c r="C173" s="226"/>
      <c r="D173" s="205" t="s">
        <v>157</v>
      </c>
      <c r="E173" s="227" t="s">
        <v>23</v>
      </c>
      <c r="F173" s="228" t="s">
        <v>165</v>
      </c>
      <c r="G173" s="226"/>
      <c r="H173" s="229">
        <v>50.699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157</v>
      </c>
      <c r="AU173" s="235" t="s">
        <v>155</v>
      </c>
      <c r="AV173" s="13" t="s">
        <v>154</v>
      </c>
      <c r="AW173" s="13" t="s">
        <v>37</v>
      </c>
      <c r="AX173" s="13" t="s">
        <v>82</v>
      </c>
      <c r="AY173" s="235" t="s">
        <v>143</v>
      </c>
    </row>
    <row r="174" spans="2:63" s="10" customFormat="1" ht="22.35" customHeight="1">
      <c r="B174" s="175"/>
      <c r="C174" s="176"/>
      <c r="D174" s="177" t="s">
        <v>73</v>
      </c>
      <c r="E174" s="189" t="s">
        <v>271</v>
      </c>
      <c r="F174" s="189" t="s">
        <v>272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SUM(P175:P192)</f>
        <v>0</v>
      </c>
      <c r="Q174" s="183"/>
      <c r="R174" s="184">
        <f>SUM(R175:R192)</f>
        <v>0</v>
      </c>
      <c r="S174" s="183"/>
      <c r="T174" s="185">
        <f>SUM(T175:T192)</f>
        <v>5.60443</v>
      </c>
      <c r="AR174" s="186" t="s">
        <v>82</v>
      </c>
      <c r="AT174" s="187" t="s">
        <v>73</v>
      </c>
      <c r="AU174" s="187" t="s">
        <v>148</v>
      </c>
      <c r="AY174" s="186" t="s">
        <v>143</v>
      </c>
      <c r="BK174" s="188">
        <f>SUM(BK175:BK192)</f>
        <v>0</v>
      </c>
    </row>
    <row r="175" spans="2:65" s="1" customFormat="1" ht="25.5" customHeight="1">
      <c r="B175" s="40"/>
      <c r="C175" s="191" t="s">
        <v>273</v>
      </c>
      <c r="D175" s="191" t="s">
        <v>149</v>
      </c>
      <c r="E175" s="192" t="s">
        <v>274</v>
      </c>
      <c r="F175" s="193" t="s">
        <v>275</v>
      </c>
      <c r="G175" s="194" t="s">
        <v>152</v>
      </c>
      <c r="H175" s="195">
        <v>89.41</v>
      </c>
      <c r="I175" s="196"/>
      <c r="J175" s="197">
        <f>ROUND(I175*H175,2)</f>
        <v>0</v>
      </c>
      <c r="K175" s="193" t="s">
        <v>153</v>
      </c>
      <c r="L175" s="60"/>
      <c r="M175" s="198" t="s">
        <v>23</v>
      </c>
      <c r="N175" s="199" t="s">
        <v>46</v>
      </c>
      <c r="O175" s="41"/>
      <c r="P175" s="200">
        <f>O175*H175</f>
        <v>0</v>
      </c>
      <c r="Q175" s="200">
        <v>0</v>
      </c>
      <c r="R175" s="200">
        <f>Q175*H175</f>
        <v>0</v>
      </c>
      <c r="S175" s="200">
        <v>0.028</v>
      </c>
      <c r="T175" s="201">
        <f>S175*H175</f>
        <v>2.50348</v>
      </c>
      <c r="AR175" s="23" t="s">
        <v>154</v>
      </c>
      <c r="AT175" s="23" t="s">
        <v>149</v>
      </c>
      <c r="AU175" s="23" t="s">
        <v>155</v>
      </c>
      <c r="AY175" s="23" t="s">
        <v>143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3" t="s">
        <v>148</v>
      </c>
      <c r="BK175" s="202">
        <f>ROUND(I175*H175,2)</f>
        <v>0</v>
      </c>
      <c r="BL175" s="23" t="s">
        <v>154</v>
      </c>
      <c r="BM175" s="23" t="s">
        <v>276</v>
      </c>
    </row>
    <row r="176" spans="2:47" s="1" customFormat="1" ht="24">
      <c r="B176" s="40"/>
      <c r="C176" s="62"/>
      <c r="D176" s="205" t="s">
        <v>277</v>
      </c>
      <c r="E176" s="62"/>
      <c r="F176" s="246" t="s">
        <v>278</v>
      </c>
      <c r="G176" s="62"/>
      <c r="H176" s="62"/>
      <c r="I176" s="162"/>
      <c r="J176" s="62"/>
      <c r="K176" s="62"/>
      <c r="L176" s="60"/>
      <c r="M176" s="247"/>
      <c r="N176" s="41"/>
      <c r="O176" s="41"/>
      <c r="P176" s="41"/>
      <c r="Q176" s="41"/>
      <c r="R176" s="41"/>
      <c r="S176" s="41"/>
      <c r="T176" s="77"/>
      <c r="AT176" s="23" t="s">
        <v>277</v>
      </c>
      <c r="AU176" s="23" t="s">
        <v>155</v>
      </c>
    </row>
    <row r="177" spans="2:51" s="12" customFormat="1" ht="12">
      <c r="B177" s="214"/>
      <c r="C177" s="215"/>
      <c r="D177" s="205" t="s">
        <v>157</v>
      </c>
      <c r="E177" s="216" t="s">
        <v>23</v>
      </c>
      <c r="F177" s="217" t="s">
        <v>176</v>
      </c>
      <c r="G177" s="215"/>
      <c r="H177" s="218">
        <v>39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157</v>
      </c>
      <c r="AU177" s="224" t="s">
        <v>155</v>
      </c>
      <c r="AV177" s="12" t="s">
        <v>148</v>
      </c>
      <c r="AW177" s="12" t="s">
        <v>37</v>
      </c>
      <c r="AX177" s="12" t="s">
        <v>74</v>
      </c>
      <c r="AY177" s="224" t="s">
        <v>143</v>
      </c>
    </row>
    <row r="178" spans="2:51" s="12" customFormat="1" ht="12">
      <c r="B178" s="214"/>
      <c r="C178" s="215"/>
      <c r="D178" s="205" t="s">
        <v>157</v>
      </c>
      <c r="E178" s="216" t="s">
        <v>23</v>
      </c>
      <c r="F178" s="217" t="s">
        <v>177</v>
      </c>
      <c r="G178" s="215"/>
      <c r="H178" s="218">
        <v>6.63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157</v>
      </c>
      <c r="AU178" s="224" t="s">
        <v>155</v>
      </c>
      <c r="AV178" s="12" t="s">
        <v>148</v>
      </c>
      <c r="AW178" s="12" t="s">
        <v>37</v>
      </c>
      <c r="AX178" s="12" t="s">
        <v>74</v>
      </c>
      <c r="AY178" s="224" t="s">
        <v>143</v>
      </c>
    </row>
    <row r="179" spans="2:51" s="12" customFormat="1" ht="12">
      <c r="B179" s="214"/>
      <c r="C179" s="215"/>
      <c r="D179" s="205" t="s">
        <v>157</v>
      </c>
      <c r="E179" s="216" t="s">
        <v>23</v>
      </c>
      <c r="F179" s="217" t="s">
        <v>178</v>
      </c>
      <c r="G179" s="215"/>
      <c r="H179" s="218">
        <v>5.59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157</v>
      </c>
      <c r="AU179" s="224" t="s">
        <v>155</v>
      </c>
      <c r="AV179" s="12" t="s">
        <v>148</v>
      </c>
      <c r="AW179" s="12" t="s">
        <v>37</v>
      </c>
      <c r="AX179" s="12" t="s">
        <v>74</v>
      </c>
      <c r="AY179" s="224" t="s">
        <v>143</v>
      </c>
    </row>
    <row r="180" spans="2:51" s="12" customFormat="1" ht="12">
      <c r="B180" s="214"/>
      <c r="C180" s="215"/>
      <c r="D180" s="205" t="s">
        <v>157</v>
      </c>
      <c r="E180" s="216" t="s">
        <v>23</v>
      </c>
      <c r="F180" s="217" t="s">
        <v>179</v>
      </c>
      <c r="G180" s="215"/>
      <c r="H180" s="218">
        <v>30.6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157</v>
      </c>
      <c r="AU180" s="224" t="s">
        <v>155</v>
      </c>
      <c r="AV180" s="12" t="s">
        <v>148</v>
      </c>
      <c r="AW180" s="12" t="s">
        <v>37</v>
      </c>
      <c r="AX180" s="12" t="s">
        <v>74</v>
      </c>
      <c r="AY180" s="224" t="s">
        <v>143</v>
      </c>
    </row>
    <row r="181" spans="2:51" s="12" customFormat="1" ht="12">
      <c r="B181" s="214"/>
      <c r="C181" s="215"/>
      <c r="D181" s="205" t="s">
        <v>157</v>
      </c>
      <c r="E181" s="216" t="s">
        <v>23</v>
      </c>
      <c r="F181" s="217" t="s">
        <v>180</v>
      </c>
      <c r="G181" s="215"/>
      <c r="H181" s="218">
        <v>7.59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157</v>
      </c>
      <c r="AU181" s="224" t="s">
        <v>155</v>
      </c>
      <c r="AV181" s="12" t="s">
        <v>148</v>
      </c>
      <c r="AW181" s="12" t="s">
        <v>37</v>
      </c>
      <c r="AX181" s="12" t="s">
        <v>74</v>
      </c>
      <c r="AY181" s="224" t="s">
        <v>143</v>
      </c>
    </row>
    <row r="182" spans="2:51" s="13" customFormat="1" ht="12">
      <c r="B182" s="225"/>
      <c r="C182" s="226"/>
      <c r="D182" s="205" t="s">
        <v>157</v>
      </c>
      <c r="E182" s="227" t="s">
        <v>23</v>
      </c>
      <c r="F182" s="228" t="s">
        <v>165</v>
      </c>
      <c r="G182" s="226"/>
      <c r="H182" s="229">
        <v>89.41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157</v>
      </c>
      <c r="AU182" s="235" t="s">
        <v>155</v>
      </c>
      <c r="AV182" s="13" t="s">
        <v>154</v>
      </c>
      <c r="AW182" s="13" t="s">
        <v>37</v>
      </c>
      <c r="AX182" s="13" t="s">
        <v>82</v>
      </c>
      <c r="AY182" s="235" t="s">
        <v>143</v>
      </c>
    </row>
    <row r="183" spans="2:65" s="1" customFormat="1" ht="25.5" customHeight="1">
      <c r="B183" s="40"/>
      <c r="C183" s="191" t="s">
        <v>9</v>
      </c>
      <c r="D183" s="191" t="s">
        <v>149</v>
      </c>
      <c r="E183" s="192" t="s">
        <v>279</v>
      </c>
      <c r="F183" s="193" t="s">
        <v>280</v>
      </c>
      <c r="G183" s="194" t="s">
        <v>152</v>
      </c>
      <c r="H183" s="195">
        <v>72.35</v>
      </c>
      <c r="I183" s="196"/>
      <c r="J183" s="197">
        <f>ROUND(I183*H183,2)</f>
        <v>0</v>
      </c>
      <c r="K183" s="193" t="s">
        <v>153</v>
      </c>
      <c r="L183" s="60"/>
      <c r="M183" s="198" t="s">
        <v>23</v>
      </c>
      <c r="N183" s="199" t="s">
        <v>46</v>
      </c>
      <c r="O183" s="41"/>
      <c r="P183" s="200">
        <f>O183*H183</f>
        <v>0</v>
      </c>
      <c r="Q183" s="200">
        <v>0</v>
      </c>
      <c r="R183" s="200">
        <f>Q183*H183</f>
        <v>0</v>
      </c>
      <c r="S183" s="200">
        <v>0.027</v>
      </c>
      <c r="T183" s="201">
        <f>S183*H183</f>
        <v>1.95345</v>
      </c>
      <c r="AR183" s="23" t="s">
        <v>154</v>
      </c>
      <c r="AT183" s="23" t="s">
        <v>149</v>
      </c>
      <c r="AU183" s="23" t="s">
        <v>155</v>
      </c>
      <c r="AY183" s="23" t="s">
        <v>143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148</v>
      </c>
      <c r="BK183" s="202">
        <f>ROUND(I183*H183,2)</f>
        <v>0</v>
      </c>
      <c r="BL183" s="23" t="s">
        <v>154</v>
      </c>
      <c r="BM183" s="23" t="s">
        <v>281</v>
      </c>
    </row>
    <row r="184" spans="2:47" s="1" customFormat="1" ht="24">
      <c r="B184" s="40"/>
      <c r="C184" s="62"/>
      <c r="D184" s="205" t="s">
        <v>277</v>
      </c>
      <c r="E184" s="62"/>
      <c r="F184" s="246" t="s">
        <v>278</v>
      </c>
      <c r="G184" s="62"/>
      <c r="H184" s="62"/>
      <c r="I184" s="162"/>
      <c r="J184" s="62"/>
      <c r="K184" s="62"/>
      <c r="L184" s="60"/>
      <c r="M184" s="247"/>
      <c r="N184" s="41"/>
      <c r="O184" s="41"/>
      <c r="P184" s="41"/>
      <c r="Q184" s="41"/>
      <c r="R184" s="41"/>
      <c r="S184" s="41"/>
      <c r="T184" s="77"/>
      <c r="AT184" s="23" t="s">
        <v>277</v>
      </c>
      <c r="AU184" s="23" t="s">
        <v>155</v>
      </c>
    </row>
    <row r="185" spans="2:51" s="12" customFormat="1" ht="12">
      <c r="B185" s="214"/>
      <c r="C185" s="215"/>
      <c r="D185" s="205" t="s">
        <v>157</v>
      </c>
      <c r="E185" s="216" t="s">
        <v>23</v>
      </c>
      <c r="F185" s="217" t="s">
        <v>159</v>
      </c>
      <c r="G185" s="215"/>
      <c r="H185" s="218">
        <v>57.9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157</v>
      </c>
      <c r="AU185" s="224" t="s">
        <v>155</v>
      </c>
      <c r="AV185" s="12" t="s">
        <v>148</v>
      </c>
      <c r="AW185" s="12" t="s">
        <v>37</v>
      </c>
      <c r="AX185" s="12" t="s">
        <v>74</v>
      </c>
      <c r="AY185" s="224" t="s">
        <v>143</v>
      </c>
    </row>
    <row r="186" spans="2:51" s="12" customFormat="1" ht="12">
      <c r="B186" s="214"/>
      <c r="C186" s="215"/>
      <c r="D186" s="205" t="s">
        <v>157</v>
      </c>
      <c r="E186" s="216" t="s">
        <v>23</v>
      </c>
      <c r="F186" s="217" t="s">
        <v>160</v>
      </c>
      <c r="G186" s="215"/>
      <c r="H186" s="218">
        <v>36.6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157</v>
      </c>
      <c r="AU186" s="224" t="s">
        <v>155</v>
      </c>
      <c r="AV186" s="12" t="s">
        <v>148</v>
      </c>
      <c r="AW186" s="12" t="s">
        <v>37</v>
      </c>
      <c r="AX186" s="12" t="s">
        <v>74</v>
      </c>
      <c r="AY186" s="224" t="s">
        <v>143</v>
      </c>
    </row>
    <row r="187" spans="2:51" s="12" customFormat="1" ht="12">
      <c r="B187" s="214"/>
      <c r="C187" s="215"/>
      <c r="D187" s="205" t="s">
        <v>157</v>
      </c>
      <c r="E187" s="216" t="s">
        <v>23</v>
      </c>
      <c r="F187" s="217" t="s">
        <v>162</v>
      </c>
      <c r="G187" s="215"/>
      <c r="H187" s="218">
        <v>11.6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157</v>
      </c>
      <c r="AU187" s="224" t="s">
        <v>155</v>
      </c>
      <c r="AV187" s="12" t="s">
        <v>148</v>
      </c>
      <c r="AW187" s="12" t="s">
        <v>37</v>
      </c>
      <c r="AX187" s="12" t="s">
        <v>74</v>
      </c>
      <c r="AY187" s="224" t="s">
        <v>143</v>
      </c>
    </row>
    <row r="188" spans="2:51" s="11" customFormat="1" ht="12">
      <c r="B188" s="203"/>
      <c r="C188" s="204"/>
      <c r="D188" s="205" t="s">
        <v>157</v>
      </c>
      <c r="E188" s="206" t="s">
        <v>23</v>
      </c>
      <c r="F188" s="207" t="s">
        <v>163</v>
      </c>
      <c r="G188" s="204"/>
      <c r="H188" s="206" t="s">
        <v>23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157</v>
      </c>
      <c r="AU188" s="213" t="s">
        <v>155</v>
      </c>
      <c r="AV188" s="11" t="s">
        <v>82</v>
      </c>
      <c r="AW188" s="11" t="s">
        <v>37</v>
      </c>
      <c r="AX188" s="11" t="s">
        <v>74</v>
      </c>
      <c r="AY188" s="213" t="s">
        <v>143</v>
      </c>
    </row>
    <row r="189" spans="2:51" s="12" customFormat="1" ht="12">
      <c r="B189" s="214"/>
      <c r="C189" s="215"/>
      <c r="D189" s="205" t="s">
        <v>157</v>
      </c>
      <c r="E189" s="216" t="s">
        <v>23</v>
      </c>
      <c r="F189" s="217" t="s">
        <v>282</v>
      </c>
      <c r="G189" s="215"/>
      <c r="H189" s="218">
        <v>-33.75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157</v>
      </c>
      <c r="AU189" s="224" t="s">
        <v>155</v>
      </c>
      <c r="AV189" s="12" t="s">
        <v>148</v>
      </c>
      <c r="AW189" s="12" t="s">
        <v>37</v>
      </c>
      <c r="AX189" s="12" t="s">
        <v>74</v>
      </c>
      <c r="AY189" s="224" t="s">
        <v>143</v>
      </c>
    </row>
    <row r="190" spans="2:51" s="13" customFormat="1" ht="12">
      <c r="B190" s="225"/>
      <c r="C190" s="226"/>
      <c r="D190" s="205" t="s">
        <v>157</v>
      </c>
      <c r="E190" s="227" t="s">
        <v>23</v>
      </c>
      <c r="F190" s="228" t="s">
        <v>165</v>
      </c>
      <c r="G190" s="226"/>
      <c r="H190" s="229">
        <v>72.35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157</v>
      </c>
      <c r="AU190" s="235" t="s">
        <v>155</v>
      </c>
      <c r="AV190" s="13" t="s">
        <v>154</v>
      </c>
      <c r="AW190" s="13" t="s">
        <v>37</v>
      </c>
      <c r="AX190" s="13" t="s">
        <v>82</v>
      </c>
      <c r="AY190" s="235" t="s">
        <v>143</v>
      </c>
    </row>
    <row r="191" spans="2:65" s="1" customFormat="1" ht="25.5" customHeight="1">
      <c r="B191" s="40"/>
      <c r="C191" s="191" t="s">
        <v>283</v>
      </c>
      <c r="D191" s="191" t="s">
        <v>149</v>
      </c>
      <c r="E191" s="192" t="s">
        <v>284</v>
      </c>
      <c r="F191" s="193" t="s">
        <v>285</v>
      </c>
      <c r="G191" s="194" t="s">
        <v>152</v>
      </c>
      <c r="H191" s="195">
        <v>33.75</v>
      </c>
      <c r="I191" s="196"/>
      <c r="J191" s="197">
        <f>ROUND(I191*H191,2)</f>
        <v>0</v>
      </c>
      <c r="K191" s="193" t="s">
        <v>153</v>
      </c>
      <c r="L191" s="60"/>
      <c r="M191" s="198" t="s">
        <v>23</v>
      </c>
      <c r="N191" s="199" t="s">
        <v>46</v>
      </c>
      <c r="O191" s="41"/>
      <c r="P191" s="200">
        <f>O191*H191</f>
        <v>0</v>
      </c>
      <c r="Q191" s="200">
        <v>0</v>
      </c>
      <c r="R191" s="200">
        <f>Q191*H191</f>
        <v>0</v>
      </c>
      <c r="S191" s="200">
        <v>0.034</v>
      </c>
      <c r="T191" s="201">
        <f>S191*H191</f>
        <v>1.1475000000000002</v>
      </c>
      <c r="AR191" s="23" t="s">
        <v>154</v>
      </c>
      <c r="AT191" s="23" t="s">
        <v>149</v>
      </c>
      <c r="AU191" s="23" t="s">
        <v>155</v>
      </c>
      <c r="AY191" s="23" t="s">
        <v>143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148</v>
      </c>
      <c r="BK191" s="202">
        <f>ROUND(I191*H191,2)</f>
        <v>0</v>
      </c>
      <c r="BL191" s="23" t="s">
        <v>154</v>
      </c>
      <c r="BM191" s="23" t="s">
        <v>286</v>
      </c>
    </row>
    <row r="192" spans="2:51" s="12" customFormat="1" ht="12">
      <c r="B192" s="214"/>
      <c r="C192" s="215"/>
      <c r="D192" s="205" t="s">
        <v>157</v>
      </c>
      <c r="E192" s="216" t="s">
        <v>23</v>
      </c>
      <c r="F192" s="217" t="s">
        <v>287</v>
      </c>
      <c r="G192" s="215"/>
      <c r="H192" s="218">
        <v>33.75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157</v>
      </c>
      <c r="AU192" s="224" t="s">
        <v>155</v>
      </c>
      <c r="AV192" s="12" t="s">
        <v>148</v>
      </c>
      <c r="AW192" s="12" t="s">
        <v>37</v>
      </c>
      <c r="AX192" s="12" t="s">
        <v>82</v>
      </c>
      <c r="AY192" s="224" t="s">
        <v>143</v>
      </c>
    </row>
    <row r="193" spans="2:63" s="10" customFormat="1" ht="29.85" customHeight="1">
      <c r="B193" s="175"/>
      <c r="C193" s="176"/>
      <c r="D193" s="177" t="s">
        <v>73</v>
      </c>
      <c r="E193" s="189" t="s">
        <v>288</v>
      </c>
      <c r="F193" s="189" t="s">
        <v>289</v>
      </c>
      <c r="G193" s="176"/>
      <c r="H193" s="176"/>
      <c r="I193" s="179"/>
      <c r="J193" s="190">
        <f>BK193</f>
        <v>0</v>
      </c>
      <c r="K193" s="176"/>
      <c r="L193" s="181"/>
      <c r="M193" s="182"/>
      <c r="N193" s="183"/>
      <c r="O193" s="183"/>
      <c r="P193" s="184">
        <f>SUM(P194:P198)</f>
        <v>0</v>
      </c>
      <c r="Q193" s="183"/>
      <c r="R193" s="184">
        <f>SUM(R194:R198)</f>
        <v>0</v>
      </c>
      <c r="S193" s="183"/>
      <c r="T193" s="185">
        <f>SUM(T194:T198)</f>
        <v>0</v>
      </c>
      <c r="AR193" s="186" t="s">
        <v>82</v>
      </c>
      <c r="AT193" s="187" t="s">
        <v>73</v>
      </c>
      <c r="AU193" s="187" t="s">
        <v>82</v>
      </c>
      <c r="AY193" s="186" t="s">
        <v>143</v>
      </c>
      <c r="BK193" s="188">
        <f>SUM(BK194:BK198)</f>
        <v>0</v>
      </c>
    </row>
    <row r="194" spans="2:65" s="1" customFormat="1" ht="25.5" customHeight="1">
      <c r="B194" s="40"/>
      <c r="C194" s="191" t="s">
        <v>290</v>
      </c>
      <c r="D194" s="191" t="s">
        <v>149</v>
      </c>
      <c r="E194" s="192" t="s">
        <v>291</v>
      </c>
      <c r="F194" s="193" t="s">
        <v>292</v>
      </c>
      <c r="G194" s="194" t="s">
        <v>293</v>
      </c>
      <c r="H194" s="195">
        <v>8.163</v>
      </c>
      <c r="I194" s="196"/>
      <c r="J194" s="197">
        <f>ROUND(I194*H194,2)</f>
        <v>0</v>
      </c>
      <c r="K194" s="193" t="s">
        <v>153</v>
      </c>
      <c r="L194" s="60"/>
      <c r="M194" s="198" t="s">
        <v>23</v>
      </c>
      <c r="N194" s="199" t="s">
        <v>46</v>
      </c>
      <c r="O194" s="4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3" t="s">
        <v>154</v>
      </c>
      <c r="AT194" s="23" t="s">
        <v>149</v>
      </c>
      <c r="AU194" s="23" t="s">
        <v>148</v>
      </c>
      <c r="AY194" s="23" t="s">
        <v>143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3" t="s">
        <v>148</v>
      </c>
      <c r="BK194" s="202">
        <f>ROUND(I194*H194,2)</f>
        <v>0</v>
      </c>
      <c r="BL194" s="23" t="s">
        <v>154</v>
      </c>
      <c r="BM194" s="23" t="s">
        <v>294</v>
      </c>
    </row>
    <row r="195" spans="2:65" s="1" customFormat="1" ht="25.5" customHeight="1">
      <c r="B195" s="40"/>
      <c r="C195" s="191" t="s">
        <v>295</v>
      </c>
      <c r="D195" s="191" t="s">
        <v>149</v>
      </c>
      <c r="E195" s="192" t="s">
        <v>296</v>
      </c>
      <c r="F195" s="193" t="s">
        <v>297</v>
      </c>
      <c r="G195" s="194" t="s">
        <v>293</v>
      </c>
      <c r="H195" s="195">
        <v>8.163</v>
      </c>
      <c r="I195" s="196"/>
      <c r="J195" s="197">
        <f>ROUND(I195*H195,2)</f>
        <v>0</v>
      </c>
      <c r="K195" s="193" t="s">
        <v>153</v>
      </c>
      <c r="L195" s="60"/>
      <c r="M195" s="198" t="s">
        <v>23</v>
      </c>
      <c r="N195" s="199" t="s">
        <v>46</v>
      </c>
      <c r="O195" s="41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3" t="s">
        <v>154</v>
      </c>
      <c r="AT195" s="23" t="s">
        <v>149</v>
      </c>
      <c r="AU195" s="23" t="s">
        <v>148</v>
      </c>
      <c r="AY195" s="23" t="s">
        <v>143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3" t="s">
        <v>148</v>
      </c>
      <c r="BK195" s="202">
        <f>ROUND(I195*H195,2)</f>
        <v>0</v>
      </c>
      <c r="BL195" s="23" t="s">
        <v>154</v>
      </c>
      <c r="BM195" s="23" t="s">
        <v>298</v>
      </c>
    </row>
    <row r="196" spans="2:65" s="1" customFormat="1" ht="25.5" customHeight="1">
      <c r="B196" s="40"/>
      <c r="C196" s="191" t="s">
        <v>299</v>
      </c>
      <c r="D196" s="191" t="s">
        <v>149</v>
      </c>
      <c r="E196" s="192" t="s">
        <v>300</v>
      </c>
      <c r="F196" s="193" t="s">
        <v>301</v>
      </c>
      <c r="G196" s="194" t="s">
        <v>293</v>
      </c>
      <c r="H196" s="195">
        <v>122.445</v>
      </c>
      <c r="I196" s="196"/>
      <c r="J196" s="197">
        <f>ROUND(I196*H196,2)</f>
        <v>0</v>
      </c>
      <c r="K196" s="193" t="s">
        <v>153</v>
      </c>
      <c r="L196" s="60"/>
      <c r="M196" s="198" t="s">
        <v>23</v>
      </c>
      <c r="N196" s="199" t="s">
        <v>46</v>
      </c>
      <c r="O196" s="4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3" t="s">
        <v>154</v>
      </c>
      <c r="AT196" s="23" t="s">
        <v>149</v>
      </c>
      <c r="AU196" s="23" t="s">
        <v>148</v>
      </c>
      <c r="AY196" s="23" t="s">
        <v>143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3" t="s">
        <v>148</v>
      </c>
      <c r="BK196" s="202">
        <f>ROUND(I196*H196,2)</f>
        <v>0</v>
      </c>
      <c r="BL196" s="23" t="s">
        <v>154</v>
      </c>
      <c r="BM196" s="23" t="s">
        <v>302</v>
      </c>
    </row>
    <row r="197" spans="2:51" s="12" customFormat="1" ht="12">
      <c r="B197" s="214"/>
      <c r="C197" s="215"/>
      <c r="D197" s="205" t="s">
        <v>157</v>
      </c>
      <c r="E197" s="215"/>
      <c r="F197" s="217" t="s">
        <v>303</v>
      </c>
      <c r="G197" s="215"/>
      <c r="H197" s="218">
        <v>122.445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157</v>
      </c>
      <c r="AU197" s="224" t="s">
        <v>148</v>
      </c>
      <c r="AV197" s="12" t="s">
        <v>148</v>
      </c>
      <c r="AW197" s="12" t="s">
        <v>6</v>
      </c>
      <c r="AX197" s="12" t="s">
        <v>82</v>
      </c>
      <c r="AY197" s="224" t="s">
        <v>143</v>
      </c>
    </row>
    <row r="198" spans="2:65" s="1" customFormat="1" ht="16.5" customHeight="1">
      <c r="B198" s="40"/>
      <c r="C198" s="191" t="s">
        <v>304</v>
      </c>
      <c r="D198" s="191" t="s">
        <v>149</v>
      </c>
      <c r="E198" s="192" t="s">
        <v>305</v>
      </c>
      <c r="F198" s="193" t="s">
        <v>306</v>
      </c>
      <c r="G198" s="194" t="s">
        <v>293</v>
      </c>
      <c r="H198" s="195">
        <v>8.163</v>
      </c>
      <c r="I198" s="196"/>
      <c r="J198" s="197">
        <f>ROUND(I198*H198,2)</f>
        <v>0</v>
      </c>
      <c r="K198" s="193" t="s">
        <v>23</v>
      </c>
      <c r="L198" s="60"/>
      <c r="M198" s="198" t="s">
        <v>23</v>
      </c>
      <c r="N198" s="199" t="s">
        <v>46</v>
      </c>
      <c r="O198" s="4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3" t="s">
        <v>154</v>
      </c>
      <c r="AT198" s="23" t="s">
        <v>149</v>
      </c>
      <c r="AU198" s="23" t="s">
        <v>148</v>
      </c>
      <c r="AY198" s="23" t="s">
        <v>143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148</v>
      </c>
      <c r="BK198" s="202">
        <f>ROUND(I198*H198,2)</f>
        <v>0</v>
      </c>
      <c r="BL198" s="23" t="s">
        <v>154</v>
      </c>
      <c r="BM198" s="23" t="s">
        <v>307</v>
      </c>
    </row>
    <row r="199" spans="2:63" s="10" customFormat="1" ht="29.85" customHeight="1">
      <c r="B199" s="175"/>
      <c r="C199" s="176"/>
      <c r="D199" s="177" t="s">
        <v>73</v>
      </c>
      <c r="E199" s="189" t="s">
        <v>308</v>
      </c>
      <c r="F199" s="189" t="s">
        <v>309</v>
      </c>
      <c r="G199" s="176"/>
      <c r="H199" s="176"/>
      <c r="I199" s="179"/>
      <c r="J199" s="190">
        <f>BK199</f>
        <v>0</v>
      </c>
      <c r="K199" s="176"/>
      <c r="L199" s="181"/>
      <c r="M199" s="182"/>
      <c r="N199" s="183"/>
      <c r="O199" s="183"/>
      <c r="P199" s="184">
        <f>P200</f>
        <v>0</v>
      </c>
      <c r="Q199" s="183"/>
      <c r="R199" s="184">
        <f>R200</f>
        <v>0</v>
      </c>
      <c r="S199" s="183"/>
      <c r="T199" s="185">
        <f>T200</f>
        <v>0</v>
      </c>
      <c r="AR199" s="186" t="s">
        <v>82</v>
      </c>
      <c r="AT199" s="187" t="s">
        <v>73</v>
      </c>
      <c r="AU199" s="187" t="s">
        <v>82</v>
      </c>
      <c r="AY199" s="186" t="s">
        <v>143</v>
      </c>
      <c r="BK199" s="188">
        <f>BK200</f>
        <v>0</v>
      </c>
    </row>
    <row r="200" spans="2:65" s="1" customFormat="1" ht="38.25" customHeight="1">
      <c r="B200" s="40"/>
      <c r="C200" s="191" t="s">
        <v>310</v>
      </c>
      <c r="D200" s="191" t="s">
        <v>149</v>
      </c>
      <c r="E200" s="192" t="s">
        <v>311</v>
      </c>
      <c r="F200" s="193" t="s">
        <v>312</v>
      </c>
      <c r="G200" s="194" t="s">
        <v>293</v>
      </c>
      <c r="H200" s="195">
        <v>2.168</v>
      </c>
      <c r="I200" s="196"/>
      <c r="J200" s="197">
        <f>ROUND(I200*H200,2)</f>
        <v>0</v>
      </c>
      <c r="K200" s="193" t="s">
        <v>153</v>
      </c>
      <c r="L200" s="60"/>
      <c r="M200" s="198" t="s">
        <v>23</v>
      </c>
      <c r="N200" s="199" t="s">
        <v>46</v>
      </c>
      <c r="O200" s="4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AR200" s="23" t="s">
        <v>154</v>
      </c>
      <c r="AT200" s="23" t="s">
        <v>149</v>
      </c>
      <c r="AU200" s="23" t="s">
        <v>148</v>
      </c>
      <c r="AY200" s="23" t="s">
        <v>143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3" t="s">
        <v>148</v>
      </c>
      <c r="BK200" s="202">
        <f>ROUND(I200*H200,2)</f>
        <v>0</v>
      </c>
      <c r="BL200" s="23" t="s">
        <v>154</v>
      </c>
      <c r="BM200" s="23" t="s">
        <v>313</v>
      </c>
    </row>
    <row r="201" spans="2:63" s="10" customFormat="1" ht="37.35" customHeight="1">
      <c r="B201" s="175"/>
      <c r="C201" s="176"/>
      <c r="D201" s="177" t="s">
        <v>73</v>
      </c>
      <c r="E201" s="178" t="s">
        <v>314</v>
      </c>
      <c r="F201" s="178" t="s">
        <v>315</v>
      </c>
      <c r="G201" s="176"/>
      <c r="H201" s="176"/>
      <c r="I201" s="179"/>
      <c r="J201" s="180">
        <f>BK201</f>
        <v>0</v>
      </c>
      <c r="K201" s="176"/>
      <c r="L201" s="181"/>
      <c r="M201" s="182"/>
      <c r="N201" s="183"/>
      <c r="O201" s="183"/>
      <c r="P201" s="184">
        <f>P202+P204+P239+P241+P243+P314+P335+P383+P401+P419+P428+P469+P490</f>
        <v>0</v>
      </c>
      <c r="Q201" s="183"/>
      <c r="R201" s="184">
        <f>R202+R204+R239+R241+R243+R314+R335+R383+R401+R419+R428+R469+R490</f>
        <v>15.612659589999998</v>
      </c>
      <c r="S201" s="183"/>
      <c r="T201" s="185">
        <f>T202+T204+T239+T241+T243+T314+T335+T383+T401+T419+T428+T469+T490</f>
        <v>2.558364</v>
      </c>
      <c r="AR201" s="186" t="s">
        <v>148</v>
      </c>
      <c r="AT201" s="187" t="s">
        <v>73</v>
      </c>
      <c r="AU201" s="187" t="s">
        <v>74</v>
      </c>
      <c r="AY201" s="186" t="s">
        <v>143</v>
      </c>
      <c r="BK201" s="188">
        <f>BK202+BK204+BK239+BK241+BK243+BK314+BK335+BK383+BK401+BK419+BK428+BK469+BK490</f>
        <v>0</v>
      </c>
    </row>
    <row r="202" spans="2:63" s="10" customFormat="1" ht="19.95" customHeight="1">
      <c r="B202" s="175"/>
      <c r="C202" s="176"/>
      <c r="D202" s="177" t="s">
        <v>73</v>
      </c>
      <c r="E202" s="189" t="s">
        <v>316</v>
      </c>
      <c r="F202" s="189" t="s">
        <v>317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P203</f>
        <v>0</v>
      </c>
      <c r="Q202" s="183"/>
      <c r="R202" s="184">
        <f>R203</f>
        <v>0</v>
      </c>
      <c r="S202" s="183"/>
      <c r="T202" s="185">
        <f>T203</f>
        <v>0</v>
      </c>
      <c r="AR202" s="186" t="s">
        <v>148</v>
      </c>
      <c r="AT202" s="187" t="s">
        <v>73</v>
      </c>
      <c r="AU202" s="187" t="s">
        <v>82</v>
      </c>
      <c r="AY202" s="186" t="s">
        <v>143</v>
      </c>
      <c r="BK202" s="188">
        <f>BK203</f>
        <v>0</v>
      </c>
    </row>
    <row r="203" spans="2:65" s="1" customFormat="1" ht="25.5" customHeight="1">
      <c r="B203" s="40"/>
      <c r="C203" s="191" t="s">
        <v>318</v>
      </c>
      <c r="D203" s="191" t="s">
        <v>149</v>
      </c>
      <c r="E203" s="192" t="s">
        <v>319</v>
      </c>
      <c r="F203" s="193" t="s">
        <v>320</v>
      </c>
      <c r="G203" s="194" t="s">
        <v>186</v>
      </c>
      <c r="H203" s="195">
        <v>6.8</v>
      </c>
      <c r="I203" s="196"/>
      <c r="J203" s="197">
        <f>ROUND(I203*H203,2)</f>
        <v>0</v>
      </c>
      <c r="K203" s="193" t="s">
        <v>23</v>
      </c>
      <c r="L203" s="60"/>
      <c r="M203" s="198" t="s">
        <v>23</v>
      </c>
      <c r="N203" s="199" t="s">
        <v>46</v>
      </c>
      <c r="O203" s="4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AR203" s="23" t="s">
        <v>249</v>
      </c>
      <c r="AT203" s="23" t="s">
        <v>149</v>
      </c>
      <c r="AU203" s="23" t="s">
        <v>148</v>
      </c>
      <c r="AY203" s="23" t="s">
        <v>143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3" t="s">
        <v>148</v>
      </c>
      <c r="BK203" s="202">
        <f>ROUND(I203*H203,2)</f>
        <v>0</v>
      </c>
      <c r="BL203" s="23" t="s">
        <v>249</v>
      </c>
      <c r="BM203" s="23" t="s">
        <v>321</v>
      </c>
    </row>
    <row r="204" spans="2:63" s="10" customFormat="1" ht="29.85" customHeight="1">
      <c r="B204" s="175"/>
      <c r="C204" s="176"/>
      <c r="D204" s="177" t="s">
        <v>73</v>
      </c>
      <c r="E204" s="189" t="s">
        <v>322</v>
      </c>
      <c r="F204" s="189" t="s">
        <v>323</v>
      </c>
      <c r="G204" s="176"/>
      <c r="H204" s="176"/>
      <c r="I204" s="179"/>
      <c r="J204" s="190">
        <f>BK204</f>
        <v>0</v>
      </c>
      <c r="K204" s="176"/>
      <c r="L204" s="181"/>
      <c r="M204" s="182"/>
      <c r="N204" s="183"/>
      <c r="O204" s="183"/>
      <c r="P204" s="184">
        <f>SUM(P205:P238)</f>
        <v>0</v>
      </c>
      <c r="Q204" s="183"/>
      <c r="R204" s="184">
        <f>SUM(R205:R238)</f>
        <v>1.3882335000000001</v>
      </c>
      <c r="S204" s="183"/>
      <c r="T204" s="185">
        <f>SUM(T205:T238)</f>
        <v>0.078162</v>
      </c>
      <c r="AR204" s="186" t="s">
        <v>148</v>
      </c>
      <c r="AT204" s="187" t="s">
        <v>73</v>
      </c>
      <c r="AU204" s="187" t="s">
        <v>82</v>
      </c>
      <c r="AY204" s="186" t="s">
        <v>143</v>
      </c>
      <c r="BK204" s="188">
        <f>SUM(BK205:BK238)</f>
        <v>0</v>
      </c>
    </row>
    <row r="205" spans="2:65" s="1" customFormat="1" ht="38.25" customHeight="1">
      <c r="B205" s="40"/>
      <c r="C205" s="191" t="s">
        <v>324</v>
      </c>
      <c r="D205" s="191" t="s">
        <v>149</v>
      </c>
      <c r="E205" s="192" t="s">
        <v>325</v>
      </c>
      <c r="F205" s="193" t="s">
        <v>326</v>
      </c>
      <c r="G205" s="194" t="s">
        <v>152</v>
      </c>
      <c r="H205" s="195">
        <v>118</v>
      </c>
      <c r="I205" s="196"/>
      <c r="J205" s="197">
        <f>ROUND(I205*H205,2)</f>
        <v>0</v>
      </c>
      <c r="K205" s="193" t="s">
        <v>153</v>
      </c>
      <c r="L205" s="60"/>
      <c r="M205" s="198" t="s">
        <v>23</v>
      </c>
      <c r="N205" s="199" t="s">
        <v>46</v>
      </c>
      <c r="O205" s="41"/>
      <c r="P205" s="200">
        <f>O205*H205</f>
        <v>0</v>
      </c>
      <c r="Q205" s="200">
        <v>0.0003</v>
      </c>
      <c r="R205" s="200">
        <f>Q205*H205</f>
        <v>0.035399999999999994</v>
      </c>
      <c r="S205" s="200">
        <v>0</v>
      </c>
      <c r="T205" s="201">
        <f>S205*H205</f>
        <v>0</v>
      </c>
      <c r="AR205" s="23" t="s">
        <v>249</v>
      </c>
      <c r="AT205" s="23" t="s">
        <v>149</v>
      </c>
      <c r="AU205" s="23" t="s">
        <v>148</v>
      </c>
      <c r="AY205" s="23" t="s">
        <v>143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3" t="s">
        <v>148</v>
      </c>
      <c r="BK205" s="202">
        <f>ROUND(I205*H205,2)</f>
        <v>0</v>
      </c>
      <c r="BL205" s="23" t="s">
        <v>249</v>
      </c>
      <c r="BM205" s="23" t="s">
        <v>327</v>
      </c>
    </row>
    <row r="206" spans="2:51" s="11" customFormat="1" ht="12">
      <c r="B206" s="203"/>
      <c r="C206" s="204"/>
      <c r="D206" s="205" t="s">
        <v>157</v>
      </c>
      <c r="E206" s="206" t="s">
        <v>23</v>
      </c>
      <c r="F206" s="207" t="s">
        <v>328</v>
      </c>
      <c r="G206" s="204"/>
      <c r="H206" s="206" t="s">
        <v>23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157</v>
      </c>
      <c r="AU206" s="213" t="s">
        <v>148</v>
      </c>
      <c r="AV206" s="11" t="s">
        <v>82</v>
      </c>
      <c r="AW206" s="11" t="s">
        <v>37</v>
      </c>
      <c r="AX206" s="11" t="s">
        <v>74</v>
      </c>
      <c r="AY206" s="213" t="s">
        <v>143</v>
      </c>
    </row>
    <row r="207" spans="2:51" s="12" customFormat="1" ht="12">
      <c r="B207" s="214"/>
      <c r="C207" s="215"/>
      <c r="D207" s="205" t="s">
        <v>157</v>
      </c>
      <c r="E207" s="216" t="s">
        <v>23</v>
      </c>
      <c r="F207" s="217" t="s">
        <v>329</v>
      </c>
      <c r="G207" s="215"/>
      <c r="H207" s="218">
        <v>118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157</v>
      </c>
      <c r="AU207" s="224" t="s">
        <v>148</v>
      </c>
      <c r="AV207" s="12" t="s">
        <v>148</v>
      </c>
      <c r="AW207" s="12" t="s">
        <v>37</v>
      </c>
      <c r="AX207" s="12" t="s">
        <v>82</v>
      </c>
      <c r="AY207" s="224" t="s">
        <v>143</v>
      </c>
    </row>
    <row r="208" spans="2:65" s="1" customFormat="1" ht="38.25" customHeight="1">
      <c r="B208" s="40"/>
      <c r="C208" s="236" t="s">
        <v>330</v>
      </c>
      <c r="D208" s="236" t="s">
        <v>166</v>
      </c>
      <c r="E208" s="237" t="s">
        <v>331</v>
      </c>
      <c r="F208" s="238" t="s">
        <v>332</v>
      </c>
      <c r="G208" s="239" t="s">
        <v>152</v>
      </c>
      <c r="H208" s="240">
        <v>60.18</v>
      </c>
      <c r="I208" s="241"/>
      <c r="J208" s="242">
        <f>ROUND(I208*H208,2)</f>
        <v>0</v>
      </c>
      <c r="K208" s="238" t="s">
        <v>23</v>
      </c>
      <c r="L208" s="243"/>
      <c r="M208" s="244" t="s">
        <v>23</v>
      </c>
      <c r="N208" s="245" t="s">
        <v>46</v>
      </c>
      <c r="O208" s="41"/>
      <c r="P208" s="200">
        <f>O208*H208</f>
        <v>0</v>
      </c>
      <c r="Q208" s="200">
        <v>0.00182</v>
      </c>
      <c r="R208" s="200">
        <f>Q208*H208</f>
        <v>0.1095276</v>
      </c>
      <c r="S208" s="200">
        <v>0</v>
      </c>
      <c r="T208" s="201">
        <f>S208*H208</f>
        <v>0</v>
      </c>
      <c r="AR208" s="23" t="s">
        <v>333</v>
      </c>
      <c r="AT208" s="23" t="s">
        <v>166</v>
      </c>
      <c r="AU208" s="23" t="s">
        <v>148</v>
      </c>
      <c r="AY208" s="23" t="s">
        <v>143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3" t="s">
        <v>148</v>
      </c>
      <c r="BK208" s="202">
        <f>ROUND(I208*H208,2)</f>
        <v>0</v>
      </c>
      <c r="BL208" s="23" t="s">
        <v>249</v>
      </c>
      <c r="BM208" s="23" t="s">
        <v>334</v>
      </c>
    </row>
    <row r="209" spans="2:51" s="12" customFormat="1" ht="12">
      <c r="B209" s="214"/>
      <c r="C209" s="215"/>
      <c r="D209" s="205" t="s">
        <v>157</v>
      </c>
      <c r="E209" s="215"/>
      <c r="F209" s="217" t="s">
        <v>335</v>
      </c>
      <c r="G209" s="215"/>
      <c r="H209" s="218">
        <v>60.18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157</v>
      </c>
      <c r="AU209" s="224" t="s">
        <v>148</v>
      </c>
      <c r="AV209" s="12" t="s">
        <v>148</v>
      </c>
      <c r="AW209" s="12" t="s">
        <v>6</v>
      </c>
      <c r="AX209" s="12" t="s">
        <v>82</v>
      </c>
      <c r="AY209" s="224" t="s">
        <v>143</v>
      </c>
    </row>
    <row r="210" spans="2:65" s="1" customFormat="1" ht="38.25" customHeight="1">
      <c r="B210" s="40"/>
      <c r="C210" s="236" t="s">
        <v>336</v>
      </c>
      <c r="D210" s="236" t="s">
        <v>166</v>
      </c>
      <c r="E210" s="237" t="s">
        <v>337</v>
      </c>
      <c r="F210" s="238" t="s">
        <v>338</v>
      </c>
      <c r="G210" s="239" t="s">
        <v>152</v>
      </c>
      <c r="H210" s="240">
        <v>60.18</v>
      </c>
      <c r="I210" s="241"/>
      <c r="J210" s="242">
        <f>ROUND(I210*H210,2)</f>
        <v>0</v>
      </c>
      <c r="K210" s="238" t="s">
        <v>23</v>
      </c>
      <c r="L210" s="243"/>
      <c r="M210" s="244" t="s">
        <v>23</v>
      </c>
      <c r="N210" s="245" t="s">
        <v>46</v>
      </c>
      <c r="O210" s="41"/>
      <c r="P210" s="200">
        <f>O210*H210</f>
        <v>0</v>
      </c>
      <c r="Q210" s="200">
        <v>0.00208</v>
      </c>
      <c r="R210" s="200">
        <f>Q210*H210</f>
        <v>0.1251744</v>
      </c>
      <c r="S210" s="200">
        <v>0</v>
      </c>
      <c r="T210" s="201">
        <f>S210*H210</f>
        <v>0</v>
      </c>
      <c r="AR210" s="23" t="s">
        <v>333</v>
      </c>
      <c r="AT210" s="23" t="s">
        <v>166</v>
      </c>
      <c r="AU210" s="23" t="s">
        <v>148</v>
      </c>
      <c r="AY210" s="23" t="s">
        <v>143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23" t="s">
        <v>148</v>
      </c>
      <c r="BK210" s="202">
        <f>ROUND(I210*H210,2)</f>
        <v>0</v>
      </c>
      <c r="BL210" s="23" t="s">
        <v>249</v>
      </c>
      <c r="BM210" s="23" t="s">
        <v>339</v>
      </c>
    </row>
    <row r="211" spans="2:51" s="12" customFormat="1" ht="12">
      <c r="B211" s="214"/>
      <c r="C211" s="215"/>
      <c r="D211" s="205" t="s">
        <v>157</v>
      </c>
      <c r="E211" s="215"/>
      <c r="F211" s="217" t="s">
        <v>335</v>
      </c>
      <c r="G211" s="215"/>
      <c r="H211" s="218">
        <v>60.18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157</v>
      </c>
      <c r="AU211" s="224" t="s">
        <v>148</v>
      </c>
      <c r="AV211" s="12" t="s">
        <v>148</v>
      </c>
      <c r="AW211" s="12" t="s">
        <v>6</v>
      </c>
      <c r="AX211" s="12" t="s">
        <v>82</v>
      </c>
      <c r="AY211" s="224" t="s">
        <v>143</v>
      </c>
    </row>
    <row r="212" spans="2:65" s="1" customFormat="1" ht="25.5" customHeight="1">
      <c r="B212" s="40"/>
      <c r="C212" s="191" t="s">
        <v>333</v>
      </c>
      <c r="D212" s="191" t="s">
        <v>149</v>
      </c>
      <c r="E212" s="192" t="s">
        <v>340</v>
      </c>
      <c r="F212" s="193" t="s">
        <v>341</v>
      </c>
      <c r="G212" s="194" t="s">
        <v>152</v>
      </c>
      <c r="H212" s="195">
        <v>89.41</v>
      </c>
      <c r="I212" s="196"/>
      <c r="J212" s="197">
        <f>ROUND(I212*H212,2)</f>
        <v>0</v>
      </c>
      <c r="K212" s="193" t="s">
        <v>153</v>
      </c>
      <c r="L212" s="60"/>
      <c r="M212" s="198" t="s">
        <v>23</v>
      </c>
      <c r="N212" s="199" t="s">
        <v>46</v>
      </c>
      <c r="O212" s="41"/>
      <c r="P212" s="200">
        <f>O212*H212</f>
        <v>0</v>
      </c>
      <c r="Q212" s="200">
        <v>0.00015</v>
      </c>
      <c r="R212" s="200">
        <f>Q212*H212</f>
        <v>0.013411499999999998</v>
      </c>
      <c r="S212" s="200">
        <v>0</v>
      </c>
      <c r="T212" s="201">
        <f>S212*H212</f>
        <v>0</v>
      </c>
      <c r="AR212" s="23" t="s">
        <v>249</v>
      </c>
      <c r="AT212" s="23" t="s">
        <v>149</v>
      </c>
      <c r="AU212" s="23" t="s">
        <v>148</v>
      </c>
      <c r="AY212" s="23" t="s">
        <v>143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3" t="s">
        <v>148</v>
      </c>
      <c r="BK212" s="202">
        <f>ROUND(I212*H212,2)</f>
        <v>0</v>
      </c>
      <c r="BL212" s="23" t="s">
        <v>249</v>
      </c>
      <c r="BM212" s="23" t="s">
        <v>342</v>
      </c>
    </row>
    <row r="213" spans="2:51" s="11" customFormat="1" ht="12">
      <c r="B213" s="203"/>
      <c r="C213" s="204"/>
      <c r="D213" s="205" t="s">
        <v>157</v>
      </c>
      <c r="E213" s="206" t="s">
        <v>23</v>
      </c>
      <c r="F213" s="207" t="s">
        <v>175</v>
      </c>
      <c r="G213" s="204"/>
      <c r="H213" s="206" t="s">
        <v>23</v>
      </c>
      <c r="I213" s="208"/>
      <c r="J213" s="204"/>
      <c r="K213" s="204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157</v>
      </c>
      <c r="AU213" s="213" t="s">
        <v>148</v>
      </c>
      <c r="AV213" s="11" t="s">
        <v>82</v>
      </c>
      <c r="AW213" s="11" t="s">
        <v>37</v>
      </c>
      <c r="AX213" s="11" t="s">
        <v>74</v>
      </c>
      <c r="AY213" s="213" t="s">
        <v>143</v>
      </c>
    </row>
    <row r="214" spans="2:51" s="12" customFormat="1" ht="12">
      <c r="B214" s="214"/>
      <c r="C214" s="215"/>
      <c r="D214" s="205" t="s">
        <v>157</v>
      </c>
      <c r="E214" s="216" t="s">
        <v>23</v>
      </c>
      <c r="F214" s="217" t="s">
        <v>176</v>
      </c>
      <c r="G214" s="215"/>
      <c r="H214" s="218">
        <v>39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157</v>
      </c>
      <c r="AU214" s="224" t="s">
        <v>148</v>
      </c>
      <c r="AV214" s="12" t="s">
        <v>148</v>
      </c>
      <c r="AW214" s="12" t="s">
        <v>37</v>
      </c>
      <c r="AX214" s="12" t="s">
        <v>74</v>
      </c>
      <c r="AY214" s="224" t="s">
        <v>143</v>
      </c>
    </row>
    <row r="215" spans="2:51" s="12" customFormat="1" ht="12">
      <c r="B215" s="214"/>
      <c r="C215" s="215"/>
      <c r="D215" s="205" t="s">
        <v>157</v>
      </c>
      <c r="E215" s="216" t="s">
        <v>23</v>
      </c>
      <c r="F215" s="217" t="s">
        <v>177</v>
      </c>
      <c r="G215" s="215"/>
      <c r="H215" s="218">
        <v>6.63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157</v>
      </c>
      <c r="AU215" s="224" t="s">
        <v>148</v>
      </c>
      <c r="AV215" s="12" t="s">
        <v>148</v>
      </c>
      <c r="AW215" s="12" t="s">
        <v>37</v>
      </c>
      <c r="AX215" s="12" t="s">
        <v>74</v>
      </c>
      <c r="AY215" s="224" t="s">
        <v>143</v>
      </c>
    </row>
    <row r="216" spans="2:51" s="12" customFormat="1" ht="12">
      <c r="B216" s="214"/>
      <c r="C216" s="215"/>
      <c r="D216" s="205" t="s">
        <v>157</v>
      </c>
      <c r="E216" s="216" t="s">
        <v>23</v>
      </c>
      <c r="F216" s="217" t="s">
        <v>178</v>
      </c>
      <c r="G216" s="215"/>
      <c r="H216" s="218">
        <v>5.59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157</v>
      </c>
      <c r="AU216" s="224" t="s">
        <v>148</v>
      </c>
      <c r="AV216" s="12" t="s">
        <v>148</v>
      </c>
      <c r="AW216" s="12" t="s">
        <v>37</v>
      </c>
      <c r="AX216" s="12" t="s">
        <v>74</v>
      </c>
      <c r="AY216" s="224" t="s">
        <v>143</v>
      </c>
    </row>
    <row r="217" spans="2:51" s="12" customFormat="1" ht="12">
      <c r="B217" s="214"/>
      <c r="C217" s="215"/>
      <c r="D217" s="205" t="s">
        <v>157</v>
      </c>
      <c r="E217" s="216" t="s">
        <v>23</v>
      </c>
      <c r="F217" s="217" t="s">
        <v>179</v>
      </c>
      <c r="G217" s="215"/>
      <c r="H217" s="218">
        <v>30.6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157</v>
      </c>
      <c r="AU217" s="224" t="s">
        <v>148</v>
      </c>
      <c r="AV217" s="12" t="s">
        <v>148</v>
      </c>
      <c r="AW217" s="12" t="s">
        <v>37</v>
      </c>
      <c r="AX217" s="12" t="s">
        <v>74</v>
      </c>
      <c r="AY217" s="224" t="s">
        <v>143</v>
      </c>
    </row>
    <row r="218" spans="2:51" s="12" customFormat="1" ht="12">
      <c r="B218" s="214"/>
      <c r="C218" s="215"/>
      <c r="D218" s="205" t="s">
        <v>157</v>
      </c>
      <c r="E218" s="216" t="s">
        <v>23</v>
      </c>
      <c r="F218" s="217" t="s">
        <v>180</v>
      </c>
      <c r="G218" s="215"/>
      <c r="H218" s="218">
        <v>7.59</v>
      </c>
      <c r="I218" s="219"/>
      <c r="J218" s="215"/>
      <c r="K218" s="215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157</v>
      </c>
      <c r="AU218" s="224" t="s">
        <v>148</v>
      </c>
      <c r="AV218" s="12" t="s">
        <v>148</v>
      </c>
      <c r="AW218" s="12" t="s">
        <v>37</v>
      </c>
      <c r="AX218" s="12" t="s">
        <v>74</v>
      </c>
      <c r="AY218" s="224" t="s">
        <v>143</v>
      </c>
    </row>
    <row r="219" spans="2:51" s="13" customFormat="1" ht="12">
      <c r="B219" s="225"/>
      <c r="C219" s="226"/>
      <c r="D219" s="205" t="s">
        <v>157</v>
      </c>
      <c r="E219" s="227" t="s">
        <v>23</v>
      </c>
      <c r="F219" s="228" t="s">
        <v>165</v>
      </c>
      <c r="G219" s="226"/>
      <c r="H219" s="229">
        <v>89.41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157</v>
      </c>
      <c r="AU219" s="235" t="s">
        <v>148</v>
      </c>
      <c r="AV219" s="13" t="s">
        <v>154</v>
      </c>
      <c r="AW219" s="13" t="s">
        <v>37</v>
      </c>
      <c r="AX219" s="13" t="s">
        <v>82</v>
      </c>
      <c r="AY219" s="235" t="s">
        <v>143</v>
      </c>
    </row>
    <row r="220" spans="2:65" s="1" customFormat="1" ht="38.25" customHeight="1">
      <c r="B220" s="40"/>
      <c r="C220" s="236" t="s">
        <v>343</v>
      </c>
      <c r="D220" s="236" t="s">
        <v>166</v>
      </c>
      <c r="E220" s="237" t="s">
        <v>344</v>
      </c>
      <c r="F220" s="238" t="s">
        <v>345</v>
      </c>
      <c r="G220" s="239" t="s">
        <v>152</v>
      </c>
      <c r="H220" s="240">
        <v>91.198</v>
      </c>
      <c r="I220" s="241"/>
      <c r="J220" s="242">
        <f>ROUND(I220*H220,2)</f>
        <v>0</v>
      </c>
      <c r="K220" s="238" t="s">
        <v>23</v>
      </c>
      <c r="L220" s="243"/>
      <c r="M220" s="244" t="s">
        <v>23</v>
      </c>
      <c r="N220" s="245" t="s">
        <v>46</v>
      </c>
      <c r="O220" s="41"/>
      <c r="P220" s="200">
        <f>O220*H220</f>
        <v>0</v>
      </c>
      <c r="Q220" s="200">
        <v>0.006</v>
      </c>
      <c r="R220" s="200">
        <f>Q220*H220</f>
        <v>0.547188</v>
      </c>
      <c r="S220" s="200">
        <v>0</v>
      </c>
      <c r="T220" s="201">
        <f>S220*H220</f>
        <v>0</v>
      </c>
      <c r="AR220" s="23" t="s">
        <v>333</v>
      </c>
      <c r="AT220" s="23" t="s">
        <v>166</v>
      </c>
      <c r="AU220" s="23" t="s">
        <v>148</v>
      </c>
      <c r="AY220" s="23" t="s">
        <v>143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3" t="s">
        <v>148</v>
      </c>
      <c r="BK220" s="202">
        <f>ROUND(I220*H220,2)</f>
        <v>0</v>
      </c>
      <c r="BL220" s="23" t="s">
        <v>249</v>
      </c>
      <c r="BM220" s="23" t="s">
        <v>346</v>
      </c>
    </row>
    <row r="221" spans="2:51" s="12" customFormat="1" ht="12">
      <c r="B221" s="214"/>
      <c r="C221" s="215"/>
      <c r="D221" s="205" t="s">
        <v>157</v>
      </c>
      <c r="E221" s="215"/>
      <c r="F221" s="217" t="s">
        <v>182</v>
      </c>
      <c r="G221" s="215"/>
      <c r="H221" s="218">
        <v>91.198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157</v>
      </c>
      <c r="AU221" s="224" t="s">
        <v>148</v>
      </c>
      <c r="AV221" s="12" t="s">
        <v>148</v>
      </c>
      <c r="AW221" s="12" t="s">
        <v>6</v>
      </c>
      <c r="AX221" s="12" t="s">
        <v>82</v>
      </c>
      <c r="AY221" s="224" t="s">
        <v>143</v>
      </c>
    </row>
    <row r="222" spans="2:65" s="1" customFormat="1" ht="25.5" customHeight="1">
      <c r="B222" s="40"/>
      <c r="C222" s="191" t="s">
        <v>347</v>
      </c>
      <c r="D222" s="191" t="s">
        <v>149</v>
      </c>
      <c r="E222" s="192" t="s">
        <v>348</v>
      </c>
      <c r="F222" s="193" t="s">
        <v>349</v>
      </c>
      <c r="G222" s="194" t="s">
        <v>152</v>
      </c>
      <c r="H222" s="195">
        <v>91.1</v>
      </c>
      <c r="I222" s="196"/>
      <c r="J222" s="197">
        <f>ROUND(I222*H222,2)</f>
        <v>0</v>
      </c>
      <c r="K222" s="193" t="s">
        <v>153</v>
      </c>
      <c r="L222" s="60"/>
      <c r="M222" s="198" t="s">
        <v>23</v>
      </c>
      <c r="N222" s="199" t="s">
        <v>46</v>
      </c>
      <c r="O222" s="4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3" t="s">
        <v>249</v>
      </c>
      <c r="AT222" s="23" t="s">
        <v>149</v>
      </c>
      <c r="AU222" s="23" t="s">
        <v>148</v>
      </c>
      <c r="AY222" s="23" t="s">
        <v>143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3" t="s">
        <v>148</v>
      </c>
      <c r="BK222" s="202">
        <f>ROUND(I222*H222,2)</f>
        <v>0</v>
      </c>
      <c r="BL222" s="23" t="s">
        <v>249</v>
      </c>
      <c r="BM222" s="23" t="s">
        <v>350</v>
      </c>
    </row>
    <row r="223" spans="2:51" s="11" customFormat="1" ht="12">
      <c r="B223" s="203"/>
      <c r="C223" s="204"/>
      <c r="D223" s="205" t="s">
        <v>157</v>
      </c>
      <c r="E223" s="206" t="s">
        <v>23</v>
      </c>
      <c r="F223" s="207" t="s">
        <v>158</v>
      </c>
      <c r="G223" s="204"/>
      <c r="H223" s="206" t="s">
        <v>23</v>
      </c>
      <c r="I223" s="208"/>
      <c r="J223" s="204"/>
      <c r="K223" s="204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157</v>
      </c>
      <c r="AU223" s="213" t="s">
        <v>148</v>
      </c>
      <c r="AV223" s="11" t="s">
        <v>82</v>
      </c>
      <c r="AW223" s="11" t="s">
        <v>37</v>
      </c>
      <c r="AX223" s="11" t="s">
        <v>74</v>
      </c>
      <c r="AY223" s="213" t="s">
        <v>143</v>
      </c>
    </row>
    <row r="224" spans="2:51" s="12" customFormat="1" ht="12">
      <c r="B224" s="214"/>
      <c r="C224" s="215"/>
      <c r="D224" s="205" t="s">
        <v>157</v>
      </c>
      <c r="E224" s="216" t="s">
        <v>23</v>
      </c>
      <c r="F224" s="217" t="s">
        <v>159</v>
      </c>
      <c r="G224" s="215"/>
      <c r="H224" s="218">
        <v>57.9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157</v>
      </c>
      <c r="AU224" s="224" t="s">
        <v>148</v>
      </c>
      <c r="AV224" s="12" t="s">
        <v>148</v>
      </c>
      <c r="AW224" s="12" t="s">
        <v>37</v>
      </c>
      <c r="AX224" s="12" t="s">
        <v>74</v>
      </c>
      <c r="AY224" s="224" t="s">
        <v>143</v>
      </c>
    </row>
    <row r="225" spans="2:51" s="12" customFormat="1" ht="12">
      <c r="B225" s="214"/>
      <c r="C225" s="215"/>
      <c r="D225" s="205" t="s">
        <v>157</v>
      </c>
      <c r="E225" s="216" t="s">
        <v>23</v>
      </c>
      <c r="F225" s="217" t="s">
        <v>160</v>
      </c>
      <c r="G225" s="215"/>
      <c r="H225" s="218">
        <v>36.6</v>
      </c>
      <c r="I225" s="219"/>
      <c r="J225" s="215"/>
      <c r="K225" s="215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157</v>
      </c>
      <c r="AU225" s="224" t="s">
        <v>148</v>
      </c>
      <c r="AV225" s="12" t="s">
        <v>148</v>
      </c>
      <c r="AW225" s="12" t="s">
        <v>37</v>
      </c>
      <c r="AX225" s="12" t="s">
        <v>74</v>
      </c>
      <c r="AY225" s="224" t="s">
        <v>143</v>
      </c>
    </row>
    <row r="226" spans="2:51" s="11" customFormat="1" ht="12">
      <c r="B226" s="203"/>
      <c r="C226" s="204"/>
      <c r="D226" s="205" t="s">
        <v>157</v>
      </c>
      <c r="E226" s="206" t="s">
        <v>23</v>
      </c>
      <c r="F226" s="207" t="s">
        <v>161</v>
      </c>
      <c r="G226" s="204"/>
      <c r="H226" s="206" t="s">
        <v>23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157</v>
      </c>
      <c r="AU226" s="213" t="s">
        <v>148</v>
      </c>
      <c r="AV226" s="11" t="s">
        <v>82</v>
      </c>
      <c r="AW226" s="11" t="s">
        <v>37</v>
      </c>
      <c r="AX226" s="11" t="s">
        <v>74</v>
      </c>
      <c r="AY226" s="213" t="s">
        <v>143</v>
      </c>
    </row>
    <row r="227" spans="2:51" s="12" customFormat="1" ht="12">
      <c r="B227" s="214"/>
      <c r="C227" s="215"/>
      <c r="D227" s="205" t="s">
        <v>157</v>
      </c>
      <c r="E227" s="216" t="s">
        <v>23</v>
      </c>
      <c r="F227" s="217" t="s">
        <v>162</v>
      </c>
      <c r="G227" s="215"/>
      <c r="H227" s="218">
        <v>11.6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157</v>
      </c>
      <c r="AU227" s="224" t="s">
        <v>148</v>
      </c>
      <c r="AV227" s="12" t="s">
        <v>148</v>
      </c>
      <c r="AW227" s="12" t="s">
        <v>37</v>
      </c>
      <c r="AX227" s="12" t="s">
        <v>74</v>
      </c>
      <c r="AY227" s="224" t="s">
        <v>143</v>
      </c>
    </row>
    <row r="228" spans="2:51" s="11" customFormat="1" ht="12">
      <c r="B228" s="203"/>
      <c r="C228" s="204"/>
      <c r="D228" s="205" t="s">
        <v>157</v>
      </c>
      <c r="E228" s="206" t="s">
        <v>23</v>
      </c>
      <c r="F228" s="207" t="s">
        <v>163</v>
      </c>
      <c r="G228" s="204"/>
      <c r="H228" s="206" t="s">
        <v>23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157</v>
      </c>
      <c r="AU228" s="213" t="s">
        <v>148</v>
      </c>
      <c r="AV228" s="11" t="s">
        <v>82</v>
      </c>
      <c r="AW228" s="11" t="s">
        <v>37</v>
      </c>
      <c r="AX228" s="11" t="s">
        <v>74</v>
      </c>
      <c r="AY228" s="213" t="s">
        <v>143</v>
      </c>
    </row>
    <row r="229" spans="2:51" s="12" customFormat="1" ht="12">
      <c r="B229" s="214"/>
      <c r="C229" s="215"/>
      <c r="D229" s="205" t="s">
        <v>157</v>
      </c>
      <c r="E229" s="216" t="s">
        <v>23</v>
      </c>
      <c r="F229" s="217" t="s">
        <v>164</v>
      </c>
      <c r="G229" s="215"/>
      <c r="H229" s="218">
        <v>-15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157</v>
      </c>
      <c r="AU229" s="224" t="s">
        <v>148</v>
      </c>
      <c r="AV229" s="12" t="s">
        <v>148</v>
      </c>
      <c r="AW229" s="12" t="s">
        <v>37</v>
      </c>
      <c r="AX229" s="12" t="s">
        <v>74</v>
      </c>
      <c r="AY229" s="224" t="s">
        <v>143</v>
      </c>
    </row>
    <row r="230" spans="2:51" s="13" customFormat="1" ht="12">
      <c r="B230" s="225"/>
      <c r="C230" s="226"/>
      <c r="D230" s="205" t="s">
        <v>157</v>
      </c>
      <c r="E230" s="227" t="s">
        <v>23</v>
      </c>
      <c r="F230" s="228" t="s">
        <v>165</v>
      </c>
      <c r="G230" s="226"/>
      <c r="H230" s="229">
        <v>91.1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157</v>
      </c>
      <c r="AU230" s="235" t="s">
        <v>148</v>
      </c>
      <c r="AV230" s="13" t="s">
        <v>154</v>
      </c>
      <c r="AW230" s="13" t="s">
        <v>37</v>
      </c>
      <c r="AX230" s="13" t="s">
        <v>82</v>
      </c>
      <c r="AY230" s="235" t="s">
        <v>143</v>
      </c>
    </row>
    <row r="231" spans="2:65" s="1" customFormat="1" ht="38.25" customHeight="1">
      <c r="B231" s="40"/>
      <c r="C231" s="236" t="s">
        <v>351</v>
      </c>
      <c r="D231" s="236" t="s">
        <v>166</v>
      </c>
      <c r="E231" s="237" t="s">
        <v>344</v>
      </c>
      <c r="F231" s="238" t="s">
        <v>345</v>
      </c>
      <c r="G231" s="239" t="s">
        <v>152</v>
      </c>
      <c r="H231" s="240">
        <v>92.922</v>
      </c>
      <c r="I231" s="241"/>
      <c r="J231" s="242">
        <f>ROUND(I231*H231,2)</f>
        <v>0</v>
      </c>
      <c r="K231" s="238" t="s">
        <v>23</v>
      </c>
      <c r="L231" s="243"/>
      <c r="M231" s="244" t="s">
        <v>23</v>
      </c>
      <c r="N231" s="245" t="s">
        <v>46</v>
      </c>
      <c r="O231" s="41"/>
      <c r="P231" s="200">
        <f>O231*H231</f>
        <v>0</v>
      </c>
      <c r="Q231" s="200">
        <v>0.006</v>
      </c>
      <c r="R231" s="200">
        <f>Q231*H231</f>
        <v>0.557532</v>
      </c>
      <c r="S231" s="200">
        <v>0</v>
      </c>
      <c r="T231" s="201">
        <f>S231*H231</f>
        <v>0</v>
      </c>
      <c r="AR231" s="23" t="s">
        <v>333</v>
      </c>
      <c r="AT231" s="23" t="s">
        <v>166</v>
      </c>
      <c r="AU231" s="23" t="s">
        <v>148</v>
      </c>
      <c r="AY231" s="23" t="s">
        <v>143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3" t="s">
        <v>148</v>
      </c>
      <c r="BK231" s="202">
        <f>ROUND(I231*H231,2)</f>
        <v>0</v>
      </c>
      <c r="BL231" s="23" t="s">
        <v>249</v>
      </c>
      <c r="BM231" s="23" t="s">
        <v>352</v>
      </c>
    </row>
    <row r="232" spans="2:51" s="12" customFormat="1" ht="12">
      <c r="B232" s="214"/>
      <c r="C232" s="215"/>
      <c r="D232" s="205" t="s">
        <v>157</v>
      </c>
      <c r="E232" s="215"/>
      <c r="F232" s="217" t="s">
        <v>171</v>
      </c>
      <c r="G232" s="215"/>
      <c r="H232" s="218">
        <v>92.922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157</v>
      </c>
      <c r="AU232" s="224" t="s">
        <v>148</v>
      </c>
      <c r="AV232" s="12" t="s">
        <v>148</v>
      </c>
      <c r="AW232" s="12" t="s">
        <v>6</v>
      </c>
      <c r="AX232" s="12" t="s">
        <v>82</v>
      </c>
      <c r="AY232" s="224" t="s">
        <v>143</v>
      </c>
    </row>
    <row r="233" spans="2:65" s="1" customFormat="1" ht="51" customHeight="1">
      <c r="B233" s="40"/>
      <c r="C233" s="191" t="s">
        <v>353</v>
      </c>
      <c r="D233" s="191" t="s">
        <v>149</v>
      </c>
      <c r="E233" s="192" t="s">
        <v>354</v>
      </c>
      <c r="F233" s="193" t="s">
        <v>355</v>
      </c>
      <c r="G233" s="194" t="s">
        <v>152</v>
      </c>
      <c r="H233" s="195">
        <v>55.83</v>
      </c>
      <c r="I233" s="196"/>
      <c r="J233" s="197">
        <f>ROUND(I233*H233,2)</f>
        <v>0</v>
      </c>
      <c r="K233" s="193" t="s">
        <v>153</v>
      </c>
      <c r="L233" s="60"/>
      <c r="M233" s="198" t="s">
        <v>23</v>
      </c>
      <c r="N233" s="199" t="s">
        <v>46</v>
      </c>
      <c r="O233" s="41"/>
      <c r="P233" s="200">
        <f>O233*H233</f>
        <v>0</v>
      </c>
      <c r="Q233" s="200">
        <v>0</v>
      </c>
      <c r="R233" s="200">
        <f>Q233*H233</f>
        <v>0</v>
      </c>
      <c r="S233" s="200">
        <v>0.0014</v>
      </c>
      <c r="T233" s="201">
        <f>S233*H233</f>
        <v>0.078162</v>
      </c>
      <c r="AR233" s="23" t="s">
        <v>249</v>
      </c>
      <c r="AT233" s="23" t="s">
        <v>149</v>
      </c>
      <c r="AU233" s="23" t="s">
        <v>148</v>
      </c>
      <c r="AY233" s="23" t="s">
        <v>143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3" t="s">
        <v>148</v>
      </c>
      <c r="BK233" s="202">
        <f>ROUND(I233*H233,2)</f>
        <v>0</v>
      </c>
      <c r="BL233" s="23" t="s">
        <v>249</v>
      </c>
      <c r="BM233" s="23" t="s">
        <v>356</v>
      </c>
    </row>
    <row r="234" spans="2:51" s="11" customFormat="1" ht="12">
      <c r="B234" s="203"/>
      <c r="C234" s="204"/>
      <c r="D234" s="205" t="s">
        <v>157</v>
      </c>
      <c r="E234" s="206" t="s">
        <v>23</v>
      </c>
      <c r="F234" s="207" t="s">
        <v>357</v>
      </c>
      <c r="G234" s="204"/>
      <c r="H234" s="206" t="s">
        <v>23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157</v>
      </c>
      <c r="AU234" s="213" t="s">
        <v>148</v>
      </c>
      <c r="AV234" s="11" t="s">
        <v>82</v>
      </c>
      <c r="AW234" s="11" t="s">
        <v>37</v>
      </c>
      <c r="AX234" s="11" t="s">
        <v>74</v>
      </c>
      <c r="AY234" s="213" t="s">
        <v>143</v>
      </c>
    </row>
    <row r="235" spans="2:51" s="12" customFormat="1" ht="12">
      <c r="B235" s="214"/>
      <c r="C235" s="215"/>
      <c r="D235" s="205" t="s">
        <v>157</v>
      </c>
      <c r="E235" s="216" t="s">
        <v>23</v>
      </c>
      <c r="F235" s="217" t="s">
        <v>358</v>
      </c>
      <c r="G235" s="215"/>
      <c r="H235" s="218">
        <v>18.63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157</v>
      </c>
      <c r="AU235" s="224" t="s">
        <v>148</v>
      </c>
      <c r="AV235" s="12" t="s">
        <v>148</v>
      </c>
      <c r="AW235" s="12" t="s">
        <v>37</v>
      </c>
      <c r="AX235" s="12" t="s">
        <v>74</v>
      </c>
      <c r="AY235" s="224" t="s">
        <v>143</v>
      </c>
    </row>
    <row r="236" spans="2:51" s="12" customFormat="1" ht="12">
      <c r="B236" s="214"/>
      <c r="C236" s="215"/>
      <c r="D236" s="205" t="s">
        <v>157</v>
      </c>
      <c r="E236" s="216" t="s">
        <v>23</v>
      </c>
      <c r="F236" s="217" t="s">
        <v>359</v>
      </c>
      <c r="G236" s="215"/>
      <c r="H236" s="218">
        <v>37.2</v>
      </c>
      <c r="I236" s="219"/>
      <c r="J236" s="215"/>
      <c r="K236" s="215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157</v>
      </c>
      <c r="AU236" s="224" t="s">
        <v>148</v>
      </c>
      <c r="AV236" s="12" t="s">
        <v>148</v>
      </c>
      <c r="AW236" s="12" t="s">
        <v>37</v>
      </c>
      <c r="AX236" s="12" t="s">
        <v>74</v>
      </c>
      <c r="AY236" s="224" t="s">
        <v>143</v>
      </c>
    </row>
    <row r="237" spans="2:51" s="13" customFormat="1" ht="12">
      <c r="B237" s="225"/>
      <c r="C237" s="226"/>
      <c r="D237" s="205" t="s">
        <v>157</v>
      </c>
      <c r="E237" s="227" t="s">
        <v>23</v>
      </c>
      <c r="F237" s="228" t="s">
        <v>165</v>
      </c>
      <c r="G237" s="226"/>
      <c r="H237" s="229">
        <v>55.83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157</v>
      </c>
      <c r="AU237" s="235" t="s">
        <v>148</v>
      </c>
      <c r="AV237" s="13" t="s">
        <v>154</v>
      </c>
      <c r="AW237" s="13" t="s">
        <v>37</v>
      </c>
      <c r="AX237" s="13" t="s">
        <v>82</v>
      </c>
      <c r="AY237" s="235" t="s">
        <v>143</v>
      </c>
    </row>
    <row r="238" spans="2:65" s="1" customFormat="1" ht="38.25" customHeight="1">
      <c r="B238" s="40"/>
      <c r="C238" s="191" t="s">
        <v>360</v>
      </c>
      <c r="D238" s="191" t="s">
        <v>149</v>
      </c>
      <c r="E238" s="192" t="s">
        <v>361</v>
      </c>
      <c r="F238" s="193" t="s">
        <v>362</v>
      </c>
      <c r="G238" s="194" t="s">
        <v>293</v>
      </c>
      <c r="H238" s="195">
        <v>1.388</v>
      </c>
      <c r="I238" s="196"/>
      <c r="J238" s="197">
        <f>ROUND(I238*H238,2)</f>
        <v>0</v>
      </c>
      <c r="K238" s="193" t="s">
        <v>153</v>
      </c>
      <c r="L238" s="60"/>
      <c r="M238" s="198" t="s">
        <v>23</v>
      </c>
      <c r="N238" s="199" t="s">
        <v>46</v>
      </c>
      <c r="O238" s="41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3" t="s">
        <v>249</v>
      </c>
      <c r="AT238" s="23" t="s">
        <v>149</v>
      </c>
      <c r="AU238" s="23" t="s">
        <v>148</v>
      </c>
      <c r="AY238" s="23" t="s">
        <v>143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148</v>
      </c>
      <c r="BK238" s="202">
        <f>ROUND(I238*H238,2)</f>
        <v>0</v>
      </c>
      <c r="BL238" s="23" t="s">
        <v>249</v>
      </c>
      <c r="BM238" s="23" t="s">
        <v>363</v>
      </c>
    </row>
    <row r="239" spans="2:63" s="10" customFormat="1" ht="29.85" customHeight="1">
      <c r="B239" s="175"/>
      <c r="C239" s="176"/>
      <c r="D239" s="177" t="s">
        <v>73</v>
      </c>
      <c r="E239" s="189" t="s">
        <v>364</v>
      </c>
      <c r="F239" s="189" t="s">
        <v>365</v>
      </c>
      <c r="G239" s="176"/>
      <c r="H239" s="176"/>
      <c r="I239" s="179"/>
      <c r="J239" s="190">
        <f>BK239</f>
        <v>0</v>
      </c>
      <c r="K239" s="176"/>
      <c r="L239" s="181"/>
      <c r="M239" s="182"/>
      <c r="N239" s="183"/>
      <c r="O239" s="183"/>
      <c r="P239" s="184">
        <f>P240</f>
        <v>0</v>
      </c>
      <c r="Q239" s="183"/>
      <c r="R239" s="184">
        <f>R240</f>
        <v>0</v>
      </c>
      <c r="S239" s="183"/>
      <c r="T239" s="185">
        <f>T240</f>
        <v>0</v>
      </c>
      <c r="AR239" s="186" t="s">
        <v>148</v>
      </c>
      <c r="AT239" s="187" t="s">
        <v>73</v>
      </c>
      <c r="AU239" s="187" t="s">
        <v>82</v>
      </c>
      <c r="AY239" s="186" t="s">
        <v>143</v>
      </c>
      <c r="BK239" s="188">
        <f>BK240</f>
        <v>0</v>
      </c>
    </row>
    <row r="240" spans="2:65" s="1" customFormat="1" ht="16.5" customHeight="1">
      <c r="B240" s="40"/>
      <c r="C240" s="191" t="s">
        <v>366</v>
      </c>
      <c r="D240" s="191" t="s">
        <v>149</v>
      </c>
      <c r="E240" s="192" t="s">
        <v>367</v>
      </c>
      <c r="F240" s="193" t="s">
        <v>368</v>
      </c>
      <c r="G240" s="194" t="s">
        <v>262</v>
      </c>
      <c r="H240" s="195">
        <v>1</v>
      </c>
      <c r="I240" s="196"/>
      <c r="J240" s="197">
        <f>ROUND(I240*H240,2)</f>
        <v>0</v>
      </c>
      <c r="K240" s="193" t="s">
        <v>23</v>
      </c>
      <c r="L240" s="60"/>
      <c r="M240" s="198" t="s">
        <v>23</v>
      </c>
      <c r="N240" s="199" t="s">
        <v>46</v>
      </c>
      <c r="O240" s="41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3" t="s">
        <v>249</v>
      </c>
      <c r="AT240" s="23" t="s">
        <v>149</v>
      </c>
      <c r="AU240" s="23" t="s">
        <v>148</v>
      </c>
      <c r="AY240" s="23" t="s">
        <v>143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3" t="s">
        <v>148</v>
      </c>
      <c r="BK240" s="202">
        <f>ROUND(I240*H240,2)</f>
        <v>0</v>
      </c>
      <c r="BL240" s="23" t="s">
        <v>249</v>
      </c>
      <c r="BM240" s="23" t="s">
        <v>369</v>
      </c>
    </row>
    <row r="241" spans="2:63" s="10" customFormat="1" ht="29.85" customHeight="1">
      <c r="B241" s="175"/>
      <c r="C241" s="176"/>
      <c r="D241" s="177" t="s">
        <v>73</v>
      </c>
      <c r="E241" s="189" t="s">
        <v>370</v>
      </c>
      <c r="F241" s="189" t="s">
        <v>371</v>
      </c>
      <c r="G241" s="176"/>
      <c r="H241" s="176"/>
      <c r="I241" s="179"/>
      <c r="J241" s="190">
        <f>BK241</f>
        <v>0</v>
      </c>
      <c r="K241" s="176"/>
      <c r="L241" s="181"/>
      <c r="M241" s="182"/>
      <c r="N241" s="183"/>
      <c r="O241" s="183"/>
      <c r="P241" s="184">
        <f>P242</f>
        <v>0</v>
      </c>
      <c r="Q241" s="183"/>
      <c r="R241" s="184">
        <f>R242</f>
        <v>0</v>
      </c>
      <c r="S241" s="183"/>
      <c r="T241" s="185">
        <f>T242</f>
        <v>0</v>
      </c>
      <c r="AR241" s="186" t="s">
        <v>148</v>
      </c>
      <c r="AT241" s="187" t="s">
        <v>73</v>
      </c>
      <c r="AU241" s="187" t="s">
        <v>82</v>
      </c>
      <c r="AY241" s="186" t="s">
        <v>143</v>
      </c>
      <c r="BK241" s="188">
        <f>BK242</f>
        <v>0</v>
      </c>
    </row>
    <row r="242" spans="2:65" s="1" customFormat="1" ht="16.5" customHeight="1">
      <c r="B242" s="40"/>
      <c r="C242" s="191" t="s">
        <v>372</v>
      </c>
      <c r="D242" s="191" t="s">
        <v>149</v>
      </c>
      <c r="E242" s="192" t="s">
        <v>373</v>
      </c>
      <c r="F242" s="193" t="s">
        <v>374</v>
      </c>
      <c r="G242" s="194" t="s">
        <v>262</v>
      </c>
      <c r="H242" s="195">
        <v>1</v>
      </c>
      <c r="I242" s="196"/>
      <c r="J242" s="197">
        <f>ROUND(I242*H242,2)</f>
        <v>0</v>
      </c>
      <c r="K242" s="193" t="s">
        <v>23</v>
      </c>
      <c r="L242" s="60"/>
      <c r="M242" s="198" t="s">
        <v>23</v>
      </c>
      <c r="N242" s="199" t="s">
        <v>46</v>
      </c>
      <c r="O242" s="4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AR242" s="23" t="s">
        <v>249</v>
      </c>
      <c r="AT242" s="23" t="s">
        <v>149</v>
      </c>
      <c r="AU242" s="23" t="s">
        <v>148</v>
      </c>
      <c r="AY242" s="23" t="s">
        <v>143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3" t="s">
        <v>148</v>
      </c>
      <c r="BK242" s="202">
        <f>ROUND(I242*H242,2)</f>
        <v>0</v>
      </c>
      <c r="BL242" s="23" t="s">
        <v>249</v>
      </c>
      <c r="BM242" s="23" t="s">
        <v>375</v>
      </c>
    </row>
    <row r="243" spans="2:63" s="10" customFormat="1" ht="29.85" customHeight="1">
      <c r="B243" s="175"/>
      <c r="C243" s="176"/>
      <c r="D243" s="177" t="s">
        <v>73</v>
      </c>
      <c r="E243" s="189" t="s">
        <v>376</v>
      </c>
      <c r="F243" s="189" t="s">
        <v>377</v>
      </c>
      <c r="G243" s="176"/>
      <c r="H243" s="176"/>
      <c r="I243" s="179"/>
      <c r="J243" s="190">
        <f>BK243</f>
        <v>0</v>
      </c>
      <c r="K243" s="176"/>
      <c r="L243" s="181"/>
      <c r="M243" s="182"/>
      <c r="N243" s="183"/>
      <c r="O243" s="183"/>
      <c r="P243" s="184">
        <f>SUM(P244:P313)</f>
        <v>0</v>
      </c>
      <c r="Q243" s="183"/>
      <c r="R243" s="184">
        <f>SUM(R244:R313)</f>
        <v>7.053770349999999</v>
      </c>
      <c r="S243" s="183"/>
      <c r="T243" s="185">
        <f>SUM(T244:T313)</f>
        <v>0</v>
      </c>
      <c r="AR243" s="186" t="s">
        <v>148</v>
      </c>
      <c r="AT243" s="187" t="s">
        <v>73</v>
      </c>
      <c r="AU243" s="187" t="s">
        <v>82</v>
      </c>
      <c r="AY243" s="186" t="s">
        <v>143</v>
      </c>
      <c r="BK243" s="188">
        <f>SUM(BK244:BK313)</f>
        <v>0</v>
      </c>
    </row>
    <row r="244" spans="2:65" s="1" customFormat="1" ht="16.5" customHeight="1">
      <c r="B244" s="40"/>
      <c r="C244" s="191" t="s">
        <v>378</v>
      </c>
      <c r="D244" s="191" t="s">
        <v>149</v>
      </c>
      <c r="E244" s="192" t="s">
        <v>379</v>
      </c>
      <c r="F244" s="193" t="s">
        <v>380</v>
      </c>
      <c r="G244" s="194" t="s">
        <v>186</v>
      </c>
      <c r="H244" s="195">
        <v>31.5</v>
      </c>
      <c r="I244" s="196"/>
      <c r="J244" s="197">
        <f>ROUND(I244*H244,2)</f>
        <v>0</v>
      </c>
      <c r="K244" s="193" t="s">
        <v>23</v>
      </c>
      <c r="L244" s="60"/>
      <c r="M244" s="198" t="s">
        <v>23</v>
      </c>
      <c r="N244" s="199" t="s">
        <v>46</v>
      </c>
      <c r="O244" s="4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3" t="s">
        <v>249</v>
      </c>
      <c r="AT244" s="23" t="s">
        <v>149</v>
      </c>
      <c r="AU244" s="23" t="s">
        <v>148</v>
      </c>
      <c r="AY244" s="23" t="s">
        <v>143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3" t="s">
        <v>148</v>
      </c>
      <c r="BK244" s="202">
        <f>ROUND(I244*H244,2)</f>
        <v>0</v>
      </c>
      <c r="BL244" s="23" t="s">
        <v>249</v>
      </c>
      <c r="BM244" s="23" t="s">
        <v>381</v>
      </c>
    </row>
    <row r="245" spans="2:51" s="12" customFormat="1" ht="12">
      <c r="B245" s="214"/>
      <c r="C245" s="215"/>
      <c r="D245" s="205" t="s">
        <v>157</v>
      </c>
      <c r="E245" s="216" t="s">
        <v>23</v>
      </c>
      <c r="F245" s="217" t="s">
        <v>382</v>
      </c>
      <c r="G245" s="215"/>
      <c r="H245" s="218">
        <v>31.5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157</v>
      </c>
      <c r="AU245" s="224" t="s">
        <v>148</v>
      </c>
      <c r="AV245" s="12" t="s">
        <v>148</v>
      </c>
      <c r="AW245" s="12" t="s">
        <v>37</v>
      </c>
      <c r="AX245" s="12" t="s">
        <v>82</v>
      </c>
      <c r="AY245" s="224" t="s">
        <v>143</v>
      </c>
    </row>
    <row r="246" spans="2:65" s="1" customFormat="1" ht="38.25" customHeight="1">
      <c r="B246" s="40"/>
      <c r="C246" s="191" t="s">
        <v>383</v>
      </c>
      <c r="D246" s="191" t="s">
        <v>149</v>
      </c>
      <c r="E246" s="192" t="s">
        <v>384</v>
      </c>
      <c r="F246" s="193" t="s">
        <v>385</v>
      </c>
      <c r="G246" s="194" t="s">
        <v>186</v>
      </c>
      <c r="H246" s="195">
        <v>82.4</v>
      </c>
      <c r="I246" s="196"/>
      <c r="J246" s="197">
        <f>ROUND(I246*H246,2)</f>
        <v>0</v>
      </c>
      <c r="K246" s="193" t="s">
        <v>153</v>
      </c>
      <c r="L246" s="60"/>
      <c r="M246" s="198" t="s">
        <v>23</v>
      </c>
      <c r="N246" s="199" t="s">
        <v>46</v>
      </c>
      <c r="O246" s="41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3" t="s">
        <v>249</v>
      </c>
      <c r="AT246" s="23" t="s">
        <v>149</v>
      </c>
      <c r="AU246" s="23" t="s">
        <v>148</v>
      </c>
      <c r="AY246" s="23" t="s">
        <v>143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3" t="s">
        <v>148</v>
      </c>
      <c r="BK246" s="202">
        <f>ROUND(I246*H246,2)</f>
        <v>0</v>
      </c>
      <c r="BL246" s="23" t="s">
        <v>249</v>
      </c>
      <c r="BM246" s="23" t="s">
        <v>386</v>
      </c>
    </row>
    <row r="247" spans="2:51" s="12" customFormat="1" ht="12">
      <c r="B247" s="214"/>
      <c r="C247" s="215"/>
      <c r="D247" s="205" t="s">
        <v>157</v>
      </c>
      <c r="E247" s="216" t="s">
        <v>23</v>
      </c>
      <c r="F247" s="217" t="s">
        <v>387</v>
      </c>
      <c r="G247" s="215"/>
      <c r="H247" s="218">
        <v>54.4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157</v>
      </c>
      <c r="AU247" s="224" t="s">
        <v>148</v>
      </c>
      <c r="AV247" s="12" t="s">
        <v>148</v>
      </c>
      <c r="AW247" s="12" t="s">
        <v>37</v>
      </c>
      <c r="AX247" s="12" t="s">
        <v>74</v>
      </c>
      <c r="AY247" s="224" t="s">
        <v>143</v>
      </c>
    </row>
    <row r="248" spans="2:51" s="12" customFormat="1" ht="12">
      <c r="B248" s="214"/>
      <c r="C248" s="215"/>
      <c r="D248" s="205" t="s">
        <v>157</v>
      </c>
      <c r="E248" s="216" t="s">
        <v>23</v>
      </c>
      <c r="F248" s="217" t="s">
        <v>388</v>
      </c>
      <c r="G248" s="215"/>
      <c r="H248" s="218">
        <v>28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157</v>
      </c>
      <c r="AU248" s="224" t="s">
        <v>148</v>
      </c>
      <c r="AV248" s="12" t="s">
        <v>148</v>
      </c>
      <c r="AW248" s="12" t="s">
        <v>37</v>
      </c>
      <c r="AX248" s="12" t="s">
        <v>74</v>
      </c>
      <c r="AY248" s="224" t="s">
        <v>143</v>
      </c>
    </row>
    <row r="249" spans="2:51" s="13" customFormat="1" ht="12">
      <c r="B249" s="225"/>
      <c r="C249" s="226"/>
      <c r="D249" s="205" t="s">
        <v>157</v>
      </c>
      <c r="E249" s="227" t="s">
        <v>23</v>
      </c>
      <c r="F249" s="228" t="s">
        <v>165</v>
      </c>
      <c r="G249" s="226"/>
      <c r="H249" s="229">
        <v>82.4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AT249" s="235" t="s">
        <v>157</v>
      </c>
      <c r="AU249" s="235" t="s">
        <v>148</v>
      </c>
      <c r="AV249" s="13" t="s">
        <v>154</v>
      </c>
      <c r="AW249" s="13" t="s">
        <v>37</v>
      </c>
      <c r="AX249" s="13" t="s">
        <v>82</v>
      </c>
      <c r="AY249" s="235" t="s">
        <v>143</v>
      </c>
    </row>
    <row r="250" spans="2:65" s="1" customFormat="1" ht="16.5" customHeight="1">
      <c r="B250" s="40"/>
      <c r="C250" s="236" t="s">
        <v>389</v>
      </c>
      <c r="D250" s="236" t="s">
        <v>166</v>
      </c>
      <c r="E250" s="237" t="s">
        <v>390</v>
      </c>
      <c r="F250" s="238" t="s">
        <v>391</v>
      </c>
      <c r="G250" s="239" t="s">
        <v>392</v>
      </c>
      <c r="H250" s="240">
        <v>1.592</v>
      </c>
      <c r="I250" s="241"/>
      <c r="J250" s="242">
        <f>ROUND(I250*H250,2)</f>
        <v>0</v>
      </c>
      <c r="K250" s="238" t="s">
        <v>153</v>
      </c>
      <c r="L250" s="243"/>
      <c r="M250" s="244" t="s">
        <v>23</v>
      </c>
      <c r="N250" s="245" t="s">
        <v>46</v>
      </c>
      <c r="O250" s="41"/>
      <c r="P250" s="200">
        <f>O250*H250</f>
        <v>0</v>
      </c>
      <c r="Q250" s="200">
        <v>0.55</v>
      </c>
      <c r="R250" s="200">
        <f>Q250*H250</f>
        <v>0.8756000000000002</v>
      </c>
      <c r="S250" s="200">
        <v>0</v>
      </c>
      <c r="T250" s="201">
        <f>S250*H250</f>
        <v>0</v>
      </c>
      <c r="AR250" s="23" t="s">
        <v>333</v>
      </c>
      <c r="AT250" s="23" t="s">
        <v>166</v>
      </c>
      <c r="AU250" s="23" t="s">
        <v>148</v>
      </c>
      <c r="AY250" s="23" t="s">
        <v>143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148</v>
      </c>
      <c r="BK250" s="202">
        <f>ROUND(I250*H250,2)</f>
        <v>0</v>
      </c>
      <c r="BL250" s="23" t="s">
        <v>249</v>
      </c>
      <c r="BM250" s="23" t="s">
        <v>393</v>
      </c>
    </row>
    <row r="251" spans="2:51" s="12" customFormat="1" ht="12">
      <c r="B251" s="214"/>
      <c r="C251" s="215"/>
      <c r="D251" s="205" t="s">
        <v>157</v>
      </c>
      <c r="E251" s="216" t="s">
        <v>23</v>
      </c>
      <c r="F251" s="217" t="s">
        <v>394</v>
      </c>
      <c r="G251" s="215"/>
      <c r="H251" s="218">
        <v>1.384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157</v>
      </c>
      <c r="AU251" s="224" t="s">
        <v>148</v>
      </c>
      <c r="AV251" s="12" t="s">
        <v>148</v>
      </c>
      <c r="AW251" s="12" t="s">
        <v>37</v>
      </c>
      <c r="AX251" s="12" t="s">
        <v>82</v>
      </c>
      <c r="AY251" s="224" t="s">
        <v>143</v>
      </c>
    </row>
    <row r="252" spans="2:51" s="12" customFormat="1" ht="12">
      <c r="B252" s="214"/>
      <c r="C252" s="215"/>
      <c r="D252" s="205" t="s">
        <v>157</v>
      </c>
      <c r="E252" s="215"/>
      <c r="F252" s="217" t="s">
        <v>395</v>
      </c>
      <c r="G252" s="215"/>
      <c r="H252" s="218">
        <v>1.592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157</v>
      </c>
      <c r="AU252" s="224" t="s">
        <v>148</v>
      </c>
      <c r="AV252" s="12" t="s">
        <v>148</v>
      </c>
      <c r="AW252" s="12" t="s">
        <v>6</v>
      </c>
      <c r="AX252" s="12" t="s">
        <v>82</v>
      </c>
      <c r="AY252" s="224" t="s">
        <v>143</v>
      </c>
    </row>
    <row r="253" spans="2:65" s="1" customFormat="1" ht="25.5" customHeight="1">
      <c r="B253" s="40"/>
      <c r="C253" s="191" t="s">
        <v>396</v>
      </c>
      <c r="D253" s="191" t="s">
        <v>149</v>
      </c>
      <c r="E253" s="192" t="s">
        <v>397</v>
      </c>
      <c r="F253" s="193" t="s">
        <v>398</v>
      </c>
      <c r="G253" s="194" t="s">
        <v>152</v>
      </c>
      <c r="H253" s="195">
        <v>59</v>
      </c>
      <c r="I253" s="196"/>
      <c r="J253" s="197">
        <f>ROUND(I253*H253,2)</f>
        <v>0</v>
      </c>
      <c r="K253" s="193" t="s">
        <v>153</v>
      </c>
      <c r="L253" s="60"/>
      <c r="M253" s="198" t="s">
        <v>23</v>
      </c>
      <c r="N253" s="199" t="s">
        <v>46</v>
      </c>
      <c r="O253" s="41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AR253" s="23" t="s">
        <v>249</v>
      </c>
      <c r="AT253" s="23" t="s">
        <v>149</v>
      </c>
      <c r="AU253" s="23" t="s">
        <v>148</v>
      </c>
      <c r="AY253" s="23" t="s">
        <v>143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3" t="s">
        <v>148</v>
      </c>
      <c r="BK253" s="202">
        <f>ROUND(I253*H253,2)</f>
        <v>0</v>
      </c>
      <c r="BL253" s="23" t="s">
        <v>249</v>
      </c>
      <c r="BM253" s="23" t="s">
        <v>399</v>
      </c>
    </row>
    <row r="254" spans="2:51" s="12" customFormat="1" ht="12">
      <c r="B254" s="214"/>
      <c r="C254" s="215"/>
      <c r="D254" s="205" t="s">
        <v>157</v>
      </c>
      <c r="E254" s="216" t="s">
        <v>23</v>
      </c>
      <c r="F254" s="217" t="s">
        <v>400</v>
      </c>
      <c r="G254" s="215"/>
      <c r="H254" s="218">
        <v>19.32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157</v>
      </c>
      <c r="AU254" s="224" t="s">
        <v>148</v>
      </c>
      <c r="AV254" s="12" t="s">
        <v>148</v>
      </c>
      <c r="AW254" s="12" t="s">
        <v>37</v>
      </c>
      <c r="AX254" s="12" t="s">
        <v>74</v>
      </c>
      <c r="AY254" s="224" t="s">
        <v>143</v>
      </c>
    </row>
    <row r="255" spans="2:51" s="12" customFormat="1" ht="12">
      <c r="B255" s="214"/>
      <c r="C255" s="215"/>
      <c r="D255" s="205" t="s">
        <v>157</v>
      </c>
      <c r="E255" s="216" t="s">
        <v>23</v>
      </c>
      <c r="F255" s="217" t="s">
        <v>401</v>
      </c>
      <c r="G255" s="215"/>
      <c r="H255" s="218">
        <v>39.68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157</v>
      </c>
      <c r="AU255" s="224" t="s">
        <v>148</v>
      </c>
      <c r="AV255" s="12" t="s">
        <v>148</v>
      </c>
      <c r="AW255" s="12" t="s">
        <v>37</v>
      </c>
      <c r="AX255" s="12" t="s">
        <v>74</v>
      </c>
      <c r="AY255" s="224" t="s">
        <v>143</v>
      </c>
    </row>
    <row r="256" spans="2:51" s="13" customFormat="1" ht="12">
      <c r="B256" s="225"/>
      <c r="C256" s="226"/>
      <c r="D256" s="205" t="s">
        <v>157</v>
      </c>
      <c r="E256" s="227" t="s">
        <v>23</v>
      </c>
      <c r="F256" s="228" t="s">
        <v>165</v>
      </c>
      <c r="G256" s="226"/>
      <c r="H256" s="229">
        <v>59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157</v>
      </c>
      <c r="AU256" s="235" t="s">
        <v>148</v>
      </c>
      <c r="AV256" s="13" t="s">
        <v>154</v>
      </c>
      <c r="AW256" s="13" t="s">
        <v>37</v>
      </c>
      <c r="AX256" s="13" t="s">
        <v>82</v>
      </c>
      <c r="AY256" s="235" t="s">
        <v>143</v>
      </c>
    </row>
    <row r="257" spans="2:65" s="1" customFormat="1" ht="16.5" customHeight="1">
      <c r="B257" s="40"/>
      <c r="C257" s="236" t="s">
        <v>402</v>
      </c>
      <c r="D257" s="236" t="s">
        <v>166</v>
      </c>
      <c r="E257" s="237" t="s">
        <v>403</v>
      </c>
      <c r="F257" s="238" t="s">
        <v>404</v>
      </c>
      <c r="G257" s="239" t="s">
        <v>392</v>
      </c>
      <c r="H257" s="240">
        <v>1.696</v>
      </c>
      <c r="I257" s="241"/>
      <c r="J257" s="242">
        <f>ROUND(I257*H257,2)</f>
        <v>0</v>
      </c>
      <c r="K257" s="238" t="s">
        <v>153</v>
      </c>
      <c r="L257" s="243"/>
      <c r="M257" s="244" t="s">
        <v>23</v>
      </c>
      <c r="N257" s="245" t="s">
        <v>46</v>
      </c>
      <c r="O257" s="41"/>
      <c r="P257" s="200">
        <f>O257*H257</f>
        <v>0</v>
      </c>
      <c r="Q257" s="200">
        <v>0.55</v>
      </c>
      <c r="R257" s="200">
        <f>Q257*H257</f>
        <v>0.9328000000000001</v>
      </c>
      <c r="S257" s="200">
        <v>0</v>
      </c>
      <c r="T257" s="201">
        <f>S257*H257</f>
        <v>0</v>
      </c>
      <c r="AR257" s="23" t="s">
        <v>333</v>
      </c>
      <c r="AT257" s="23" t="s">
        <v>166</v>
      </c>
      <c r="AU257" s="23" t="s">
        <v>148</v>
      </c>
      <c r="AY257" s="23" t="s">
        <v>143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23" t="s">
        <v>148</v>
      </c>
      <c r="BK257" s="202">
        <f>ROUND(I257*H257,2)</f>
        <v>0</v>
      </c>
      <c r="BL257" s="23" t="s">
        <v>249</v>
      </c>
      <c r="BM257" s="23" t="s">
        <v>405</v>
      </c>
    </row>
    <row r="258" spans="2:51" s="12" customFormat="1" ht="12">
      <c r="B258" s="214"/>
      <c r="C258" s="215"/>
      <c r="D258" s="205" t="s">
        <v>157</v>
      </c>
      <c r="E258" s="216" t="s">
        <v>23</v>
      </c>
      <c r="F258" s="217" t="s">
        <v>406</v>
      </c>
      <c r="G258" s="215"/>
      <c r="H258" s="218">
        <v>1.475</v>
      </c>
      <c r="I258" s="219"/>
      <c r="J258" s="215"/>
      <c r="K258" s="215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157</v>
      </c>
      <c r="AU258" s="224" t="s">
        <v>148</v>
      </c>
      <c r="AV258" s="12" t="s">
        <v>148</v>
      </c>
      <c r="AW258" s="12" t="s">
        <v>37</v>
      </c>
      <c r="AX258" s="12" t="s">
        <v>82</v>
      </c>
      <c r="AY258" s="224" t="s">
        <v>143</v>
      </c>
    </row>
    <row r="259" spans="2:51" s="12" customFormat="1" ht="12">
      <c r="B259" s="214"/>
      <c r="C259" s="215"/>
      <c r="D259" s="205" t="s">
        <v>157</v>
      </c>
      <c r="E259" s="215"/>
      <c r="F259" s="217" t="s">
        <v>407</v>
      </c>
      <c r="G259" s="215"/>
      <c r="H259" s="218">
        <v>1.696</v>
      </c>
      <c r="I259" s="219"/>
      <c r="J259" s="215"/>
      <c r="K259" s="215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157</v>
      </c>
      <c r="AU259" s="224" t="s">
        <v>148</v>
      </c>
      <c r="AV259" s="12" t="s">
        <v>148</v>
      </c>
      <c r="AW259" s="12" t="s">
        <v>6</v>
      </c>
      <c r="AX259" s="12" t="s">
        <v>82</v>
      </c>
      <c r="AY259" s="224" t="s">
        <v>143</v>
      </c>
    </row>
    <row r="260" spans="2:65" s="1" customFormat="1" ht="25.5" customHeight="1">
      <c r="B260" s="40"/>
      <c r="C260" s="191" t="s">
        <v>408</v>
      </c>
      <c r="D260" s="191" t="s">
        <v>149</v>
      </c>
      <c r="E260" s="192" t="s">
        <v>409</v>
      </c>
      <c r="F260" s="193" t="s">
        <v>410</v>
      </c>
      <c r="G260" s="194" t="s">
        <v>152</v>
      </c>
      <c r="H260" s="195">
        <v>59</v>
      </c>
      <c r="I260" s="196"/>
      <c r="J260" s="197">
        <f>ROUND(I260*H260,2)</f>
        <v>0</v>
      </c>
      <c r="K260" s="193" t="s">
        <v>153</v>
      </c>
      <c r="L260" s="60"/>
      <c r="M260" s="198" t="s">
        <v>23</v>
      </c>
      <c r="N260" s="199" t="s">
        <v>46</v>
      </c>
      <c r="O260" s="4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AR260" s="23" t="s">
        <v>249</v>
      </c>
      <c r="AT260" s="23" t="s">
        <v>149</v>
      </c>
      <c r="AU260" s="23" t="s">
        <v>148</v>
      </c>
      <c r="AY260" s="23" t="s">
        <v>143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3" t="s">
        <v>148</v>
      </c>
      <c r="BK260" s="202">
        <f>ROUND(I260*H260,2)</f>
        <v>0</v>
      </c>
      <c r="BL260" s="23" t="s">
        <v>249</v>
      </c>
      <c r="BM260" s="23" t="s">
        <v>411</v>
      </c>
    </row>
    <row r="261" spans="2:65" s="1" customFormat="1" ht="16.5" customHeight="1">
      <c r="B261" s="40"/>
      <c r="C261" s="191" t="s">
        <v>412</v>
      </c>
      <c r="D261" s="191" t="s">
        <v>149</v>
      </c>
      <c r="E261" s="192" t="s">
        <v>413</v>
      </c>
      <c r="F261" s="193" t="s">
        <v>414</v>
      </c>
      <c r="G261" s="194" t="s">
        <v>186</v>
      </c>
      <c r="H261" s="195">
        <v>147.5</v>
      </c>
      <c r="I261" s="196"/>
      <c r="J261" s="197">
        <f>ROUND(I261*H261,2)</f>
        <v>0</v>
      </c>
      <c r="K261" s="193" t="s">
        <v>153</v>
      </c>
      <c r="L261" s="60"/>
      <c r="M261" s="198" t="s">
        <v>23</v>
      </c>
      <c r="N261" s="199" t="s">
        <v>46</v>
      </c>
      <c r="O261" s="41"/>
      <c r="P261" s="200">
        <f>O261*H261</f>
        <v>0</v>
      </c>
      <c r="Q261" s="200">
        <v>0</v>
      </c>
      <c r="R261" s="200">
        <f>Q261*H261</f>
        <v>0</v>
      </c>
      <c r="S261" s="200">
        <v>0</v>
      </c>
      <c r="T261" s="201">
        <f>S261*H261</f>
        <v>0</v>
      </c>
      <c r="AR261" s="23" t="s">
        <v>249</v>
      </c>
      <c r="AT261" s="23" t="s">
        <v>149</v>
      </c>
      <c r="AU261" s="23" t="s">
        <v>148</v>
      </c>
      <c r="AY261" s="23" t="s">
        <v>143</v>
      </c>
      <c r="BE261" s="202">
        <f>IF(N261="základní",J261,0)</f>
        <v>0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23" t="s">
        <v>148</v>
      </c>
      <c r="BK261" s="202">
        <f>ROUND(I261*H261,2)</f>
        <v>0</v>
      </c>
      <c r="BL261" s="23" t="s">
        <v>249</v>
      </c>
      <c r="BM261" s="23" t="s">
        <v>415</v>
      </c>
    </row>
    <row r="262" spans="2:51" s="12" customFormat="1" ht="12">
      <c r="B262" s="214"/>
      <c r="C262" s="215"/>
      <c r="D262" s="205" t="s">
        <v>157</v>
      </c>
      <c r="E262" s="216" t="s">
        <v>23</v>
      </c>
      <c r="F262" s="217" t="s">
        <v>416</v>
      </c>
      <c r="G262" s="215"/>
      <c r="H262" s="218">
        <v>147.5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157</v>
      </c>
      <c r="AU262" s="224" t="s">
        <v>148</v>
      </c>
      <c r="AV262" s="12" t="s">
        <v>148</v>
      </c>
      <c r="AW262" s="12" t="s">
        <v>37</v>
      </c>
      <c r="AX262" s="12" t="s">
        <v>82</v>
      </c>
      <c r="AY262" s="224" t="s">
        <v>143</v>
      </c>
    </row>
    <row r="263" spans="2:65" s="1" customFormat="1" ht="16.5" customHeight="1">
      <c r="B263" s="40"/>
      <c r="C263" s="236" t="s">
        <v>417</v>
      </c>
      <c r="D263" s="236" t="s">
        <v>166</v>
      </c>
      <c r="E263" s="237" t="s">
        <v>418</v>
      </c>
      <c r="F263" s="238" t="s">
        <v>419</v>
      </c>
      <c r="G263" s="239" t="s">
        <v>392</v>
      </c>
      <c r="H263" s="240">
        <v>1.547</v>
      </c>
      <c r="I263" s="241"/>
      <c r="J263" s="242">
        <f>ROUND(I263*H263,2)</f>
        <v>0</v>
      </c>
      <c r="K263" s="238" t="s">
        <v>153</v>
      </c>
      <c r="L263" s="243"/>
      <c r="M263" s="244" t="s">
        <v>23</v>
      </c>
      <c r="N263" s="245" t="s">
        <v>46</v>
      </c>
      <c r="O263" s="41"/>
      <c r="P263" s="200">
        <f>O263*H263</f>
        <v>0</v>
      </c>
      <c r="Q263" s="200">
        <v>0.55</v>
      </c>
      <c r="R263" s="200">
        <f>Q263*H263</f>
        <v>0.85085</v>
      </c>
      <c r="S263" s="200">
        <v>0</v>
      </c>
      <c r="T263" s="201">
        <f>S263*H263</f>
        <v>0</v>
      </c>
      <c r="AR263" s="23" t="s">
        <v>333</v>
      </c>
      <c r="AT263" s="23" t="s">
        <v>166</v>
      </c>
      <c r="AU263" s="23" t="s">
        <v>148</v>
      </c>
      <c r="AY263" s="23" t="s">
        <v>143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3" t="s">
        <v>148</v>
      </c>
      <c r="BK263" s="202">
        <f>ROUND(I263*H263,2)</f>
        <v>0</v>
      </c>
      <c r="BL263" s="23" t="s">
        <v>249</v>
      </c>
      <c r="BM263" s="23" t="s">
        <v>420</v>
      </c>
    </row>
    <row r="264" spans="2:51" s="12" customFormat="1" ht="12">
      <c r="B264" s="214"/>
      <c r="C264" s="215"/>
      <c r="D264" s="205" t="s">
        <v>157</v>
      </c>
      <c r="E264" s="216" t="s">
        <v>23</v>
      </c>
      <c r="F264" s="217" t="s">
        <v>421</v>
      </c>
      <c r="G264" s="215"/>
      <c r="H264" s="218">
        <v>0.991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157</v>
      </c>
      <c r="AU264" s="224" t="s">
        <v>148</v>
      </c>
      <c r="AV264" s="12" t="s">
        <v>148</v>
      </c>
      <c r="AW264" s="12" t="s">
        <v>37</v>
      </c>
      <c r="AX264" s="12" t="s">
        <v>74</v>
      </c>
      <c r="AY264" s="224" t="s">
        <v>143</v>
      </c>
    </row>
    <row r="265" spans="2:51" s="12" customFormat="1" ht="12">
      <c r="B265" s="214"/>
      <c r="C265" s="215"/>
      <c r="D265" s="205" t="s">
        <v>157</v>
      </c>
      <c r="E265" s="216" t="s">
        <v>23</v>
      </c>
      <c r="F265" s="217" t="s">
        <v>422</v>
      </c>
      <c r="G265" s="215"/>
      <c r="H265" s="218">
        <v>0.354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157</v>
      </c>
      <c r="AU265" s="224" t="s">
        <v>148</v>
      </c>
      <c r="AV265" s="12" t="s">
        <v>148</v>
      </c>
      <c r="AW265" s="12" t="s">
        <v>37</v>
      </c>
      <c r="AX265" s="12" t="s">
        <v>74</v>
      </c>
      <c r="AY265" s="224" t="s">
        <v>143</v>
      </c>
    </row>
    <row r="266" spans="2:51" s="13" customFormat="1" ht="12">
      <c r="B266" s="225"/>
      <c r="C266" s="226"/>
      <c r="D266" s="205" t="s">
        <v>157</v>
      </c>
      <c r="E266" s="227" t="s">
        <v>23</v>
      </c>
      <c r="F266" s="228" t="s">
        <v>165</v>
      </c>
      <c r="G266" s="226"/>
      <c r="H266" s="229">
        <v>1.345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157</v>
      </c>
      <c r="AU266" s="235" t="s">
        <v>148</v>
      </c>
      <c r="AV266" s="13" t="s">
        <v>154</v>
      </c>
      <c r="AW266" s="13" t="s">
        <v>37</v>
      </c>
      <c r="AX266" s="13" t="s">
        <v>82</v>
      </c>
      <c r="AY266" s="235" t="s">
        <v>143</v>
      </c>
    </row>
    <row r="267" spans="2:51" s="12" customFormat="1" ht="12">
      <c r="B267" s="214"/>
      <c r="C267" s="215"/>
      <c r="D267" s="205" t="s">
        <v>157</v>
      </c>
      <c r="E267" s="215"/>
      <c r="F267" s="217" t="s">
        <v>423</v>
      </c>
      <c r="G267" s="215"/>
      <c r="H267" s="218">
        <v>1.547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157</v>
      </c>
      <c r="AU267" s="224" t="s">
        <v>148</v>
      </c>
      <c r="AV267" s="12" t="s">
        <v>148</v>
      </c>
      <c r="AW267" s="12" t="s">
        <v>6</v>
      </c>
      <c r="AX267" s="12" t="s">
        <v>82</v>
      </c>
      <c r="AY267" s="224" t="s">
        <v>143</v>
      </c>
    </row>
    <row r="268" spans="2:65" s="1" customFormat="1" ht="25.5" customHeight="1">
      <c r="B268" s="40"/>
      <c r="C268" s="191" t="s">
        <v>424</v>
      </c>
      <c r="D268" s="191" t="s">
        <v>149</v>
      </c>
      <c r="E268" s="192" t="s">
        <v>425</v>
      </c>
      <c r="F268" s="193" t="s">
        <v>426</v>
      </c>
      <c r="G268" s="194" t="s">
        <v>392</v>
      </c>
      <c r="H268" s="195">
        <v>4.835</v>
      </c>
      <c r="I268" s="196"/>
      <c r="J268" s="197">
        <f>ROUND(I268*H268,2)</f>
        <v>0</v>
      </c>
      <c r="K268" s="193" t="s">
        <v>153</v>
      </c>
      <c r="L268" s="60"/>
      <c r="M268" s="198" t="s">
        <v>23</v>
      </c>
      <c r="N268" s="199" t="s">
        <v>46</v>
      </c>
      <c r="O268" s="41"/>
      <c r="P268" s="200">
        <f>O268*H268</f>
        <v>0</v>
      </c>
      <c r="Q268" s="200">
        <v>0.02337</v>
      </c>
      <c r="R268" s="200">
        <f>Q268*H268</f>
        <v>0.11299395</v>
      </c>
      <c r="S268" s="200">
        <v>0</v>
      </c>
      <c r="T268" s="201">
        <f>S268*H268</f>
        <v>0</v>
      </c>
      <c r="AR268" s="23" t="s">
        <v>249</v>
      </c>
      <c r="AT268" s="23" t="s">
        <v>149</v>
      </c>
      <c r="AU268" s="23" t="s">
        <v>148</v>
      </c>
      <c r="AY268" s="23" t="s">
        <v>143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3" t="s">
        <v>148</v>
      </c>
      <c r="BK268" s="202">
        <f>ROUND(I268*H268,2)</f>
        <v>0</v>
      </c>
      <c r="BL268" s="23" t="s">
        <v>249</v>
      </c>
      <c r="BM268" s="23" t="s">
        <v>427</v>
      </c>
    </row>
    <row r="269" spans="2:51" s="12" customFormat="1" ht="12">
      <c r="B269" s="214"/>
      <c r="C269" s="215"/>
      <c r="D269" s="205" t="s">
        <v>157</v>
      </c>
      <c r="E269" s="216" t="s">
        <v>23</v>
      </c>
      <c r="F269" s="217" t="s">
        <v>428</v>
      </c>
      <c r="G269" s="215"/>
      <c r="H269" s="218">
        <v>4.835</v>
      </c>
      <c r="I269" s="219"/>
      <c r="J269" s="215"/>
      <c r="K269" s="215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157</v>
      </c>
      <c r="AU269" s="224" t="s">
        <v>148</v>
      </c>
      <c r="AV269" s="12" t="s">
        <v>148</v>
      </c>
      <c r="AW269" s="12" t="s">
        <v>37</v>
      </c>
      <c r="AX269" s="12" t="s">
        <v>82</v>
      </c>
      <c r="AY269" s="224" t="s">
        <v>143</v>
      </c>
    </row>
    <row r="270" spans="2:65" s="1" customFormat="1" ht="25.5" customHeight="1">
      <c r="B270" s="40"/>
      <c r="C270" s="191" t="s">
        <v>429</v>
      </c>
      <c r="D270" s="191" t="s">
        <v>149</v>
      </c>
      <c r="E270" s="192" t="s">
        <v>430</v>
      </c>
      <c r="F270" s="193" t="s">
        <v>431</v>
      </c>
      <c r="G270" s="194" t="s">
        <v>152</v>
      </c>
      <c r="H270" s="195">
        <v>89.41</v>
      </c>
      <c r="I270" s="196"/>
      <c r="J270" s="197">
        <f>ROUND(I270*H270,2)</f>
        <v>0</v>
      </c>
      <c r="K270" s="193" t="s">
        <v>153</v>
      </c>
      <c r="L270" s="60"/>
      <c r="M270" s="198" t="s">
        <v>23</v>
      </c>
      <c r="N270" s="199" t="s">
        <v>46</v>
      </c>
      <c r="O270" s="41"/>
      <c r="P270" s="200">
        <f>O270*H270</f>
        <v>0</v>
      </c>
      <c r="Q270" s="200">
        <v>0.01346</v>
      </c>
      <c r="R270" s="200">
        <f>Q270*H270</f>
        <v>1.2034585999999998</v>
      </c>
      <c r="S270" s="200">
        <v>0</v>
      </c>
      <c r="T270" s="201">
        <f>S270*H270</f>
        <v>0</v>
      </c>
      <c r="AR270" s="23" t="s">
        <v>249</v>
      </c>
      <c r="AT270" s="23" t="s">
        <v>149</v>
      </c>
      <c r="AU270" s="23" t="s">
        <v>148</v>
      </c>
      <c r="AY270" s="23" t="s">
        <v>143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3" t="s">
        <v>148</v>
      </c>
      <c r="BK270" s="202">
        <f>ROUND(I270*H270,2)</f>
        <v>0</v>
      </c>
      <c r="BL270" s="23" t="s">
        <v>249</v>
      </c>
      <c r="BM270" s="23" t="s">
        <v>432</v>
      </c>
    </row>
    <row r="271" spans="2:51" s="11" customFormat="1" ht="12">
      <c r="B271" s="203"/>
      <c r="C271" s="204"/>
      <c r="D271" s="205" t="s">
        <v>157</v>
      </c>
      <c r="E271" s="206" t="s">
        <v>23</v>
      </c>
      <c r="F271" s="207" t="s">
        <v>175</v>
      </c>
      <c r="G271" s="204"/>
      <c r="H271" s="206" t="s">
        <v>23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157</v>
      </c>
      <c r="AU271" s="213" t="s">
        <v>148</v>
      </c>
      <c r="AV271" s="11" t="s">
        <v>82</v>
      </c>
      <c r="AW271" s="11" t="s">
        <v>37</v>
      </c>
      <c r="AX271" s="11" t="s">
        <v>74</v>
      </c>
      <c r="AY271" s="213" t="s">
        <v>143</v>
      </c>
    </row>
    <row r="272" spans="2:51" s="12" customFormat="1" ht="12">
      <c r="B272" s="214"/>
      <c r="C272" s="215"/>
      <c r="D272" s="205" t="s">
        <v>157</v>
      </c>
      <c r="E272" s="216" t="s">
        <v>23</v>
      </c>
      <c r="F272" s="217" t="s">
        <v>176</v>
      </c>
      <c r="G272" s="215"/>
      <c r="H272" s="218">
        <v>39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157</v>
      </c>
      <c r="AU272" s="224" t="s">
        <v>148</v>
      </c>
      <c r="AV272" s="12" t="s">
        <v>148</v>
      </c>
      <c r="AW272" s="12" t="s">
        <v>37</v>
      </c>
      <c r="AX272" s="12" t="s">
        <v>74</v>
      </c>
      <c r="AY272" s="224" t="s">
        <v>143</v>
      </c>
    </row>
    <row r="273" spans="2:51" s="12" customFormat="1" ht="12">
      <c r="B273" s="214"/>
      <c r="C273" s="215"/>
      <c r="D273" s="205" t="s">
        <v>157</v>
      </c>
      <c r="E273" s="216" t="s">
        <v>23</v>
      </c>
      <c r="F273" s="217" t="s">
        <v>177</v>
      </c>
      <c r="G273" s="215"/>
      <c r="H273" s="218">
        <v>6.63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157</v>
      </c>
      <c r="AU273" s="224" t="s">
        <v>148</v>
      </c>
      <c r="AV273" s="12" t="s">
        <v>148</v>
      </c>
      <c r="AW273" s="12" t="s">
        <v>37</v>
      </c>
      <c r="AX273" s="12" t="s">
        <v>74</v>
      </c>
      <c r="AY273" s="224" t="s">
        <v>143</v>
      </c>
    </row>
    <row r="274" spans="2:51" s="12" customFormat="1" ht="12">
      <c r="B274" s="214"/>
      <c r="C274" s="215"/>
      <c r="D274" s="205" t="s">
        <v>157</v>
      </c>
      <c r="E274" s="216" t="s">
        <v>23</v>
      </c>
      <c r="F274" s="217" t="s">
        <v>178</v>
      </c>
      <c r="G274" s="215"/>
      <c r="H274" s="218">
        <v>5.59</v>
      </c>
      <c r="I274" s="219"/>
      <c r="J274" s="215"/>
      <c r="K274" s="215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157</v>
      </c>
      <c r="AU274" s="224" t="s">
        <v>148</v>
      </c>
      <c r="AV274" s="12" t="s">
        <v>148</v>
      </c>
      <c r="AW274" s="12" t="s">
        <v>37</v>
      </c>
      <c r="AX274" s="12" t="s">
        <v>74</v>
      </c>
      <c r="AY274" s="224" t="s">
        <v>143</v>
      </c>
    </row>
    <row r="275" spans="2:51" s="12" customFormat="1" ht="12">
      <c r="B275" s="214"/>
      <c r="C275" s="215"/>
      <c r="D275" s="205" t="s">
        <v>157</v>
      </c>
      <c r="E275" s="216" t="s">
        <v>23</v>
      </c>
      <c r="F275" s="217" t="s">
        <v>179</v>
      </c>
      <c r="G275" s="215"/>
      <c r="H275" s="218">
        <v>30.6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157</v>
      </c>
      <c r="AU275" s="224" t="s">
        <v>148</v>
      </c>
      <c r="AV275" s="12" t="s">
        <v>148</v>
      </c>
      <c r="AW275" s="12" t="s">
        <v>37</v>
      </c>
      <c r="AX275" s="12" t="s">
        <v>74</v>
      </c>
      <c r="AY275" s="224" t="s">
        <v>143</v>
      </c>
    </row>
    <row r="276" spans="2:51" s="12" customFormat="1" ht="12">
      <c r="B276" s="214"/>
      <c r="C276" s="215"/>
      <c r="D276" s="205" t="s">
        <v>157</v>
      </c>
      <c r="E276" s="216" t="s">
        <v>23</v>
      </c>
      <c r="F276" s="217" t="s">
        <v>180</v>
      </c>
      <c r="G276" s="215"/>
      <c r="H276" s="218">
        <v>7.59</v>
      </c>
      <c r="I276" s="219"/>
      <c r="J276" s="215"/>
      <c r="K276" s="215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157</v>
      </c>
      <c r="AU276" s="224" t="s">
        <v>148</v>
      </c>
      <c r="AV276" s="12" t="s">
        <v>148</v>
      </c>
      <c r="AW276" s="12" t="s">
        <v>37</v>
      </c>
      <c r="AX276" s="12" t="s">
        <v>74</v>
      </c>
      <c r="AY276" s="224" t="s">
        <v>143</v>
      </c>
    </row>
    <row r="277" spans="2:51" s="13" customFormat="1" ht="12">
      <c r="B277" s="225"/>
      <c r="C277" s="226"/>
      <c r="D277" s="205" t="s">
        <v>157</v>
      </c>
      <c r="E277" s="227" t="s">
        <v>23</v>
      </c>
      <c r="F277" s="228" t="s">
        <v>165</v>
      </c>
      <c r="G277" s="226"/>
      <c r="H277" s="229">
        <v>89.41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AT277" s="235" t="s">
        <v>157</v>
      </c>
      <c r="AU277" s="235" t="s">
        <v>148</v>
      </c>
      <c r="AV277" s="13" t="s">
        <v>154</v>
      </c>
      <c r="AW277" s="13" t="s">
        <v>37</v>
      </c>
      <c r="AX277" s="13" t="s">
        <v>82</v>
      </c>
      <c r="AY277" s="235" t="s">
        <v>143</v>
      </c>
    </row>
    <row r="278" spans="2:65" s="1" customFormat="1" ht="16.5" customHeight="1">
      <c r="B278" s="40"/>
      <c r="C278" s="191" t="s">
        <v>433</v>
      </c>
      <c r="D278" s="191" t="s">
        <v>149</v>
      </c>
      <c r="E278" s="192" t="s">
        <v>434</v>
      </c>
      <c r="F278" s="193" t="s">
        <v>435</v>
      </c>
      <c r="G278" s="194" t="s">
        <v>152</v>
      </c>
      <c r="H278" s="195">
        <v>89.41</v>
      </c>
      <c r="I278" s="196"/>
      <c r="J278" s="197">
        <f>ROUND(I278*H278,2)</f>
        <v>0</v>
      </c>
      <c r="K278" s="193" t="s">
        <v>153</v>
      </c>
      <c r="L278" s="60"/>
      <c r="M278" s="198" t="s">
        <v>23</v>
      </c>
      <c r="N278" s="199" t="s">
        <v>46</v>
      </c>
      <c r="O278" s="41"/>
      <c r="P278" s="200">
        <f>O278*H278</f>
        <v>0</v>
      </c>
      <c r="Q278" s="200">
        <v>2E-05</v>
      </c>
      <c r="R278" s="200">
        <f>Q278*H278</f>
        <v>0.0017882</v>
      </c>
      <c r="S278" s="200">
        <v>0</v>
      </c>
      <c r="T278" s="201">
        <f>S278*H278</f>
        <v>0</v>
      </c>
      <c r="AR278" s="23" t="s">
        <v>249</v>
      </c>
      <c r="AT278" s="23" t="s">
        <v>149</v>
      </c>
      <c r="AU278" s="23" t="s">
        <v>148</v>
      </c>
      <c r="AY278" s="23" t="s">
        <v>143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23" t="s">
        <v>148</v>
      </c>
      <c r="BK278" s="202">
        <f>ROUND(I278*H278,2)</f>
        <v>0</v>
      </c>
      <c r="BL278" s="23" t="s">
        <v>249</v>
      </c>
      <c r="BM278" s="23" t="s">
        <v>436</v>
      </c>
    </row>
    <row r="279" spans="2:51" s="11" customFormat="1" ht="12">
      <c r="B279" s="203"/>
      <c r="C279" s="204"/>
      <c r="D279" s="205" t="s">
        <v>157</v>
      </c>
      <c r="E279" s="206" t="s">
        <v>23</v>
      </c>
      <c r="F279" s="207" t="s">
        <v>175</v>
      </c>
      <c r="G279" s="204"/>
      <c r="H279" s="206" t="s">
        <v>23</v>
      </c>
      <c r="I279" s="208"/>
      <c r="J279" s="204"/>
      <c r="K279" s="204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157</v>
      </c>
      <c r="AU279" s="213" t="s">
        <v>148</v>
      </c>
      <c r="AV279" s="11" t="s">
        <v>82</v>
      </c>
      <c r="AW279" s="11" t="s">
        <v>37</v>
      </c>
      <c r="AX279" s="11" t="s">
        <v>74</v>
      </c>
      <c r="AY279" s="213" t="s">
        <v>143</v>
      </c>
    </row>
    <row r="280" spans="2:51" s="12" customFormat="1" ht="12">
      <c r="B280" s="214"/>
      <c r="C280" s="215"/>
      <c r="D280" s="205" t="s">
        <v>157</v>
      </c>
      <c r="E280" s="216" t="s">
        <v>23</v>
      </c>
      <c r="F280" s="217" t="s">
        <v>437</v>
      </c>
      <c r="G280" s="215"/>
      <c r="H280" s="218">
        <v>89.41</v>
      </c>
      <c r="I280" s="219"/>
      <c r="J280" s="215"/>
      <c r="K280" s="215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157</v>
      </c>
      <c r="AU280" s="224" t="s">
        <v>148</v>
      </c>
      <c r="AV280" s="12" t="s">
        <v>148</v>
      </c>
      <c r="AW280" s="12" t="s">
        <v>37</v>
      </c>
      <c r="AX280" s="12" t="s">
        <v>82</v>
      </c>
      <c r="AY280" s="224" t="s">
        <v>143</v>
      </c>
    </row>
    <row r="281" spans="2:65" s="1" customFormat="1" ht="16.5" customHeight="1">
      <c r="B281" s="40"/>
      <c r="C281" s="236" t="s">
        <v>438</v>
      </c>
      <c r="D281" s="236" t="s">
        <v>166</v>
      </c>
      <c r="E281" s="237" t="s">
        <v>439</v>
      </c>
      <c r="F281" s="238" t="s">
        <v>440</v>
      </c>
      <c r="G281" s="239" t="s">
        <v>392</v>
      </c>
      <c r="H281" s="240">
        <v>1.85</v>
      </c>
      <c r="I281" s="241"/>
      <c r="J281" s="242">
        <f>ROUND(I281*H281,2)</f>
        <v>0</v>
      </c>
      <c r="K281" s="238" t="s">
        <v>153</v>
      </c>
      <c r="L281" s="243"/>
      <c r="M281" s="244" t="s">
        <v>23</v>
      </c>
      <c r="N281" s="245" t="s">
        <v>46</v>
      </c>
      <c r="O281" s="41"/>
      <c r="P281" s="200">
        <f>O281*H281</f>
        <v>0</v>
      </c>
      <c r="Q281" s="200">
        <v>0.55</v>
      </c>
      <c r="R281" s="200">
        <f>Q281*H281</f>
        <v>1.0175</v>
      </c>
      <c r="S281" s="200">
        <v>0</v>
      </c>
      <c r="T281" s="201">
        <f>S281*H281</f>
        <v>0</v>
      </c>
      <c r="AR281" s="23" t="s">
        <v>333</v>
      </c>
      <c r="AT281" s="23" t="s">
        <v>166</v>
      </c>
      <c r="AU281" s="23" t="s">
        <v>148</v>
      </c>
      <c r="AY281" s="23" t="s">
        <v>143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23" t="s">
        <v>148</v>
      </c>
      <c r="BK281" s="202">
        <f>ROUND(I281*H281,2)</f>
        <v>0</v>
      </c>
      <c r="BL281" s="23" t="s">
        <v>249</v>
      </c>
      <c r="BM281" s="23" t="s">
        <v>441</v>
      </c>
    </row>
    <row r="282" spans="2:51" s="12" customFormat="1" ht="12">
      <c r="B282" s="214"/>
      <c r="C282" s="215"/>
      <c r="D282" s="205" t="s">
        <v>157</v>
      </c>
      <c r="E282" s="216" t="s">
        <v>23</v>
      </c>
      <c r="F282" s="217" t="s">
        <v>442</v>
      </c>
      <c r="G282" s="215"/>
      <c r="H282" s="218">
        <v>1.609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157</v>
      </c>
      <c r="AU282" s="224" t="s">
        <v>148</v>
      </c>
      <c r="AV282" s="12" t="s">
        <v>148</v>
      </c>
      <c r="AW282" s="12" t="s">
        <v>37</v>
      </c>
      <c r="AX282" s="12" t="s">
        <v>82</v>
      </c>
      <c r="AY282" s="224" t="s">
        <v>143</v>
      </c>
    </row>
    <row r="283" spans="2:51" s="12" customFormat="1" ht="12">
      <c r="B283" s="214"/>
      <c r="C283" s="215"/>
      <c r="D283" s="205" t="s">
        <v>157</v>
      </c>
      <c r="E283" s="215"/>
      <c r="F283" s="217" t="s">
        <v>443</v>
      </c>
      <c r="G283" s="215"/>
      <c r="H283" s="218">
        <v>1.85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157</v>
      </c>
      <c r="AU283" s="224" t="s">
        <v>148</v>
      </c>
      <c r="AV283" s="12" t="s">
        <v>148</v>
      </c>
      <c r="AW283" s="12" t="s">
        <v>6</v>
      </c>
      <c r="AX283" s="12" t="s">
        <v>82</v>
      </c>
      <c r="AY283" s="224" t="s">
        <v>143</v>
      </c>
    </row>
    <row r="284" spans="2:65" s="1" customFormat="1" ht="25.5" customHeight="1">
      <c r="B284" s="40"/>
      <c r="C284" s="191" t="s">
        <v>444</v>
      </c>
      <c r="D284" s="191" t="s">
        <v>149</v>
      </c>
      <c r="E284" s="192" t="s">
        <v>445</v>
      </c>
      <c r="F284" s="193" t="s">
        <v>446</v>
      </c>
      <c r="G284" s="194" t="s">
        <v>152</v>
      </c>
      <c r="H284" s="195">
        <v>91.1</v>
      </c>
      <c r="I284" s="196"/>
      <c r="J284" s="197">
        <f>ROUND(I284*H284,2)</f>
        <v>0</v>
      </c>
      <c r="K284" s="193" t="s">
        <v>153</v>
      </c>
      <c r="L284" s="60"/>
      <c r="M284" s="198" t="s">
        <v>23</v>
      </c>
      <c r="N284" s="199" t="s">
        <v>46</v>
      </c>
      <c r="O284" s="41"/>
      <c r="P284" s="200">
        <f>O284*H284</f>
        <v>0</v>
      </c>
      <c r="Q284" s="200">
        <v>0.01343</v>
      </c>
      <c r="R284" s="200">
        <f>Q284*H284</f>
        <v>1.2234729999999998</v>
      </c>
      <c r="S284" s="200">
        <v>0</v>
      </c>
      <c r="T284" s="201">
        <f>S284*H284</f>
        <v>0</v>
      </c>
      <c r="AR284" s="23" t="s">
        <v>249</v>
      </c>
      <c r="AT284" s="23" t="s">
        <v>149</v>
      </c>
      <c r="AU284" s="23" t="s">
        <v>148</v>
      </c>
      <c r="AY284" s="23" t="s">
        <v>143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23" t="s">
        <v>148</v>
      </c>
      <c r="BK284" s="202">
        <f>ROUND(I284*H284,2)</f>
        <v>0</v>
      </c>
      <c r="BL284" s="23" t="s">
        <v>249</v>
      </c>
      <c r="BM284" s="23" t="s">
        <v>447</v>
      </c>
    </row>
    <row r="285" spans="2:51" s="11" customFormat="1" ht="12">
      <c r="B285" s="203"/>
      <c r="C285" s="204"/>
      <c r="D285" s="205" t="s">
        <v>157</v>
      </c>
      <c r="E285" s="206" t="s">
        <v>23</v>
      </c>
      <c r="F285" s="207" t="s">
        <v>158</v>
      </c>
      <c r="G285" s="204"/>
      <c r="H285" s="206" t="s">
        <v>23</v>
      </c>
      <c r="I285" s="208"/>
      <c r="J285" s="204"/>
      <c r="K285" s="204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157</v>
      </c>
      <c r="AU285" s="213" t="s">
        <v>148</v>
      </c>
      <c r="AV285" s="11" t="s">
        <v>82</v>
      </c>
      <c r="AW285" s="11" t="s">
        <v>37</v>
      </c>
      <c r="AX285" s="11" t="s">
        <v>74</v>
      </c>
      <c r="AY285" s="213" t="s">
        <v>143</v>
      </c>
    </row>
    <row r="286" spans="2:51" s="12" customFormat="1" ht="12">
      <c r="B286" s="214"/>
      <c r="C286" s="215"/>
      <c r="D286" s="205" t="s">
        <v>157</v>
      </c>
      <c r="E286" s="216" t="s">
        <v>23</v>
      </c>
      <c r="F286" s="217" t="s">
        <v>159</v>
      </c>
      <c r="G286" s="215"/>
      <c r="H286" s="218">
        <v>57.9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157</v>
      </c>
      <c r="AU286" s="224" t="s">
        <v>148</v>
      </c>
      <c r="AV286" s="12" t="s">
        <v>148</v>
      </c>
      <c r="AW286" s="12" t="s">
        <v>37</v>
      </c>
      <c r="AX286" s="12" t="s">
        <v>74</v>
      </c>
      <c r="AY286" s="224" t="s">
        <v>143</v>
      </c>
    </row>
    <row r="287" spans="2:51" s="12" customFormat="1" ht="12">
      <c r="B287" s="214"/>
      <c r="C287" s="215"/>
      <c r="D287" s="205" t="s">
        <v>157</v>
      </c>
      <c r="E287" s="216" t="s">
        <v>23</v>
      </c>
      <c r="F287" s="217" t="s">
        <v>160</v>
      </c>
      <c r="G287" s="215"/>
      <c r="H287" s="218">
        <v>36.6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157</v>
      </c>
      <c r="AU287" s="224" t="s">
        <v>148</v>
      </c>
      <c r="AV287" s="12" t="s">
        <v>148</v>
      </c>
      <c r="AW287" s="12" t="s">
        <v>37</v>
      </c>
      <c r="AX287" s="12" t="s">
        <v>74</v>
      </c>
      <c r="AY287" s="224" t="s">
        <v>143</v>
      </c>
    </row>
    <row r="288" spans="2:51" s="11" customFormat="1" ht="12">
      <c r="B288" s="203"/>
      <c r="C288" s="204"/>
      <c r="D288" s="205" t="s">
        <v>157</v>
      </c>
      <c r="E288" s="206" t="s">
        <v>23</v>
      </c>
      <c r="F288" s="207" t="s">
        <v>161</v>
      </c>
      <c r="G288" s="204"/>
      <c r="H288" s="206" t="s">
        <v>23</v>
      </c>
      <c r="I288" s="208"/>
      <c r="J288" s="204"/>
      <c r="K288" s="204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157</v>
      </c>
      <c r="AU288" s="213" t="s">
        <v>148</v>
      </c>
      <c r="AV288" s="11" t="s">
        <v>82</v>
      </c>
      <c r="AW288" s="11" t="s">
        <v>37</v>
      </c>
      <c r="AX288" s="11" t="s">
        <v>74</v>
      </c>
      <c r="AY288" s="213" t="s">
        <v>143</v>
      </c>
    </row>
    <row r="289" spans="2:51" s="12" customFormat="1" ht="12">
      <c r="B289" s="214"/>
      <c r="C289" s="215"/>
      <c r="D289" s="205" t="s">
        <v>157</v>
      </c>
      <c r="E289" s="216" t="s">
        <v>23</v>
      </c>
      <c r="F289" s="217" t="s">
        <v>162</v>
      </c>
      <c r="G289" s="215"/>
      <c r="H289" s="218">
        <v>11.6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157</v>
      </c>
      <c r="AU289" s="224" t="s">
        <v>148</v>
      </c>
      <c r="AV289" s="12" t="s">
        <v>148</v>
      </c>
      <c r="AW289" s="12" t="s">
        <v>37</v>
      </c>
      <c r="AX289" s="12" t="s">
        <v>74</v>
      </c>
      <c r="AY289" s="224" t="s">
        <v>143</v>
      </c>
    </row>
    <row r="290" spans="2:51" s="11" customFormat="1" ht="12">
      <c r="B290" s="203"/>
      <c r="C290" s="204"/>
      <c r="D290" s="205" t="s">
        <v>157</v>
      </c>
      <c r="E290" s="206" t="s">
        <v>23</v>
      </c>
      <c r="F290" s="207" t="s">
        <v>163</v>
      </c>
      <c r="G290" s="204"/>
      <c r="H290" s="206" t="s">
        <v>23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157</v>
      </c>
      <c r="AU290" s="213" t="s">
        <v>148</v>
      </c>
      <c r="AV290" s="11" t="s">
        <v>82</v>
      </c>
      <c r="AW290" s="11" t="s">
        <v>37</v>
      </c>
      <c r="AX290" s="11" t="s">
        <v>74</v>
      </c>
      <c r="AY290" s="213" t="s">
        <v>143</v>
      </c>
    </row>
    <row r="291" spans="2:51" s="12" customFormat="1" ht="12">
      <c r="B291" s="214"/>
      <c r="C291" s="215"/>
      <c r="D291" s="205" t="s">
        <v>157</v>
      </c>
      <c r="E291" s="216" t="s">
        <v>23</v>
      </c>
      <c r="F291" s="217" t="s">
        <v>164</v>
      </c>
      <c r="G291" s="215"/>
      <c r="H291" s="218">
        <v>-15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157</v>
      </c>
      <c r="AU291" s="224" t="s">
        <v>148</v>
      </c>
      <c r="AV291" s="12" t="s">
        <v>148</v>
      </c>
      <c r="AW291" s="12" t="s">
        <v>37</v>
      </c>
      <c r="AX291" s="12" t="s">
        <v>74</v>
      </c>
      <c r="AY291" s="224" t="s">
        <v>143</v>
      </c>
    </row>
    <row r="292" spans="2:51" s="13" customFormat="1" ht="12">
      <c r="B292" s="225"/>
      <c r="C292" s="226"/>
      <c r="D292" s="205" t="s">
        <v>157</v>
      </c>
      <c r="E292" s="227" t="s">
        <v>23</v>
      </c>
      <c r="F292" s="228" t="s">
        <v>165</v>
      </c>
      <c r="G292" s="226"/>
      <c r="H292" s="229">
        <v>91.1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157</v>
      </c>
      <c r="AU292" s="235" t="s">
        <v>148</v>
      </c>
      <c r="AV292" s="13" t="s">
        <v>154</v>
      </c>
      <c r="AW292" s="13" t="s">
        <v>37</v>
      </c>
      <c r="AX292" s="13" t="s">
        <v>82</v>
      </c>
      <c r="AY292" s="235" t="s">
        <v>143</v>
      </c>
    </row>
    <row r="293" spans="2:65" s="1" customFormat="1" ht="16.5" customHeight="1">
      <c r="B293" s="40"/>
      <c r="C293" s="191" t="s">
        <v>448</v>
      </c>
      <c r="D293" s="191" t="s">
        <v>149</v>
      </c>
      <c r="E293" s="192" t="s">
        <v>449</v>
      </c>
      <c r="F293" s="193" t="s">
        <v>450</v>
      </c>
      <c r="G293" s="194" t="s">
        <v>152</v>
      </c>
      <c r="H293" s="195">
        <v>167.73</v>
      </c>
      <c r="I293" s="196"/>
      <c r="J293" s="197">
        <f>ROUND(I293*H293,2)</f>
        <v>0</v>
      </c>
      <c r="K293" s="193" t="s">
        <v>153</v>
      </c>
      <c r="L293" s="60"/>
      <c r="M293" s="198" t="s">
        <v>23</v>
      </c>
      <c r="N293" s="199" t="s">
        <v>46</v>
      </c>
      <c r="O293" s="41"/>
      <c r="P293" s="200">
        <f>O293*H293</f>
        <v>0</v>
      </c>
      <c r="Q293" s="200">
        <v>2E-05</v>
      </c>
      <c r="R293" s="200">
        <f>Q293*H293</f>
        <v>0.0033546</v>
      </c>
      <c r="S293" s="200">
        <v>0</v>
      </c>
      <c r="T293" s="201">
        <f>S293*H293</f>
        <v>0</v>
      </c>
      <c r="AR293" s="23" t="s">
        <v>249</v>
      </c>
      <c r="AT293" s="23" t="s">
        <v>149</v>
      </c>
      <c r="AU293" s="23" t="s">
        <v>148</v>
      </c>
      <c r="AY293" s="23" t="s">
        <v>143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23" t="s">
        <v>148</v>
      </c>
      <c r="BK293" s="202">
        <f>ROUND(I293*H293,2)</f>
        <v>0</v>
      </c>
      <c r="BL293" s="23" t="s">
        <v>249</v>
      </c>
      <c r="BM293" s="23" t="s">
        <v>451</v>
      </c>
    </row>
    <row r="294" spans="2:51" s="11" customFormat="1" ht="12">
      <c r="B294" s="203"/>
      <c r="C294" s="204"/>
      <c r="D294" s="205" t="s">
        <v>157</v>
      </c>
      <c r="E294" s="206" t="s">
        <v>23</v>
      </c>
      <c r="F294" s="207" t="s">
        <v>158</v>
      </c>
      <c r="G294" s="204"/>
      <c r="H294" s="206" t="s">
        <v>23</v>
      </c>
      <c r="I294" s="208"/>
      <c r="J294" s="204"/>
      <c r="K294" s="204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157</v>
      </c>
      <c r="AU294" s="213" t="s">
        <v>148</v>
      </c>
      <c r="AV294" s="11" t="s">
        <v>82</v>
      </c>
      <c r="AW294" s="11" t="s">
        <v>37</v>
      </c>
      <c r="AX294" s="11" t="s">
        <v>74</v>
      </c>
      <c r="AY294" s="213" t="s">
        <v>143</v>
      </c>
    </row>
    <row r="295" spans="2:51" s="12" customFormat="1" ht="12">
      <c r="B295" s="214"/>
      <c r="C295" s="215"/>
      <c r="D295" s="205" t="s">
        <v>157</v>
      </c>
      <c r="E295" s="216" t="s">
        <v>23</v>
      </c>
      <c r="F295" s="217" t="s">
        <v>159</v>
      </c>
      <c r="G295" s="215"/>
      <c r="H295" s="218">
        <v>57.9</v>
      </c>
      <c r="I295" s="219"/>
      <c r="J295" s="215"/>
      <c r="K295" s="215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157</v>
      </c>
      <c r="AU295" s="224" t="s">
        <v>148</v>
      </c>
      <c r="AV295" s="12" t="s">
        <v>148</v>
      </c>
      <c r="AW295" s="12" t="s">
        <v>37</v>
      </c>
      <c r="AX295" s="12" t="s">
        <v>74</v>
      </c>
      <c r="AY295" s="224" t="s">
        <v>143</v>
      </c>
    </row>
    <row r="296" spans="2:51" s="12" customFormat="1" ht="12">
      <c r="B296" s="214"/>
      <c r="C296" s="215"/>
      <c r="D296" s="205" t="s">
        <v>157</v>
      </c>
      <c r="E296" s="216" t="s">
        <v>23</v>
      </c>
      <c r="F296" s="217" t="s">
        <v>160</v>
      </c>
      <c r="G296" s="215"/>
      <c r="H296" s="218">
        <v>36.6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157</v>
      </c>
      <c r="AU296" s="224" t="s">
        <v>148</v>
      </c>
      <c r="AV296" s="12" t="s">
        <v>148</v>
      </c>
      <c r="AW296" s="12" t="s">
        <v>37</v>
      </c>
      <c r="AX296" s="12" t="s">
        <v>74</v>
      </c>
      <c r="AY296" s="224" t="s">
        <v>143</v>
      </c>
    </row>
    <row r="297" spans="2:51" s="11" customFormat="1" ht="12">
      <c r="B297" s="203"/>
      <c r="C297" s="204"/>
      <c r="D297" s="205" t="s">
        <v>157</v>
      </c>
      <c r="E297" s="206" t="s">
        <v>23</v>
      </c>
      <c r="F297" s="207" t="s">
        <v>452</v>
      </c>
      <c r="G297" s="204"/>
      <c r="H297" s="206" t="s">
        <v>23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157</v>
      </c>
      <c r="AU297" s="213" t="s">
        <v>148</v>
      </c>
      <c r="AV297" s="11" t="s">
        <v>82</v>
      </c>
      <c r="AW297" s="11" t="s">
        <v>37</v>
      </c>
      <c r="AX297" s="11" t="s">
        <v>74</v>
      </c>
      <c r="AY297" s="213" t="s">
        <v>143</v>
      </c>
    </row>
    <row r="298" spans="2:51" s="12" customFormat="1" ht="12">
      <c r="B298" s="214"/>
      <c r="C298" s="215"/>
      <c r="D298" s="205" t="s">
        <v>157</v>
      </c>
      <c r="E298" s="216" t="s">
        <v>23</v>
      </c>
      <c r="F298" s="217" t="s">
        <v>162</v>
      </c>
      <c r="G298" s="215"/>
      <c r="H298" s="218">
        <v>11.6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157</v>
      </c>
      <c r="AU298" s="224" t="s">
        <v>148</v>
      </c>
      <c r="AV298" s="12" t="s">
        <v>148</v>
      </c>
      <c r="AW298" s="12" t="s">
        <v>37</v>
      </c>
      <c r="AX298" s="12" t="s">
        <v>74</v>
      </c>
      <c r="AY298" s="224" t="s">
        <v>143</v>
      </c>
    </row>
    <row r="299" spans="2:51" s="11" customFormat="1" ht="12">
      <c r="B299" s="203"/>
      <c r="C299" s="204"/>
      <c r="D299" s="205" t="s">
        <v>157</v>
      </c>
      <c r="E299" s="206" t="s">
        <v>23</v>
      </c>
      <c r="F299" s="207" t="s">
        <v>163</v>
      </c>
      <c r="G299" s="204"/>
      <c r="H299" s="206" t="s">
        <v>23</v>
      </c>
      <c r="I299" s="208"/>
      <c r="J299" s="204"/>
      <c r="K299" s="204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157</v>
      </c>
      <c r="AU299" s="213" t="s">
        <v>148</v>
      </c>
      <c r="AV299" s="11" t="s">
        <v>82</v>
      </c>
      <c r="AW299" s="11" t="s">
        <v>37</v>
      </c>
      <c r="AX299" s="11" t="s">
        <v>74</v>
      </c>
      <c r="AY299" s="213" t="s">
        <v>143</v>
      </c>
    </row>
    <row r="300" spans="2:51" s="12" customFormat="1" ht="12">
      <c r="B300" s="214"/>
      <c r="C300" s="215"/>
      <c r="D300" s="205" t="s">
        <v>157</v>
      </c>
      <c r="E300" s="216" t="s">
        <v>23</v>
      </c>
      <c r="F300" s="217" t="s">
        <v>164</v>
      </c>
      <c r="G300" s="215"/>
      <c r="H300" s="218">
        <v>-15</v>
      </c>
      <c r="I300" s="219"/>
      <c r="J300" s="215"/>
      <c r="K300" s="215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157</v>
      </c>
      <c r="AU300" s="224" t="s">
        <v>148</v>
      </c>
      <c r="AV300" s="12" t="s">
        <v>148</v>
      </c>
      <c r="AW300" s="12" t="s">
        <v>37</v>
      </c>
      <c r="AX300" s="12" t="s">
        <v>74</v>
      </c>
      <c r="AY300" s="224" t="s">
        <v>143</v>
      </c>
    </row>
    <row r="301" spans="2:51" s="11" customFormat="1" ht="12">
      <c r="B301" s="203"/>
      <c r="C301" s="204"/>
      <c r="D301" s="205" t="s">
        <v>157</v>
      </c>
      <c r="E301" s="206" t="s">
        <v>23</v>
      </c>
      <c r="F301" s="207" t="s">
        <v>453</v>
      </c>
      <c r="G301" s="204"/>
      <c r="H301" s="206" t="s">
        <v>23</v>
      </c>
      <c r="I301" s="208"/>
      <c r="J301" s="204"/>
      <c r="K301" s="204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157</v>
      </c>
      <c r="AU301" s="213" t="s">
        <v>148</v>
      </c>
      <c r="AV301" s="11" t="s">
        <v>82</v>
      </c>
      <c r="AW301" s="11" t="s">
        <v>37</v>
      </c>
      <c r="AX301" s="11" t="s">
        <v>74</v>
      </c>
      <c r="AY301" s="213" t="s">
        <v>143</v>
      </c>
    </row>
    <row r="302" spans="2:51" s="12" customFormat="1" ht="12">
      <c r="B302" s="214"/>
      <c r="C302" s="215"/>
      <c r="D302" s="205" t="s">
        <v>157</v>
      </c>
      <c r="E302" s="216" t="s">
        <v>23</v>
      </c>
      <c r="F302" s="217" t="s">
        <v>454</v>
      </c>
      <c r="G302" s="215"/>
      <c r="H302" s="218">
        <v>78.75</v>
      </c>
      <c r="I302" s="219"/>
      <c r="J302" s="215"/>
      <c r="K302" s="215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157</v>
      </c>
      <c r="AU302" s="224" t="s">
        <v>148</v>
      </c>
      <c r="AV302" s="12" t="s">
        <v>148</v>
      </c>
      <c r="AW302" s="12" t="s">
        <v>37</v>
      </c>
      <c r="AX302" s="12" t="s">
        <v>74</v>
      </c>
      <c r="AY302" s="224" t="s">
        <v>143</v>
      </c>
    </row>
    <row r="303" spans="2:51" s="11" customFormat="1" ht="12">
      <c r="B303" s="203"/>
      <c r="C303" s="204"/>
      <c r="D303" s="205" t="s">
        <v>157</v>
      </c>
      <c r="E303" s="206" t="s">
        <v>23</v>
      </c>
      <c r="F303" s="207" t="s">
        <v>163</v>
      </c>
      <c r="G303" s="204"/>
      <c r="H303" s="206" t="s">
        <v>23</v>
      </c>
      <c r="I303" s="208"/>
      <c r="J303" s="204"/>
      <c r="K303" s="204"/>
      <c r="L303" s="209"/>
      <c r="M303" s="210"/>
      <c r="N303" s="211"/>
      <c r="O303" s="211"/>
      <c r="P303" s="211"/>
      <c r="Q303" s="211"/>
      <c r="R303" s="211"/>
      <c r="S303" s="211"/>
      <c r="T303" s="212"/>
      <c r="AT303" s="213" t="s">
        <v>157</v>
      </c>
      <c r="AU303" s="213" t="s">
        <v>148</v>
      </c>
      <c r="AV303" s="11" t="s">
        <v>82</v>
      </c>
      <c r="AW303" s="11" t="s">
        <v>37</v>
      </c>
      <c r="AX303" s="11" t="s">
        <v>74</v>
      </c>
      <c r="AY303" s="213" t="s">
        <v>143</v>
      </c>
    </row>
    <row r="304" spans="2:51" s="12" customFormat="1" ht="12">
      <c r="B304" s="214"/>
      <c r="C304" s="215"/>
      <c r="D304" s="205" t="s">
        <v>157</v>
      </c>
      <c r="E304" s="216" t="s">
        <v>23</v>
      </c>
      <c r="F304" s="217" t="s">
        <v>164</v>
      </c>
      <c r="G304" s="215"/>
      <c r="H304" s="218">
        <v>-15</v>
      </c>
      <c r="I304" s="219"/>
      <c r="J304" s="215"/>
      <c r="K304" s="215"/>
      <c r="L304" s="220"/>
      <c r="M304" s="221"/>
      <c r="N304" s="222"/>
      <c r="O304" s="222"/>
      <c r="P304" s="222"/>
      <c r="Q304" s="222"/>
      <c r="R304" s="222"/>
      <c r="S304" s="222"/>
      <c r="T304" s="223"/>
      <c r="AT304" s="224" t="s">
        <v>157</v>
      </c>
      <c r="AU304" s="224" t="s">
        <v>148</v>
      </c>
      <c r="AV304" s="12" t="s">
        <v>148</v>
      </c>
      <c r="AW304" s="12" t="s">
        <v>37</v>
      </c>
      <c r="AX304" s="12" t="s">
        <v>74</v>
      </c>
      <c r="AY304" s="224" t="s">
        <v>143</v>
      </c>
    </row>
    <row r="305" spans="2:51" s="11" customFormat="1" ht="12">
      <c r="B305" s="203"/>
      <c r="C305" s="204"/>
      <c r="D305" s="205" t="s">
        <v>157</v>
      </c>
      <c r="E305" s="206" t="s">
        <v>23</v>
      </c>
      <c r="F305" s="207" t="s">
        <v>455</v>
      </c>
      <c r="G305" s="204"/>
      <c r="H305" s="206" t="s">
        <v>23</v>
      </c>
      <c r="I305" s="208"/>
      <c r="J305" s="204"/>
      <c r="K305" s="204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157</v>
      </c>
      <c r="AU305" s="213" t="s">
        <v>148</v>
      </c>
      <c r="AV305" s="11" t="s">
        <v>82</v>
      </c>
      <c r="AW305" s="11" t="s">
        <v>37</v>
      </c>
      <c r="AX305" s="11" t="s">
        <v>74</v>
      </c>
      <c r="AY305" s="213" t="s">
        <v>143</v>
      </c>
    </row>
    <row r="306" spans="2:51" s="12" customFormat="1" ht="12">
      <c r="B306" s="214"/>
      <c r="C306" s="215"/>
      <c r="D306" s="205" t="s">
        <v>157</v>
      </c>
      <c r="E306" s="216" t="s">
        <v>23</v>
      </c>
      <c r="F306" s="217" t="s">
        <v>456</v>
      </c>
      <c r="G306" s="215"/>
      <c r="H306" s="218">
        <v>12.88</v>
      </c>
      <c r="I306" s="219"/>
      <c r="J306" s="215"/>
      <c r="K306" s="215"/>
      <c r="L306" s="220"/>
      <c r="M306" s="221"/>
      <c r="N306" s="222"/>
      <c r="O306" s="222"/>
      <c r="P306" s="222"/>
      <c r="Q306" s="222"/>
      <c r="R306" s="222"/>
      <c r="S306" s="222"/>
      <c r="T306" s="223"/>
      <c r="AT306" s="224" t="s">
        <v>157</v>
      </c>
      <c r="AU306" s="224" t="s">
        <v>148</v>
      </c>
      <c r="AV306" s="12" t="s">
        <v>148</v>
      </c>
      <c r="AW306" s="12" t="s">
        <v>37</v>
      </c>
      <c r="AX306" s="12" t="s">
        <v>74</v>
      </c>
      <c r="AY306" s="224" t="s">
        <v>143</v>
      </c>
    </row>
    <row r="307" spans="2:51" s="13" customFormat="1" ht="12">
      <c r="B307" s="225"/>
      <c r="C307" s="226"/>
      <c r="D307" s="205" t="s">
        <v>157</v>
      </c>
      <c r="E307" s="227" t="s">
        <v>23</v>
      </c>
      <c r="F307" s="228" t="s">
        <v>165</v>
      </c>
      <c r="G307" s="226"/>
      <c r="H307" s="229">
        <v>167.73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AT307" s="235" t="s">
        <v>157</v>
      </c>
      <c r="AU307" s="235" t="s">
        <v>148</v>
      </c>
      <c r="AV307" s="13" t="s">
        <v>154</v>
      </c>
      <c r="AW307" s="13" t="s">
        <v>37</v>
      </c>
      <c r="AX307" s="13" t="s">
        <v>82</v>
      </c>
      <c r="AY307" s="235" t="s">
        <v>143</v>
      </c>
    </row>
    <row r="308" spans="2:65" s="1" customFormat="1" ht="16.5" customHeight="1">
      <c r="B308" s="40"/>
      <c r="C308" s="236" t="s">
        <v>457</v>
      </c>
      <c r="D308" s="236" t="s">
        <v>166</v>
      </c>
      <c r="E308" s="237" t="s">
        <v>458</v>
      </c>
      <c r="F308" s="238" t="s">
        <v>459</v>
      </c>
      <c r="G308" s="239" t="s">
        <v>392</v>
      </c>
      <c r="H308" s="240">
        <v>1.447</v>
      </c>
      <c r="I308" s="241"/>
      <c r="J308" s="242">
        <f>ROUND(I308*H308,2)</f>
        <v>0</v>
      </c>
      <c r="K308" s="238" t="s">
        <v>153</v>
      </c>
      <c r="L308" s="243"/>
      <c r="M308" s="244" t="s">
        <v>23</v>
      </c>
      <c r="N308" s="245" t="s">
        <v>46</v>
      </c>
      <c r="O308" s="41"/>
      <c r="P308" s="200">
        <f>O308*H308</f>
        <v>0</v>
      </c>
      <c r="Q308" s="200">
        <v>0.55</v>
      </c>
      <c r="R308" s="200">
        <f>Q308*H308</f>
        <v>0.7958500000000001</v>
      </c>
      <c r="S308" s="200">
        <v>0</v>
      </c>
      <c r="T308" s="201">
        <f>S308*H308</f>
        <v>0</v>
      </c>
      <c r="AR308" s="23" t="s">
        <v>333</v>
      </c>
      <c r="AT308" s="23" t="s">
        <v>166</v>
      </c>
      <c r="AU308" s="23" t="s">
        <v>148</v>
      </c>
      <c r="AY308" s="23" t="s">
        <v>143</v>
      </c>
      <c r="BE308" s="202">
        <f>IF(N308="základní",J308,0)</f>
        <v>0</v>
      </c>
      <c r="BF308" s="202">
        <f>IF(N308="snížená",J308,0)</f>
        <v>0</v>
      </c>
      <c r="BG308" s="202">
        <f>IF(N308="zákl. přenesená",J308,0)</f>
        <v>0</v>
      </c>
      <c r="BH308" s="202">
        <f>IF(N308="sníž. přenesená",J308,0)</f>
        <v>0</v>
      </c>
      <c r="BI308" s="202">
        <f>IF(N308="nulová",J308,0)</f>
        <v>0</v>
      </c>
      <c r="BJ308" s="23" t="s">
        <v>148</v>
      </c>
      <c r="BK308" s="202">
        <f>ROUND(I308*H308,2)</f>
        <v>0</v>
      </c>
      <c r="BL308" s="23" t="s">
        <v>249</v>
      </c>
      <c r="BM308" s="23" t="s">
        <v>460</v>
      </c>
    </row>
    <row r="309" spans="2:51" s="12" customFormat="1" ht="12">
      <c r="B309" s="214"/>
      <c r="C309" s="215"/>
      <c r="D309" s="205" t="s">
        <v>157</v>
      </c>
      <c r="E309" s="216" t="s">
        <v>23</v>
      </c>
      <c r="F309" s="217" t="s">
        <v>461</v>
      </c>
      <c r="G309" s="215"/>
      <c r="H309" s="218">
        <v>1.258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157</v>
      </c>
      <c r="AU309" s="224" t="s">
        <v>148</v>
      </c>
      <c r="AV309" s="12" t="s">
        <v>148</v>
      </c>
      <c r="AW309" s="12" t="s">
        <v>37</v>
      </c>
      <c r="AX309" s="12" t="s">
        <v>82</v>
      </c>
      <c r="AY309" s="224" t="s">
        <v>143</v>
      </c>
    </row>
    <row r="310" spans="2:51" s="12" customFormat="1" ht="12">
      <c r="B310" s="214"/>
      <c r="C310" s="215"/>
      <c r="D310" s="205" t="s">
        <v>157</v>
      </c>
      <c r="E310" s="215"/>
      <c r="F310" s="217" t="s">
        <v>462</v>
      </c>
      <c r="G310" s="215"/>
      <c r="H310" s="218">
        <v>1.447</v>
      </c>
      <c r="I310" s="219"/>
      <c r="J310" s="215"/>
      <c r="K310" s="215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157</v>
      </c>
      <c r="AU310" s="224" t="s">
        <v>148</v>
      </c>
      <c r="AV310" s="12" t="s">
        <v>148</v>
      </c>
      <c r="AW310" s="12" t="s">
        <v>6</v>
      </c>
      <c r="AX310" s="12" t="s">
        <v>82</v>
      </c>
      <c r="AY310" s="224" t="s">
        <v>143</v>
      </c>
    </row>
    <row r="311" spans="2:65" s="1" customFormat="1" ht="25.5" customHeight="1">
      <c r="B311" s="40"/>
      <c r="C311" s="191" t="s">
        <v>463</v>
      </c>
      <c r="D311" s="191" t="s">
        <v>149</v>
      </c>
      <c r="E311" s="192" t="s">
        <v>464</v>
      </c>
      <c r="F311" s="193" t="s">
        <v>465</v>
      </c>
      <c r="G311" s="194" t="s">
        <v>152</v>
      </c>
      <c r="H311" s="195">
        <v>180.51</v>
      </c>
      <c r="I311" s="196"/>
      <c r="J311" s="197">
        <f>ROUND(I311*H311,2)</f>
        <v>0</v>
      </c>
      <c r="K311" s="193" t="s">
        <v>153</v>
      </c>
      <c r="L311" s="60"/>
      <c r="M311" s="198" t="s">
        <v>23</v>
      </c>
      <c r="N311" s="199" t="s">
        <v>46</v>
      </c>
      <c r="O311" s="41"/>
      <c r="P311" s="200">
        <f>O311*H311</f>
        <v>0</v>
      </c>
      <c r="Q311" s="200">
        <v>0.0002</v>
      </c>
      <c r="R311" s="200">
        <f>Q311*H311</f>
        <v>0.036102</v>
      </c>
      <c r="S311" s="200">
        <v>0</v>
      </c>
      <c r="T311" s="201">
        <f>S311*H311</f>
        <v>0</v>
      </c>
      <c r="AR311" s="23" t="s">
        <v>249</v>
      </c>
      <c r="AT311" s="23" t="s">
        <v>149</v>
      </c>
      <c r="AU311" s="23" t="s">
        <v>148</v>
      </c>
      <c r="AY311" s="23" t="s">
        <v>143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23" t="s">
        <v>148</v>
      </c>
      <c r="BK311" s="202">
        <f>ROUND(I311*H311,2)</f>
        <v>0</v>
      </c>
      <c r="BL311" s="23" t="s">
        <v>249</v>
      </c>
      <c r="BM311" s="23" t="s">
        <v>466</v>
      </c>
    </row>
    <row r="312" spans="2:51" s="12" customFormat="1" ht="12">
      <c r="B312" s="214"/>
      <c r="C312" s="215"/>
      <c r="D312" s="205" t="s">
        <v>157</v>
      </c>
      <c r="E312" s="216" t="s">
        <v>23</v>
      </c>
      <c r="F312" s="217" t="s">
        <v>467</v>
      </c>
      <c r="G312" s="215"/>
      <c r="H312" s="218">
        <v>180.51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157</v>
      </c>
      <c r="AU312" s="224" t="s">
        <v>148</v>
      </c>
      <c r="AV312" s="12" t="s">
        <v>148</v>
      </c>
      <c r="AW312" s="12" t="s">
        <v>37</v>
      </c>
      <c r="AX312" s="12" t="s">
        <v>82</v>
      </c>
      <c r="AY312" s="224" t="s">
        <v>143</v>
      </c>
    </row>
    <row r="313" spans="2:65" s="1" customFormat="1" ht="38.25" customHeight="1">
      <c r="B313" s="40"/>
      <c r="C313" s="191" t="s">
        <v>468</v>
      </c>
      <c r="D313" s="191" t="s">
        <v>149</v>
      </c>
      <c r="E313" s="192" t="s">
        <v>469</v>
      </c>
      <c r="F313" s="193" t="s">
        <v>470</v>
      </c>
      <c r="G313" s="194" t="s">
        <v>293</v>
      </c>
      <c r="H313" s="195">
        <v>7.054</v>
      </c>
      <c r="I313" s="196"/>
      <c r="J313" s="197">
        <f>ROUND(I313*H313,2)</f>
        <v>0</v>
      </c>
      <c r="K313" s="193" t="s">
        <v>153</v>
      </c>
      <c r="L313" s="60"/>
      <c r="M313" s="198" t="s">
        <v>23</v>
      </c>
      <c r="N313" s="199" t="s">
        <v>46</v>
      </c>
      <c r="O313" s="41"/>
      <c r="P313" s="200">
        <f>O313*H313</f>
        <v>0</v>
      </c>
      <c r="Q313" s="200">
        <v>0</v>
      </c>
      <c r="R313" s="200">
        <f>Q313*H313</f>
        <v>0</v>
      </c>
      <c r="S313" s="200">
        <v>0</v>
      </c>
      <c r="T313" s="201">
        <f>S313*H313</f>
        <v>0</v>
      </c>
      <c r="AR313" s="23" t="s">
        <v>249</v>
      </c>
      <c r="AT313" s="23" t="s">
        <v>149</v>
      </c>
      <c r="AU313" s="23" t="s">
        <v>148</v>
      </c>
      <c r="AY313" s="23" t="s">
        <v>143</v>
      </c>
      <c r="BE313" s="202">
        <f>IF(N313="základní",J313,0)</f>
        <v>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23" t="s">
        <v>148</v>
      </c>
      <c r="BK313" s="202">
        <f>ROUND(I313*H313,2)</f>
        <v>0</v>
      </c>
      <c r="BL313" s="23" t="s">
        <v>249</v>
      </c>
      <c r="BM313" s="23" t="s">
        <v>471</v>
      </c>
    </row>
    <row r="314" spans="2:63" s="10" customFormat="1" ht="29.85" customHeight="1">
      <c r="B314" s="175"/>
      <c r="C314" s="176"/>
      <c r="D314" s="177" t="s">
        <v>73</v>
      </c>
      <c r="E314" s="189" t="s">
        <v>472</v>
      </c>
      <c r="F314" s="189" t="s">
        <v>473</v>
      </c>
      <c r="G314" s="176"/>
      <c r="H314" s="176"/>
      <c r="I314" s="179"/>
      <c r="J314" s="190">
        <f>BK314</f>
        <v>0</v>
      </c>
      <c r="K314" s="176"/>
      <c r="L314" s="181"/>
      <c r="M314" s="182"/>
      <c r="N314" s="183"/>
      <c r="O314" s="183"/>
      <c r="P314" s="184">
        <f>SUM(P315:P334)</f>
        <v>0</v>
      </c>
      <c r="Q314" s="183"/>
      <c r="R314" s="184">
        <f>SUM(R315:R334)</f>
        <v>2.1285783499999997</v>
      </c>
      <c r="S314" s="183"/>
      <c r="T314" s="185">
        <f>SUM(T315:T334)</f>
        <v>0</v>
      </c>
      <c r="AR314" s="186" t="s">
        <v>148</v>
      </c>
      <c r="AT314" s="187" t="s">
        <v>73</v>
      </c>
      <c r="AU314" s="187" t="s">
        <v>82</v>
      </c>
      <c r="AY314" s="186" t="s">
        <v>143</v>
      </c>
      <c r="BK314" s="188">
        <f>SUM(BK315:BK334)</f>
        <v>0</v>
      </c>
    </row>
    <row r="315" spans="2:65" s="1" customFormat="1" ht="25.5" customHeight="1">
      <c r="B315" s="40"/>
      <c r="C315" s="191" t="s">
        <v>474</v>
      </c>
      <c r="D315" s="191" t="s">
        <v>149</v>
      </c>
      <c r="E315" s="192" t="s">
        <v>475</v>
      </c>
      <c r="F315" s="193" t="s">
        <v>476</v>
      </c>
      <c r="G315" s="194" t="s">
        <v>152</v>
      </c>
      <c r="H315" s="195">
        <v>76.63</v>
      </c>
      <c r="I315" s="196"/>
      <c r="J315" s="197">
        <f>ROUND(I315*H315,2)</f>
        <v>0</v>
      </c>
      <c r="K315" s="193" t="s">
        <v>153</v>
      </c>
      <c r="L315" s="60"/>
      <c r="M315" s="198" t="s">
        <v>23</v>
      </c>
      <c r="N315" s="199" t="s">
        <v>46</v>
      </c>
      <c r="O315" s="41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AR315" s="23" t="s">
        <v>249</v>
      </c>
      <c r="AT315" s="23" t="s">
        <v>149</v>
      </c>
      <c r="AU315" s="23" t="s">
        <v>148</v>
      </c>
      <c r="AY315" s="23" t="s">
        <v>143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148</v>
      </c>
      <c r="BK315" s="202">
        <f>ROUND(I315*H315,2)</f>
        <v>0</v>
      </c>
      <c r="BL315" s="23" t="s">
        <v>249</v>
      </c>
      <c r="BM315" s="23" t="s">
        <v>477</v>
      </c>
    </row>
    <row r="316" spans="2:51" s="11" customFormat="1" ht="12">
      <c r="B316" s="203"/>
      <c r="C316" s="204"/>
      <c r="D316" s="205" t="s">
        <v>157</v>
      </c>
      <c r="E316" s="206" t="s">
        <v>23</v>
      </c>
      <c r="F316" s="207" t="s">
        <v>478</v>
      </c>
      <c r="G316" s="204"/>
      <c r="H316" s="206" t="s">
        <v>23</v>
      </c>
      <c r="I316" s="208"/>
      <c r="J316" s="204"/>
      <c r="K316" s="204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157</v>
      </c>
      <c r="AU316" s="213" t="s">
        <v>148</v>
      </c>
      <c r="AV316" s="11" t="s">
        <v>82</v>
      </c>
      <c r="AW316" s="11" t="s">
        <v>37</v>
      </c>
      <c r="AX316" s="11" t="s">
        <v>74</v>
      </c>
      <c r="AY316" s="213" t="s">
        <v>143</v>
      </c>
    </row>
    <row r="317" spans="2:51" s="12" customFormat="1" ht="12">
      <c r="B317" s="214"/>
      <c r="C317" s="215"/>
      <c r="D317" s="205" t="s">
        <v>157</v>
      </c>
      <c r="E317" s="216" t="s">
        <v>23</v>
      </c>
      <c r="F317" s="217" t="s">
        <v>454</v>
      </c>
      <c r="G317" s="215"/>
      <c r="H317" s="218">
        <v>78.75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157</v>
      </c>
      <c r="AU317" s="224" t="s">
        <v>148</v>
      </c>
      <c r="AV317" s="12" t="s">
        <v>148</v>
      </c>
      <c r="AW317" s="12" t="s">
        <v>37</v>
      </c>
      <c r="AX317" s="12" t="s">
        <v>74</v>
      </c>
      <c r="AY317" s="224" t="s">
        <v>143</v>
      </c>
    </row>
    <row r="318" spans="2:51" s="11" customFormat="1" ht="12">
      <c r="B318" s="203"/>
      <c r="C318" s="204"/>
      <c r="D318" s="205" t="s">
        <v>157</v>
      </c>
      <c r="E318" s="206" t="s">
        <v>23</v>
      </c>
      <c r="F318" s="207" t="s">
        <v>163</v>
      </c>
      <c r="G318" s="204"/>
      <c r="H318" s="206" t="s">
        <v>23</v>
      </c>
      <c r="I318" s="208"/>
      <c r="J318" s="204"/>
      <c r="K318" s="204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157</v>
      </c>
      <c r="AU318" s="213" t="s">
        <v>148</v>
      </c>
      <c r="AV318" s="11" t="s">
        <v>82</v>
      </c>
      <c r="AW318" s="11" t="s">
        <v>37</v>
      </c>
      <c r="AX318" s="11" t="s">
        <v>74</v>
      </c>
      <c r="AY318" s="213" t="s">
        <v>143</v>
      </c>
    </row>
    <row r="319" spans="2:51" s="12" customFormat="1" ht="12">
      <c r="B319" s="214"/>
      <c r="C319" s="215"/>
      <c r="D319" s="205" t="s">
        <v>157</v>
      </c>
      <c r="E319" s="216" t="s">
        <v>23</v>
      </c>
      <c r="F319" s="217" t="s">
        <v>164</v>
      </c>
      <c r="G319" s="215"/>
      <c r="H319" s="218">
        <v>-15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157</v>
      </c>
      <c r="AU319" s="224" t="s">
        <v>148</v>
      </c>
      <c r="AV319" s="12" t="s">
        <v>148</v>
      </c>
      <c r="AW319" s="12" t="s">
        <v>37</v>
      </c>
      <c r="AX319" s="12" t="s">
        <v>74</v>
      </c>
      <c r="AY319" s="224" t="s">
        <v>143</v>
      </c>
    </row>
    <row r="320" spans="2:51" s="11" customFormat="1" ht="12">
      <c r="B320" s="203"/>
      <c r="C320" s="204"/>
      <c r="D320" s="205" t="s">
        <v>157</v>
      </c>
      <c r="E320" s="206" t="s">
        <v>23</v>
      </c>
      <c r="F320" s="207" t="s">
        <v>161</v>
      </c>
      <c r="G320" s="204"/>
      <c r="H320" s="206" t="s">
        <v>23</v>
      </c>
      <c r="I320" s="208"/>
      <c r="J320" s="204"/>
      <c r="K320" s="204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157</v>
      </c>
      <c r="AU320" s="213" t="s">
        <v>148</v>
      </c>
      <c r="AV320" s="11" t="s">
        <v>82</v>
      </c>
      <c r="AW320" s="11" t="s">
        <v>37</v>
      </c>
      <c r="AX320" s="11" t="s">
        <v>74</v>
      </c>
      <c r="AY320" s="213" t="s">
        <v>143</v>
      </c>
    </row>
    <row r="321" spans="2:51" s="12" customFormat="1" ht="12">
      <c r="B321" s="214"/>
      <c r="C321" s="215"/>
      <c r="D321" s="205" t="s">
        <v>157</v>
      </c>
      <c r="E321" s="216" t="s">
        <v>23</v>
      </c>
      <c r="F321" s="217" t="s">
        <v>456</v>
      </c>
      <c r="G321" s="215"/>
      <c r="H321" s="218">
        <v>12.88</v>
      </c>
      <c r="I321" s="219"/>
      <c r="J321" s="215"/>
      <c r="K321" s="215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157</v>
      </c>
      <c r="AU321" s="224" t="s">
        <v>148</v>
      </c>
      <c r="AV321" s="12" t="s">
        <v>148</v>
      </c>
      <c r="AW321" s="12" t="s">
        <v>37</v>
      </c>
      <c r="AX321" s="12" t="s">
        <v>74</v>
      </c>
      <c r="AY321" s="224" t="s">
        <v>143</v>
      </c>
    </row>
    <row r="322" spans="2:51" s="13" customFormat="1" ht="12">
      <c r="B322" s="225"/>
      <c r="C322" s="226"/>
      <c r="D322" s="205" t="s">
        <v>157</v>
      </c>
      <c r="E322" s="227" t="s">
        <v>23</v>
      </c>
      <c r="F322" s="228" t="s">
        <v>165</v>
      </c>
      <c r="G322" s="226"/>
      <c r="H322" s="229">
        <v>76.63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157</v>
      </c>
      <c r="AU322" s="235" t="s">
        <v>148</v>
      </c>
      <c r="AV322" s="13" t="s">
        <v>154</v>
      </c>
      <c r="AW322" s="13" t="s">
        <v>37</v>
      </c>
      <c r="AX322" s="13" t="s">
        <v>82</v>
      </c>
      <c r="AY322" s="235" t="s">
        <v>143</v>
      </c>
    </row>
    <row r="323" spans="2:65" s="1" customFormat="1" ht="16.5" customHeight="1">
      <c r="B323" s="40"/>
      <c r="C323" s="236" t="s">
        <v>479</v>
      </c>
      <c r="D323" s="236" t="s">
        <v>166</v>
      </c>
      <c r="E323" s="237" t="s">
        <v>480</v>
      </c>
      <c r="F323" s="238" t="s">
        <v>481</v>
      </c>
      <c r="G323" s="239" t="s">
        <v>152</v>
      </c>
      <c r="H323" s="240">
        <v>84.293</v>
      </c>
      <c r="I323" s="241"/>
      <c r="J323" s="242">
        <f>ROUND(I323*H323,2)</f>
        <v>0</v>
      </c>
      <c r="K323" s="238" t="s">
        <v>153</v>
      </c>
      <c r="L323" s="243"/>
      <c r="M323" s="244" t="s">
        <v>23</v>
      </c>
      <c r="N323" s="245" t="s">
        <v>46</v>
      </c>
      <c r="O323" s="41"/>
      <c r="P323" s="200">
        <f>O323*H323</f>
        <v>0</v>
      </c>
      <c r="Q323" s="200">
        <v>0.00014</v>
      </c>
      <c r="R323" s="200">
        <f>Q323*H323</f>
        <v>0.01180102</v>
      </c>
      <c r="S323" s="200">
        <v>0</v>
      </c>
      <c r="T323" s="201">
        <f>S323*H323</f>
        <v>0</v>
      </c>
      <c r="AR323" s="23" t="s">
        <v>333</v>
      </c>
      <c r="AT323" s="23" t="s">
        <v>166</v>
      </c>
      <c r="AU323" s="23" t="s">
        <v>148</v>
      </c>
      <c r="AY323" s="23" t="s">
        <v>143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23" t="s">
        <v>148</v>
      </c>
      <c r="BK323" s="202">
        <f>ROUND(I323*H323,2)</f>
        <v>0</v>
      </c>
      <c r="BL323" s="23" t="s">
        <v>249</v>
      </c>
      <c r="BM323" s="23" t="s">
        <v>482</v>
      </c>
    </row>
    <row r="324" spans="2:51" s="12" customFormat="1" ht="12">
      <c r="B324" s="214"/>
      <c r="C324" s="215"/>
      <c r="D324" s="205" t="s">
        <v>157</v>
      </c>
      <c r="E324" s="215"/>
      <c r="F324" s="217" t="s">
        <v>483</v>
      </c>
      <c r="G324" s="215"/>
      <c r="H324" s="218">
        <v>84.293</v>
      </c>
      <c r="I324" s="219"/>
      <c r="J324" s="215"/>
      <c r="K324" s="215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157</v>
      </c>
      <c r="AU324" s="224" t="s">
        <v>148</v>
      </c>
      <c r="AV324" s="12" t="s">
        <v>148</v>
      </c>
      <c r="AW324" s="12" t="s">
        <v>6</v>
      </c>
      <c r="AX324" s="12" t="s">
        <v>82</v>
      </c>
      <c r="AY324" s="224" t="s">
        <v>143</v>
      </c>
    </row>
    <row r="325" spans="2:65" s="1" customFormat="1" ht="25.5" customHeight="1">
      <c r="B325" s="40"/>
      <c r="C325" s="191" t="s">
        <v>484</v>
      </c>
      <c r="D325" s="191" t="s">
        <v>149</v>
      </c>
      <c r="E325" s="192" t="s">
        <v>485</v>
      </c>
      <c r="F325" s="193" t="s">
        <v>486</v>
      </c>
      <c r="G325" s="194" t="s">
        <v>152</v>
      </c>
      <c r="H325" s="195">
        <v>76.63</v>
      </c>
      <c r="I325" s="196"/>
      <c r="J325" s="197">
        <f>ROUND(I325*H325,2)</f>
        <v>0</v>
      </c>
      <c r="K325" s="193" t="s">
        <v>153</v>
      </c>
      <c r="L325" s="60"/>
      <c r="M325" s="198" t="s">
        <v>23</v>
      </c>
      <c r="N325" s="199" t="s">
        <v>46</v>
      </c>
      <c r="O325" s="41"/>
      <c r="P325" s="200">
        <f>O325*H325</f>
        <v>0</v>
      </c>
      <c r="Q325" s="200">
        <v>0.01943</v>
      </c>
      <c r="R325" s="200">
        <f>Q325*H325</f>
        <v>1.4889208999999999</v>
      </c>
      <c r="S325" s="200">
        <v>0</v>
      </c>
      <c r="T325" s="201">
        <f>S325*H325</f>
        <v>0</v>
      </c>
      <c r="AR325" s="23" t="s">
        <v>249</v>
      </c>
      <c r="AT325" s="23" t="s">
        <v>149</v>
      </c>
      <c r="AU325" s="23" t="s">
        <v>148</v>
      </c>
      <c r="AY325" s="23" t="s">
        <v>143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3" t="s">
        <v>148</v>
      </c>
      <c r="BK325" s="202">
        <f>ROUND(I325*H325,2)</f>
        <v>0</v>
      </c>
      <c r="BL325" s="23" t="s">
        <v>249</v>
      </c>
      <c r="BM325" s="23" t="s">
        <v>487</v>
      </c>
    </row>
    <row r="326" spans="2:65" s="1" customFormat="1" ht="38.25" customHeight="1">
      <c r="B326" s="40"/>
      <c r="C326" s="191" t="s">
        <v>488</v>
      </c>
      <c r="D326" s="191" t="s">
        <v>149</v>
      </c>
      <c r="E326" s="192" t="s">
        <v>489</v>
      </c>
      <c r="F326" s="193" t="s">
        <v>490</v>
      </c>
      <c r="G326" s="194" t="s">
        <v>152</v>
      </c>
      <c r="H326" s="195">
        <v>50.699</v>
      </c>
      <c r="I326" s="196"/>
      <c r="J326" s="197">
        <f>ROUND(I326*H326,2)</f>
        <v>0</v>
      </c>
      <c r="K326" s="193" t="s">
        <v>153</v>
      </c>
      <c r="L326" s="60"/>
      <c r="M326" s="198" t="s">
        <v>23</v>
      </c>
      <c r="N326" s="199" t="s">
        <v>46</v>
      </c>
      <c r="O326" s="41"/>
      <c r="P326" s="200">
        <f>O326*H326</f>
        <v>0</v>
      </c>
      <c r="Q326" s="200">
        <v>0.01223</v>
      </c>
      <c r="R326" s="200">
        <f>Q326*H326</f>
        <v>0.6200487699999999</v>
      </c>
      <c r="S326" s="200">
        <v>0</v>
      </c>
      <c r="T326" s="201">
        <f>S326*H326</f>
        <v>0</v>
      </c>
      <c r="AR326" s="23" t="s">
        <v>249</v>
      </c>
      <c r="AT326" s="23" t="s">
        <v>149</v>
      </c>
      <c r="AU326" s="23" t="s">
        <v>148</v>
      </c>
      <c r="AY326" s="23" t="s">
        <v>143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23" t="s">
        <v>148</v>
      </c>
      <c r="BK326" s="202">
        <f>ROUND(I326*H326,2)</f>
        <v>0</v>
      </c>
      <c r="BL326" s="23" t="s">
        <v>249</v>
      </c>
      <c r="BM326" s="23" t="s">
        <v>491</v>
      </c>
    </row>
    <row r="327" spans="2:51" s="11" customFormat="1" ht="12">
      <c r="B327" s="203"/>
      <c r="C327" s="204"/>
      <c r="D327" s="205" t="s">
        <v>157</v>
      </c>
      <c r="E327" s="206" t="s">
        <v>23</v>
      </c>
      <c r="F327" s="207" t="s">
        <v>270</v>
      </c>
      <c r="G327" s="204"/>
      <c r="H327" s="206" t="s">
        <v>23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157</v>
      </c>
      <c r="AU327" s="213" t="s">
        <v>148</v>
      </c>
      <c r="AV327" s="11" t="s">
        <v>82</v>
      </c>
      <c r="AW327" s="11" t="s">
        <v>37</v>
      </c>
      <c r="AX327" s="11" t="s">
        <v>74</v>
      </c>
      <c r="AY327" s="213" t="s">
        <v>143</v>
      </c>
    </row>
    <row r="328" spans="2:51" s="12" customFormat="1" ht="12">
      <c r="B328" s="214"/>
      <c r="C328" s="215"/>
      <c r="D328" s="205" t="s">
        <v>157</v>
      </c>
      <c r="E328" s="216" t="s">
        <v>23</v>
      </c>
      <c r="F328" s="217" t="s">
        <v>257</v>
      </c>
      <c r="G328" s="215"/>
      <c r="H328" s="218">
        <v>40.144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157</v>
      </c>
      <c r="AU328" s="224" t="s">
        <v>148</v>
      </c>
      <c r="AV328" s="12" t="s">
        <v>148</v>
      </c>
      <c r="AW328" s="12" t="s">
        <v>37</v>
      </c>
      <c r="AX328" s="12" t="s">
        <v>74</v>
      </c>
      <c r="AY328" s="224" t="s">
        <v>143</v>
      </c>
    </row>
    <row r="329" spans="2:51" s="12" customFormat="1" ht="12">
      <c r="B329" s="214"/>
      <c r="C329" s="215"/>
      <c r="D329" s="205" t="s">
        <v>157</v>
      </c>
      <c r="E329" s="216" t="s">
        <v>23</v>
      </c>
      <c r="F329" s="217" t="s">
        <v>258</v>
      </c>
      <c r="G329" s="215"/>
      <c r="H329" s="218">
        <v>10.555</v>
      </c>
      <c r="I329" s="219"/>
      <c r="J329" s="215"/>
      <c r="K329" s="215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157</v>
      </c>
      <c r="AU329" s="224" t="s">
        <v>148</v>
      </c>
      <c r="AV329" s="12" t="s">
        <v>148</v>
      </c>
      <c r="AW329" s="12" t="s">
        <v>37</v>
      </c>
      <c r="AX329" s="12" t="s">
        <v>74</v>
      </c>
      <c r="AY329" s="224" t="s">
        <v>143</v>
      </c>
    </row>
    <row r="330" spans="2:51" s="13" customFormat="1" ht="12">
      <c r="B330" s="225"/>
      <c r="C330" s="226"/>
      <c r="D330" s="205" t="s">
        <v>157</v>
      </c>
      <c r="E330" s="227" t="s">
        <v>23</v>
      </c>
      <c r="F330" s="228" t="s">
        <v>165</v>
      </c>
      <c r="G330" s="226"/>
      <c r="H330" s="229">
        <v>50.699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AT330" s="235" t="s">
        <v>157</v>
      </c>
      <c r="AU330" s="235" t="s">
        <v>148</v>
      </c>
      <c r="AV330" s="13" t="s">
        <v>154</v>
      </c>
      <c r="AW330" s="13" t="s">
        <v>37</v>
      </c>
      <c r="AX330" s="13" t="s">
        <v>82</v>
      </c>
      <c r="AY330" s="235" t="s">
        <v>143</v>
      </c>
    </row>
    <row r="331" spans="2:65" s="1" customFormat="1" ht="25.5" customHeight="1">
      <c r="B331" s="40"/>
      <c r="C331" s="191" t="s">
        <v>492</v>
      </c>
      <c r="D331" s="191" t="s">
        <v>149</v>
      </c>
      <c r="E331" s="192" t="s">
        <v>493</v>
      </c>
      <c r="F331" s="193" t="s">
        <v>494</v>
      </c>
      <c r="G331" s="194" t="s">
        <v>152</v>
      </c>
      <c r="H331" s="195">
        <v>50.699</v>
      </c>
      <c r="I331" s="196"/>
      <c r="J331" s="197">
        <f>ROUND(I331*H331,2)</f>
        <v>0</v>
      </c>
      <c r="K331" s="193" t="s">
        <v>153</v>
      </c>
      <c r="L331" s="60"/>
      <c r="M331" s="198" t="s">
        <v>23</v>
      </c>
      <c r="N331" s="199" t="s">
        <v>46</v>
      </c>
      <c r="O331" s="41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AR331" s="23" t="s">
        <v>249</v>
      </c>
      <c r="AT331" s="23" t="s">
        <v>149</v>
      </c>
      <c r="AU331" s="23" t="s">
        <v>148</v>
      </c>
      <c r="AY331" s="23" t="s">
        <v>143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23" t="s">
        <v>148</v>
      </c>
      <c r="BK331" s="202">
        <f>ROUND(I331*H331,2)</f>
        <v>0</v>
      </c>
      <c r="BL331" s="23" t="s">
        <v>249</v>
      </c>
      <c r="BM331" s="23" t="s">
        <v>495</v>
      </c>
    </row>
    <row r="332" spans="2:65" s="1" customFormat="1" ht="16.5" customHeight="1">
      <c r="B332" s="40"/>
      <c r="C332" s="236" t="s">
        <v>146</v>
      </c>
      <c r="D332" s="236" t="s">
        <v>166</v>
      </c>
      <c r="E332" s="237" t="s">
        <v>480</v>
      </c>
      <c r="F332" s="238" t="s">
        <v>481</v>
      </c>
      <c r="G332" s="239" t="s">
        <v>152</v>
      </c>
      <c r="H332" s="240">
        <v>55.769</v>
      </c>
      <c r="I332" s="241"/>
      <c r="J332" s="242">
        <f>ROUND(I332*H332,2)</f>
        <v>0</v>
      </c>
      <c r="K332" s="238" t="s">
        <v>153</v>
      </c>
      <c r="L332" s="243"/>
      <c r="M332" s="244" t="s">
        <v>23</v>
      </c>
      <c r="N332" s="245" t="s">
        <v>46</v>
      </c>
      <c r="O332" s="41"/>
      <c r="P332" s="200">
        <f>O332*H332</f>
        <v>0</v>
      </c>
      <c r="Q332" s="200">
        <v>0.00014</v>
      </c>
      <c r="R332" s="200">
        <f>Q332*H332</f>
        <v>0.007807659999999999</v>
      </c>
      <c r="S332" s="200">
        <v>0</v>
      </c>
      <c r="T332" s="201">
        <f>S332*H332</f>
        <v>0</v>
      </c>
      <c r="AR332" s="23" t="s">
        <v>333</v>
      </c>
      <c r="AT332" s="23" t="s">
        <v>166</v>
      </c>
      <c r="AU332" s="23" t="s">
        <v>148</v>
      </c>
      <c r="AY332" s="23" t="s">
        <v>143</v>
      </c>
      <c r="BE332" s="202">
        <f>IF(N332="základní",J332,0)</f>
        <v>0</v>
      </c>
      <c r="BF332" s="202">
        <f>IF(N332="snížená",J332,0)</f>
        <v>0</v>
      </c>
      <c r="BG332" s="202">
        <f>IF(N332="zákl. přenesená",J332,0)</f>
        <v>0</v>
      </c>
      <c r="BH332" s="202">
        <f>IF(N332="sníž. přenesená",J332,0)</f>
        <v>0</v>
      </c>
      <c r="BI332" s="202">
        <f>IF(N332="nulová",J332,0)</f>
        <v>0</v>
      </c>
      <c r="BJ332" s="23" t="s">
        <v>148</v>
      </c>
      <c r="BK332" s="202">
        <f>ROUND(I332*H332,2)</f>
        <v>0</v>
      </c>
      <c r="BL332" s="23" t="s">
        <v>249</v>
      </c>
      <c r="BM332" s="23" t="s">
        <v>496</v>
      </c>
    </row>
    <row r="333" spans="2:51" s="12" customFormat="1" ht="12">
      <c r="B333" s="214"/>
      <c r="C333" s="215"/>
      <c r="D333" s="205" t="s">
        <v>157</v>
      </c>
      <c r="E333" s="215"/>
      <c r="F333" s="217" t="s">
        <v>497</v>
      </c>
      <c r="G333" s="215"/>
      <c r="H333" s="218">
        <v>55.769</v>
      </c>
      <c r="I333" s="219"/>
      <c r="J333" s="215"/>
      <c r="K333" s="215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157</v>
      </c>
      <c r="AU333" s="224" t="s">
        <v>148</v>
      </c>
      <c r="AV333" s="12" t="s">
        <v>148</v>
      </c>
      <c r="AW333" s="12" t="s">
        <v>6</v>
      </c>
      <c r="AX333" s="12" t="s">
        <v>82</v>
      </c>
      <c r="AY333" s="224" t="s">
        <v>143</v>
      </c>
    </row>
    <row r="334" spans="2:65" s="1" customFormat="1" ht="51" customHeight="1">
      <c r="B334" s="40"/>
      <c r="C334" s="191" t="s">
        <v>498</v>
      </c>
      <c r="D334" s="191" t="s">
        <v>149</v>
      </c>
      <c r="E334" s="192" t="s">
        <v>499</v>
      </c>
      <c r="F334" s="193" t="s">
        <v>500</v>
      </c>
      <c r="G334" s="194" t="s">
        <v>293</v>
      </c>
      <c r="H334" s="195">
        <v>2.129</v>
      </c>
      <c r="I334" s="196"/>
      <c r="J334" s="197">
        <f>ROUND(I334*H334,2)</f>
        <v>0</v>
      </c>
      <c r="K334" s="193" t="s">
        <v>153</v>
      </c>
      <c r="L334" s="60"/>
      <c r="M334" s="198" t="s">
        <v>23</v>
      </c>
      <c r="N334" s="199" t="s">
        <v>46</v>
      </c>
      <c r="O334" s="41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AR334" s="23" t="s">
        <v>249</v>
      </c>
      <c r="AT334" s="23" t="s">
        <v>149</v>
      </c>
      <c r="AU334" s="23" t="s">
        <v>148</v>
      </c>
      <c r="AY334" s="23" t="s">
        <v>143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23" t="s">
        <v>148</v>
      </c>
      <c r="BK334" s="202">
        <f>ROUND(I334*H334,2)</f>
        <v>0</v>
      </c>
      <c r="BL334" s="23" t="s">
        <v>249</v>
      </c>
      <c r="BM334" s="23" t="s">
        <v>501</v>
      </c>
    </row>
    <row r="335" spans="2:63" s="10" customFormat="1" ht="29.85" customHeight="1">
      <c r="B335" s="175"/>
      <c r="C335" s="176"/>
      <c r="D335" s="177" t="s">
        <v>73</v>
      </c>
      <c r="E335" s="189" t="s">
        <v>502</v>
      </c>
      <c r="F335" s="189" t="s">
        <v>503</v>
      </c>
      <c r="G335" s="176"/>
      <c r="H335" s="176"/>
      <c r="I335" s="179"/>
      <c r="J335" s="190">
        <f>BK335</f>
        <v>0</v>
      </c>
      <c r="K335" s="176"/>
      <c r="L335" s="181"/>
      <c r="M335" s="182"/>
      <c r="N335" s="183"/>
      <c r="O335" s="183"/>
      <c r="P335" s="184">
        <f>SUM(P336:P382)</f>
        <v>0</v>
      </c>
      <c r="Q335" s="183"/>
      <c r="R335" s="184">
        <f>SUM(R336:R382)</f>
        <v>0.28107000000000004</v>
      </c>
      <c r="S335" s="183"/>
      <c r="T335" s="185">
        <f>SUM(T336:T382)</f>
        <v>0.1636685</v>
      </c>
      <c r="AR335" s="186" t="s">
        <v>148</v>
      </c>
      <c r="AT335" s="187" t="s">
        <v>73</v>
      </c>
      <c r="AU335" s="187" t="s">
        <v>82</v>
      </c>
      <c r="AY335" s="186" t="s">
        <v>143</v>
      </c>
      <c r="BK335" s="188">
        <f>SUM(BK336:BK382)</f>
        <v>0</v>
      </c>
    </row>
    <row r="336" spans="2:65" s="1" customFormat="1" ht="16.5" customHeight="1">
      <c r="B336" s="40"/>
      <c r="C336" s="191" t="s">
        <v>504</v>
      </c>
      <c r="D336" s="191" t="s">
        <v>149</v>
      </c>
      <c r="E336" s="192" t="s">
        <v>505</v>
      </c>
      <c r="F336" s="193" t="s">
        <v>506</v>
      </c>
      <c r="G336" s="194" t="s">
        <v>507</v>
      </c>
      <c r="H336" s="195">
        <v>6</v>
      </c>
      <c r="I336" s="196"/>
      <c r="J336" s="197">
        <f>ROUND(I336*H336,2)</f>
        <v>0</v>
      </c>
      <c r="K336" s="193" t="s">
        <v>153</v>
      </c>
      <c r="L336" s="60"/>
      <c r="M336" s="198" t="s">
        <v>23</v>
      </c>
      <c r="N336" s="199" t="s">
        <v>46</v>
      </c>
      <c r="O336" s="41"/>
      <c r="P336" s="200">
        <f>O336*H336</f>
        <v>0</v>
      </c>
      <c r="Q336" s="200">
        <v>0</v>
      </c>
      <c r="R336" s="200">
        <f>Q336*H336</f>
        <v>0</v>
      </c>
      <c r="S336" s="200">
        <v>0</v>
      </c>
      <c r="T336" s="201">
        <f>S336*H336</f>
        <v>0</v>
      </c>
      <c r="AR336" s="23" t="s">
        <v>249</v>
      </c>
      <c r="AT336" s="23" t="s">
        <v>149</v>
      </c>
      <c r="AU336" s="23" t="s">
        <v>148</v>
      </c>
      <c r="AY336" s="23" t="s">
        <v>143</v>
      </c>
      <c r="BE336" s="202">
        <f>IF(N336="základní",J336,0)</f>
        <v>0</v>
      </c>
      <c r="BF336" s="202">
        <f>IF(N336="snížená",J336,0)</f>
        <v>0</v>
      </c>
      <c r="BG336" s="202">
        <f>IF(N336="zákl. přenesená",J336,0)</f>
        <v>0</v>
      </c>
      <c r="BH336" s="202">
        <f>IF(N336="sníž. přenesená",J336,0)</f>
        <v>0</v>
      </c>
      <c r="BI336" s="202">
        <f>IF(N336="nulová",J336,0)</f>
        <v>0</v>
      </c>
      <c r="BJ336" s="23" t="s">
        <v>148</v>
      </c>
      <c r="BK336" s="202">
        <f>ROUND(I336*H336,2)</f>
        <v>0</v>
      </c>
      <c r="BL336" s="23" t="s">
        <v>249</v>
      </c>
      <c r="BM336" s="23" t="s">
        <v>508</v>
      </c>
    </row>
    <row r="337" spans="2:51" s="12" customFormat="1" ht="12">
      <c r="B337" s="214"/>
      <c r="C337" s="215"/>
      <c r="D337" s="205" t="s">
        <v>157</v>
      </c>
      <c r="E337" s="216" t="s">
        <v>23</v>
      </c>
      <c r="F337" s="217" t="s">
        <v>509</v>
      </c>
      <c r="G337" s="215"/>
      <c r="H337" s="218">
        <v>6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157</v>
      </c>
      <c r="AU337" s="224" t="s">
        <v>148</v>
      </c>
      <c r="AV337" s="12" t="s">
        <v>148</v>
      </c>
      <c r="AW337" s="12" t="s">
        <v>37</v>
      </c>
      <c r="AX337" s="12" t="s">
        <v>82</v>
      </c>
      <c r="AY337" s="224" t="s">
        <v>143</v>
      </c>
    </row>
    <row r="338" spans="2:65" s="1" customFormat="1" ht="16.5" customHeight="1">
      <c r="B338" s="40"/>
      <c r="C338" s="236" t="s">
        <v>510</v>
      </c>
      <c r="D338" s="236" t="s">
        <v>166</v>
      </c>
      <c r="E338" s="237" t="s">
        <v>511</v>
      </c>
      <c r="F338" s="238" t="s">
        <v>512</v>
      </c>
      <c r="G338" s="239" t="s">
        <v>507</v>
      </c>
      <c r="H338" s="240">
        <v>6</v>
      </c>
      <c r="I338" s="241"/>
      <c r="J338" s="242">
        <f>ROUND(I338*H338,2)</f>
        <v>0</v>
      </c>
      <c r="K338" s="238" t="s">
        <v>153</v>
      </c>
      <c r="L338" s="243"/>
      <c r="M338" s="244" t="s">
        <v>23</v>
      </c>
      <c r="N338" s="245" t="s">
        <v>46</v>
      </c>
      <c r="O338" s="41"/>
      <c r="P338" s="200">
        <f>O338*H338</f>
        <v>0</v>
      </c>
      <c r="Q338" s="200">
        <v>0.00046</v>
      </c>
      <c r="R338" s="200">
        <f>Q338*H338</f>
        <v>0.0027600000000000003</v>
      </c>
      <c r="S338" s="200">
        <v>0</v>
      </c>
      <c r="T338" s="201">
        <f>S338*H338</f>
        <v>0</v>
      </c>
      <c r="AR338" s="23" t="s">
        <v>333</v>
      </c>
      <c r="AT338" s="23" t="s">
        <v>166</v>
      </c>
      <c r="AU338" s="23" t="s">
        <v>148</v>
      </c>
      <c r="AY338" s="23" t="s">
        <v>143</v>
      </c>
      <c r="BE338" s="202">
        <f>IF(N338="základní",J338,0)</f>
        <v>0</v>
      </c>
      <c r="BF338" s="202">
        <f>IF(N338="snížená",J338,0)</f>
        <v>0</v>
      </c>
      <c r="BG338" s="202">
        <f>IF(N338="zákl. přenesená",J338,0)</f>
        <v>0</v>
      </c>
      <c r="BH338" s="202">
        <f>IF(N338="sníž. přenesená",J338,0)</f>
        <v>0</v>
      </c>
      <c r="BI338" s="202">
        <f>IF(N338="nulová",J338,0)</f>
        <v>0</v>
      </c>
      <c r="BJ338" s="23" t="s">
        <v>148</v>
      </c>
      <c r="BK338" s="202">
        <f>ROUND(I338*H338,2)</f>
        <v>0</v>
      </c>
      <c r="BL338" s="23" t="s">
        <v>249</v>
      </c>
      <c r="BM338" s="23" t="s">
        <v>513</v>
      </c>
    </row>
    <row r="339" spans="2:65" s="1" customFormat="1" ht="16.5" customHeight="1">
      <c r="B339" s="40"/>
      <c r="C339" s="191" t="s">
        <v>514</v>
      </c>
      <c r="D339" s="191" t="s">
        <v>149</v>
      </c>
      <c r="E339" s="192" t="s">
        <v>515</v>
      </c>
      <c r="F339" s="193" t="s">
        <v>516</v>
      </c>
      <c r="G339" s="194" t="s">
        <v>186</v>
      </c>
      <c r="H339" s="195">
        <v>6.8</v>
      </c>
      <c r="I339" s="196"/>
      <c r="J339" s="197">
        <f>ROUND(I339*H339,2)</f>
        <v>0</v>
      </c>
      <c r="K339" s="193" t="s">
        <v>153</v>
      </c>
      <c r="L339" s="60"/>
      <c r="M339" s="198" t="s">
        <v>23</v>
      </c>
      <c r="N339" s="199" t="s">
        <v>46</v>
      </c>
      <c r="O339" s="41"/>
      <c r="P339" s="200">
        <f>O339*H339</f>
        <v>0</v>
      </c>
      <c r="Q339" s="200">
        <v>0</v>
      </c>
      <c r="R339" s="200">
        <f>Q339*H339</f>
        <v>0</v>
      </c>
      <c r="S339" s="200">
        <v>0.00187</v>
      </c>
      <c r="T339" s="201">
        <f>S339*H339</f>
        <v>0.012716</v>
      </c>
      <c r="AR339" s="23" t="s">
        <v>249</v>
      </c>
      <c r="AT339" s="23" t="s">
        <v>149</v>
      </c>
      <c r="AU339" s="23" t="s">
        <v>148</v>
      </c>
      <c r="AY339" s="23" t="s">
        <v>143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23" t="s">
        <v>148</v>
      </c>
      <c r="BK339" s="202">
        <f>ROUND(I339*H339,2)</f>
        <v>0</v>
      </c>
      <c r="BL339" s="23" t="s">
        <v>249</v>
      </c>
      <c r="BM339" s="23" t="s">
        <v>517</v>
      </c>
    </row>
    <row r="340" spans="2:51" s="11" customFormat="1" ht="12">
      <c r="B340" s="203"/>
      <c r="C340" s="204"/>
      <c r="D340" s="205" t="s">
        <v>157</v>
      </c>
      <c r="E340" s="206" t="s">
        <v>23</v>
      </c>
      <c r="F340" s="207" t="s">
        <v>518</v>
      </c>
      <c r="G340" s="204"/>
      <c r="H340" s="206" t="s">
        <v>23</v>
      </c>
      <c r="I340" s="208"/>
      <c r="J340" s="204"/>
      <c r="K340" s="204"/>
      <c r="L340" s="209"/>
      <c r="M340" s="210"/>
      <c r="N340" s="211"/>
      <c r="O340" s="211"/>
      <c r="P340" s="211"/>
      <c r="Q340" s="211"/>
      <c r="R340" s="211"/>
      <c r="S340" s="211"/>
      <c r="T340" s="212"/>
      <c r="AT340" s="213" t="s">
        <v>157</v>
      </c>
      <c r="AU340" s="213" t="s">
        <v>148</v>
      </c>
      <c r="AV340" s="11" t="s">
        <v>82</v>
      </c>
      <c r="AW340" s="11" t="s">
        <v>37</v>
      </c>
      <c r="AX340" s="11" t="s">
        <v>74</v>
      </c>
      <c r="AY340" s="213" t="s">
        <v>143</v>
      </c>
    </row>
    <row r="341" spans="2:51" s="12" customFormat="1" ht="12">
      <c r="B341" s="214"/>
      <c r="C341" s="215"/>
      <c r="D341" s="205" t="s">
        <v>157</v>
      </c>
      <c r="E341" s="216" t="s">
        <v>23</v>
      </c>
      <c r="F341" s="217" t="s">
        <v>519</v>
      </c>
      <c r="G341" s="215"/>
      <c r="H341" s="218">
        <v>6.8</v>
      </c>
      <c r="I341" s="219"/>
      <c r="J341" s="215"/>
      <c r="K341" s="215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157</v>
      </c>
      <c r="AU341" s="224" t="s">
        <v>148</v>
      </c>
      <c r="AV341" s="12" t="s">
        <v>148</v>
      </c>
      <c r="AW341" s="12" t="s">
        <v>37</v>
      </c>
      <c r="AX341" s="12" t="s">
        <v>82</v>
      </c>
      <c r="AY341" s="224" t="s">
        <v>143</v>
      </c>
    </row>
    <row r="342" spans="2:65" s="1" customFormat="1" ht="16.5" customHeight="1">
      <c r="B342" s="40"/>
      <c r="C342" s="191" t="s">
        <v>520</v>
      </c>
      <c r="D342" s="191" t="s">
        <v>149</v>
      </c>
      <c r="E342" s="192" t="s">
        <v>521</v>
      </c>
      <c r="F342" s="193" t="s">
        <v>522</v>
      </c>
      <c r="G342" s="194" t="s">
        <v>186</v>
      </c>
      <c r="H342" s="195">
        <v>1.2</v>
      </c>
      <c r="I342" s="196"/>
      <c r="J342" s="197">
        <f>ROUND(I342*H342,2)</f>
        <v>0</v>
      </c>
      <c r="K342" s="193" t="s">
        <v>153</v>
      </c>
      <c r="L342" s="60"/>
      <c r="M342" s="198" t="s">
        <v>23</v>
      </c>
      <c r="N342" s="199" t="s">
        <v>46</v>
      </c>
      <c r="O342" s="41"/>
      <c r="P342" s="200">
        <f>O342*H342</f>
        <v>0</v>
      </c>
      <c r="Q342" s="200">
        <v>0</v>
      </c>
      <c r="R342" s="200">
        <f>Q342*H342</f>
        <v>0</v>
      </c>
      <c r="S342" s="200">
        <v>0.0017</v>
      </c>
      <c r="T342" s="201">
        <f>S342*H342</f>
        <v>0.0020399999999999997</v>
      </c>
      <c r="AR342" s="23" t="s">
        <v>249</v>
      </c>
      <c r="AT342" s="23" t="s">
        <v>149</v>
      </c>
      <c r="AU342" s="23" t="s">
        <v>148</v>
      </c>
      <c r="AY342" s="23" t="s">
        <v>143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23" t="s">
        <v>148</v>
      </c>
      <c r="BK342" s="202">
        <f>ROUND(I342*H342,2)</f>
        <v>0</v>
      </c>
      <c r="BL342" s="23" t="s">
        <v>249</v>
      </c>
      <c r="BM342" s="23" t="s">
        <v>523</v>
      </c>
    </row>
    <row r="343" spans="2:51" s="11" customFormat="1" ht="12">
      <c r="B343" s="203"/>
      <c r="C343" s="204"/>
      <c r="D343" s="205" t="s">
        <v>157</v>
      </c>
      <c r="E343" s="206" t="s">
        <v>23</v>
      </c>
      <c r="F343" s="207" t="s">
        <v>524</v>
      </c>
      <c r="G343" s="204"/>
      <c r="H343" s="206" t="s">
        <v>23</v>
      </c>
      <c r="I343" s="208"/>
      <c r="J343" s="204"/>
      <c r="K343" s="204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157</v>
      </c>
      <c r="AU343" s="213" t="s">
        <v>148</v>
      </c>
      <c r="AV343" s="11" t="s">
        <v>82</v>
      </c>
      <c r="AW343" s="11" t="s">
        <v>37</v>
      </c>
      <c r="AX343" s="11" t="s">
        <v>74</v>
      </c>
      <c r="AY343" s="213" t="s">
        <v>143</v>
      </c>
    </row>
    <row r="344" spans="2:51" s="12" customFormat="1" ht="12">
      <c r="B344" s="214"/>
      <c r="C344" s="215"/>
      <c r="D344" s="205" t="s">
        <v>157</v>
      </c>
      <c r="E344" s="216" t="s">
        <v>23</v>
      </c>
      <c r="F344" s="217" t="s">
        <v>525</v>
      </c>
      <c r="G344" s="215"/>
      <c r="H344" s="218">
        <v>1.2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157</v>
      </c>
      <c r="AU344" s="224" t="s">
        <v>148</v>
      </c>
      <c r="AV344" s="12" t="s">
        <v>148</v>
      </c>
      <c r="AW344" s="12" t="s">
        <v>37</v>
      </c>
      <c r="AX344" s="12" t="s">
        <v>82</v>
      </c>
      <c r="AY344" s="224" t="s">
        <v>143</v>
      </c>
    </row>
    <row r="345" spans="2:65" s="1" customFormat="1" ht="16.5" customHeight="1">
      <c r="B345" s="40"/>
      <c r="C345" s="191" t="s">
        <v>526</v>
      </c>
      <c r="D345" s="191" t="s">
        <v>149</v>
      </c>
      <c r="E345" s="192" t="s">
        <v>527</v>
      </c>
      <c r="F345" s="193" t="s">
        <v>528</v>
      </c>
      <c r="G345" s="194" t="s">
        <v>186</v>
      </c>
      <c r="H345" s="195">
        <v>23.25</v>
      </c>
      <c r="I345" s="196"/>
      <c r="J345" s="197">
        <f>ROUND(I345*H345,2)</f>
        <v>0</v>
      </c>
      <c r="K345" s="193" t="s">
        <v>153</v>
      </c>
      <c r="L345" s="60"/>
      <c r="M345" s="198" t="s">
        <v>23</v>
      </c>
      <c r="N345" s="199" t="s">
        <v>46</v>
      </c>
      <c r="O345" s="41"/>
      <c r="P345" s="200">
        <f>O345*H345</f>
        <v>0</v>
      </c>
      <c r="Q345" s="200">
        <v>0</v>
      </c>
      <c r="R345" s="200">
        <f>Q345*H345</f>
        <v>0</v>
      </c>
      <c r="S345" s="200">
        <v>0.00167</v>
      </c>
      <c r="T345" s="201">
        <f>S345*H345</f>
        <v>0.0388275</v>
      </c>
      <c r="AR345" s="23" t="s">
        <v>249</v>
      </c>
      <c r="AT345" s="23" t="s">
        <v>149</v>
      </c>
      <c r="AU345" s="23" t="s">
        <v>148</v>
      </c>
      <c r="AY345" s="23" t="s">
        <v>143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23" t="s">
        <v>148</v>
      </c>
      <c r="BK345" s="202">
        <f>ROUND(I345*H345,2)</f>
        <v>0</v>
      </c>
      <c r="BL345" s="23" t="s">
        <v>249</v>
      </c>
      <c r="BM345" s="23" t="s">
        <v>529</v>
      </c>
    </row>
    <row r="346" spans="2:51" s="12" customFormat="1" ht="12">
      <c r="B346" s="214"/>
      <c r="C346" s="215"/>
      <c r="D346" s="205" t="s">
        <v>157</v>
      </c>
      <c r="E346" s="216" t="s">
        <v>23</v>
      </c>
      <c r="F346" s="217" t="s">
        <v>530</v>
      </c>
      <c r="G346" s="215"/>
      <c r="H346" s="218">
        <v>23.25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157</v>
      </c>
      <c r="AU346" s="224" t="s">
        <v>148</v>
      </c>
      <c r="AV346" s="12" t="s">
        <v>148</v>
      </c>
      <c r="AW346" s="12" t="s">
        <v>37</v>
      </c>
      <c r="AX346" s="12" t="s">
        <v>82</v>
      </c>
      <c r="AY346" s="224" t="s">
        <v>143</v>
      </c>
    </row>
    <row r="347" spans="2:65" s="1" customFormat="1" ht="16.5" customHeight="1">
      <c r="B347" s="40"/>
      <c r="C347" s="191" t="s">
        <v>531</v>
      </c>
      <c r="D347" s="191" t="s">
        <v>149</v>
      </c>
      <c r="E347" s="192" t="s">
        <v>532</v>
      </c>
      <c r="F347" s="193" t="s">
        <v>533</v>
      </c>
      <c r="G347" s="194" t="s">
        <v>186</v>
      </c>
      <c r="H347" s="195">
        <v>7.1</v>
      </c>
      <c r="I347" s="196"/>
      <c r="J347" s="197">
        <f>ROUND(I347*H347,2)</f>
        <v>0</v>
      </c>
      <c r="K347" s="193" t="s">
        <v>153</v>
      </c>
      <c r="L347" s="60"/>
      <c r="M347" s="198" t="s">
        <v>23</v>
      </c>
      <c r="N347" s="199" t="s">
        <v>46</v>
      </c>
      <c r="O347" s="41"/>
      <c r="P347" s="200">
        <f>O347*H347</f>
        <v>0</v>
      </c>
      <c r="Q347" s="200">
        <v>0</v>
      </c>
      <c r="R347" s="200">
        <f>Q347*H347</f>
        <v>0</v>
      </c>
      <c r="S347" s="200">
        <v>0.00175</v>
      </c>
      <c r="T347" s="201">
        <f>S347*H347</f>
        <v>0.012425</v>
      </c>
      <c r="AR347" s="23" t="s">
        <v>249</v>
      </c>
      <c r="AT347" s="23" t="s">
        <v>149</v>
      </c>
      <c r="AU347" s="23" t="s">
        <v>148</v>
      </c>
      <c r="AY347" s="23" t="s">
        <v>143</v>
      </c>
      <c r="BE347" s="202">
        <f>IF(N347="základní",J347,0)</f>
        <v>0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23" t="s">
        <v>148</v>
      </c>
      <c r="BK347" s="202">
        <f>ROUND(I347*H347,2)</f>
        <v>0</v>
      </c>
      <c r="BL347" s="23" t="s">
        <v>249</v>
      </c>
      <c r="BM347" s="23" t="s">
        <v>534</v>
      </c>
    </row>
    <row r="348" spans="2:51" s="11" customFormat="1" ht="12">
      <c r="B348" s="203"/>
      <c r="C348" s="204"/>
      <c r="D348" s="205" t="s">
        <v>157</v>
      </c>
      <c r="E348" s="206" t="s">
        <v>23</v>
      </c>
      <c r="F348" s="207" t="s">
        <v>535</v>
      </c>
      <c r="G348" s="204"/>
      <c r="H348" s="206" t="s">
        <v>23</v>
      </c>
      <c r="I348" s="208"/>
      <c r="J348" s="204"/>
      <c r="K348" s="204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157</v>
      </c>
      <c r="AU348" s="213" t="s">
        <v>148</v>
      </c>
      <c r="AV348" s="11" t="s">
        <v>82</v>
      </c>
      <c r="AW348" s="11" t="s">
        <v>37</v>
      </c>
      <c r="AX348" s="11" t="s">
        <v>74</v>
      </c>
      <c r="AY348" s="213" t="s">
        <v>143</v>
      </c>
    </row>
    <row r="349" spans="2:51" s="12" customFormat="1" ht="12">
      <c r="B349" s="214"/>
      <c r="C349" s="215"/>
      <c r="D349" s="205" t="s">
        <v>157</v>
      </c>
      <c r="E349" s="216" t="s">
        <v>23</v>
      </c>
      <c r="F349" s="217" t="s">
        <v>536</v>
      </c>
      <c r="G349" s="215"/>
      <c r="H349" s="218">
        <v>2.6</v>
      </c>
      <c r="I349" s="219"/>
      <c r="J349" s="215"/>
      <c r="K349" s="215"/>
      <c r="L349" s="220"/>
      <c r="M349" s="221"/>
      <c r="N349" s="222"/>
      <c r="O349" s="222"/>
      <c r="P349" s="222"/>
      <c r="Q349" s="222"/>
      <c r="R349" s="222"/>
      <c r="S349" s="222"/>
      <c r="T349" s="223"/>
      <c r="AT349" s="224" t="s">
        <v>157</v>
      </c>
      <c r="AU349" s="224" t="s">
        <v>148</v>
      </c>
      <c r="AV349" s="12" t="s">
        <v>148</v>
      </c>
      <c r="AW349" s="12" t="s">
        <v>37</v>
      </c>
      <c r="AX349" s="12" t="s">
        <v>74</v>
      </c>
      <c r="AY349" s="224" t="s">
        <v>143</v>
      </c>
    </row>
    <row r="350" spans="2:51" s="11" customFormat="1" ht="12">
      <c r="B350" s="203"/>
      <c r="C350" s="204"/>
      <c r="D350" s="205" t="s">
        <v>157</v>
      </c>
      <c r="E350" s="206" t="s">
        <v>23</v>
      </c>
      <c r="F350" s="207" t="s">
        <v>537</v>
      </c>
      <c r="G350" s="204"/>
      <c r="H350" s="206" t="s">
        <v>23</v>
      </c>
      <c r="I350" s="208"/>
      <c r="J350" s="204"/>
      <c r="K350" s="204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157</v>
      </c>
      <c r="AU350" s="213" t="s">
        <v>148</v>
      </c>
      <c r="AV350" s="11" t="s">
        <v>82</v>
      </c>
      <c r="AW350" s="11" t="s">
        <v>37</v>
      </c>
      <c r="AX350" s="11" t="s">
        <v>74</v>
      </c>
      <c r="AY350" s="213" t="s">
        <v>143</v>
      </c>
    </row>
    <row r="351" spans="2:51" s="12" customFormat="1" ht="12">
      <c r="B351" s="214"/>
      <c r="C351" s="215"/>
      <c r="D351" s="205" t="s">
        <v>157</v>
      </c>
      <c r="E351" s="216" t="s">
        <v>23</v>
      </c>
      <c r="F351" s="217" t="s">
        <v>538</v>
      </c>
      <c r="G351" s="215"/>
      <c r="H351" s="218">
        <v>1.5</v>
      </c>
      <c r="I351" s="219"/>
      <c r="J351" s="215"/>
      <c r="K351" s="215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157</v>
      </c>
      <c r="AU351" s="224" t="s">
        <v>148</v>
      </c>
      <c r="AV351" s="12" t="s">
        <v>148</v>
      </c>
      <c r="AW351" s="12" t="s">
        <v>37</v>
      </c>
      <c r="AX351" s="12" t="s">
        <v>74</v>
      </c>
      <c r="AY351" s="224" t="s">
        <v>143</v>
      </c>
    </row>
    <row r="352" spans="2:51" s="11" customFormat="1" ht="12">
      <c r="B352" s="203"/>
      <c r="C352" s="204"/>
      <c r="D352" s="205" t="s">
        <v>157</v>
      </c>
      <c r="E352" s="206" t="s">
        <v>23</v>
      </c>
      <c r="F352" s="207" t="s">
        <v>539</v>
      </c>
      <c r="G352" s="204"/>
      <c r="H352" s="206" t="s">
        <v>23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157</v>
      </c>
      <c r="AU352" s="213" t="s">
        <v>148</v>
      </c>
      <c r="AV352" s="11" t="s">
        <v>82</v>
      </c>
      <c r="AW352" s="11" t="s">
        <v>37</v>
      </c>
      <c r="AX352" s="11" t="s">
        <v>74</v>
      </c>
      <c r="AY352" s="213" t="s">
        <v>143</v>
      </c>
    </row>
    <row r="353" spans="2:51" s="12" customFormat="1" ht="12">
      <c r="B353" s="214"/>
      <c r="C353" s="215"/>
      <c r="D353" s="205" t="s">
        <v>157</v>
      </c>
      <c r="E353" s="216" t="s">
        <v>23</v>
      </c>
      <c r="F353" s="217" t="s">
        <v>540</v>
      </c>
      <c r="G353" s="215"/>
      <c r="H353" s="218">
        <v>3</v>
      </c>
      <c r="I353" s="219"/>
      <c r="J353" s="215"/>
      <c r="K353" s="215"/>
      <c r="L353" s="220"/>
      <c r="M353" s="221"/>
      <c r="N353" s="222"/>
      <c r="O353" s="222"/>
      <c r="P353" s="222"/>
      <c r="Q353" s="222"/>
      <c r="R353" s="222"/>
      <c r="S353" s="222"/>
      <c r="T353" s="223"/>
      <c r="AT353" s="224" t="s">
        <v>157</v>
      </c>
      <c r="AU353" s="224" t="s">
        <v>148</v>
      </c>
      <c r="AV353" s="12" t="s">
        <v>148</v>
      </c>
      <c r="AW353" s="12" t="s">
        <v>37</v>
      </c>
      <c r="AX353" s="12" t="s">
        <v>74</v>
      </c>
      <c r="AY353" s="224" t="s">
        <v>143</v>
      </c>
    </row>
    <row r="354" spans="2:51" s="13" customFormat="1" ht="12">
      <c r="B354" s="225"/>
      <c r="C354" s="226"/>
      <c r="D354" s="205" t="s">
        <v>157</v>
      </c>
      <c r="E354" s="227" t="s">
        <v>23</v>
      </c>
      <c r="F354" s="228" t="s">
        <v>165</v>
      </c>
      <c r="G354" s="226"/>
      <c r="H354" s="229">
        <v>7.1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AT354" s="235" t="s">
        <v>157</v>
      </c>
      <c r="AU354" s="235" t="s">
        <v>148</v>
      </c>
      <c r="AV354" s="13" t="s">
        <v>154</v>
      </c>
      <c r="AW354" s="13" t="s">
        <v>37</v>
      </c>
      <c r="AX354" s="13" t="s">
        <v>82</v>
      </c>
      <c r="AY354" s="235" t="s">
        <v>143</v>
      </c>
    </row>
    <row r="355" spans="2:65" s="1" customFormat="1" ht="16.5" customHeight="1">
      <c r="B355" s="40"/>
      <c r="C355" s="191" t="s">
        <v>541</v>
      </c>
      <c r="D355" s="191" t="s">
        <v>149</v>
      </c>
      <c r="E355" s="192" t="s">
        <v>542</v>
      </c>
      <c r="F355" s="193" t="s">
        <v>543</v>
      </c>
      <c r="G355" s="194" t="s">
        <v>186</v>
      </c>
      <c r="H355" s="195">
        <v>31.5</v>
      </c>
      <c r="I355" s="196"/>
      <c r="J355" s="197">
        <f>ROUND(I355*H355,2)</f>
        <v>0</v>
      </c>
      <c r="K355" s="193" t="s">
        <v>153</v>
      </c>
      <c r="L355" s="60"/>
      <c r="M355" s="198" t="s">
        <v>23</v>
      </c>
      <c r="N355" s="199" t="s">
        <v>46</v>
      </c>
      <c r="O355" s="41"/>
      <c r="P355" s="200">
        <f>O355*H355</f>
        <v>0</v>
      </c>
      <c r="Q355" s="200">
        <v>0</v>
      </c>
      <c r="R355" s="200">
        <f>Q355*H355</f>
        <v>0</v>
      </c>
      <c r="S355" s="200">
        <v>0.0026</v>
      </c>
      <c r="T355" s="201">
        <f>S355*H355</f>
        <v>0.0819</v>
      </c>
      <c r="AR355" s="23" t="s">
        <v>249</v>
      </c>
      <c r="AT355" s="23" t="s">
        <v>149</v>
      </c>
      <c r="AU355" s="23" t="s">
        <v>148</v>
      </c>
      <c r="AY355" s="23" t="s">
        <v>143</v>
      </c>
      <c r="BE355" s="202">
        <f>IF(N355="základní",J355,0)</f>
        <v>0</v>
      </c>
      <c r="BF355" s="202">
        <f>IF(N355="snížená",J355,0)</f>
        <v>0</v>
      </c>
      <c r="BG355" s="202">
        <f>IF(N355="zákl. přenesená",J355,0)</f>
        <v>0</v>
      </c>
      <c r="BH355" s="202">
        <f>IF(N355="sníž. přenesená",J355,0)</f>
        <v>0</v>
      </c>
      <c r="BI355" s="202">
        <f>IF(N355="nulová",J355,0)</f>
        <v>0</v>
      </c>
      <c r="BJ355" s="23" t="s">
        <v>148</v>
      </c>
      <c r="BK355" s="202">
        <f>ROUND(I355*H355,2)</f>
        <v>0</v>
      </c>
      <c r="BL355" s="23" t="s">
        <v>249</v>
      </c>
      <c r="BM355" s="23" t="s">
        <v>544</v>
      </c>
    </row>
    <row r="356" spans="2:51" s="12" customFormat="1" ht="12">
      <c r="B356" s="214"/>
      <c r="C356" s="215"/>
      <c r="D356" s="205" t="s">
        <v>157</v>
      </c>
      <c r="E356" s="216" t="s">
        <v>23</v>
      </c>
      <c r="F356" s="217" t="s">
        <v>382</v>
      </c>
      <c r="G356" s="215"/>
      <c r="H356" s="218">
        <v>31.5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157</v>
      </c>
      <c r="AU356" s="224" t="s">
        <v>148</v>
      </c>
      <c r="AV356" s="12" t="s">
        <v>148</v>
      </c>
      <c r="AW356" s="12" t="s">
        <v>37</v>
      </c>
      <c r="AX356" s="12" t="s">
        <v>82</v>
      </c>
      <c r="AY356" s="224" t="s">
        <v>143</v>
      </c>
    </row>
    <row r="357" spans="2:65" s="1" customFormat="1" ht="16.5" customHeight="1">
      <c r="B357" s="40"/>
      <c r="C357" s="191" t="s">
        <v>545</v>
      </c>
      <c r="D357" s="191" t="s">
        <v>149</v>
      </c>
      <c r="E357" s="192" t="s">
        <v>546</v>
      </c>
      <c r="F357" s="193" t="s">
        <v>547</v>
      </c>
      <c r="G357" s="194" t="s">
        <v>186</v>
      </c>
      <c r="H357" s="195">
        <v>4</v>
      </c>
      <c r="I357" s="196"/>
      <c r="J357" s="197">
        <f>ROUND(I357*H357,2)</f>
        <v>0</v>
      </c>
      <c r="K357" s="193" t="s">
        <v>153</v>
      </c>
      <c r="L357" s="60"/>
      <c r="M357" s="198" t="s">
        <v>23</v>
      </c>
      <c r="N357" s="199" t="s">
        <v>46</v>
      </c>
      <c r="O357" s="41"/>
      <c r="P357" s="200">
        <f>O357*H357</f>
        <v>0</v>
      </c>
      <c r="Q357" s="200">
        <v>0</v>
      </c>
      <c r="R357" s="200">
        <f>Q357*H357</f>
        <v>0</v>
      </c>
      <c r="S357" s="200">
        <v>0.00394</v>
      </c>
      <c r="T357" s="201">
        <f>S357*H357</f>
        <v>0.01576</v>
      </c>
      <c r="AR357" s="23" t="s">
        <v>249</v>
      </c>
      <c r="AT357" s="23" t="s">
        <v>149</v>
      </c>
      <c r="AU357" s="23" t="s">
        <v>148</v>
      </c>
      <c r="AY357" s="23" t="s">
        <v>143</v>
      </c>
      <c r="BE357" s="202">
        <f>IF(N357="základní",J357,0)</f>
        <v>0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23" t="s">
        <v>148</v>
      </c>
      <c r="BK357" s="202">
        <f>ROUND(I357*H357,2)</f>
        <v>0</v>
      </c>
      <c r="BL357" s="23" t="s">
        <v>249</v>
      </c>
      <c r="BM357" s="23" t="s">
        <v>548</v>
      </c>
    </row>
    <row r="358" spans="2:51" s="12" customFormat="1" ht="12">
      <c r="B358" s="214"/>
      <c r="C358" s="215"/>
      <c r="D358" s="205" t="s">
        <v>157</v>
      </c>
      <c r="E358" s="216" t="s">
        <v>23</v>
      </c>
      <c r="F358" s="217" t="s">
        <v>549</v>
      </c>
      <c r="G358" s="215"/>
      <c r="H358" s="218">
        <v>4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157</v>
      </c>
      <c r="AU358" s="224" t="s">
        <v>148</v>
      </c>
      <c r="AV358" s="12" t="s">
        <v>148</v>
      </c>
      <c r="AW358" s="12" t="s">
        <v>37</v>
      </c>
      <c r="AX358" s="12" t="s">
        <v>82</v>
      </c>
      <c r="AY358" s="224" t="s">
        <v>143</v>
      </c>
    </row>
    <row r="359" spans="2:65" s="1" customFormat="1" ht="25.5" customHeight="1">
      <c r="B359" s="40"/>
      <c r="C359" s="191" t="s">
        <v>550</v>
      </c>
      <c r="D359" s="191" t="s">
        <v>149</v>
      </c>
      <c r="E359" s="192" t="s">
        <v>551</v>
      </c>
      <c r="F359" s="193" t="s">
        <v>552</v>
      </c>
      <c r="G359" s="194" t="s">
        <v>186</v>
      </c>
      <c r="H359" s="195">
        <v>7.3</v>
      </c>
      <c r="I359" s="196"/>
      <c r="J359" s="197">
        <f>ROUND(I359*H359,2)</f>
        <v>0</v>
      </c>
      <c r="K359" s="193" t="s">
        <v>153</v>
      </c>
      <c r="L359" s="60"/>
      <c r="M359" s="198" t="s">
        <v>23</v>
      </c>
      <c r="N359" s="199" t="s">
        <v>46</v>
      </c>
      <c r="O359" s="41"/>
      <c r="P359" s="200">
        <f>O359*H359</f>
        <v>0</v>
      </c>
      <c r="Q359" s="200">
        <v>0.00065</v>
      </c>
      <c r="R359" s="200">
        <f>Q359*H359</f>
        <v>0.004745</v>
      </c>
      <c r="S359" s="200">
        <v>0</v>
      </c>
      <c r="T359" s="201">
        <f>S359*H359</f>
        <v>0</v>
      </c>
      <c r="AR359" s="23" t="s">
        <v>249</v>
      </c>
      <c r="AT359" s="23" t="s">
        <v>149</v>
      </c>
      <c r="AU359" s="23" t="s">
        <v>148</v>
      </c>
      <c r="AY359" s="23" t="s">
        <v>143</v>
      </c>
      <c r="BE359" s="202">
        <f>IF(N359="základní",J359,0)</f>
        <v>0</v>
      </c>
      <c r="BF359" s="202">
        <f>IF(N359="snížená",J359,0)</f>
        <v>0</v>
      </c>
      <c r="BG359" s="202">
        <f>IF(N359="zákl. přenesená",J359,0)</f>
        <v>0</v>
      </c>
      <c r="BH359" s="202">
        <f>IF(N359="sníž. přenesená",J359,0)</f>
        <v>0</v>
      </c>
      <c r="BI359" s="202">
        <f>IF(N359="nulová",J359,0)</f>
        <v>0</v>
      </c>
      <c r="BJ359" s="23" t="s">
        <v>148</v>
      </c>
      <c r="BK359" s="202">
        <f>ROUND(I359*H359,2)</f>
        <v>0</v>
      </c>
      <c r="BL359" s="23" t="s">
        <v>249</v>
      </c>
      <c r="BM359" s="23" t="s">
        <v>553</v>
      </c>
    </row>
    <row r="360" spans="2:65" s="1" customFormat="1" ht="25.5" customHeight="1">
      <c r="B360" s="40"/>
      <c r="C360" s="191" t="s">
        <v>554</v>
      </c>
      <c r="D360" s="191" t="s">
        <v>149</v>
      </c>
      <c r="E360" s="192" t="s">
        <v>555</v>
      </c>
      <c r="F360" s="193" t="s">
        <v>556</v>
      </c>
      <c r="G360" s="194" t="s">
        <v>186</v>
      </c>
      <c r="H360" s="195">
        <v>1.2</v>
      </c>
      <c r="I360" s="196"/>
      <c r="J360" s="197">
        <f>ROUND(I360*H360,2)</f>
        <v>0</v>
      </c>
      <c r="K360" s="193" t="s">
        <v>153</v>
      </c>
      <c r="L360" s="60"/>
      <c r="M360" s="198" t="s">
        <v>23</v>
      </c>
      <c r="N360" s="199" t="s">
        <v>46</v>
      </c>
      <c r="O360" s="41"/>
      <c r="P360" s="200">
        <f>O360*H360</f>
        <v>0</v>
      </c>
      <c r="Q360" s="200">
        <v>0.00293</v>
      </c>
      <c r="R360" s="200">
        <f>Q360*H360</f>
        <v>0.0035159999999999996</v>
      </c>
      <c r="S360" s="200">
        <v>0</v>
      </c>
      <c r="T360" s="201">
        <f>S360*H360</f>
        <v>0</v>
      </c>
      <c r="AR360" s="23" t="s">
        <v>249</v>
      </c>
      <c r="AT360" s="23" t="s">
        <v>149</v>
      </c>
      <c r="AU360" s="23" t="s">
        <v>148</v>
      </c>
      <c r="AY360" s="23" t="s">
        <v>143</v>
      </c>
      <c r="BE360" s="202">
        <f>IF(N360="základní",J360,0)</f>
        <v>0</v>
      </c>
      <c r="BF360" s="202">
        <f>IF(N360="snížená",J360,0)</f>
        <v>0</v>
      </c>
      <c r="BG360" s="202">
        <f>IF(N360="zákl. přenesená",J360,0)</f>
        <v>0</v>
      </c>
      <c r="BH360" s="202">
        <f>IF(N360="sníž. přenesená",J360,0)</f>
        <v>0</v>
      </c>
      <c r="BI360" s="202">
        <f>IF(N360="nulová",J360,0)</f>
        <v>0</v>
      </c>
      <c r="BJ360" s="23" t="s">
        <v>148</v>
      </c>
      <c r="BK360" s="202">
        <f>ROUND(I360*H360,2)</f>
        <v>0</v>
      </c>
      <c r="BL360" s="23" t="s">
        <v>249</v>
      </c>
      <c r="BM360" s="23" t="s">
        <v>557</v>
      </c>
    </row>
    <row r="361" spans="2:65" s="1" customFormat="1" ht="25.5" customHeight="1">
      <c r="B361" s="40"/>
      <c r="C361" s="191" t="s">
        <v>558</v>
      </c>
      <c r="D361" s="191" t="s">
        <v>149</v>
      </c>
      <c r="E361" s="192" t="s">
        <v>559</v>
      </c>
      <c r="F361" s="193" t="s">
        <v>560</v>
      </c>
      <c r="G361" s="194" t="s">
        <v>186</v>
      </c>
      <c r="H361" s="195">
        <v>31.5</v>
      </c>
      <c r="I361" s="196"/>
      <c r="J361" s="197">
        <f>ROUND(I361*H361,2)</f>
        <v>0</v>
      </c>
      <c r="K361" s="193" t="s">
        <v>153</v>
      </c>
      <c r="L361" s="60"/>
      <c r="M361" s="198" t="s">
        <v>23</v>
      </c>
      <c r="N361" s="199" t="s">
        <v>46</v>
      </c>
      <c r="O361" s="41"/>
      <c r="P361" s="200">
        <f>O361*H361</f>
        <v>0</v>
      </c>
      <c r="Q361" s="200">
        <v>0.00198</v>
      </c>
      <c r="R361" s="200">
        <f>Q361*H361</f>
        <v>0.06237</v>
      </c>
      <c r="S361" s="200">
        <v>0</v>
      </c>
      <c r="T361" s="201">
        <f>S361*H361</f>
        <v>0</v>
      </c>
      <c r="AR361" s="23" t="s">
        <v>249</v>
      </c>
      <c r="AT361" s="23" t="s">
        <v>149</v>
      </c>
      <c r="AU361" s="23" t="s">
        <v>148</v>
      </c>
      <c r="AY361" s="23" t="s">
        <v>143</v>
      </c>
      <c r="BE361" s="202">
        <f>IF(N361="základní",J361,0)</f>
        <v>0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23" t="s">
        <v>148</v>
      </c>
      <c r="BK361" s="202">
        <f>ROUND(I361*H361,2)</f>
        <v>0</v>
      </c>
      <c r="BL361" s="23" t="s">
        <v>249</v>
      </c>
      <c r="BM361" s="23" t="s">
        <v>561</v>
      </c>
    </row>
    <row r="362" spans="2:65" s="1" customFormat="1" ht="25.5" customHeight="1">
      <c r="B362" s="40"/>
      <c r="C362" s="191" t="s">
        <v>562</v>
      </c>
      <c r="D362" s="191" t="s">
        <v>149</v>
      </c>
      <c r="E362" s="192" t="s">
        <v>563</v>
      </c>
      <c r="F362" s="193" t="s">
        <v>564</v>
      </c>
      <c r="G362" s="194" t="s">
        <v>186</v>
      </c>
      <c r="H362" s="195">
        <v>6.8</v>
      </c>
      <c r="I362" s="196"/>
      <c r="J362" s="197">
        <f>ROUND(I362*H362,2)</f>
        <v>0</v>
      </c>
      <c r="K362" s="193" t="s">
        <v>153</v>
      </c>
      <c r="L362" s="60"/>
      <c r="M362" s="198" t="s">
        <v>23</v>
      </c>
      <c r="N362" s="199" t="s">
        <v>46</v>
      </c>
      <c r="O362" s="41"/>
      <c r="P362" s="200">
        <f>O362*H362</f>
        <v>0</v>
      </c>
      <c r="Q362" s="200">
        <v>0.00584</v>
      </c>
      <c r="R362" s="200">
        <f>Q362*H362</f>
        <v>0.039712</v>
      </c>
      <c r="S362" s="200">
        <v>0</v>
      </c>
      <c r="T362" s="201">
        <f>S362*H362</f>
        <v>0</v>
      </c>
      <c r="AR362" s="23" t="s">
        <v>249</v>
      </c>
      <c r="AT362" s="23" t="s">
        <v>149</v>
      </c>
      <c r="AU362" s="23" t="s">
        <v>148</v>
      </c>
      <c r="AY362" s="23" t="s">
        <v>143</v>
      </c>
      <c r="BE362" s="202">
        <f>IF(N362="základní",J362,0)</f>
        <v>0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23" t="s">
        <v>148</v>
      </c>
      <c r="BK362" s="202">
        <f>ROUND(I362*H362,2)</f>
        <v>0</v>
      </c>
      <c r="BL362" s="23" t="s">
        <v>249</v>
      </c>
      <c r="BM362" s="23" t="s">
        <v>565</v>
      </c>
    </row>
    <row r="363" spans="2:65" s="1" customFormat="1" ht="25.5" customHeight="1">
      <c r="B363" s="40"/>
      <c r="C363" s="191" t="s">
        <v>566</v>
      </c>
      <c r="D363" s="191" t="s">
        <v>149</v>
      </c>
      <c r="E363" s="192" t="s">
        <v>567</v>
      </c>
      <c r="F363" s="193" t="s">
        <v>568</v>
      </c>
      <c r="G363" s="194" t="s">
        <v>186</v>
      </c>
      <c r="H363" s="195">
        <v>10</v>
      </c>
      <c r="I363" s="196"/>
      <c r="J363" s="197">
        <f>ROUND(I363*H363,2)</f>
        <v>0</v>
      </c>
      <c r="K363" s="193" t="s">
        <v>153</v>
      </c>
      <c r="L363" s="60"/>
      <c r="M363" s="198" t="s">
        <v>23</v>
      </c>
      <c r="N363" s="199" t="s">
        <v>46</v>
      </c>
      <c r="O363" s="41"/>
      <c r="P363" s="200">
        <f>O363*H363</f>
        <v>0</v>
      </c>
      <c r="Q363" s="200">
        <v>0.00121</v>
      </c>
      <c r="R363" s="200">
        <f>Q363*H363</f>
        <v>0.0121</v>
      </c>
      <c r="S363" s="200">
        <v>0</v>
      </c>
      <c r="T363" s="201">
        <f>S363*H363</f>
        <v>0</v>
      </c>
      <c r="AR363" s="23" t="s">
        <v>249</v>
      </c>
      <c r="AT363" s="23" t="s">
        <v>149</v>
      </c>
      <c r="AU363" s="23" t="s">
        <v>148</v>
      </c>
      <c r="AY363" s="23" t="s">
        <v>143</v>
      </c>
      <c r="BE363" s="202">
        <f>IF(N363="základní",J363,0)</f>
        <v>0</v>
      </c>
      <c r="BF363" s="202">
        <f>IF(N363="snížená",J363,0)</f>
        <v>0</v>
      </c>
      <c r="BG363" s="202">
        <f>IF(N363="zákl. přenesená",J363,0)</f>
        <v>0</v>
      </c>
      <c r="BH363" s="202">
        <f>IF(N363="sníž. přenesená",J363,0)</f>
        <v>0</v>
      </c>
      <c r="BI363" s="202">
        <f>IF(N363="nulová",J363,0)</f>
        <v>0</v>
      </c>
      <c r="BJ363" s="23" t="s">
        <v>148</v>
      </c>
      <c r="BK363" s="202">
        <f>ROUND(I363*H363,2)</f>
        <v>0</v>
      </c>
      <c r="BL363" s="23" t="s">
        <v>249</v>
      </c>
      <c r="BM363" s="23" t="s">
        <v>569</v>
      </c>
    </row>
    <row r="364" spans="2:51" s="12" customFormat="1" ht="12">
      <c r="B364" s="214"/>
      <c r="C364" s="215"/>
      <c r="D364" s="205" t="s">
        <v>157</v>
      </c>
      <c r="E364" s="216" t="s">
        <v>23</v>
      </c>
      <c r="F364" s="217" t="s">
        <v>570</v>
      </c>
      <c r="G364" s="215"/>
      <c r="H364" s="218">
        <v>10</v>
      </c>
      <c r="I364" s="219"/>
      <c r="J364" s="215"/>
      <c r="K364" s="215"/>
      <c r="L364" s="220"/>
      <c r="M364" s="221"/>
      <c r="N364" s="222"/>
      <c r="O364" s="222"/>
      <c r="P364" s="222"/>
      <c r="Q364" s="222"/>
      <c r="R364" s="222"/>
      <c r="S364" s="222"/>
      <c r="T364" s="223"/>
      <c r="AT364" s="224" t="s">
        <v>157</v>
      </c>
      <c r="AU364" s="224" t="s">
        <v>148</v>
      </c>
      <c r="AV364" s="12" t="s">
        <v>148</v>
      </c>
      <c r="AW364" s="12" t="s">
        <v>37</v>
      </c>
      <c r="AX364" s="12" t="s">
        <v>82</v>
      </c>
      <c r="AY364" s="224" t="s">
        <v>143</v>
      </c>
    </row>
    <row r="365" spans="2:65" s="1" customFormat="1" ht="25.5" customHeight="1">
      <c r="B365" s="40"/>
      <c r="C365" s="191" t="s">
        <v>571</v>
      </c>
      <c r="D365" s="191" t="s">
        <v>149</v>
      </c>
      <c r="E365" s="192" t="s">
        <v>572</v>
      </c>
      <c r="F365" s="193" t="s">
        <v>573</v>
      </c>
      <c r="G365" s="194" t="s">
        <v>186</v>
      </c>
      <c r="H365" s="195">
        <v>7.3</v>
      </c>
      <c r="I365" s="196"/>
      <c r="J365" s="197">
        <f>ROUND(I365*H365,2)</f>
        <v>0</v>
      </c>
      <c r="K365" s="193" t="s">
        <v>153</v>
      </c>
      <c r="L365" s="60"/>
      <c r="M365" s="198" t="s">
        <v>23</v>
      </c>
      <c r="N365" s="199" t="s">
        <v>46</v>
      </c>
      <c r="O365" s="41"/>
      <c r="P365" s="200">
        <f>O365*H365</f>
        <v>0</v>
      </c>
      <c r="Q365" s="200">
        <v>0.00294</v>
      </c>
      <c r="R365" s="200">
        <f>Q365*H365</f>
        <v>0.021462</v>
      </c>
      <c r="S365" s="200">
        <v>0</v>
      </c>
      <c r="T365" s="201">
        <f>S365*H365</f>
        <v>0</v>
      </c>
      <c r="AR365" s="23" t="s">
        <v>249</v>
      </c>
      <c r="AT365" s="23" t="s">
        <v>149</v>
      </c>
      <c r="AU365" s="23" t="s">
        <v>148</v>
      </c>
      <c r="AY365" s="23" t="s">
        <v>143</v>
      </c>
      <c r="BE365" s="202">
        <f>IF(N365="základní",J365,0)</f>
        <v>0</v>
      </c>
      <c r="BF365" s="202">
        <f>IF(N365="snížená",J365,0)</f>
        <v>0</v>
      </c>
      <c r="BG365" s="202">
        <f>IF(N365="zákl. přenesená",J365,0)</f>
        <v>0</v>
      </c>
      <c r="BH365" s="202">
        <f>IF(N365="sníž. přenesená",J365,0)</f>
        <v>0</v>
      </c>
      <c r="BI365" s="202">
        <f>IF(N365="nulová",J365,0)</f>
        <v>0</v>
      </c>
      <c r="BJ365" s="23" t="s">
        <v>148</v>
      </c>
      <c r="BK365" s="202">
        <f>ROUND(I365*H365,2)</f>
        <v>0</v>
      </c>
      <c r="BL365" s="23" t="s">
        <v>249</v>
      </c>
      <c r="BM365" s="23" t="s">
        <v>574</v>
      </c>
    </row>
    <row r="366" spans="2:51" s="11" customFormat="1" ht="12">
      <c r="B366" s="203"/>
      <c r="C366" s="204"/>
      <c r="D366" s="205" t="s">
        <v>157</v>
      </c>
      <c r="E366" s="206" t="s">
        <v>23</v>
      </c>
      <c r="F366" s="207" t="s">
        <v>535</v>
      </c>
      <c r="G366" s="204"/>
      <c r="H366" s="206" t="s">
        <v>23</v>
      </c>
      <c r="I366" s="208"/>
      <c r="J366" s="204"/>
      <c r="K366" s="204"/>
      <c r="L366" s="209"/>
      <c r="M366" s="210"/>
      <c r="N366" s="211"/>
      <c r="O366" s="211"/>
      <c r="P366" s="211"/>
      <c r="Q366" s="211"/>
      <c r="R366" s="211"/>
      <c r="S366" s="211"/>
      <c r="T366" s="212"/>
      <c r="AT366" s="213" t="s">
        <v>157</v>
      </c>
      <c r="AU366" s="213" t="s">
        <v>148</v>
      </c>
      <c r="AV366" s="11" t="s">
        <v>82</v>
      </c>
      <c r="AW366" s="11" t="s">
        <v>37</v>
      </c>
      <c r="AX366" s="11" t="s">
        <v>74</v>
      </c>
      <c r="AY366" s="213" t="s">
        <v>143</v>
      </c>
    </row>
    <row r="367" spans="2:51" s="12" customFormat="1" ht="12">
      <c r="B367" s="214"/>
      <c r="C367" s="215"/>
      <c r="D367" s="205" t="s">
        <v>157</v>
      </c>
      <c r="E367" s="216" t="s">
        <v>23</v>
      </c>
      <c r="F367" s="217" t="s">
        <v>536</v>
      </c>
      <c r="G367" s="215"/>
      <c r="H367" s="218">
        <v>2.6</v>
      </c>
      <c r="I367" s="219"/>
      <c r="J367" s="215"/>
      <c r="K367" s="215"/>
      <c r="L367" s="220"/>
      <c r="M367" s="221"/>
      <c r="N367" s="222"/>
      <c r="O367" s="222"/>
      <c r="P367" s="222"/>
      <c r="Q367" s="222"/>
      <c r="R367" s="222"/>
      <c r="S367" s="222"/>
      <c r="T367" s="223"/>
      <c r="AT367" s="224" t="s">
        <v>157</v>
      </c>
      <c r="AU367" s="224" t="s">
        <v>148</v>
      </c>
      <c r="AV367" s="12" t="s">
        <v>148</v>
      </c>
      <c r="AW367" s="12" t="s">
        <v>37</v>
      </c>
      <c r="AX367" s="12" t="s">
        <v>74</v>
      </c>
      <c r="AY367" s="224" t="s">
        <v>143</v>
      </c>
    </row>
    <row r="368" spans="2:51" s="11" customFormat="1" ht="12">
      <c r="B368" s="203"/>
      <c r="C368" s="204"/>
      <c r="D368" s="205" t="s">
        <v>157</v>
      </c>
      <c r="E368" s="206" t="s">
        <v>23</v>
      </c>
      <c r="F368" s="207" t="s">
        <v>537</v>
      </c>
      <c r="G368" s="204"/>
      <c r="H368" s="206" t="s">
        <v>23</v>
      </c>
      <c r="I368" s="208"/>
      <c r="J368" s="204"/>
      <c r="K368" s="204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157</v>
      </c>
      <c r="AU368" s="213" t="s">
        <v>148</v>
      </c>
      <c r="AV368" s="11" t="s">
        <v>82</v>
      </c>
      <c r="AW368" s="11" t="s">
        <v>37</v>
      </c>
      <c r="AX368" s="11" t="s">
        <v>74</v>
      </c>
      <c r="AY368" s="213" t="s">
        <v>143</v>
      </c>
    </row>
    <row r="369" spans="2:51" s="12" customFormat="1" ht="12">
      <c r="B369" s="214"/>
      <c r="C369" s="215"/>
      <c r="D369" s="205" t="s">
        <v>157</v>
      </c>
      <c r="E369" s="216" t="s">
        <v>23</v>
      </c>
      <c r="F369" s="217" t="s">
        <v>538</v>
      </c>
      <c r="G369" s="215"/>
      <c r="H369" s="218">
        <v>1.5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157</v>
      </c>
      <c r="AU369" s="224" t="s">
        <v>148</v>
      </c>
      <c r="AV369" s="12" t="s">
        <v>148</v>
      </c>
      <c r="AW369" s="12" t="s">
        <v>37</v>
      </c>
      <c r="AX369" s="12" t="s">
        <v>74</v>
      </c>
      <c r="AY369" s="224" t="s">
        <v>143</v>
      </c>
    </row>
    <row r="370" spans="2:51" s="11" customFormat="1" ht="12">
      <c r="B370" s="203"/>
      <c r="C370" s="204"/>
      <c r="D370" s="205" t="s">
        <v>157</v>
      </c>
      <c r="E370" s="206" t="s">
        <v>23</v>
      </c>
      <c r="F370" s="207" t="s">
        <v>539</v>
      </c>
      <c r="G370" s="204"/>
      <c r="H370" s="206" t="s">
        <v>23</v>
      </c>
      <c r="I370" s="208"/>
      <c r="J370" s="204"/>
      <c r="K370" s="204"/>
      <c r="L370" s="209"/>
      <c r="M370" s="210"/>
      <c r="N370" s="211"/>
      <c r="O370" s="211"/>
      <c r="P370" s="211"/>
      <c r="Q370" s="211"/>
      <c r="R370" s="211"/>
      <c r="S370" s="211"/>
      <c r="T370" s="212"/>
      <c r="AT370" s="213" t="s">
        <v>157</v>
      </c>
      <c r="AU370" s="213" t="s">
        <v>148</v>
      </c>
      <c r="AV370" s="11" t="s">
        <v>82</v>
      </c>
      <c r="AW370" s="11" t="s">
        <v>37</v>
      </c>
      <c r="AX370" s="11" t="s">
        <v>74</v>
      </c>
      <c r="AY370" s="213" t="s">
        <v>143</v>
      </c>
    </row>
    <row r="371" spans="2:51" s="12" customFormat="1" ht="12">
      <c r="B371" s="214"/>
      <c r="C371" s="215"/>
      <c r="D371" s="205" t="s">
        <v>157</v>
      </c>
      <c r="E371" s="216" t="s">
        <v>23</v>
      </c>
      <c r="F371" s="217" t="s">
        <v>575</v>
      </c>
      <c r="G371" s="215"/>
      <c r="H371" s="218">
        <v>3.2</v>
      </c>
      <c r="I371" s="219"/>
      <c r="J371" s="215"/>
      <c r="K371" s="215"/>
      <c r="L371" s="220"/>
      <c r="M371" s="221"/>
      <c r="N371" s="222"/>
      <c r="O371" s="222"/>
      <c r="P371" s="222"/>
      <c r="Q371" s="222"/>
      <c r="R371" s="222"/>
      <c r="S371" s="222"/>
      <c r="T371" s="223"/>
      <c r="AT371" s="224" t="s">
        <v>157</v>
      </c>
      <c r="AU371" s="224" t="s">
        <v>148</v>
      </c>
      <c r="AV371" s="12" t="s">
        <v>148</v>
      </c>
      <c r="AW371" s="12" t="s">
        <v>37</v>
      </c>
      <c r="AX371" s="12" t="s">
        <v>74</v>
      </c>
      <c r="AY371" s="224" t="s">
        <v>143</v>
      </c>
    </row>
    <row r="372" spans="2:51" s="13" customFormat="1" ht="12">
      <c r="B372" s="225"/>
      <c r="C372" s="226"/>
      <c r="D372" s="205" t="s">
        <v>157</v>
      </c>
      <c r="E372" s="227" t="s">
        <v>23</v>
      </c>
      <c r="F372" s="228" t="s">
        <v>165</v>
      </c>
      <c r="G372" s="226"/>
      <c r="H372" s="229">
        <v>7.3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157</v>
      </c>
      <c r="AU372" s="235" t="s">
        <v>148</v>
      </c>
      <c r="AV372" s="13" t="s">
        <v>154</v>
      </c>
      <c r="AW372" s="13" t="s">
        <v>37</v>
      </c>
      <c r="AX372" s="13" t="s">
        <v>82</v>
      </c>
      <c r="AY372" s="235" t="s">
        <v>143</v>
      </c>
    </row>
    <row r="373" spans="2:65" s="1" customFormat="1" ht="25.5" customHeight="1">
      <c r="B373" s="40"/>
      <c r="C373" s="191" t="s">
        <v>576</v>
      </c>
      <c r="D373" s="191" t="s">
        <v>149</v>
      </c>
      <c r="E373" s="192" t="s">
        <v>577</v>
      </c>
      <c r="F373" s="193" t="s">
        <v>578</v>
      </c>
      <c r="G373" s="194" t="s">
        <v>186</v>
      </c>
      <c r="H373" s="195">
        <v>31.5</v>
      </c>
      <c r="I373" s="196"/>
      <c r="J373" s="197">
        <f>ROUND(I373*H373,2)</f>
        <v>0</v>
      </c>
      <c r="K373" s="193" t="s">
        <v>153</v>
      </c>
      <c r="L373" s="60"/>
      <c r="M373" s="198" t="s">
        <v>23</v>
      </c>
      <c r="N373" s="199" t="s">
        <v>46</v>
      </c>
      <c r="O373" s="41"/>
      <c r="P373" s="200">
        <f>O373*H373</f>
        <v>0</v>
      </c>
      <c r="Q373" s="200">
        <v>0.00286</v>
      </c>
      <c r="R373" s="200">
        <f>Q373*H373</f>
        <v>0.09009</v>
      </c>
      <c r="S373" s="200">
        <v>0</v>
      </c>
      <c r="T373" s="201">
        <f>S373*H373</f>
        <v>0</v>
      </c>
      <c r="AR373" s="23" t="s">
        <v>249</v>
      </c>
      <c r="AT373" s="23" t="s">
        <v>149</v>
      </c>
      <c r="AU373" s="23" t="s">
        <v>148</v>
      </c>
      <c r="AY373" s="23" t="s">
        <v>143</v>
      </c>
      <c r="BE373" s="202">
        <f>IF(N373="základní",J373,0)</f>
        <v>0</v>
      </c>
      <c r="BF373" s="202">
        <f>IF(N373="snížená",J373,0)</f>
        <v>0</v>
      </c>
      <c r="BG373" s="202">
        <f>IF(N373="zákl. přenesená",J373,0)</f>
        <v>0</v>
      </c>
      <c r="BH373" s="202">
        <f>IF(N373="sníž. přenesená",J373,0)</f>
        <v>0</v>
      </c>
      <c r="BI373" s="202">
        <f>IF(N373="nulová",J373,0)</f>
        <v>0</v>
      </c>
      <c r="BJ373" s="23" t="s">
        <v>148</v>
      </c>
      <c r="BK373" s="202">
        <f>ROUND(I373*H373,2)</f>
        <v>0</v>
      </c>
      <c r="BL373" s="23" t="s">
        <v>249</v>
      </c>
      <c r="BM373" s="23" t="s">
        <v>579</v>
      </c>
    </row>
    <row r="374" spans="2:65" s="1" customFormat="1" ht="16.5" customHeight="1">
      <c r="B374" s="40"/>
      <c r="C374" s="236" t="s">
        <v>580</v>
      </c>
      <c r="D374" s="236" t="s">
        <v>166</v>
      </c>
      <c r="E374" s="237" t="s">
        <v>581</v>
      </c>
      <c r="F374" s="238" t="s">
        <v>582</v>
      </c>
      <c r="G374" s="239" t="s">
        <v>186</v>
      </c>
      <c r="H374" s="240">
        <v>31.5</v>
      </c>
      <c r="I374" s="241"/>
      <c r="J374" s="242">
        <f>ROUND(I374*H374,2)</f>
        <v>0</v>
      </c>
      <c r="K374" s="238" t="s">
        <v>153</v>
      </c>
      <c r="L374" s="243"/>
      <c r="M374" s="244" t="s">
        <v>23</v>
      </c>
      <c r="N374" s="245" t="s">
        <v>46</v>
      </c>
      <c r="O374" s="41"/>
      <c r="P374" s="200">
        <f>O374*H374</f>
        <v>0</v>
      </c>
      <c r="Q374" s="200">
        <v>0.00097</v>
      </c>
      <c r="R374" s="200">
        <f>Q374*H374</f>
        <v>0.030555000000000002</v>
      </c>
      <c r="S374" s="200">
        <v>0</v>
      </c>
      <c r="T374" s="201">
        <f>S374*H374</f>
        <v>0</v>
      </c>
      <c r="AR374" s="23" t="s">
        <v>333</v>
      </c>
      <c r="AT374" s="23" t="s">
        <v>166</v>
      </c>
      <c r="AU374" s="23" t="s">
        <v>148</v>
      </c>
      <c r="AY374" s="23" t="s">
        <v>143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23" t="s">
        <v>148</v>
      </c>
      <c r="BK374" s="202">
        <f>ROUND(I374*H374,2)</f>
        <v>0</v>
      </c>
      <c r="BL374" s="23" t="s">
        <v>249</v>
      </c>
      <c r="BM374" s="23" t="s">
        <v>583</v>
      </c>
    </row>
    <row r="375" spans="2:65" s="1" customFormat="1" ht="25.5" customHeight="1">
      <c r="B375" s="40"/>
      <c r="C375" s="191" t="s">
        <v>584</v>
      </c>
      <c r="D375" s="191" t="s">
        <v>149</v>
      </c>
      <c r="E375" s="192" t="s">
        <v>585</v>
      </c>
      <c r="F375" s="193" t="s">
        <v>586</v>
      </c>
      <c r="G375" s="194" t="s">
        <v>507</v>
      </c>
      <c r="H375" s="195">
        <v>4</v>
      </c>
      <c r="I375" s="196"/>
      <c r="J375" s="197">
        <f>ROUND(I375*H375,2)</f>
        <v>0</v>
      </c>
      <c r="K375" s="193" t="s">
        <v>153</v>
      </c>
      <c r="L375" s="60"/>
      <c r="M375" s="198" t="s">
        <v>23</v>
      </c>
      <c r="N375" s="199" t="s">
        <v>46</v>
      </c>
      <c r="O375" s="41"/>
      <c r="P375" s="200">
        <f>O375*H375</f>
        <v>0</v>
      </c>
      <c r="Q375" s="200">
        <v>0.00067</v>
      </c>
      <c r="R375" s="200">
        <f>Q375*H375</f>
        <v>0.00268</v>
      </c>
      <c r="S375" s="200">
        <v>0</v>
      </c>
      <c r="T375" s="201">
        <f>S375*H375</f>
        <v>0</v>
      </c>
      <c r="AR375" s="23" t="s">
        <v>249</v>
      </c>
      <c r="AT375" s="23" t="s">
        <v>149</v>
      </c>
      <c r="AU375" s="23" t="s">
        <v>148</v>
      </c>
      <c r="AY375" s="23" t="s">
        <v>143</v>
      </c>
      <c r="BE375" s="202">
        <f>IF(N375="základní",J375,0)</f>
        <v>0</v>
      </c>
      <c r="BF375" s="202">
        <f>IF(N375="snížená",J375,0)</f>
        <v>0</v>
      </c>
      <c r="BG375" s="202">
        <f>IF(N375="zákl. přenesená",J375,0)</f>
        <v>0</v>
      </c>
      <c r="BH375" s="202">
        <f>IF(N375="sníž. přenesená",J375,0)</f>
        <v>0</v>
      </c>
      <c r="BI375" s="202">
        <f>IF(N375="nulová",J375,0)</f>
        <v>0</v>
      </c>
      <c r="BJ375" s="23" t="s">
        <v>148</v>
      </c>
      <c r="BK375" s="202">
        <f>ROUND(I375*H375,2)</f>
        <v>0</v>
      </c>
      <c r="BL375" s="23" t="s">
        <v>249</v>
      </c>
      <c r="BM375" s="23" t="s">
        <v>587</v>
      </c>
    </row>
    <row r="376" spans="2:51" s="12" customFormat="1" ht="12">
      <c r="B376" s="214"/>
      <c r="C376" s="215"/>
      <c r="D376" s="205" t="s">
        <v>157</v>
      </c>
      <c r="E376" s="216" t="s">
        <v>23</v>
      </c>
      <c r="F376" s="217" t="s">
        <v>549</v>
      </c>
      <c r="G376" s="215"/>
      <c r="H376" s="218">
        <v>4</v>
      </c>
      <c r="I376" s="219"/>
      <c r="J376" s="215"/>
      <c r="K376" s="215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157</v>
      </c>
      <c r="AU376" s="224" t="s">
        <v>148</v>
      </c>
      <c r="AV376" s="12" t="s">
        <v>148</v>
      </c>
      <c r="AW376" s="12" t="s">
        <v>37</v>
      </c>
      <c r="AX376" s="12" t="s">
        <v>82</v>
      </c>
      <c r="AY376" s="224" t="s">
        <v>143</v>
      </c>
    </row>
    <row r="377" spans="2:65" s="1" customFormat="1" ht="25.5" customHeight="1">
      <c r="B377" s="40"/>
      <c r="C377" s="191" t="s">
        <v>588</v>
      </c>
      <c r="D377" s="191" t="s">
        <v>149</v>
      </c>
      <c r="E377" s="192" t="s">
        <v>589</v>
      </c>
      <c r="F377" s="193" t="s">
        <v>590</v>
      </c>
      <c r="G377" s="194" t="s">
        <v>507</v>
      </c>
      <c r="H377" s="195">
        <v>3</v>
      </c>
      <c r="I377" s="196"/>
      <c r="J377" s="197">
        <f>ROUND(I377*H377,2)</f>
        <v>0</v>
      </c>
      <c r="K377" s="193" t="s">
        <v>153</v>
      </c>
      <c r="L377" s="60"/>
      <c r="M377" s="198" t="s">
        <v>23</v>
      </c>
      <c r="N377" s="199" t="s">
        <v>46</v>
      </c>
      <c r="O377" s="41"/>
      <c r="P377" s="200">
        <f>O377*H377</f>
        <v>0</v>
      </c>
      <c r="Q377" s="200">
        <v>0.00048</v>
      </c>
      <c r="R377" s="200">
        <f>Q377*H377</f>
        <v>0.00144</v>
      </c>
      <c r="S377" s="200">
        <v>0</v>
      </c>
      <c r="T377" s="201">
        <f>S377*H377</f>
        <v>0</v>
      </c>
      <c r="AR377" s="23" t="s">
        <v>249</v>
      </c>
      <c r="AT377" s="23" t="s">
        <v>149</v>
      </c>
      <c r="AU377" s="23" t="s">
        <v>148</v>
      </c>
      <c r="AY377" s="23" t="s">
        <v>143</v>
      </c>
      <c r="BE377" s="202">
        <f>IF(N377="základní",J377,0)</f>
        <v>0</v>
      </c>
      <c r="BF377" s="202">
        <f>IF(N377="snížená",J377,0)</f>
        <v>0</v>
      </c>
      <c r="BG377" s="202">
        <f>IF(N377="zákl. přenesená",J377,0)</f>
        <v>0</v>
      </c>
      <c r="BH377" s="202">
        <f>IF(N377="sníž. přenesená",J377,0)</f>
        <v>0</v>
      </c>
      <c r="BI377" s="202">
        <f>IF(N377="nulová",J377,0)</f>
        <v>0</v>
      </c>
      <c r="BJ377" s="23" t="s">
        <v>148</v>
      </c>
      <c r="BK377" s="202">
        <f>ROUND(I377*H377,2)</f>
        <v>0</v>
      </c>
      <c r="BL377" s="23" t="s">
        <v>249</v>
      </c>
      <c r="BM377" s="23" t="s">
        <v>591</v>
      </c>
    </row>
    <row r="378" spans="2:65" s="1" customFormat="1" ht="25.5" customHeight="1">
      <c r="B378" s="40"/>
      <c r="C378" s="191" t="s">
        <v>592</v>
      </c>
      <c r="D378" s="191" t="s">
        <v>149</v>
      </c>
      <c r="E378" s="192" t="s">
        <v>593</v>
      </c>
      <c r="F378" s="193" t="s">
        <v>594</v>
      </c>
      <c r="G378" s="194" t="s">
        <v>186</v>
      </c>
      <c r="H378" s="195">
        <v>0.9</v>
      </c>
      <c r="I378" s="196"/>
      <c r="J378" s="197">
        <f>ROUND(I378*H378,2)</f>
        <v>0</v>
      </c>
      <c r="K378" s="193" t="s">
        <v>153</v>
      </c>
      <c r="L378" s="60"/>
      <c r="M378" s="198" t="s">
        <v>23</v>
      </c>
      <c r="N378" s="199" t="s">
        <v>46</v>
      </c>
      <c r="O378" s="41"/>
      <c r="P378" s="200">
        <f>O378*H378</f>
        <v>0</v>
      </c>
      <c r="Q378" s="200">
        <v>0.0008</v>
      </c>
      <c r="R378" s="200">
        <f>Q378*H378</f>
        <v>0.00072</v>
      </c>
      <c r="S378" s="200">
        <v>0</v>
      </c>
      <c r="T378" s="201">
        <f>S378*H378</f>
        <v>0</v>
      </c>
      <c r="AR378" s="23" t="s">
        <v>249</v>
      </c>
      <c r="AT378" s="23" t="s">
        <v>149</v>
      </c>
      <c r="AU378" s="23" t="s">
        <v>148</v>
      </c>
      <c r="AY378" s="23" t="s">
        <v>143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23" t="s">
        <v>148</v>
      </c>
      <c r="BK378" s="202">
        <f>ROUND(I378*H378,2)</f>
        <v>0</v>
      </c>
      <c r="BL378" s="23" t="s">
        <v>249</v>
      </c>
      <c r="BM378" s="23" t="s">
        <v>595</v>
      </c>
    </row>
    <row r="379" spans="2:51" s="12" customFormat="1" ht="12">
      <c r="B379" s="214"/>
      <c r="C379" s="215"/>
      <c r="D379" s="205" t="s">
        <v>157</v>
      </c>
      <c r="E379" s="216" t="s">
        <v>23</v>
      </c>
      <c r="F379" s="217" t="s">
        <v>596</v>
      </c>
      <c r="G379" s="215"/>
      <c r="H379" s="218">
        <v>0.9</v>
      </c>
      <c r="I379" s="219"/>
      <c r="J379" s="215"/>
      <c r="K379" s="215"/>
      <c r="L379" s="220"/>
      <c r="M379" s="221"/>
      <c r="N379" s="222"/>
      <c r="O379" s="222"/>
      <c r="P379" s="222"/>
      <c r="Q379" s="222"/>
      <c r="R379" s="222"/>
      <c r="S379" s="222"/>
      <c r="T379" s="223"/>
      <c r="AT379" s="224" t="s">
        <v>157</v>
      </c>
      <c r="AU379" s="224" t="s">
        <v>148</v>
      </c>
      <c r="AV379" s="12" t="s">
        <v>148</v>
      </c>
      <c r="AW379" s="12" t="s">
        <v>37</v>
      </c>
      <c r="AX379" s="12" t="s">
        <v>82</v>
      </c>
      <c r="AY379" s="224" t="s">
        <v>143</v>
      </c>
    </row>
    <row r="380" spans="2:65" s="1" customFormat="1" ht="25.5" customHeight="1">
      <c r="B380" s="40"/>
      <c r="C380" s="191" t="s">
        <v>597</v>
      </c>
      <c r="D380" s="191" t="s">
        <v>149</v>
      </c>
      <c r="E380" s="192" t="s">
        <v>598</v>
      </c>
      <c r="F380" s="193" t="s">
        <v>599</v>
      </c>
      <c r="G380" s="194" t="s">
        <v>186</v>
      </c>
      <c r="H380" s="195">
        <v>4</v>
      </c>
      <c r="I380" s="196"/>
      <c r="J380" s="197">
        <f>ROUND(I380*H380,2)</f>
        <v>0</v>
      </c>
      <c r="K380" s="193" t="s">
        <v>153</v>
      </c>
      <c r="L380" s="60"/>
      <c r="M380" s="198" t="s">
        <v>23</v>
      </c>
      <c r="N380" s="199" t="s">
        <v>46</v>
      </c>
      <c r="O380" s="41"/>
      <c r="P380" s="200">
        <f>O380*H380</f>
        <v>0</v>
      </c>
      <c r="Q380" s="200">
        <v>0.00223</v>
      </c>
      <c r="R380" s="200">
        <f>Q380*H380</f>
        <v>0.00892</v>
      </c>
      <c r="S380" s="200">
        <v>0</v>
      </c>
      <c r="T380" s="201">
        <f>S380*H380</f>
        <v>0</v>
      </c>
      <c r="AR380" s="23" t="s">
        <v>249</v>
      </c>
      <c r="AT380" s="23" t="s">
        <v>149</v>
      </c>
      <c r="AU380" s="23" t="s">
        <v>148</v>
      </c>
      <c r="AY380" s="23" t="s">
        <v>143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23" t="s">
        <v>148</v>
      </c>
      <c r="BK380" s="202">
        <f>ROUND(I380*H380,2)</f>
        <v>0</v>
      </c>
      <c r="BL380" s="23" t="s">
        <v>249</v>
      </c>
      <c r="BM380" s="23" t="s">
        <v>600</v>
      </c>
    </row>
    <row r="381" spans="2:51" s="12" customFormat="1" ht="12">
      <c r="B381" s="214"/>
      <c r="C381" s="215"/>
      <c r="D381" s="205" t="s">
        <v>157</v>
      </c>
      <c r="E381" s="216" t="s">
        <v>23</v>
      </c>
      <c r="F381" s="217" t="s">
        <v>601</v>
      </c>
      <c r="G381" s="215"/>
      <c r="H381" s="218">
        <v>4</v>
      </c>
      <c r="I381" s="219"/>
      <c r="J381" s="215"/>
      <c r="K381" s="215"/>
      <c r="L381" s="220"/>
      <c r="M381" s="221"/>
      <c r="N381" s="222"/>
      <c r="O381" s="222"/>
      <c r="P381" s="222"/>
      <c r="Q381" s="222"/>
      <c r="R381" s="222"/>
      <c r="S381" s="222"/>
      <c r="T381" s="223"/>
      <c r="AT381" s="224" t="s">
        <v>157</v>
      </c>
      <c r="AU381" s="224" t="s">
        <v>148</v>
      </c>
      <c r="AV381" s="12" t="s">
        <v>148</v>
      </c>
      <c r="AW381" s="12" t="s">
        <v>37</v>
      </c>
      <c r="AX381" s="12" t="s">
        <v>82</v>
      </c>
      <c r="AY381" s="224" t="s">
        <v>143</v>
      </c>
    </row>
    <row r="382" spans="2:65" s="1" customFormat="1" ht="38.25" customHeight="1">
      <c r="B382" s="40"/>
      <c r="C382" s="191" t="s">
        <v>602</v>
      </c>
      <c r="D382" s="191" t="s">
        <v>149</v>
      </c>
      <c r="E382" s="192" t="s">
        <v>603</v>
      </c>
      <c r="F382" s="193" t="s">
        <v>604</v>
      </c>
      <c r="G382" s="194" t="s">
        <v>293</v>
      </c>
      <c r="H382" s="195">
        <v>0.281</v>
      </c>
      <c r="I382" s="196"/>
      <c r="J382" s="197">
        <f>ROUND(I382*H382,2)</f>
        <v>0</v>
      </c>
      <c r="K382" s="193" t="s">
        <v>153</v>
      </c>
      <c r="L382" s="60"/>
      <c r="M382" s="198" t="s">
        <v>23</v>
      </c>
      <c r="N382" s="199" t="s">
        <v>46</v>
      </c>
      <c r="O382" s="41"/>
      <c r="P382" s="200">
        <f>O382*H382</f>
        <v>0</v>
      </c>
      <c r="Q382" s="200">
        <v>0</v>
      </c>
      <c r="R382" s="200">
        <f>Q382*H382</f>
        <v>0</v>
      </c>
      <c r="S382" s="200">
        <v>0</v>
      </c>
      <c r="T382" s="201">
        <f>S382*H382</f>
        <v>0</v>
      </c>
      <c r="AR382" s="23" t="s">
        <v>249</v>
      </c>
      <c r="AT382" s="23" t="s">
        <v>149</v>
      </c>
      <c r="AU382" s="23" t="s">
        <v>148</v>
      </c>
      <c r="AY382" s="23" t="s">
        <v>143</v>
      </c>
      <c r="BE382" s="202">
        <f>IF(N382="základní",J382,0)</f>
        <v>0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23" t="s">
        <v>148</v>
      </c>
      <c r="BK382" s="202">
        <f>ROUND(I382*H382,2)</f>
        <v>0</v>
      </c>
      <c r="BL382" s="23" t="s">
        <v>249</v>
      </c>
      <c r="BM382" s="23" t="s">
        <v>605</v>
      </c>
    </row>
    <row r="383" spans="2:63" s="10" customFormat="1" ht="29.85" customHeight="1">
      <c r="B383" s="175"/>
      <c r="C383" s="176"/>
      <c r="D383" s="177" t="s">
        <v>73</v>
      </c>
      <c r="E383" s="189" t="s">
        <v>606</v>
      </c>
      <c r="F383" s="189" t="s">
        <v>607</v>
      </c>
      <c r="G383" s="176"/>
      <c r="H383" s="176"/>
      <c r="I383" s="179"/>
      <c r="J383" s="190">
        <f>BK383</f>
        <v>0</v>
      </c>
      <c r="K383" s="176"/>
      <c r="L383" s="181"/>
      <c r="M383" s="182"/>
      <c r="N383" s="183"/>
      <c r="O383" s="183"/>
      <c r="P383" s="184">
        <f>SUM(P384:P400)</f>
        <v>0</v>
      </c>
      <c r="Q383" s="183"/>
      <c r="R383" s="184">
        <f>SUM(R384:R400)</f>
        <v>4.04782635</v>
      </c>
      <c r="S383" s="183"/>
      <c r="T383" s="185">
        <f>SUM(T384:T400)</f>
        <v>0</v>
      </c>
      <c r="AR383" s="186" t="s">
        <v>148</v>
      </c>
      <c r="AT383" s="187" t="s">
        <v>73</v>
      </c>
      <c r="AU383" s="187" t="s">
        <v>82</v>
      </c>
      <c r="AY383" s="186" t="s">
        <v>143</v>
      </c>
      <c r="BK383" s="188">
        <f>SUM(BK384:BK400)</f>
        <v>0</v>
      </c>
    </row>
    <row r="384" spans="2:65" s="1" customFormat="1" ht="25.5" customHeight="1">
      <c r="B384" s="40"/>
      <c r="C384" s="191" t="s">
        <v>608</v>
      </c>
      <c r="D384" s="191" t="s">
        <v>149</v>
      </c>
      <c r="E384" s="192" t="s">
        <v>609</v>
      </c>
      <c r="F384" s="193" t="s">
        <v>610</v>
      </c>
      <c r="G384" s="194" t="s">
        <v>152</v>
      </c>
      <c r="H384" s="195">
        <v>59</v>
      </c>
      <c r="I384" s="196"/>
      <c r="J384" s="197">
        <f>ROUND(I384*H384,2)</f>
        <v>0</v>
      </c>
      <c r="K384" s="193" t="s">
        <v>153</v>
      </c>
      <c r="L384" s="60"/>
      <c r="M384" s="198" t="s">
        <v>23</v>
      </c>
      <c r="N384" s="199" t="s">
        <v>46</v>
      </c>
      <c r="O384" s="41"/>
      <c r="P384" s="200">
        <f>O384*H384</f>
        <v>0</v>
      </c>
      <c r="Q384" s="200">
        <v>0.0664</v>
      </c>
      <c r="R384" s="200">
        <f>Q384*H384</f>
        <v>3.9176</v>
      </c>
      <c r="S384" s="200">
        <v>0</v>
      </c>
      <c r="T384" s="201">
        <f>S384*H384</f>
        <v>0</v>
      </c>
      <c r="AR384" s="23" t="s">
        <v>249</v>
      </c>
      <c r="AT384" s="23" t="s">
        <v>149</v>
      </c>
      <c r="AU384" s="23" t="s">
        <v>148</v>
      </c>
      <c r="AY384" s="23" t="s">
        <v>143</v>
      </c>
      <c r="BE384" s="202">
        <f>IF(N384="základní",J384,0)</f>
        <v>0</v>
      </c>
      <c r="BF384" s="202">
        <f>IF(N384="snížená",J384,0)</f>
        <v>0</v>
      </c>
      <c r="BG384" s="202">
        <f>IF(N384="zákl. přenesená",J384,0)</f>
        <v>0</v>
      </c>
      <c r="BH384" s="202">
        <f>IF(N384="sníž. přenesená",J384,0)</f>
        <v>0</v>
      </c>
      <c r="BI384" s="202">
        <f>IF(N384="nulová",J384,0)</f>
        <v>0</v>
      </c>
      <c r="BJ384" s="23" t="s">
        <v>148</v>
      </c>
      <c r="BK384" s="202">
        <f>ROUND(I384*H384,2)</f>
        <v>0</v>
      </c>
      <c r="BL384" s="23" t="s">
        <v>249</v>
      </c>
      <c r="BM384" s="23" t="s">
        <v>611</v>
      </c>
    </row>
    <row r="385" spans="2:51" s="12" customFormat="1" ht="12">
      <c r="B385" s="214"/>
      <c r="C385" s="215"/>
      <c r="D385" s="205" t="s">
        <v>157</v>
      </c>
      <c r="E385" s="216" t="s">
        <v>23</v>
      </c>
      <c r="F385" s="217" t="s">
        <v>400</v>
      </c>
      <c r="G385" s="215"/>
      <c r="H385" s="218">
        <v>19.32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157</v>
      </c>
      <c r="AU385" s="224" t="s">
        <v>148</v>
      </c>
      <c r="AV385" s="12" t="s">
        <v>148</v>
      </c>
      <c r="AW385" s="12" t="s">
        <v>37</v>
      </c>
      <c r="AX385" s="12" t="s">
        <v>74</v>
      </c>
      <c r="AY385" s="224" t="s">
        <v>143</v>
      </c>
    </row>
    <row r="386" spans="2:51" s="12" customFormat="1" ht="12">
      <c r="B386" s="214"/>
      <c r="C386" s="215"/>
      <c r="D386" s="205" t="s">
        <v>157</v>
      </c>
      <c r="E386" s="216" t="s">
        <v>23</v>
      </c>
      <c r="F386" s="217" t="s">
        <v>401</v>
      </c>
      <c r="G386" s="215"/>
      <c r="H386" s="218">
        <v>39.68</v>
      </c>
      <c r="I386" s="219"/>
      <c r="J386" s="215"/>
      <c r="K386" s="215"/>
      <c r="L386" s="220"/>
      <c r="M386" s="221"/>
      <c r="N386" s="222"/>
      <c r="O386" s="222"/>
      <c r="P386" s="222"/>
      <c r="Q386" s="222"/>
      <c r="R386" s="222"/>
      <c r="S386" s="222"/>
      <c r="T386" s="223"/>
      <c r="AT386" s="224" t="s">
        <v>157</v>
      </c>
      <c r="AU386" s="224" t="s">
        <v>148</v>
      </c>
      <c r="AV386" s="12" t="s">
        <v>148</v>
      </c>
      <c r="AW386" s="12" t="s">
        <v>37</v>
      </c>
      <c r="AX386" s="12" t="s">
        <v>74</v>
      </c>
      <c r="AY386" s="224" t="s">
        <v>143</v>
      </c>
    </row>
    <row r="387" spans="2:51" s="13" customFormat="1" ht="12">
      <c r="B387" s="225"/>
      <c r="C387" s="226"/>
      <c r="D387" s="205" t="s">
        <v>157</v>
      </c>
      <c r="E387" s="227" t="s">
        <v>23</v>
      </c>
      <c r="F387" s="228" t="s">
        <v>165</v>
      </c>
      <c r="G387" s="226"/>
      <c r="H387" s="229">
        <v>59</v>
      </c>
      <c r="I387" s="230"/>
      <c r="J387" s="226"/>
      <c r="K387" s="226"/>
      <c r="L387" s="231"/>
      <c r="M387" s="232"/>
      <c r="N387" s="233"/>
      <c r="O387" s="233"/>
      <c r="P387" s="233"/>
      <c r="Q387" s="233"/>
      <c r="R387" s="233"/>
      <c r="S387" s="233"/>
      <c r="T387" s="234"/>
      <c r="AT387" s="235" t="s">
        <v>157</v>
      </c>
      <c r="AU387" s="235" t="s">
        <v>148</v>
      </c>
      <c r="AV387" s="13" t="s">
        <v>154</v>
      </c>
      <c r="AW387" s="13" t="s">
        <v>37</v>
      </c>
      <c r="AX387" s="13" t="s">
        <v>82</v>
      </c>
      <c r="AY387" s="235" t="s">
        <v>143</v>
      </c>
    </row>
    <row r="388" spans="2:65" s="1" customFormat="1" ht="25.5" customHeight="1">
      <c r="B388" s="40"/>
      <c r="C388" s="191" t="s">
        <v>612</v>
      </c>
      <c r="D388" s="191" t="s">
        <v>149</v>
      </c>
      <c r="E388" s="192" t="s">
        <v>613</v>
      </c>
      <c r="F388" s="193" t="s">
        <v>614</v>
      </c>
      <c r="G388" s="194" t="s">
        <v>186</v>
      </c>
      <c r="H388" s="195">
        <v>12.4</v>
      </c>
      <c r="I388" s="196"/>
      <c r="J388" s="197">
        <f>ROUND(I388*H388,2)</f>
        <v>0</v>
      </c>
      <c r="K388" s="193" t="s">
        <v>153</v>
      </c>
      <c r="L388" s="60"/>
      <c r="M388" s="198" t="s">
        <v>23</v>
      </c>
      <c r="N388" s="199" t="s">
        <v>46</v>
      </c>
      <c r="O388" s="41"/>
      <c r="P388" s="200">
        <f>O388*H388</f>
        <v>0</v>
      </c>
      <c r="Q388" s="200">
        <v>0.00737</v>
      </c>
      <c r="R388" s="200">
        <f>Q388*H388</f>
        <v>0.091388</v>
      </c>
      <c r="S388" s="200">
        <v>0</v>
      </c>
      <c r="T388" s="201">
        <f>S388*H388</f>
        <v>0</v>
      </c>
      <c r="AR388" s="23" t="s">
        <v>249</v>
      </c>
      <c r="AT388" s="23" t="s">
        <v>149</v>
      </c>
      <c r="AU388" s="23" t="s">
        <v>148</v>
      </c>
      <c r="AY388" s="23" t="s">
        <v>143</v>
      </c>
      <c r="BE388" s="202">
        <f>IF(N388="základní",J388,0)</f>
        <v>0</v>
      </c>
      <c r="BF388" s="202">
        <f>IF(N388="snížená",J388,0)</f>
        <v>0</v>
      </c>
      <c r="BG388" s="202">
        <f>IF(N388="zákl. přenesená",J388,0)</f>
        <v>0</v>
      </c>
      <c r="BH388" s="202">
        <f>IF(N388="sníž. přenesená",J388,0)</f>
        <v>0</v>
      </c>
      <c r="BI388" s="202">
        <f>IF(N388="nulová",J388,0)</f>
        <v>0</v>
      </c>
      <c r="BJ388" s="23" t="s">
        <v>148</v>
      </c>
      <c r="BK388" s="202">
        <f>ROUND(I388*H388,2)</f>
        <v>0</v>
      </c>
      <c r="BL388" s="23" t="s">
        <v>249</v>
      </c>
      <c r="BM388" s="23" t="s">
        <v>615</v>
      </c>
    </row>
    <row r="389" spans="2:51" s="12" customFormat="1" ht="12">
      <c r="B389" s="214"/>
      <c r="C389" s="215"/>
      <c r="D389" s="205" t="s">
        <v>157</v>
      </c>
      <c r="E389" s="216" t="s">
        <v>23</v>
      </c>
      <c r="F389" s="217" t="s">
        <v>616</v>
      </c>
      <c r="G389" s="215"/>
      <c r="H389" s="218">
        <v>12.4</v>
      </c>
      <c r="I389" s="219"/>
      <c r="J389" s="215"/>
      <c r="K389" s="215"/>
      <c r="L389" s="220"/>
      <c r="M389" s="221"/>
      <c r="N389" s="222"/>
      <c r="O389" s="222"/>
      <c r="P389" s="222"/>
      <c r="Q389" s="222"/>
      <c r="R389" s="222"/>
      <c r="S389" s="222"/>
      <c r="T389" s="223"/>
      <c r="AT389" s="224" t="s">
        <v>157</v>
      </c>
      <c r="AU389" s="224" t="s">
        <v>148</v>
      </c>
      <c r="AV389" s="12" t="s">
        <v>148</v>
      </c>
      <c r="AW389" s="12" t="s">
        <v>37</v>
      </c>
      <c r="AX389" s="12" t="s">
        <v>82</v>
      </c>
      <c r="AY389" s="224" t="s">
        <v>143</v>
      </c>
    </row>
    <row r="390" spans="2:65" s="1" customFormat="1" ht="25.5" customHeight="1">
      <c r="B390" s="40"/>
      <c r="C390" s="191" t="s">
        <v>617</v>
      </c>
      <c r="D390" s="191" t="s">
        <v>149</v>
      </c>
      <c r="E390" s="192" t="s">
        <v>618</v>
      </c>
      <c r="F390" s="193" t="s">
        <v>619</v>
      </c>
      <c r="G390" s="194" t="s">
        <v>186</v>
      </c>
      <c r="H390" s="195">
        <v>1.2</v>
      </c>
      <c r="I390" s="196"/>
      <c r="J390" s="197">
        <f>ROUND(I390*H390,2)</f>
        <v>0</v>
      </c>
      <c r="K390" s="193" t="s">
        <v>153</v>
      </c>
      <c r="L390" s="60"/>
      <c r="M390" s="198" t="s">
        <v>23</v>
      </c>
      <c r="N390" s="199" t="s">
        <v>46</v>
      </c>
      <c r="O390" s="41"/>
      <c r="P390" s="200">
        <f>O390*H390</f>
        <v>0</v>
      </c>
      <c r="Q390" s="200">
        <v>0.01318</v>
      </c>
      <c r="R390" s="200">
        <f>Q390*H390</f>
        <v>0.015816</v>
      </c>
      <c r="S390" s="200">
        <v>0</v>
      </c>
      <c r="T390" s="201">
        <f>S390*H390</f>
        <v>0</v>
      </c>
      <c r="AR390" s="23" t="s">
        <v>249</v>
      </c>
      <c r="AT390" s="23" t="s">
        <v>149</v>
      </c>
      <c r="AU390" s="23" t="s">
        <v>148</v>
      </c>
      <c r="AY390" s="23" t="s">
        <v>143</v>
      </c>
      <c r="BE390" s="202">
        <f>IF(N390="základní",J390,0)</f>
        <v>0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23" t="s">
        <v>148</v>
      </c>
      <c r="BK390" s="202">
        <f>ROUND(I390*H390,2)</f>
        <v>0</v>
      </c>
      <c r="BL390" s="23" t="s">
        <v>249</v>
      </c>
      <c r="BM390" s="23" t="s">
        <v>620</v>
      </c>
    </row>
    <row r="391" spans="2:65" s="1" customFormat="1" ht="25.5" customHeight="1">
      <c r="B391" s="40"/>
      <c r="C391" s="191" t="s">
        <v>621</v>
      </c>
      <c r="D391" s="191" t="s">
        <v>149</v>
      </c>
      <c r="E391" s="192" t="s">
        <v>622</v>
      </c>
      <c r="F391" s="193" t="s">
        <v>623</v>
      </c>
      <c r="G391" s="194" t="s">
        <v>152</v>
      </c>
      <c r="H391" s="195">
        <v>59</v>
      </c>
      <c r="I391" s="196"/>
      <c r="J391" s="197">
        <f>ROUND(I391*H391,2)</f>
        <v>0</v>
      </c>
      <c r="K391" s="193" t="s">
        <v>153</v>
      </c>
      <c r="L391" s="60"/>
      <c r="M391" s="198" t="s">
        <v>23</v>
      </c>
      <c r="N391" s="199" t="s">
        <v>46</v>
      </c>
      <c r="O391" s="41"/>
      <c r="P391" s="200">
        <f>O391*H391</f>
        <v>0</v>
      </c>
      <c r="Q391" s="200">
        <v>1E-05</v>
      </c>
      <c r="R391" s="200">
        <f>Q391*H391</f>
        <v>0.00059</v>
      </c>
      <c r="S391" s="200">
        <v>0</v>
      </c>
      <c r="T391" s="201">
        <f>S391*H391</f>
        <v>0</v>
      </c>
      <c r="AR391" s="23" t="s">
        <v>249</v>
      </c>
      <c r="AT391" s="23" t="s">
        <v>149</v>
      </c>
      <c r="AU391" s="23" t="s">
        <v>148</v>
      </c>
      <c r="AY391" s="23" t="s">
        <v>143</v>
      </c>
      <c r="BE391" s="202">
        <f>IF(N391="základní",J391,0)</f>
        <v>0</v>
      </c>
      <c r="BF391" s="202">
        <f>IF(N391="snížená",J391,0)</f>
        <v>0</v>
      </c>
      <c r="BG391" s="202">
        <f>IF(N391="zákl. přenesená",J391,0)</f>
        <v>0</v>
      </c>
      <c r="BH391" s="202">
        <f>IF(N391="sníž. přenesená",J391,0)</f>
        <v>0</v>
      </c>
      <c r="BI391" s="202">
        <f>IF(N391="nulová",J391,0)</f>
        <v>0</v>
      </c>
      <c r="BJ391" s="23" t="s">
        <v>148</v>
      </c>
      <c r="BK391" s="202">
        <f>ROUND(I391*H391,2)</f>
        <v>0</v>
      </c>
      <c r="BL391" s="23" t="s">
        <v>249</v>
      </c>
      <c r="BM391" s="23" t="s">
        <v>624</v>
      </c>
    </row>
    <row r="392" spans="2:65" s="1" customFormat="1" ht="25.5" customHeight="1">
      <c r="B392" s="40"/>
      <c r="C392" s="236" t="s">
        <v>625</v>
      </c>
      <c r="D392" s="236" t="s">
        <v>166</v>
      </c>
      <c r="E392" s="237" t="s">
        <v>626</v>
      </c>
      <c r="F392" s="238" t="s">
        <v>627</v>
      </c>
      <c r="G392" s="239" t="s">
        <v>152</v>
      </c>
      <c r="H392" s="240">
        <v>67.85</v>
      </c>
      <c r="I392" s="241"/>
      <c r="J392" s="242">
        <f>ROUND(I392*H392,2)</f>
        <v>0</v>
      </c>
      <c r="K392" s="238" t="s">
        <v>23</v>
      </c>
      <c r="L392" s="243"/>
      <c r="M392" s="244" t="s">
        <v>23</v>
      </c>
      <c r="N392" s="245" t="s">
        <v>46</v>
      </c>
      <c r="O392" s="41"/>
      <c r="P392" s="200">
        <f>O392*H392</f>
        <v>0</v>
      </c>
      <c r="Q392" s="200">
        <v>0.00027</v>
      </c>
      <c r="R392" s="200">
        <f>Q392*H392</f>
        <v>0.0183195</v>
      </c>
      <c r="S392" s="200">
        <v>0</v>
      </c>
      <c r="T392" s="201">
        <f>S392*H392</f>
        <v>0</v>
      </c>
      <c r="AR392" s="23" t="s">
        <v>333</v>
      </c>
      <c r="AT392" s="23" t="s">
        <v>166</v>
      </c>
      <c r="AU392" s="23" t="s">
        <v>148</v>
      </c>
      <c r="AY392" s="23" t="s">
        <v>143</v>
      </c>
      <c r="BE392" s="202">
        <f>IF(N392="základní",J392,0)</f>
        <v>0</v>
      </c>
      <c r="BF392" s="202">
        <f>IF(N392="snížená",J392,0)</f>
        <v>0</v>
      </c>
      <c r="BG392" s="202">
        <f>IF(N392="zákl. přenesená",J392,0)</f>
        <v>0</v>
      </c>
      <c r="BH392" s="202">
        <f>IF(N392="sníž. přenesená",J392,0)</f>
        <v>0</v>
      </c>
      <c r="BI392" s="202">
        <f>IF(N392="nulová",J392,0)</f>
        <v>0</v>
      </c>
      <c r="BJ392" s="23" t="s">
        <v>148</v>
      </c>
      <c r="BK392" s="202">
        <f>ROUND(I392*H392,2)</f>
        <v>0</v>
      </c>
      <c r="BL392" s="23" t="s">
        <v>249</v>
      </c>
      <c r="BM392" s="23" t="s">
        <v>628</v>
      </c>
    </row>
    <row r="393" spans="2:51" s="12" customFormat="1" ht="12">
      <c r="B393" s="214"/>
      <c r="C393" s="215"/>
      <c r="D393" s="205" t="s">
        <v>157</v>
      </c>
      <c r="E393" s="215"/>
      <c r="F393" s="217" t="s">
        <v>629</v>
      </c>
      <c r="G393" s="215"/>
      <c r="H393" s="218">
        <v>67.85</v>
      </c>
      <c r="I393" s="219"/>
      <c r="J393" s="215"/>
      <c r="K393" s="215"/>
      <c r="L393" s="220"/>
      <c r="M393" s="221"/>
      <c r="N393" s="222"/>
      <c r="O393" s="222"/>
      <c r="P393" s="222"/>
      <c r="Q393" s="222"/>
      <c r="R393" s="222"/>
      <c r="S393" s="222"/>
      <c r="T393" s="223"/>
      <c r="AT393" s="224" t="s">
        <v>157</v>
      </c>
      <c r="AU393" s="224" t="s">
        <v>148</v>
      </c>
      <c r="AV393" s="12" t="s">
        <v>148</v>
      </c>
      <c r="AW393" s="12" t="s">
        <v>6</v>
      </c>
      <c r="AX393" s="12" t="s">
        <v>82</v>
      </c>
      <c r="AY393" s="224" t="s">
        <v>143</v>
      </c>
    </row>
    <row r="394" spans="2:65" s="1" customFormat="1" ht="16.5" customHeight="1">
      <c r="B394" s="40"/>
      <c r="C394" s="191" t="s">
        <v>630</v>
      </c>
      <c r="D394" s="191" t="s">
        <v>149</v>
      </c>
      <c r="E394" s="192" t="s">
        <v>631</v>
      </c>
      <c r="F394" s="193" t="s">
        <v>632</v>
      </c>
      <c r="G394" s="194" t="s">
        <v>186</v>
      </c>
      <c r="H394" s="195">
        <v>147.5</v>
      </c>
      <c r="I394" s="196"/>
      <c r="J394" s="197">
        <f>ROUND(I394*H394,2)</f>
        <v>0</v>
      </c>
      <c r="K394" s="193" t="s">
        <v>153</v>
      </c>
      <c r="L394" s="60"/>
      <c r="M394" s="198" t="s">
        <v>23</v>
      </c>
      <c r="N394" s="199" t="s">
        <v>46</v>
      </c>
      <c r="O394" s="41"/>
      <c r="P394" s="200">
        <f>O394*H394</f>
        <v>0</v>
      </c>
      <c r="Q394" s="200">
        <v>0</v>
      </c>
      <c r="R394" s="200">
        <f>Q394*H394</f>
        <v>0</v>
      </c>
      <c r="S394" s="200">
        <v>0</v>
      </c>
      <c r="T394" s="201">
        <f>S394*H394</f>
        <v>0</v>
      </c>
      <c r="AR394" s="23" t="s">
        <v>249</v>
      </c>
      <c r="AT394" s="23" t="s">
        <v>149</v>
      </c>
      <c r="AU394" s="23" t="s">
        <v>148</v>
      </c>
      <c r="AY394" s="23" t="s">
        <v>143</v>
      </c>
      <c r="BE394" s="202">
        <f>IF(N394="základní",J394,0)</f>
        <v>0</v>
      </c>
      <c r="BF394" s="202">
        <f>IF(N394="snížená",J394,0)</f>
        <v>0</v>
      </c>
      <c r="BG394" s="202">
        <f>IF(N394="zákl. přenesená",J394,0)</f>
        <v>0</v>
      </c>
      <c r="BH394" s="202">
        <f>IF(N394="sníž. přenesená",J394,0)</f>
        <v>0</v>
      </c>
      <c r="BI394" s="202">
        <f>IF(N394="nulová",J394,0)</f>
        <v>0</v>
      </c>
      <c r="BJ394" s="23" t="s">
        <v>148</v>
      </c>
      <c r="BK394" s="202">
        <f>ROUND(I394*H394,2)</f>
        <v>0</v>
      </c>
      <c r="BL394" s="23" t="s">
        <v>249</v>
      </c>
      <c r="BM394" s="23" t="s">
        <v>633</v>
      </c>
    </row>
    <row r="395" spans="2:65" s="1" customFormat="1" ht="16.5" customHeight="1">
      <c r="B395" s="40"/>
      <c r="C395" s="236" t="s">
        <v>634</v>
      </c>
      <c r="D395" s="236" t="s">
        <v>166</v>
      </c>
      <c r="E395" s="237" t="s">
        <v>635</v>
      </c>
      <c r="F395" s="238" t="s">
        <v>636</v>
      </c>
      <c r="G395" s="239" t="s">
        <v>186</v>
      </c>
      <c r="H395" s="240">
        <v>154.875</v>
      </c>
      <c r="I395" s="241"/>
      <c r="J395" s="242">
        <f>ROUND(I395*H395,2)</f>
        <v>0</v>
      </c>
      <c r="K395" s="238" t="s">
        <v>153</v>
      </c>
      <c r="L395" s="243"/>
      <c r="M395" s="244" t="s">
        <v>23</v>
      </c>
      <c r="N395" s="245" t="s">
        <v>46</v>
      </c>
      <c r="O395" s="41"/>
      <c r="P395" s="200">
        <f>O395*H395</f>
        <v>0</v>
      </c>
      <c r="Q395" s="200">
        <v>1E-05</v>
      </c>
      <c r="R395" s="200">
        <f>Q395*H395</f>
        <v>0.0015487500000000002</v>
      </c>
      <c r="S395" s="200">
        <v>0</v>
      </c>
      <c r="T395" s="201">
        <f>S395*H395</f>
        <v>0</v>
      </c>
      <c r="AR395" s="23" t="s">
        <v>333</v>
      </c>
      <c r="AT395" s="23" t="s">
        <v>166</v>
      </c>
      <c r="AU395" s="23" t="s">
        <v>148</v>
      </c>
      <c r="AY395" s="23" t="s">
        <v>143</v>
      </c>
      <c r="BE395" s="202">
        <f>IF(N395="základní",J395,0)</f>
        <v>0</v>
      </c>
      <c r="BF395" s="202">
        <f>IF(N395="snížená",J395,0)</f>
        <v>0</v>
      </c>
      <c r="BG395" s="202">
        <f>IF(N395="zákl. přenesená",J395,0)</f>
        <v>0</v>
      </c>
      <c r="BH395" s="202">
        <f>IF(N395="sníž. přenesená",J395,0)</f>
        <v>0</v>
      </c>
      <c r="BI395" s="202">
        <f>IF(N395="nulová",J395,0)</f>
        <v>0</v>
      </c>
      <c r="BJ395" s="23" t="s">
        <v>148</v>
      </c>
      <c r="BK395" s="202">
        <f>ROUND(I395*H395,2)</f>
        <v>0</v>
      </c>
      <c r="BL395" s="23" t="s">
        <v>249</v>
      </c>
      <c r="BM395" s="23" t="s">
        <v>637</v>
      </c>
    </row>
    <row r="396" spans="2:51" s="12" customFormat="1" ht="12">
      <c r="B396" s="214"/>
      <c r="C396" s="215"/>
      <c r="D396" s="205" t="s">
        <v>157</v>
      </c>
      <c r="E396" s="215"/>
      <c r="F396" s="217" t="s">
        <v>638</v>
      </c>
      <c r="G396" s="215"/>
      <c r="H396" s="218">
        <v>154.875</v>
      </c>
      <c r="I396" s="219"/>
      <c r="J396" s="215"/>
      <c r="K396" s="215"/>
      <c r="L396" s="220"/>
      <c r="M396" s="221"/>
      <c r="N396" s="222"/>
      <c r="O396" s="222"/>
      <c r="P396" s="222"/>
      <c r="Q396" s="222"/>
      <c r="R396" s="222"/>
      <c r="S396" s="222"/>
      <c r="T396" s="223"/>
      <c r="AT396" s="224" t="s">
        <v>157</v>
      </c>
      <c r="AU396" s="224" t="s">
        <v>148</v>
      </c>
      <c r="AV396" s="12" t="s">
        <v>148</v>
      </c>
      <c r="AW396" s="12" t="s">
        <v>6</v>
      </c>
      <c r="AX396" s="12" t="s">
        <v>82</v>
      </c>
      <c r="AY396" s="224" t="s">
        <v>143</v>
      </c>
    </row>
    <row r="397" spans="2:65" s="1" customFormat="1" ht="16.5" customHeight="1">
      <c r="B397" s="40"/>
      <c r="C397" s="191" t="s">
        <v>639</v>
      </c>
      <c r="D397" s="191" t="s">
        <v>149</v>
      </c>
      <c r="E397" s="192" t="s">
        <v>640</v>
      </c>
      <c r="F397" s="193" t="s">
        <v>641</v>
      </c>
      <c r="G397" s="194" t="s">
        <v>186</v>
      </c>
      <c r="H397" s="195">
        <v>31.5</v>
      </c>
      <c r="I397" s="196"/>
      <c r="J397" s="197">
        <f>ROUND(I397*H397,2)</f>
        <v>0</v>
      </c>
      <c r="K397" s="193" t="s">
        <v>153</v>
      </c>
      <c r="L397" s="60"/>
      <c r="M397" s="198" t="s">
        <v>23</v>
      </c>
      <c r="N397" s="199" t="s">
        <v>46</v>
      </c>
      <c r="O397" s="41"/>
      <c r="P397" s="200">
        <f>O397*H397</f>
        <v>0</v>
      </c>
      <c r="Q397" s="200">
        <v>1E-05</v>
      </c>
      <c r="R397" s="200">
        <f>Q397*H397</f>
        <v>0.000315</v>
      </c>
      <c r="S397" s="200">
        <v>0</v>
      </c>
      <c r="T397" s="201">
        <f>S397*H397</f>
        <v>0</v>
      </c>
      <c r="AR397" s="23" t="s">
        <v>249</v>
      </c>
      <c r="AT397" s="23" t="s">
        <v>149</v>
      </c>
      <c r="AU397" s="23" t="s">
        <v>148</v>
      </c>
      <c r="AY397" s="23" t="s">
        <v>143</v>
      </c>
      <c r="BE397" s="202">
        <f>IF(N397="základní",J397,0)</f>
        <v>0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23" t="s">
        <v>148</v>
      </c>
      <c r="BK397" s="202">
        <f>ROUND(I397*H397,2)</f>
        <v>0</v>
      </c>
      <c r="BL397" s="23" t="s">
        <v>249</v>
      </c>
      <c r="BM397" s="23" t="s">
        <v>642</v>
      </c>
    </row>
    <row r="398" spans="2:65" s="1" customFormat="1" ht="16.5" customHeight="1">
      <c r="B398" s="40"/>
      <c r="C398" s="236" t="s">
        <v>643</v>
      </c>
      <c r="D398" s="236" t="s">
        <v>166</v>
      </c>
      <c r="E398" s="237" t="s">
        <v>644</v>
      </c>
      <c r="F398" s="238" t="s">
        <v>645</v>
      </c>
      <c r="G398" s="239" t="s">
        <v>186</v>
      </c>
      <c r="H398" s="240">
        <v>32.13</v>
      </c>
      <c r="I398" s="241"/>
      <c r="J398" s="242">
        <f>ROUND(I398*H398,2)</f>
        <v>0</v>
      </c>
      <c r="K398" s="238" t="s">
        <v>153</v>
      </c>
      <c r="L398" s="243"/>
      <c r="M398" s="244" t="s">
        <v>23</v>
      </c>
      <c r="N398" s="245" t="s">
        <v>46</v>
      </c>
      <c r="O398" s="41"/>
      <c r="P398" s="200">
        <f>O398*H398</f>
        <v>0</v>
      </c>
      <c r="Q398" s="200">
        <v>7E-05</v>
      </c>
      <c r="R398" s="200">
        <f>Q398*H398</f>
        <v>0.0022491</v>
      </c>
      <c r="S398" s="200">
        <v>0</v>
      </c>
      <c r="T398" s="201">
        <f>S398*H398</f>
        <v>0</v>
      </c>
      <c r="AR398" s="23" t="s">
        <v>333</v>
      </c>
      <c r="AT398" s="23" t="s">
        <v>166</v>
      </c>
      <c r="AU398" s="23" t="s">
        <v>148</v>
      </c>
      <c r="AY398" s="23" t="s">
        <v>143</v>
      </c>
      <c r="BE398" s="202">
        <f>IF(N398="základní",J398,0)</f>
        <v>0</v>
      </c>
      <c r="BF398" s="202">
        <f>IF(N398="snížená",J398,0)</f>
        <v>0</v>
      </c>
      <c r="BG398" s="202">
        <f>IF(N398="zákl. přenesená",J398,0)</f>
        <v>0</v>
      </c>
      <c r="BH398" s="202">
        <f>IF(N398="sníž. přenesená",J398,0)</f>
        <v>0</v>
      </c>
      <c r="BI398" s="202">
        <f>IF(N398="nulová",J398,0)</f>
        <v>0</v>
      </c>
      <c r="BJ398" s="23" t="s">
        <v>148</v>
      </c>
      <c r="BK398" s="202">
        <f>ROUND(I398*H398,2)</f>
        <v>0</v>
      </c>
      <c r="BL398" s="23" t="s">
        <v>249</v>
      </c>
      <c r="BM398" s="23" t="s">
        <v>646</v>
      </c>
    </row>
    <row r="399" spans="2:51" s="12" customFormat="1" ht="12">
      <c r="B399" s="214"/>
      <c r="C399" s="215"/>
      <c r="D399" s="205" t="s">
        <v>157</v>
      </c>
      <c r="E399" s="215"/>
      <c r="F399" s="217" t="s">
        <v>647</v>
      </c>
      <c r="G399" s="215"/>
      <c r="H399" s="218">
        <v>32.13</v>
      </c>
      <c r="I399" s="219"/>
      <c r="J399" s="215"/>
      <c r="K399" s="215"/>
      <c r="L399" s="220"/>
      <c r="M399" s="221"/>
      <c r="N399" s="222"/>
      <c r="O399" s="222"/>
      <c r="P399" s="222"/>
      <c r="Q399" s="222"/>
      <c r="R399" s="222"/>
      <c r="S399" s="222"/>
      <c r="T399" s="223"/>
      <c r="AT399" s="224" t="s">
        <v>157</v>
      </c>
      <c r="AU399" s="224" t="s">
        <v>148</v>
      </c>
      <c r="AV399" s="12" t="s">
        <v>148</v>
      </c>
      <c r="AW399" s="12" t="s">
        <v>6</v>
      </c>
      <c r="AX399" s="12" t="s">
        <v>82</v>
      </c>
      <c r="AY399" s="224" t="s">
        <v>143</v>
      </c>
    </row>
    <row r="400" spans="2:65" s="1" customFormat="1" ht="38.25" customHeight="1">
      <c r="B400" s="40"/>
      <c r="C400" s="191" t="s">
        <v>224</v>
      </c>
      <c r="D400" s="191" t="s">
        <v>149</v>
      </c>
      <c r="E400" s="192" t="s">
        <v>648</v>
      </c>
      <c r="F400" s="193" t="s">
        <v>649</v>
      </c>
      <c r="G400" s="194" t="s">
        <v>293</v>
      </c>
      <c r="H400" s="195">
        <v>4.048</v>
      </c>
      <c r="I400" s="196"/>
      <c r="J400" s="197">
        <f>ROUND(I400*H400,2)</f>
        <v>0</v>
      </c>
      <c r="K400" s="193" t="s">
        <v>153</v>
      </c>
      <c r="L400" s="60"/>
      <c r="M400" s="198" t="s">
        <v>23</v>
      </c>
      <c r="N400" s="199" t="s">
        <v>46</v>
      </c>
      <c r="O400" s="41"/>
      <c r="P400" s="200">
        <f>O400*H400</f>
        <v>0</v>
      </c>
      <c r="Q400" s="200">
        <v>0</v>
      </c>
      <c r="R400" s="200">
        <f>Q400*H400</f>
        <v>0</v>
      </c>
      <c r="S400" s="200">
        <v>0</v>
      </c>
      <c r="T400" s="201">
        <f>S400*H400</f>
        <v>0</v>
      </c>
      <c r="AR400" s="23" t="s">
        <v>249</v>
      </c>
      <c r="AT400" s="23" t="s">
        <v>149</v>
      </c>
      <c r="AU400" s="23" t="s">
        <v>148</v>
      </c>
      <c r="AY400" s="23" t="s">
        <v>143</v>
      </c>
      <c r="BE400" s="202">
        <f>IF(N400="základní",J400,0)</f>
        <v>0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23" t="s">
        <v>148</v>
      </c>
      <c r="BK400" s="202">
        <f>ROUND(I400*H400,2)</f>
        <v>0</v>
      </c>
      <c r="BL400" s="23" t="s">
        <v>249</v>
      </c>
      <c r="BM400" s="23" t="s">
        <v>650</v>
      </c>
    </row>
    <row r="401" spans="2:63" s="10" customFormat="1" ht="29.85" customHeight="1">
      <c r="B401" s="175"/>
      <c r="C401" s="176"/>
      <c r="D401" s="177" t="s">
        <v>73</v>
      </c>
      <c r="E401" s="189" t="s">
        <v>651</v>
      </c>
      <c r="F401" s="189" t="s">
        <v>652</v>
      </c>
      <c r="G401" s="176"/>
      <c r="H401" s="176"/>
      <c r="I401" s="179"/>
      <c r="J401" s="190">
        <f>BK401</f>
        <v>0</v>
      </c>
      <c r="K401" s="176"/>
      <c r="L401" s="181"/>
      <c r="M401" s="182"/>
      <c r="N401" s="183"/>
      <c r="O401" s="183"/>
      <c r="P401" s="184">
        <f>SUM(P402:P418)</f>
        <v>0</v>
      </c>
      <c r="Q401" s="183"/>
      <c r="R401" s="184">
        <f>SUM(R402:R418)</f>
        <v>0.03603</v>
      </c>
      <c r="S401" s="183"/>
      <c r="T401" s="185">
        <f>SUM(T402:T418)</f>
        <v>1.4774124999999998</v>
      </c>
      <c r="AR401" s="186" t="s">
        <v>148</v>
      </c>
      <c r="AT401" s="187" t="s">
        <v>73</v>
      </c>
      <c r="AU401" s="187" t="s">
        <v>82</v>
      </c>
      <c r="AY401" s="186" t="s">
        <v>143</v>
      </c>
      <c r="BK401" s="188">
        <f>SUM(BK402:BK418)</f>
        <v>0</v>
      </c>
    </row>
    <row r="402" spans="2:65" s="1" customFormat="1" ht="16.5" customHeight="1">
      <c r="B402" s="40"/>
      <c r="C402" s="191" t="s">
        <v>264</v>
      </c>
      <c r="D402" s="191" t="s">
        <v>149</v>
      </c>
      <c r="E402" s="192" t="s">
        <v>653</v>
      </c>
      <c r="F402" s="193" t="s">
        <v>654</v>
      </c>
      <c r="G402" s="194" t="s">
        <v>186</v>
      </c>
      <c r="H402" s="195">
        <v>23.25</v>
      </c>
      <c r="I402" s="196"/>
      <c r="J402" s="197">
        <f>ROUND(I402*H402,2)</f>
        <v>0</v>
      </c>
      <c r="K402" s="193" t="s">
        <v>23</v>
      </c>
      <c r="L402" s="60"/>
      <c r="M402" s="198" t="s">
        <v>23</v>
      </c>
      <c r="N402" s="199" t="s">
        <v>46</v>
      </c>
      <c r="O402" s="41"/>
      <c r="P402" s="200">
        <f>O402*H402</f>
        <v>0</v>
      </c>
      <c r="Q402" s="200">
        <v>0</v>
      </c>
      <c r="R402" s="200">
        <f>Q402*H402</f>
        <v>0</v>
      </c>
      <c r="S402" s="200">
        <v>0</v>
      </c>
      <c r="T402" s="201">
        <f>S402*H402</f>
        <v>0</v>
      </c>
      <c r="AR402" s="23" t="s">
        <v>249</v>
      </c>
      <c r="AT402" s="23" t="s">
        <v>149</v>
      </c>
      <c r="AU402" s="23" t="s">
        <v>148</v>
      </c>
      <c r="AY402" s="23" t="s">
        <v>143</v>
      </c>
      <c r="BE402" s="202">
        <f>IF(N402="základní",J402,0)</f>
        <v>0</v>
      </c>
      <c r="BF402" s="202">
        <f>IF(N402="snížená",J402,0)</f>
        <v>0</v>
      </c>
      <c r="BG402" s="202">
        <f>IF(N402="zákl. přenesená",J402,0)</f>
        <v>0</v>
      </c>
      <c r="BH402" s="202">
        <f>IF(N402="sníž. přenesená",J402,0)</f>
        <v>0</v>
      </c>
      <c r="BI402" s="202">
        <f>IF(N402="nulová",J402,0)</f>
        <v>0</v>
      </c>
      <c r="BJ402" s="23" t="s">
        <v>148</v>
      </c>
      <c r="BK402" s="202">
        <f>ROUND(I402*H402,2)</f>
        <v>0</v>
      </c>
      <c r="BL402" s="23" t="s">
        <v>249</v>
      </c>
      <c r="BM402" s="23" t="s">
        <v>655</v>
      </c>
    </row>
    <row r="403" spans="2:51" s="12" customFormat="1" ht="12">
      <c r="B403" s="214"/>
      <c r="C403" s="215"/>
      <c r="D403" s="205" t="s">
        <v>157</v>
      </c>
      <c r="E403" s="216" t="s">
        <v>23</v>
      </c>
      <c r="F403" s="217" t="s">
        <v>530</v>
      </c>
      <c r="G403" s="215"/>
      <c r="H403" s="218">
        <v>23.25</v>
      </c>
      <c r="I403" s="219"/>
      <c r="J403" s="215"/>
      <c r="K403" s="215"/>
      <c r="L403" s="220"/>
      <c r="M403" s="221"/>
      <c r="N403" s="222"/>
      <c r="O403" s="222"/>
      <c r="P403" s="222"/>
      <c r="Q403" s="222"/>
      <c r="R403" s="222"/>
      <c r="S403" s="222"/>
      <c r="T403" s="223"/>
      <c r="AT403" s="224" t="s">
        <v>157</v>
      </c>
      <c r="AU403" s="224" t="s">
        <v>148</v>
      </c>
      <c r="AV403" s="12" t="s">
        <v>148</v>
      </c>
      <c r="AW403" s="12" t="s">
        <v>37</v>
      </c>
      <c r="AX403" s="12" t="s">
        <v>82</v>
      </c>
      <c r="AY403" s="224" t="s">
        <v>143</v>
      </c>
    </row>
    <row r="404" spans="2:65" s="1" customFormat="1" ht="16.5" customHeight="1">
      <c r="B404" s="40"/>
      <c r="C404" s="191" t="s">
        <v>271</v>
      </c>
      <c r="D404" s="191" t="s">
        <v>149</v>
      </c>
      <c r="E404" s="192" t="s">
        <v>656</v>
      </c>
      <c r="F404" s="193" t="s">
        <v>657</v>
      </c>
      <c r="G404" s="194" t="s">
        <v>152</v>
      </c>
      <c r="H404" s="195">
        <v>45.25</v>
      </c>
      <c r="I404" s="196"/>
      <c r="J404" s="197">
        <f>ROUND(I404*H404,2)</f>
        <v>0</v>
      </c>
      <c r="K404" s="193" t="s">
        <v>153</v>
      </c>
      <c r="L404" s="60"/>
      <c r="M404" s="198" t="s">
        <v>23</v>
      </c>
      <c r="N404" s="199" t="s">
        <v>46</v>
      </c>
      <c r="O404" s="41"/>
      <c r="P404" s="200">
        <f>O404*H404</f>
        <v>0</v>
      </c>
      <c r="Q404" s="200">
        <v>0</v>
      </c>
      <c r="R404" s="200">
        <f>Q404*H404</f>
        <v>0</v>
      </c>
      <c r="S404" s="200">
        <v>0.02465</v>
      </c>
      <c r="T404" s="201">
        <f>S404*H404</f>
        <v>1.1154125</v>
      </c>
      <c r="AR404" s="23" t="s">
        <v>249</v>
      </c>
      <c r="AT404" s="23" t="s">
        <v>149</v>
      </c>
      <c r="AU404" s="23" t="s">
        <v>148</v>
      </c>
      <c r="AY404" s="23" t="s">
        <v>143</v>
      </c>
      <c r="BE404" s="202">
        <f>IF(N404="základní",J404,0)</f>
        <v>0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23" t="s">
        <v>148</v>
      </c>
      <c r="BK404" s="202">
        <f>ROUND(I404*H404,2)</f>
        <v>0</v>
      </c>
      <c r="BL404" s="23" t="s">
        <v>249</v>
      </c>
      <c r="BM404" s="23" t="s">
        <v>658</v>
      </c>
    </row>
    <row r="405" spans="2:51" s="12" customFormat="1" ht="12">
      <c r="B405" s="214"/>
      <c r="C405" s="215"/>
      <c r="D405" s="205" t="s">
        <v>157</v>
      </c>
      <c r="E405" s="216" t="s">
        <v>23</v>
      </c>
      <c r="F405" s="217" t="s">
        <v>659</v>
      </c>
      <c r="G405" s="215"/>
      <c r="H405" s="218">
        <v>17.25</v>
      </c>
      <c r="I405" s="219"/>
      <c r="J405" s="215"/>
      <c r="K405" s="215"/>
      <c r="L405" s="220"/>
      <c r="M405" s="221"/>
      <c r="N405" s="222"/>
      <c r="O405" s="222"/>
      <c r="P405" s="222"/>
      <c r="Q405" s="222"/>
      <c r="R405" s="222"/>
      <c r="S405" s="222"/>
      <c r="T405" s="223"/>
      <c r="AT405" s="224" t="s">
        <v>157</v>
      </c>
      <c r="AU405" s="224" t="s">
        <v>148</v>
      </c>
      <c r="AV405" s="12" t="s">
        <v>148</v>
      </c>
      <c r="AW405" s="12" t="s">
        <v>37</v>
      </c>
      <c r="AX405" s="12" t="s">
        <v>74</v>
      </c>
      <c r="AY405" s="224" t="s">
        <v>143</v>
      </c>
    </row>
    <row r="406" spans="2:51" s="12" customFormat="1" ht="12">
      <c r="B406" s="214"/>
      <c r="C406" s="215"/>
      <c r="D406" s="205" t="s">
        <v>157</v>
      </c>
      <c r="E406" s="216" t="s">
        <v>23</v>
      </c>
      <c r="F406" s="217" t="s">
        <v>660</v>
      </c>
      <c r="G406" s="215"/>
      <c r="H406" s="218">
        <v>28</v>
      </c>
      <c r="I406" s="219"/>
      <c r="J406" s="215"/>
      <c r="K406" s="215"/>
      <c r="L406" s="220"/>
      <c r="M406" s="221"/>
      <c r="N406" s="222"/>
      <c r="O406" s="222"/>
      <c r="P406" s="222"/>
      <c r="Q406" s="222"/>
      <c r="R406" s="222"/>
      <c r="S406" s="222"/>
      <c r="T406" s="223"/>
      <c r="AT406" s="224" t="s">
        <v>157</v>
      </c>
      <c r="AU406" s="224" t="s">
        <v>148</v>
      </c>
      <c r="AV406" s="12" t="s">
        <v>148</v>
      </c>
      <c r="AW406" s="12" t="s">
        <v>37</v>
      </c>
      <c r="AX406" s="12" t="s">
        <v>74</v>
      </c>
      <c r="AY406" s="224" t="s">
        <v>143</v>
      </c>
    </row>
    <row r="407" spans="2:51" s="13" customFormat="1" ht="12">
      <c r="B407" s="225"/>
      <c r="C407" s="226"/>
      <c r="D407" s="205" t="s">
        <v>157</v>
      </c>
      <c r="E407" s="227" t="s">
        <v>23</v>
      </c>
      <c r="F407" s="228" t="s">
        <v>165</v>
      </c>
      <c r="G407" s="226"/>
      <c r="H407" s="229">
        <v>45.25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AT407" s="235" t="s">
        <v>157</v>
      </c>
      <c r="AU407" s="235" t="s">
        <v>148</v>
      </c>
      <c r="AV407" s="13" t="s">
        <v>154</v>
      </c>
      <c r="AW407" s="13" t="s">
        <v>37</v>
      </c>
      <c r="AX407" s="13" t="s">
        <v>82</v>
      </c>
      <c r="AY407" s="235" t="s">
        <v>143</v>
      </c>
    </row>
    <row r="408" spans="2:65" s="1" customFormat="1" ht="16.5" customHeight="1">
      <c r="B408" s="40"/>
      <c r="C408" s="191" t="s">
        <v>661</v>
      </c>
      <c r="D408" s="191" t="s">
        <v>149</v>
      </c>
      <c r="E408" s="192" t="s">
        <v>662</v>
      </c>
      <c r="F408" s="193" t="s">
        <v>663</v>
      </c>
      <c r="G408" s="194" t="s">
        <v>152</v>
      </c>
      <c r="H408" s="195">
        <v>45.25</v>
      </c>
      <c r="I408" s="196"/>
      <c r="J408" s="197">
        <f>ROUND(I408*H408,2)</f>
        <v>0</v>
      </c>
      <c r="K408" s="193" t="s">
        <v>153</v>
      </c>
      <c r="L408" s="60"/>
      <c r="M408" s="198" t="s">
        <v>23</v>
      </c>
      <c r="N408" s="199" t="s">
        <v>46</v>
      </c>
      <c r="O408" s="41"/>
      <c r="P408" s="200">
        <f>O408*H408</f>
        <v>0</v>
      </c>
      <c r="Q408" s="200">
        <v>0</v>
      </c>
      <c r="R408" s="200">
        <f>Q408*H408</f>
        <v>0</v>
      </c>
      <c r="S408" s="200">
        <v>0.008</v>
      </c>
      <c r="T408" s="201">
        <f>S408*H408</f>
        <v>0.362</v>
      </c>
      <c r="AR408" s="23" t="s">
        <v>249</v>
      </c>
      <c r="AT408" s="23" t="s">
        <v>149</v>
      </c>
      <c r="AU408" s="23" t="s">
        <v>148</v>
      </c>
      <c r="AY408" s="23" t="s">
        <v>143</v>
      </c>
      <c r="BE408" s="202">
        <f>IF(N408="základní",J408,0)</f>
        <v>0</v>
      </c>
      <c r="BF408" s="202">
        <f>IF(N408="snížená",J408,0)</f>
        <v>0</v>
      </c>
      <c r="BG408" s="202">
        <f>IF(N408="zákl. přenesená",J408,0)</f>
        <v>0</v>
      </c>
      <c r="BH408" s="202">
        <f>IF(N408="sníž. přenesená",J408,0)</f>
        <v>0</v>
      </c>
      <c r="BI408" s="202">
        <f>IF(N408="nulová",J408,0)</f>
        <v>0</v>
      </c>
      <c r="BJ408" s="23" t="s">
        <v>148</v>
      </c>
      <c r="BK408" s="202">
        <f>ROUND(I408*H408,2)</f>
        <v>0</v>
      </c>
      <c r="BL408" s="23" t="s">
        <v>249</v>
      </c>
      <c r="BM408" s="23" t="s">
        <v>664</v>
      </c>
    </row>
    <row r="409" spans="2:65" s="1" customFormat="1" ht="38.25" customHeight="1">
      <c r="B409" s="40"/>
      <c r="C409" s="191" t="s">
        <v>665</v>
      </c>
      <c r="D409" s="191" t="s">
        <v>149</v>
      </c>
      <c r="E409" s="192" t="s">
        <v>666</v>
      </c>
      <c r="F409" s="193" t="s">
        <v>667</v>
      </c>
      <c r="G409" s="194" t="s">
        <v>152</v>
      </c>
      <c r="H409" s="195">
        <v>15</v>
      </c>
      <c r="I409" s="196"/>
      <c r="J409" s="197">
        <f>ROUND(I409*H409,2)</f>
        <v>0</v>
      </c>
      <c r="K409" s="193" t="s">
        <v>153</v>
      </c>
      <c r="L409" s="60"/>
      <c r="M409" s="198" t="s">
        <v>23</v>
      </c>
      <c r="N409" s="199" t="s">
        <v>46</v>
      </c>
      <c r="O409" s="41"/>
      <c r="P409" s="200">
        <f>O409*H409</f>
        <v>0</v>
      </c>
      <c r="Q409" s="200">
        <v>0.00027</v>
      </c>
      <c r="R409" s="200">
        <f>Q409*H409</f>
        <v>0.00405</v>
      </c>
      <c r="S409" s="200">
        <v>0</v>
      </c>
      <c r="T409" s="201">
        <f>S409*H409</f>
        <v>0</v>
      </c>
      <c r="AR409" s="23" t="s">
        <v>249</v>
      </c>
      <c r="AT409" s="23" t="s">
        <v>149</v>
      </c>
      <c r="AU409" s="23" t="s">
        <v>148</v>
      </c>
      <c r="AY409" s="23" t="s">
        <v>143</v>
      </c>
      <c r="BE409" s="202">
        <f>IF(N409="základní",J409,0)</f>
        <v>0</v>
      </c>
      <c r="BF409" s="202">
        <f>IF(N409="snížená",J409,0)</f>
        <v>0</v>
      </c>
      <c r="BG409" s="202">
        <f>IF(N409="zákl. přenesená",J409,0)</f>
        <v>0</v>
      </c>
      <c r="BH409" s="202">
        <f>IF(N409="sníž. přenesená",J409,0)</f>
        <v>0</v>
      </c>
      <c r="BI409" s="202">
        <f>IF(N409="nulová",J409,0)</f>
        <v>0</v>
      </c>
      <c r="BJ409" s="23" t="s">
        <v>148</v>
      </c>
      <c r="BK409" s="202">
        <f>ROUND(I409*H409,2)</f>
        <v>0</v>
      </c>
      <c r="BL409" s="23" t="s">
        <v>249</v>
      </c>
      <c r="BM409" s="23" t="s">
        <v>668</v>
      </c>
    </row>
    <row r="410" spans="2:51" s="12" customFormat="1" ht="12">
      <c r="B410" s="214"/>
      <c r="C410" s="215"/>
      <c r="D410" s="205" t="s">
        <v>157</v>
      </c>
      <c r="E410" s="216" t="s">
        <v>23</v>
      </c>
      <c r="F410" s="217" t="s">
        <v>669</v>
      </c>
      <c r="G410" s="215"/>
      <c r="H410" s="218">
        <v>15</v>
      </c>
      <c r="I410" s="219"/>
      <c r="J410" s="215"/>
      <c r="K410" s="215"/>
      <c r="L410" s="220"/>
      <c r="M410" s="221"/>
      <c r="N410" s="222"/>
      <c r="O410" s="222"/>
      <c r="P410" s="222"/>
      <c r="Q410" s="222"/>
      <c r="R410" s="222"/>
      <c r="S410" s="222"/>
      <c r="T410" s="223"/>
      <c r="AT410" s="224" t="s">
        <v>157</v>
      </c>
      <c r="AU410" s="224" t="s">
        <v>148</v>
      </c>
      <c r="AV410" s="12" t="s">
        <v>148</v>
      </c>
      <c r="AW410" s="12" t="s">
        <v>37</v>
      </c>
      <c r="AX410" s="12" t="s">
        <v>82</v>
      </c>
      <c r="AY410" s="224" t="s">
        <v>143</v>
      </c>
    </row>
    <row r="411" spans="2:65" s="1" customFormat="1" ht="16.5" customHeight="1">
      <c r="B411" s="40"/>
      <c r="C411" s="236" t="s">
        <v>670</v>
      </c>
      <c r="D411" s="236" t="s">
        <v>166</v>
      </c>
      <c r="E411" s="237" t="s">
        <v>671</v>
      </c>
      <c r="F411" s="238" t="s">
        <v>672</v>
      </c>
      <c r="G411" s="239" t="s">
        <v>507</v>
      </c>
      <c r="H411" s="240">
        <v>8</v>
      </c>
      <c r="I411" s="241"/>
      <c r="J411" s="242">
        <f>ROUND(I411*H411,2)</f>
        <v>0</v>
      </c>
      <c r="K411" s="238" t="s">
        <v>23</v>
      </c>
      <c r="L411" s="243"/>
      <c r="M411" s="244" t="s">
        <v>23</v>
      </c>
      <c r="N411" s="245" t="s">
        <v>46</v>
      </c>
      <c r="O411" s="41"/>
      <c r="P411" s="200">
        <f>O411*H411</f>
        <v>0</v>
      </c>
      <c r="Q411" s="200">
        <v>0</v>
      </c>
      <c r="R411" s="200">
        <f>Q411*H411</f>
        <v>0</v>
      </c>
      <c r="S411" s="200">
        <v>0</v>
      </c>
      <c r="T411" s="201">
        <f>S411*H411</f>
        <v>0</v>
      </c>
      <c r="AR411" s="23" t="s">
        <v>333</v>
      </c>
      <c r="AT411" s="23" t="s">
        <v>166</v>
      </c>
      <c r="AU411" s="23" t="s">
        <v>148</v>
      </c>
      <c r="AY411" s="23" t="s">
        <v>143</v>
      </c>
      <c r="BE411" s="202">
        <f>IF(N411="základní",J411,0)</f>
        <v>0</v>
      </c>
      <c r="BF411" s="202">
        <f>IF(N411="snížená",J411,0)</f>
        <v>0</v>
      </c>
      <c r="BG411" s="202">
        <f>IF(N411="zákl. přenesená",J411,0)</f>
        <v>0</v>
      </c>
      <c r="BH411" s="202">
        <f>IF(N411="sníž. přenesená",J411,0)</f>
        <v>0</v>
      </c>
      <c r="BI411" s="202">
        <f>IF(N411="nulová",J411,0)</f>
        <v>0</v>
      </c>
      <c r="BJ411" s="23" t="s">
        <v>148</v>
      </c>
      <c r="BK411" s="202">
        <f>ROUND(I411*H411,2)</f>
        <v>0</v>
      </c>
      <c r="BL411" s="23" t="s">
        <v>249</v>
      </c>
      <c r="BM411" s="23" t="s">
        <v>673</v>
      </c>
    </row>
    <row r="412" spans="2:65" s="1" customFormat="1" ht="25.5" customHeight="1">
      <c r="B412" s="40"/>
      <c r="C412" s="191" t="s">
        <v>674</v>
      </c>
      <c r="D412" s="191" t="s">
        <v>149</v>
      </c>
      <c r="E412" s="192" t="s">
        <v>675</v>
      </c>
      <c r="F412" s="193" t="s">
        <v>676</v>
      </c>
      <c r="G412" s="194" t="s">
        <v>507</v>
      </c>
      <c r="H412" s="195">
        <v>8</v>
      </c>
      <c r="I412" s="196"/>
      <c r="J412" s="197">
        <f>ROUND(I412*H412,2)</f>
        <v>0</v>
      </c>
      <c r="K412" s="193" t="s">
        <v>153</v>
      </c>
      <c r="L412" s="60"/>
      <c r="M412" s="198" t="s">
        <v>23</v>
      </c>
      <c r="N412" s="199" t="s">
        <v>46</v>
      </c>
      <c r="O412" s="41"/>
      <c r="P412" s="200">
        <f>O412*H412</f>
        <v>0</v>
      </c>
      <c r="Q412" s="200">
        <v>0</v>
      </c>
      <c r="R412" s="200">
        <f>Q412*H412</f>
        <v>0</v>
      </c>
      <c r="S412" s="200">
        <v>0</v>
      </c>
      <c r="T412" s="201">
        <f>S412*H412</f>
        <v>0</v>
      </c>
      <c r="AR412" s="23" t="s">
        <v>249</v>
      </c>
      <c r="AT412" s="23" t="s">
        <v>149</v>
      </c>
      <c r="AU412" s="23" t="s">
        <v>148</v>
      </c>
      <c r="AY412" s="23" t="s">
        <v>143</v>
      </c>
      <c r="BE412" s="202">
        <f>IF(N412="základní",J412,0)</f>
        <v>0</v>
      </c>
      <c r="BF412" s="202">
        <f>IF(N412="snížená",J412,0)</f>
        <v>0</v>
      </c>
      <c r="BG412" s="202">
        <f>IF(N412="zákl. přenesená",J412,0)</f>
        <v>0</v>
      </c>
      <c r="BH412" s="202">
        <f>IF(N412="sníž. přenesená",J412,0)</f>
        <v>0</v>
      </c>
      <c r="BI412" s="202">
        <f>IF(N412="nulová",J412,0)</f>
        <v>0</v>
      </c>
      <c r="BJ412" s="23" t="s">
        <v>148</v>
      </c>
      <c r="BK412" s="202">
        <f>ROUND(I412*H412,2)</f>
        <v>0</v>
      </c>
      <c r="BL412" s="23" t="s">
        <v>249</v>
      </c>
      <c r="BM412" s="23" t="s">
        <v>677</v>
      </c>
    </row>
    <row r="413" spans="2:51" s="12" customFormat="1" ht="12">
      <c r="B413" s="214"/>
      <c r="C413" s="215"/>
      <c r="D413" s="205" t="s">
        <v>157</v>
      </c>
      <c r="E413" s="216" t="s">
        <v>23</v>
      </c>
      <c r="F413" s="217" t="s">
        <v>169</v>
      </c>
      <c r="G413" s="215"/>
      <c r="H413" s="218">
        <v>8</v>
      </c>
      <c r="I413" s="219"/>
      <c r="J413" s="215"/>
      <c r="K413" s="215"/>
      <c r="L413" s="220"/>
      <c r="M413" s="221"/>
      <c r="N413" s="222"/>
      <c r="O413" s="222"/>
      <c r="P413" s="222"/>
      <c r="Q413" s="222"/>
      <c r="R413" s="222"/>
      <c r="S413" s="222"/>
      <c r="T413" s="223"/>
      <c r="AT413" s="224" t="s">
        <v>157</v>
      </c>
      <c r="AU413" s="224" t="s">
        <v>148</v>
      </c>
      <c r="AV413" s="12" t="s">
        <v>148</v>
      </c>
      <c r="AW413" s="12" t="s">
        <v>37</v>
      </c>
      <c r="AX413" s="12" t="s">
        <v>82</v>
      </c>
      <c r="AY413" s="224" t="s">
        <v>143</v>
      </c>
    </row>
    <row r="414" spans="2:65" s="1" customFormat="1" ht="16.5" customHeight="1">
      <c r="B414" s="40"/>
      <c r="C414" s="236" t="s">
        <v>678</v>
      </c>
      <c r="D414" s="236" t="s">
        <v>166</v>
      </c>
      <c r="E414" s="237" t="s">
        <v>679</v>
      </c>
      <c r="F414" s="238" t="s">
        <v>680</v>
      </c>
      <c r="G414" s="239" t="s">
        <v>186</v>
      </c>
      <c r="H414" s="240">
        <v>10.5</v>
      </c>
      <c r="I414" s="241"/>
      <c r="J414" s="242">
        <f>ROUND(I414*H414,2)</f>
        <v>0</v>
      </c>
      <c r="K414" s="238" t="s">
        <v>153</v>
      </c>
      <c r="L414" s="243"/>
      <c r="M414" s="244" t="s">
        <v>23</v>
      </c>
      <c r="N414" s="245" t="s">
        <v>46</v>
      </c>
      <c r="O414" s="41"/>
      <c r="P414" s="200">
        <f>O414*H414</f>
        <v>0</v>
      </c>
      <c r="Q414" s="200">
        <v>0.003</v>
      </c>
      <c r="R414" s="200">
        <f>Q414*H414</f>
        <v>0.0315</v>
      </c>
      <c r="S414" s="200">
        <v>0</v>
      </c>
      <c r="T414" s="201">
        <f>S414*H414</f>
        <v>0</v>
      </c>
      <c r="AR414" s="23" t="s">
        <v>333</v>
      </c>
      <c r="AT414" s="23" t="s">
        <v>166</v>
      </c>
      <c r="AU414" s="23" t="s">
        <v>148</v>
      </c>
      <c r="AY414" s="23" t="s">
        <v>143</v>
      </c>
      <c r="BE414" s="202">
        <f>IF(N414="základní",J414,0)</f>
        <v>0</v>
      </c>
      <c r="BF414" s="202">
        <f>IF(N414="snížená",J414,0)</f>
        <v>0</v>
      </c>
      <c r="BG414" s="202">
        <f>IF(N414="zákl. přenesená",J414,0)</f>
        <v>0</v>
      </c>
      <c r="BH414" s="202">
        <f>IF(N414="sníž. přenesená",J414,0)</f>
        <v>0</v>
      </c>
      <c r="BI414" s="202">
        <f>IF(N414="nulová",J414,0)</f>
        <v>0</v>
      </c>
      <c r="BJ414" s="23" t="s">
        <v>148</v>
      </c>
      <c r="BK414" s="202">
        <f>ROUND(I414*H414,2)</f>
        <v>0</v>
      </c>
      <c r="BL414" s="23" t="s">
        <v>249</v>
      </c>
      <c r="BM414" s="23" t="s">
        <v>681</v>
      </c>
    </row>
    <row r="415" spans="2:51" s="12" customFormat="1" ht="12">
      <c r="B415" s="214"/>
      <c r="C415" s="215"/>
      <c r="D415" s="205" t="s">
        <v>157</v>
      </c>
      <c r="E415" s="216" t="s">
        <v>23</v>
      </c>
      <c r="F415" s="217" t="s">
        <v>570</v>
      </c>
      <c r="G415" s="215"/>
      <c r="H415" s="218">
        <v>10</v>
      </c>
      <c r="I415" s="219"/>
      <c r="J415" s="215"/>
      <c r="K415" s="215"/>
      <c r="L415" s="220"/>
      <c r="M415" s="221"/>
      <c r="N415" s="222"/>
      <c r="O415" s="222"/>
      <c r="P415" s="222"/>
      <c r="Q415" s="222"/>
      <c r="R415" s="222"/>
      <c r="S415" s="222"/>
      <c r="T415" s="223"/>
      <c r="AT415" s="224" t="s">
        <v>157</v>
      </c>
      <c r="AU415" s="224" t="s">
        <v>148</v>
      </c>
      <c r="AV415" s="12" t="s">
        <v>148</v>
      </c>
      <c r="AW415" s="12" t="s">
        <v>37</v>
      </c>
      <c r="AX415" s="12" t="s">
        <v>82</v>
      </c>
      <c r="AY415" s="224" t="s">
        <v>143</v>
      </c>
    </row>
    <row r="416" spans="2:51" s="12" customFormat="1" ht="12">
      <c r="B416" s="214"/>
      <c r="C416" s="215"/>
      <c r="D416" s="205" t="s">
        <v>157</v>
      </c>
      <c r="E416" s="215"/>
      <c r="F416" s="217" t="s">
        <v>682</v>
      </c>
      <c r="G416" s="215"/>
      <c r="H416" s="218">
        <v>10.5</v>
      </c>
      <c r="I416" s="219"/>
      <c r="J416" s="215"/>
      <c r="K416" s="215"/>
      <c r="L416" s="220"/>
      <c r="M416" s="221"/>
      <c r="N416" s="222"/>
      <c r="O416" s="222"/>
      <c r="P416" s="222"/>
      <c r="Q416" s="222"/>
      <c r="R416" s="222"/>
      <c r="S416" s="222"/>
      <c r="T416" s="223"/>
      <c r="AT416" s="224" t="s">
        <v>157</v>
      </c>
      <c r="AU416" s="224" t="s">
        <v>148</v>
      </c>
      <c r="AV416" s="12" t="s">
        <v>148</v>
      </c>
      <c r="AW416" s="12" t="s">
        <v>6</v>
      </c>
      <c r="AX416" s="12" t="s">
        <v>82</v>
      </c>
      <c r="AY416" s="224" t="s">
        <v>143</v>
      </c>
    </row>
    <row r="417" spans="2:65" s="1" customFormat="1" ht="16.5" customHeight="1">
      <c r="B417" s="40"/>
      <c r="C417" s="236" t="s">
        <v>683</v>
      </c>
      <c r="D417" s="236" t="s">
        <v>166</v>
      </c>
      <c r="E417" s="237" t="s">
        <v>684</v>
      </c>
      <c r="F417" s="238" t="s">
        <v>685</v>
      </c>
      <c r="G417" s="239" t="s">
        <v>507</v>
      </c>
      <c r="H417" s="240">
        <v>8</v>
      </c>
      <c r="I417" s="241"/>
      <c r="J417" s="242">
        <f>ROUND(I417*H417,2)</f>
        <v>0</v>
      </c>
      <c r="K417" s="238" t="s">
        <v>153</v>
      </c>
      <c r="L417" s="243"/>
      <c r="M417" s="244" t="s">
        <v>23</v>
      </c>
      <c r="N417" s="245" t="s">
        <v>46</v>
      </c>
      <c r="O417" s="41"/>
      <c r="P417" s="200">
        <f>O417*H417</f>
        <v>0</v>
      </c>
      <c r="Q417" s="200">
        <v>6E-05</v>
      </c>
      <c r="R417" s="200">
        <f>Q417*H417</f>
        <v>0.00048</v>
      </c>
      <c r="S417" s="200">
        <v>0</v>
      </c>
      <c r="T417" s="201">
        <f>S417*H417</f>
        <v>0</v>
      </c>
      <c r="AR417" s="23" t="s">
        <v>333</v>
      </c>
      <c r="AT417" s="23" t="s">
        <v>166</v>
      </c>
      <c r="AU417" s="23" t="s">
        <v>148</v>
      </c>
      <c r="AY417" s="23" t="s">
        <v>143</v>
      </c>
      <c r="BE417" s="202">
        <f>IF(N417="základní",J417,0)</f>
        <v>0</v>
      </c>
      <c r="BF417" s="202">
        <f>IF(N417="snížená",J417,0)</f>
        <v>0</v>
      </c>
      <c r="BG417" s="202">
        <f>IF(N417="zákl. přenesená",J417,0)</f>
        <v>0</v>
      </c>
      <c r="BH417" s="202">
        <f>IF(N417="sníž. přenesená",J417,0)</f>
        <v>0</v>
      </c>
      <c r="BI417" s="202">
        <f>IF(N417="nulová",J417,0)</f>
        <v>0</v>
      </c>
      <c r="BJ417" s="23" t="s">
        <v>148</v>
      </c>
      <c r="BK417" s="202">
        <f>ROUND(I417*H417,2)</f>
        <v>0</v>
      </c>
      <c r="BL417" s="23" t="s">
        <v>249</v>
      </c>
      <c r="BM417" s="23" t="s">
        <v>686</v>
      </c>
    </row>
    <row r="418" spans="2:65" s="1" customFormat="1" ht="38.25" customHeight="1">
      <c r="B418" s="40"/>
      <c r="C418" s="191" t="s">
        <v>687</v>
      </c>
      <c r="D418" s="191" t="s">
        <v>149</v>
      </c>
      <c r="E418" s="192" t="s">
        <v>688</v>
      </c>
      <c r="F418" s="193" t="s">
        <v>689</v>
      </c>
      <c r="G418" s="194" t="s">
        <v>293</v>
      </c>
      <c r="H418" s="195">
        <v>0.036</v>
      </c>
      <c r="I418" s="196"/>
      <c r="J418" s="197">
        <f>ROUND(I418*H418,2)</f>
        <v>0</v>
      </c>
      <c r="K418" s="193" t="s">
        <v>153</v>
      </c>
      <c r="L418" s="60"/>
      <c r="M418" s="198" t="s">
        <v>23</v>
      </c>
      <c r="N418" s="199" t="s">
        <v>46</v>
      </c>
      <c r="O418" s="41"/>
      <c r="P418" s="200">
        <f>O418*H418</f>
        <v>0</v>
      </c>
      <c r="Q418" s="200">
        <v>0</v>
      </c>
      <c r="R418" s="200">
        <f>Q418*H418</f>
        <v>0</v>
      </c>
      <c r="S418" s="200">
        <v>0</v>
      </c>
      <c r="T418" s="201">
        <f>S418*H418</f>
        <v>0</v>
      </c>
      <c r="AR418" s="23" t="s">
        <v>249</v>
      </c>
      <c r="AT418" s="23" t="s">
        <v>149</v>
      </c>
      <c r="AU418" s="23" t="s">
        <v>148</v>
      </c>
      <c r="AY418" s="23" t="s">
        <v>143</v>
      </c>
      <c r="BE418" s="202">
        <f>IF(N418="základní",J418,0)</f>
        <v>0</v>
      </c>
      <c r="BF418" s="202">
        <f>IF(N418="snížená",J418,0)</f>
        <v>0</v>
      </c>
      <c r="BG418" s="202">
        <f>IF(N418="zákl. přenesená",J418,0)</f>
        <v>0</v>
      </c>
      <c r="BH418" s="202">
        <f>IF(N418="sníž. přenesená",J418,0)</f>
        <v>0</v>
      </c>
      <c r="BI418" s="202">
        <f>IF(N418="nulová",J418,0)</f>
        <v>0</v>
      </c>
      <c r="BJ418" s="23" t="s">
        <v>148</v>
      </c>
      <c r="BK418" s="202">
        <f>ROUND(I418*H418,2)</f>
        <v>0</v>
      </c>
      <c r="BL418" s="23" t="s">
        <v>249</v>
      </c>
      <c r="BM418" s="23" t="s">
        <v>690</v>
      </c>
    </row>
    <row r="419" spans="2:63" s="10" customFormat="1" ht="29.85" customHeight="1">
      <c r="B419" s="175"/>
      <c r="C419" s="176"/>
      <c r="D419" s="177" t="s">
        <v>73</v>
      </c>
      <c r="E419" s="189" t="s">
        <v>691</v>
      </c>
      <c r="F419" s="189" t="s">
        <v>692</v>
      </c>
      <c r="G419" s="176"/>
      <c r="H419" s="176"/>
      <c r="I419" s="179"/>
      <c r="J419" s="190">
        <f>BK419</f>
        <v>0</v>
      </c>
      <c r="K419" s="176"/>
      <c r="L419" s="181"/>
      <c r="M419" s="182"/>
      <c r="N419" s="183"/>
      <c r="O419" s="183"/>
      <c r="P419" s="184">
        <f>SUM(P420:P427)</f>
        <v>0</v>
      </c>
      <c r="Q419" s="183"/>
      <c r="R419" s="184">
        <f>SUM(R420:R427)</f>
        <v>0</v>
      </c>
      <c r="S419" s="183"/>
      <c r="T419" s="185">
        <f>SUM(T420:T427)</f>
        <v>0.631674</v>
      </c>
      <c r="AR419" s="186" t="s">
        <v>148</v>
      </c>
      <c r="AT419" s="187" t="s">
        <v>73</v>
      </c>
      <c r="AU419" s="187" t="s">
        <v>82</v>
      </c>
      <c r="AY419" s="186" t="s">
        <v>143</v>
      </c>
      <c r="BK419" s="188">
        <f>SUM(BK420:BK427)</f>
        <v>0</v>
      </c>
    </row>
    <row r="420" spans="2:65" s="1" customFormat="1" ht="16.5" customHeight="1">
      <c r="B420" s="40"/>
      <c r="C420" s="191" t="s">
        <v>693</v>
      </c>
      <c r="D420" s="191" t="s">
        <v>149</v>
      </c>
      <c r="E420" s="192" t="s">
        <v>694</v>
      </c>
      <c r="F420" s="193" t="s">
        <v>695</v>
      </c>
      <c r="G420" s="194" t="s">
        <v>152</v>
      </c>
      <c r="H420" s="195">
        <v>55.83</v>
      </c>
      <c r="I420" s="196"/>
      <c r="J420" s="197">
        <f>ROUND(I420*H420,2)</f>
        <v>0</v>
      </c>
      <c r="K420" s="193" t="s">
        <v>153</v>
      </c>
      <c r="L420" s="60"/>
      <c r="M420" s="198" t="s">
        <v>23</v>
      </c>
      <c r="N420" s="199" t="s">
        <v>46</v>
      </c>
      <c r="O420" s="41"/>
      <c r="P420" s="200">
        <f>O420*H420</f>
        <v>0</v>
      </c>
      <c r="Q420" s="200">
        <v>0</v>
      </c>
      <c r="R420" s="200">
        <f>Q420*H420</f>
        <v>0</v>
      </c>
      <c r="S420" s="200">
        <v>0.007</v>
      </c>
      <c r="T420" s="201">
        <f>S420*H420</f>
        <v>0.39081</v>
      </c>
      <c r="AR420" s="23" t="s">
        <v>249</v>
      </c>
      <c r="AT420" s="23" t="s">
        <v>149</v>
      </c>
      <c r="AU420" s="23" t="s">
        <v>148</v>
      </c>
      <c r="AY420" s="23" t="s">
        <v>143</v>
      </c>
      <c r="BE420" s="202">
        <f>IF(N420="základní",J420,0)</f>
        <v>0</v>
      </c>
      <c r="BF420" s="202">
        <f>IF(N420="snížená",J420,0)</f>
        <v>0</v>
      </c>
      <c r="BG420" s="202">
        <f>IF(N420="zákl. přenesená",J420,0)</f>
        <v>0</v>
      </c>
      <c r="BH420" s="202">
        <f>IF(N420="sníž. přenesená",J420,0)</f>
        <v>0</v>
      </c>
      <c r="BI420" s="202">
        <f>IF(N420="nulová",J420,0)</f>
        <v>0</v>
      </c>
      <c r="BJ420" s="23" t="s">
        <v>148</v>
      </c>
      <c r="BK420" s="202">
        <f>ROUND(I420*H420,2)</f>
        <v>0</v>
      </c>
      <c r="BL420" s="23" t="s">
        <v>249</v>
      </c>
      <c r="BM420" s="23" t="s">
        <v>696</v>
      </c>
    </row>
    <row r="421" spans="2:51" s="12" customFormat="1" ht="12">
      <c r="B421" s="214"/>
      <c r="C421" s="215"/>
      <c r="D421" s="205" t="s">
        <v>157</v>
      </c>
      <c r="E421" s="216" t="s">
        <v>23</v>
      </c>
      <c r="F421" s="217" t="s">
        <v>358</v>
      </c>
      <c r="G421" s="215"/>
      <c r="H421" s="218">
        <v>18.63</v>
      </c>
      <c r="I421" s="219"/>
      <c r="J421" s="215"/>
      <c r="K421" s="215"/>
      <c r="L421" s="220"/>
      <c r="M421" s="221"/>
      <c r="N421" s="222"/>
      <c r="O421" s="222"/>
      <c r="P421" s="222"/>
      <c r="Q421" s="222"/>
      <c r="R421" s="222"/>
      <c r="S421" s="222"/>
      <c r="T421" s="223"/>
      <c r="AT421" s="224" t="s">
        <v>157</v>
      </c>
      <c r="AU421" s="224" t="s">
        <v>148</v>
      </c>
      <c r="AV421" s="12" t="s">
        <v>148</v>
      </c>
      <c r="AW421" s="12" t="s">
        <v>37</v>
      </c>
      <c r="AX421" s="12" t="s">
        <v>74</v>
      </c>
      <c r="AY421" s="224" t="s">
        <v>143</v>
      </c>
    </row>
    <row r="422" spans="2:51" s="12" customFormat="1" ht="12">
      <c r="B422" s="214"/>
      <c r="C422" s="215"/>
      <c r="D422" s="205" t="s">
        <v>157</v>
      </c>
      <c r="E422" s="216" t="s">
        <v>23</v>
      </c>
      <c r="F422" s="217" t="s">
        <v>359</v>
      </c>
      <c r="G422" s="215"/>
      <c r="H422" s="218">
        <v>37.2</v>
      </c>
      <c r="I422" s="219"/>
      <c r="J422" s="215"/>
      <c r="K422" s="215"/>
      <c r="L422" s="220"/>
      <c r="M422" s="221"/>
      <c r="N422" s="222"/>
      <c r="O422" s="222"/>
      <c r="P422" s="222"/>
      <c r="Q422" s="222"/>
      <c r="R422" s="222"/>
      <c r="S422" s="222"/>
      <c r="T422" s="223"/>
      <c r="AT422" s="224" t="s">
        <v>157</v>
      </c>
      <c r="AU422" s="224" t="s">
        <v>148</v>
      </c>
      <c r="AV422" s="12" t="s">
        <v>148</v>
      </c>
      <c r="AW422" s="12" t="s">
        <v>37</v>
      </c>
      <c r="AX422" s="12" t="s">
        <v>74</v>
      </c>
      <c r="AY422" s="224" t="s">
        <v>143</v>
      </c>
    </row>
    <row r="423" spans="2:51" s="13" customFormat="1" ht="12">
      <c r="B423" s="225"/>
      <c r="C423" s="226"/>
      <c r="D423" s="205" t="s">
        <v>157</v>
      </c>
      <c r="E423" s="227" t="s">
        <v>23</v>
      </c>
      <c r="F423" s="228" t="s">
        <v>165</v>
      </c>
      <c r="G423" s="226"/>
      <c r="H423" s="229">
        <v>55.83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AT423" s="235" t="s">
        <v>157</v>
      </c>
      <c r="AU423" s="235" t="s">
        <v>148</v>
      </c>
      <c r="AV423" s="13" t="s">
        <v>154</v>
      </c>
      <c r="AW423" s="13" t="s">
        <v>37</v>
      </c>
      <c r="AX423" s="13" t="s">
        <v>82</v>
      </c>
      <c r="AY423" s="235" t="s">
        <v>143</v>
      </c>
    </row>
    <row r="424" spans="2:65" s="1" customFormat="1" ht="16.5" customHeight="1">
      <c r="B424" s="40"/>
      <c r="C424" s="191" t="s">
        <v>697</v>
      </c>
      <c r="D424" s="191" t="s">
        <v>149</v>
      </c>
      <c r="E424" s="192" t="s">
        <v>698</v>
      </c>
      <c r="F424" s="193" t="s">
        <v>699</v>
      </c>
      <c r="G424" s="194" t="s">
        <v>152</v>
      </c>
      <c r="H424" s="195">
        <v>40.144</v>
      </c>
      <c r="I424" s="196"/>
      <c r="J424" s="197">
        <f>ROUND(I424*H424,2)</f>
        <v>0</v>
      </c>
      <c r="K424" s="193" t="s">
        <v>153</v>
      </c>
      <c r="L424" s="60"/>
      <c r="M424" s="198" t="s">
        <v>23</v>
      </c>
      <c r="N424" s="199" t="s">
        <v>46</v>
      </c>
      <c r="O424" s="41"/>
      <c r="P424" s="200">
        <f>O424*H424</f>
        <v>0</v>
      </c>
      <c r="Q424" s="200">
        <v>0</v>
      </c>
      <c r="R424" s="200">
        <f>Q424*H424</f>
        <v>0</v>
      </c>
      <c r="S424" s="200">
        <v>0.004</v>
      </c>
      <c r="T424" s="201">
        <f>S424*H424</f>
        <v>0.160576</v>
      </c>
      <c r="AR424" s="23" t="s">
        <v>249</v>
      </c>
      <c r="AT424" s="23" t="s">
        <v>149</v>
      </c>
      <c r="AU424" s="23" t="s">
        <v>148</v>
      </c>
      <c r="AY424" s="23" t="s">
        <v>143</v>
      </c>
      <c r="BE424" s="202">
        <f>IF(N424="základní",J424,0)</f>
        <v>0</v>
      </c>
      <c r="BF424" s="202">
        <f>IF(N424="snížená",J424,0)</f>
        <v>0</v>
      </c>
      <c r="BG424" s="202">
        <f>IF(N424="zákl. přenesená",J424,0)</f>
        <v>0</v>
      </c>
      <c r="BH424" s="202">
        <f>IF(N424="sníž. přenesená",J424,0)</f>
        <v>0</v>
      </c>
      <c r="BI424" s="202">
        <f>IF(N424="nulová",J424,0)</f>
        <v>0</v>
      </c>
      <c r="BJ424" s="23" t="s">
        <v>148</v>
      </c>
      <c r="BK424" s="202">
        <f>ROUND(I424*H424,2)</f>
        <v>0</v>
      </c>
      <c r="BL424" s="23" t="s">
        <v>249</v>
      </c>
      <c r="BM424" s="23" t="s">
        <v>700</v>
      </c>
    </row>
    <row r="425" spans="2:51" s="11" customFormat="1" ht="12">
      <c r="B425" s="203"/>
      <c r="C425" s="204"/>
      <c r="D425" s="205" t="s">
        <v>157</v>
      </c>
      <c r="E425" s="206" t="s">
        <v>23</v>
      </c>
      <c r="F425" s="207" t="s">
        <v>270</v>
      </c>
      <c r="G425" s="204"/>
      <c r="H425" s="206" t="s">
        <v>23</v>
      </c>
      <c r="I425" s="208"/>
      <c r="J425" s="204"/>
      <c r="K425" s="204"/>
      <c r="L425" s="209"/>
      <c r="M425" s="210"/>
      <c r="N425" s="211"/>
      <c r="O425" s="211"/>
      <c r="P425" s="211"/>
      <c r="Q425" s="211"/>
      <c r="R425" s="211"/>
      <c r="S425" s="211"/>
      <c r="T425" s="212"/>
      <c r="AT425" s="213" t="s">
        <v>157</v>
      </c>
      <c r="AU425" s="213" t="s">
        <v>148</v>
      </c>
      <c r="AV425" s="11" t="s">
        <v>82</v>
      </c>
      <c r="AW425" s="11" t="s">
        <v>37</v>
      </c>
      <c r="AX425" s="11" t="s">
        <v>74</v>
      </c>
      <c r="AY425" s="213" t="s">
        <v>143</v>
      </c>
    </row>
    <row r="426" spans="2:51" s="12" customFormat="1" ht="12">
      <c r="B426" s="214"/>
      <c r="C426" s="215"/>
      <c r="D426" s="205" t="s">
        <v>157</v>
      </c>
      <c r="E426" s="216" t="s">
        <v>23</v>
      </c>
      <c r="F426" s="217" t="s">
        <v>257</v>
      </c>
      <c r="G426" s="215"/>
      <c r="H426" s="218">
        <v>40.144</v>
      </c>
      <c r="I426" s="219"/>
      <c r="J426" s="215"/>
      <c r="K426" s="215"/>
      <c r="L426" s="220"/>
      <c r="M426" s="221"/>
      <c r="N426" s="222"/>
      <c r="O426" s="222"/>
      <c r="P426" s="222"/>
      <c r="Q426" s="222"/>
      <c r="R426" s="222"/>
      <c r="S426" s="222"/>
      <c r="T426" s="223"/>
      <c r="AT426" s="224" t="s">
        <v>157</v>
      </c>
      <c r="AU426" s="224" t="s">
        <v>148</v>
      </c>
      <c r="AV426" s="12" t="s">
        <v>148</v>
      </c>
      <c r="AW426" s="12" t="s">
        <v>37</v>
      </c>
      <c r="AX426" s="12" t="s">
        <v>82</v>
      </c>
      <c r="AY426" s="224" t="s">
        <v>143</v>
      </c>
    </row>
    <row r="427" spans="2:65" s="1" customFormat="1" ht="16.5" customHeight="1">
      <c r="B427" s="40"/>
      <c r="C427" s="191" t="s">
        <v>701</v>
      </c>
      <c r="D427" s="191" t="s">
        <v>149</v>
      </c>
      <c r="E427" s="192" t="s">
        <v>702</v>
      </c>
      <c r="F427" s="193" t="s">
        <v>703</v>
      </c>
      <c r="G427" s="194" t="s">
        <v>152</v>
      </c>
      <c r="H427" s="195">
        <v>40.144</v>
      </c>
      <c r="I427" s="196"/>
      <c r="J427" s="197">
        <f>ROUND(I427*H427,2)</f>
        <v>0</v>
      </c>
      <c r="K427" s="193" t="s">
        <v>153</v>
      </c>
      <c r="L427" s="60"/>
      <c r="M427" s="198" t="s">
        <v>23</v>
      </c>
      <c r="N427" s="199" t="s">
        <v>46</v>
      </c>
      <c r="O427" s="41"/>
      <c r="P427" s="200">
        <f>O427*H427</f>
        <v>0</v>
      </c>
      <c r="Q427" s="200">
        <v>0</v>
      </c>
      <c r="R427" s="200">
        <f>Q427*H427</f>
        <v>0</v>
      </c>
      <c r="S427" s="200">
        <v>0.002</v>
      </c>
      <c r="T427" s="201">
        <f>S427*H427</f>
        <v>0.080288</v>
      </c>
      <c r="AR427" s="23" t="s">
        <v>249</v>
      </c>
      <c r="AT427" s="23" t="s">
        <v>149</v>
      </c>
      <c r="AU427" s="23" t="s">
        <v>148</v>
      </c>
      <c r="AY427" s="23" t="s">
        <v>143</v>
      </c>
      <c r="BE427" s="202">
        <f>IF(N427="základní",J427,0)</f>
        <v>0</v>
      </c>
      <c r="BF427" s="202">
        <f>IF(N427="snížená",J427,0)</f>
        <v>0</v>
      </c>
      <c r="BG427" s="202">
        <f>IF(N427="zákl. přenesená",J427,0)</f>
        <v>0</v>
      </c>
      <c r="BH427" s="202">
        <f>IF(N427="sníž. přenesená",J427,0)</f>
        <v>0</v>
      </c>
      <c r="BI427" s="202">
        <f>IF(N427="nulová",J427,0)</f>
        <v>0</v>
      </c>
      <c r="BJ427" s="23" t="s">
        <v>148</v>
      </c>
      <c r="BK427" s="202">
        <f>ROUND(I427*H427,2)</f>
        <v>0</v>
      </c>
      <c r="BL427" s="23" t="s">
        <v>249</v>
      </c>
      <c r="BM427" s="23" t="s">
        <v>704</v>
      </c>
    </row>
    <row r="428" spans="2:63" s="10" customFormat="1" ht="29.85" customHeight="1">
      <c r="B428" s="175"/>
      <c r="C428" s="176"/>
      <c r="D428" s="177" t="s">
        <v>73</v>
      </c>
      <c r="E428" s="189" t="s">
        <v>705</v>
      </c>
      <c r="F428" s="189" t="s">
        <v>706</v>
      </c>
      <c r="G428" s="176"/>
      <c r="H428" s="176"/>
      <c r="I428" s="179"/>
      <c r="J428" s="190">
        <f>BK428</f>
        <v>0</v>
      </c>
      <c r="K428" s="176"/>
      <c r="L428" s="181"/>
      <c r="M428" s="182"/>
      <c r="N428" s="183"/>
      <c r="O428" s="183"/>
      <c r="P428" s="184">
        <f>SUM(P429:P468)</f>
        <v>0</v>
      </c>
      <c r="Q428" s="183"/>
      <c r="R428" s="184">
        <f>SUM(R429:R468)</f>
        <v>0.59000258</v>
      </c>
      <c r="S428" s="183"/>
      <c r="T428" s="185">
        <f>SUM(T429:T468)</f>
        <v>0.207447</v>
      </c>
      <c r="AR428" s="186" t="s">
        <v>148</v>
      </c>
      <c r="AT428" s="187" t="s">
        <v>73</v>
      </c>
      <c r="AU428" s="187" t="s">
        <v>82</v>
      </c>
      <c r="AY428" s="186" t="s">
        <v>143</v>
      </c>
      <c r="BK428" s="188">
        <f>SUM(BK429:BK468)</f>
        <v>0</v>
      </c>
    </row>
    <row r="429" spans="2:65" s="1" customFormat="1" ht="16.5" customHeight="1">
      <c r="B429" s="40"/>
      <c r="C429" s="191" t="s">
        <v>707</v>
      </c>
      <c r="D429" s="191" t="s">
        <v>149</v>
      </c>
      <c r="E429" s="192" t="s">
        <v>708</v>
      </c>
      <c r="F429" s="193" t="s">
        <v>709</v>
      </c>
      <c r="G429" s="194" t="s">
        <v>152</v>
      </c>
      <c r="H429" s="195">
        <v>44.819</v>
      </c>
      <c r="I429" s="196"/>
      <c r="J429" s="197">
        <f>ROUND(I429*H429,2)</f>
        <v>0</v>
      </c>
      <c r="K429" s="193" t="s">
        <v>153</v>
      </c>
      <c r="L429" s="60"/>
      <c r="M429" s="198" t="s">
        <v>23</v>
      </c>
      <c r="N429" s="199" t="s">
        <v>46</v>
      </c>
      <c r="O429" s="41"/>
      <c r="P429" s="200">
        <f>O429*H429</f>
        <v>0</v>
      </c>
      <c r="Q429" s="200">
        <v>0</v>
      </c>
      <c r="R429" s="200">
        <f>Q429*H429</f>
        <v>0</v>
      </c>
      <c r="S429" s="200">
        <v>0.003</v>
      </c>
      <c r="T429" s="201">
        <f>S429*H429</f>
        <v>0.13445700000000002</v>
      </c>
      <c r="AR429" s="23" t="s">
        <v>249</v>
      </c>
      <c r="AT429" s="23" t="s">
        <v>149</v>
      </c>
      <c r="AU429" s="23" t="s">
        <v>148</v>
      </c>
      <c r="AY429" s="23" t="s">
        <v>143</v>
      </c>
      <c r="BE429" s="202">
        <f>IF(N429="základní",J429,0)</f>
        <v>0</v>
      </c>
      <c r="BF429" s="202">
        <f>IF(N429="snížená",J429,0)</f>
        <v>0</v>
      </c>
      <c r="BG429" s="202">
        <f>IF(N429="zákl. přenesená",J429,0)</f>
        <v>0</v>
      </c>
      <c r="BH429" s="202">
        <f>IF(N429="sníž. přenesená",J429,0)</f>
        <v>0</v>
      </c>
      <c r="BI429" s="202">
        <f>IF(N429="nulová",J429,0)</f>
        <v>0</v>
      </c>
      <c r="BJ429" s="23" t="s">
        <v>148</v>
      </c>
      <c r="BK429" s="202">
        <f>ROUND(I429*H429,2)</f>
        <v>0</v>
      </c>
      <c r="BL429" s="23" t="s">
        <v>249</v>
      </c>
      <c r="BM429" s="23" t="s">
        <v>710</v>
      </c>
    </row>
    <row r="430" spans="2:51" s="12" customFormat="1" ht="12">
      <c r="B430" s="214"/>
      <c r="C430" s="215"/>
      <c r="D430" s="205" t="s">
        <v>157</v>
      </c>
      <c r="E430" s="216" t="s">
        <v>23</v>
      </c>
      <c r="F430" s="217" t="s">
        <v>257</v>
      </c>
      <c r="G430" s="215"/>
      <c r="H430" s="218">
        <v>40.144</v>
      </c>
      <c r="I430" s="219"/>
      <c r="J430" s="215"/>
      <c r="K430" s="215"/>
      <c r="L430" s="220"/>
      <c r="M430" s="221"/>
      <c r="N430" s="222"/>
      <c r="O430" s="222"/>
      <c r="P430" s="222"/>
      <c r="Q430" s="222"/>
      <c r="R430" s="222"/>
      <c r="S430" s="222"/>
      <c r="T430" s="223"/>
      <c r="AT430" s="224" t="s">
        <v>157</v>
      </c>
      <c r="AU430" s="224" t="s">
        <v>148</v>
      </c>
      <c r="AV430" s="12" t="s">
        <v>148</v>
      </c>
      <c r="AW430" s="12" t="s">
        <v>37</v>
      </c>
      <c r="AX430" s="12" t="s">
        <v>74</v>
      </c>
      <c r="AY430" s="224" t="s">
        <v>143</v>
      </c>
    </row>
    <row r="431" spans="2:51" s="12" customFormat="1" ht="12">
      <c r="B431" s="214"/>
      <c r="C431" s="215"/>
      <c r="D431" s="205" t="s">
        <v>157</v>
      </c>
      <c r="E431" s="216" t="s">
        <v>23</v>
      </c>
      <c r="F431" s="217" t="s">
        <v>711</v>
      </c>
      <c r="G431" s="215"/>
      <c r="H431" s="218">
        <v>-5.88</v>
      </c>
      <c r="I431" s="219"/>
      <c r="J431" s="215"/>
      <c r="K431" s="215"/>
      <c r="L431" s="220"/>
      <c r="M431" s="221"/>
      <c r="N431" s="222"/>
      <c r="O431" s="222"/>
      <c r="P431" s="222"/>
      <c r="Q431" s="222"/>
      <c r="R431" s="222"/>
      <c r="S431" s="222"/>
      <c r="T431" s="223"/>
      <c r="AT431" s="224" t="s">
        <v>157</v>
      </c>
      <c r="AU431" s="224" t="s">
        <v>148</v>
      </c>
      <c r="AV431" s="12" t="s">
        <v>148</v>
      </c>
      <c r="AW431" s="12" t="s">
        <v>37</v>
      </c>
      <c r="AX431" s="12" t="s">
        <v>74</v>
      </c>
      <c r="AY431" s="224" t="s">
        <v>143</v>
      </c>
    </row>
    <row r="432" spans="2:51" s="12" customFormat="1" ht="12">
      <c r="B432" s="214"/>
      <c r="C432" s="215"/>
      <c r="D432" s="205" t="s">
        <v>157</v>
      </c>
      <c r="E432" s="216" t="s">
        <v>23</v>
      </c>
      <c r="F432" s="217" t="s">
        <v>258</v>
      </c>
      <c r="G432" s="215"/>
      <c r="H432" s="218">
        <v>10.555</v>
      </c>
      <c r="I432" s="219"/>
      <c r="J432" s="215"/>
      <c r="K432" s="215"/>
      <c r="L432" s="220"/>
      <c r="M432" s="221"/>
      <c r="N432" s="222"/>
      <c r="O432" s="222"/>
      <c r="P432" s="222"/>
      <c r="Q432" s="222"/>
      <c r="R432" s="222"/>
      <c r="S432" s="222"/>
      <c r="T432" s="223"/>
      <c r="AT432" s="224" t="s">
        <v>157</v>
      </c>
      <c r="AU432" s="224" t="s">
        <v>148</v>
      </c>
      <c r="AV432" s="12" t="s">
        <v>148</v>
      </c>
      <c r="AW432" s="12" t="s">
        <v>37</v>
      </c>
      <c r="AX432" s="12" t="s">
        <v>74</v>
      </c>
      <c r="AY432" s="224" t="s">
        <v>143</v>
      </c>
    </row>
    <row r="433" spans="2:51" s="13" customFormat="1" ht="12">
      <c r="B433" s="225"/>
      <c r="C433" s="226"/>
      <c r="D433" s="205" t="s">
        <v>157</v>
      </c>
      <c r="E433" s="227" t="s">
        <v>23</v>
      </c>
      <c r="F433" s="228" t="s">
        <v>165</v>
      </c>
      <c r="G433" s="226"/>
      <c r="H433" s="229">
        <v>44.819</v>
      </c>
      <c r="I433" s="230"/>
      <c r="J433" s="226"/>
      <c r="K433" s="226"/>
      <c r="L433" s="231"/>
      <c r="M433" s="232"/>
      <c r="N433" s="233"/>
      <c r="O433" s="233"/>
      <c r="P433" s="233"/>
      <c r="Q433" s="233"/>
      <c r="R433" s="233"/>
      <c r="S433" s="233"/>
      <c r="T433" s="234"/>
      <c r="AT433" s="235" t="s">
        <v>157</v>
      </c>
      <c r="AU433" s="235" t="s">
        <v>148</v>
      </c>
      <c r="AV433" s="13" t="s">
        <v>154</v>
      </c>
      <c r="AW433" s="13" t="s">
        <v>37</v>
      </c>
      <c r="AX433" s="13" t="s">
        <v>82</v>
      </c>
      <c r="AY433" s="235" t="s">
        <v>143</v>
      </c>
    </row>
    <row r="434" spans="2:65" s="1" customFormat="1" ht="16.5" customHeight="1">
      <c r="B434" s="40"/>
      <c r="C434" s="191" t="s">
        <v>712</v>
      </c>
      <c r="D434" s="191" t="s">
        <v>149</v>
      </c>
      <c r="E434" s="192" t="s">
        <v>713</v>
      </c>
      <c r="F434" s="193" t="s">
        <v>714</v>
      </c>
      <c r="G434" s="194" t="s">
        <v>186</v>
      </c>
      <c r="H434" s="195">
        <v>18</v>
      </c>
      <c r="I434" s="196"/>
      <c r="J434" s="197">
        <f>ROUND(I434*H434,2)</f>
        <v>0</v>
      </c>
      <c r="K434" s="193" t="s">
        <v>153</v>
      </c>
      <c r="L434" s="60"/>
      <c r="M434" s="198" t="s">
        <v>23</v>
      </c>
      <c r="N434" s="199" t="s">
        <v>46</v>
      </c>
      <c r="O434" s="41"/>
      <c r="P434" s="200">
        <f>O434*H434</f>
        <v>0</v>
      </c>
      <c r="Q434" s="200">
        <v>0</v>
      </c>
      <c r="R434" s="200">
        <f>Q434*H434</f>
        <v>0</v>
      </c>
      <c r="S434" s="200">
        <v>0.003</v>
      </c>
      <c r="T434" s="201">
        <f>S434*H434</f>
        <v>0.054</v>
      </c>
      <c r="AR434" s="23" t="s">
        <v>249</v>
      </c>
      <c r="AT434" s="23" t="s">
        <v>149</v>
      </c>
      <c r="AU434" s="23" t="s">
        <v>148</v>
      </c>
      <c r="AY434" s="23" t="s">
        <v>143</v>
      </c>
      <c r="BE434" s="202">
        <f>IF(N434="základní",J434,0)</f>
        <v>0</v>
      </c>
      <c r="BF434" s="202">
        <f>IF(N434="snížená",J434,0)</f>
        <v>0</v>
      </c>
      <c r="BG434" s="202">
        <f>IF(N434="zákl. přenesená",J434,0)</f>
        <v>0</v>
      </c>
      <c r="BH434" s="202">
        <f>IF(N434="sníž. přenesená",J434,0)</f>
        <v>0</v>
      </c>
      <c r="BI434" s="202">
        <f>IF(N434="nulová",J434,0)</f>
        <v>0</v>
      </c>
      <c r="BJ434" s="23" t="s">
        <v>148</v>
      </c>
      <c r="BK434" s="202">
        <f>ROUND(I434*H434,2)</f>
        <v>0</v>
      </c>
      <c r="BL434" s="23" t="s">
        <v>249</v>
      </c>
      <c r="BM434" s="23" t="s">
        <v>715</v>
      </c>
    </row>
    <row r="435" spans="2:51" s="12" customFormat="1" ht="12">
      <c r="B435" s="214"/>
      <c r="C435" s="215"/>
      <c r="D435" s="205" t="s">
        <v>157</v>
      </c>
      <c r="E435" s="216" t="s">
        <v>23</v>
      </c>
      <c r="F435" s="217" t="s">
        <v>716</v>
      </c>
      <c r="G435" s="215"/>
      <c r="H435" s="218">
        <v>18</v>
      </c>
      <c r="I435" s="219"/>
      <c r="J435" s="215"/>
      <c r="K435" s="215"/>
      <c r="L435" s="220"/>
      <c r="M435" s="221"/>
      <c r="N435" s="222"/>
      <c r="O435" s="222"/>
      <c r="P435" s="222"/>
      <c r="Q435" s="222"/>
      <c r="R435" s="222"/>
      <c r="S435" s="222"/>
      <c r="T435" s="223"/>
      <c r="AT435" s="224" t="s">
        <v>157</v>
      </c>
      <c r="AU435" s="224" t="s">
        <v>148</v>
      </c>
      <c r="AV435" s="12" t="s">
        <v>148</v>
      </c>
      <c r="AW435" s="12" t="s">
        <v>37</v>
      </c>
      <c r="AX435" s="12" t="s">
        <v>82</v>
      </c>
      <c r="AY435" s="224" t="s">
        <v>143</v>
      </c>
    </row>
    <row r="436" spans="2:65" s="1" customFormat="1" ht="16.5" customHeight="1">
      <c r="B436" s="40"/>
      <c r="C436" s="191" t="s">
        <v>717</v>
      </c>
      <c r="D436" s="191" t="s">
        <v>149</v>
      </c>
      <c r="E436" s="192" t="s">
        <v>718</v>
      </c>
      <c r="F436" s="193" t="s">
        <v>719</v>
      </c>
      <c r="G436" s="194" t="s">
        <v>186</v>
      </c>
      <c r="H436" s="195">
        <v>45.3</v>
      </c>
      <c r="I436" s="196"/>
      <c r="J436" s="197">
        <f>ROUND(I436*H436,2)</f>
        <v>0</v>
      </c>
      <c r="K436" s="193" t="s">
        <v>153</v>
      </c>
      <c r="L436" s="60"/>
      <c r="M436" s="198" t="s">
        <v>23</v>
      </c>
      <c r="N436" s="199" t="s">
        <v>46</v>
      </c>
      <c r="O436" s="41"/>
      <c r="P436" s="200">
        <f>O436*H436</f>
        <v>0</v>
      </c>
      <c r="Q436" s="200">
        <v>0</v>
      </c>
      <c r="R436" s="200">
        <f>Q436*H436</f>
        <v>0</v>
      </c>
      <c r="S436" s="200">
        <v>0.0003</v>
      </c>
      <c r="T436" s="201">
        <f>S436*H436</f>
        <v>0.013589999999999998</v>
      </c>
      <c r="AR436" s="23" t="s">
        <v>249</v>
      </c>
      <c r="AT436" s="23" t="s">
        <v>149</v>
      </c>
      <c r="AU436" s="23" t="s">
        <v>148</v>
      </c>
      <c r="AY436" s="23" t="s">
        <v>143</v>
      </c>
      <c r="BE436" s="202">
        <f>IF(N436="základní",J436,0)</f>
        <v>0</v>
      </c>
      <c r="BF436" s="202">
        <f>IF(N436="snížená",J436,0)</f>
        <v>0</v>
      </c>
      <c r="BG436" s="202">
        <f>IF(N436="zákl. přenesená",J436,0)</f>
        <v>0</v>
      </c>
      <c r="BH436" s="202">
        <f>IF(N436="sníž. přenesená",J436,0)</f>
        <v>0</v>
      </c>
      <c r="BI436" s="202">
        <f>IF(N436="nulová",J436,0)</f>
        <v>0</v>
      </c>
      <c r="BJ436" s="23" t="s">
        <v>148</v>
      </c>
      <c r="BK436" s="202">
        <f>ROUND(I436*H436,2)</f>
        <v>0</v>
      </c>
      <c r="BL436" s="23" t="s">
        <v>249</v>
      </c>
      <c r="BM436" s="23" t="s">
        <v>720</v>
      </c>
    </row>
    <row r="437" spans="2:51" s="12" customFormat="1" ht="12">
      <c r="B437" s="214"/>
      <c r="C437" s="215"/>
      <c r="D437" s="205" t="s">
        <v>157</v>
      </c>
      <c r="E437" s="216" t="s">
        <v>23</v>
      </c>
      <c r="F437" s="217" t="s">
        <v>721</v>
      </c>
      <c r="G437" s="215"/>
      <c r="H437" s="218">
        <v>49.8</v>
      </c>
      <c r="I437" s="219"/>
      <c r="J437" s="215"/>
      <c r="K437" s="215"/>
      <c r="L437" s="220"/>
      <c r="M437" s="221"/>
      <c r="N437" s="222"/>
      <c r="O437" s="222"/>
      <c r="P437" s="222"/>
      <c r="Q437" s="222"/>
      <c r="R437" s="222"/>
      <c r="S437" s="222"/>
      <c r="T437" s="223"/>
      <c r="AT437" s="224" t="s">
        <v>157</v>
      </c>
      <c r="AU437" s="224" t="s">
        <v>148</v>
      </c>
      <c r="AV437" s="12" t="s">
        <v>148</v>
      </c>
      <c r="AW437" s="12" t="s">
        <v>37</v>
      </c>
      <c r="AX437" s="12" t="s">
        <v>74</v>
      </c>
      <c r="AY437" s="224" t="s">
        <v>143</v>
      </c>
    </row>
    <row r="438" spans="2:51" s="12" customFormat="1" ht="12">
      <c r="B438" s="214"/>
      <c r="C438" s="215"/>
      <c r="D438" s="205" t="s">
        <v>157</v>
      </c>
      <c r="E438" s="216" t="s">
        <v>23</v>
      </c>
      <c r="F438" s="217" t="s">
        <v>722</v>
      </c>
      <c r="G438" s="215"/>
      <c r="H438" s="218">
        <v>-4.5</v>
      </c>
      <c r="I438" s="219"/>
      <c r="J438" s="215"/>
      <c r="K438" s="215"/>
      <c r="L438" s="220"/>
      <c r="M438" s="221"/>
      <c r="N438" s="222"/>
      <c r="O438" s="222"/>
      <c r="P438" s="222"/>
      <c r="Q438" s="222"/>
      <c r="R438" s="222"/>
      <c r="S438" s="222"/>
      <c r="T438" s="223"/>
      <c r="AT438" s="224" t="s">
        <v>157</v>
      </c>
      <c r="AU438" s="224" t="s">
        <v>148</v>
      </c>
      <c r="AV438" s="12" t="s">
        <v>148</v>
      </c>
      <c r="AW438" s="12" t="s">
        <v>37</v>
      </c>
      <c r="AX438" s="12" t="s">
        <v>74</v>
      </c>
      <c r="AY438" s="224" t="s">
        <v>143</v>
      </c>
    </row>
    <row r="439" spans="2:51" s="13" customFormat="1" ht="12">
      <c r="B439" s="225"/>
      <c r="C439" s="226"/>
      <c r="D439" s="205" t="s">
        <v>157</v>
      </c>
      <c r="E439" s="227" t="s">
        <v>23</v>
      </c>
      <c r="F439" s="228" t="s">
        <v>165</v>
      </c>
      <c r="G439" s="226"/>
      <c r="H439" s="229">
        <v>45.3</v>
      </c>
      <c r="I439" s="230"/>
      <c r="J439" s="226"/>
      <c r="K439" s="226"/>
      <c r="L439" s="231"/>
      <c r="M439" s="232"/>
      <c r="N439" s="233"/>
      <c r="O439" s="233"/>
      <c r="P439" s="233"/>
      <c r="Q439" s="233"/>
      <c r="R439" s="233"/>
      <c r="S439" s="233"/>
      <c r="T439" s="234"/>
      <c r="AT439" s="235" t="s">
        <v>157</v>
      </c>
      <c r="AU439" s="235" t="s">
        <v>148</v>
      </c>
      <c r="AV439" s="13" t="s">
        <v>154</v>
      </c>
      <c r="AW439" s="13" t="s">
        <v>37</v>
      </c>
      <c r="AX439" s="13" t="s">
        <v>82</v>
      </c>
      <c r="AY439" s="235" t="s">
        <v>143</v>
      </c>
    </row>
    <row r="440" spans="2:65" s="1" customFormat="1" ht="16.5" customHeight="1">
      <c r="B440" s="40"/>
      <c r="C440" s="191" t="s">
        <v>723</v>
      </c>
      <c r="D440" s="191" t="s">
        <v>149</v>
      </c>
      <c r="E440" s="192" t="s">
        <v>724</v>
      </c>
      <c r="F440" s="193" t="s">
        <v>725</v>
      </c>
      <c r="G440" s="194" t="s">
        <v>186</v>
      </c>
      <c r="H440" s="195">
        <v>18</v>
      </c>
      <c r="I440" s="196"/>
      <c r="J440" s="197">
        <f>ROUND(I440*H440,2)</f>
        <v>0</v>
      </c>
      <c r="K440" s="193" t="s">
        <v>153</v>
      </c>
      <c r="L440" s="60"/>
      <c r="M440" s="198" t="s">
        <v>23</v>
      </c>
      <c r="N440" s="199" t="s">
        <v>46</v>
      </c>
      <c r="O440" s="41"/>
      <c r="P440" s="200">
        <f>O440*H440</f>
        <v>0</v>
      </c>
      <c r="Q440" s="200">
        <v>0</v>
      </c>
      <c r="R440" s="200">
        <f>Q440*H440</f>
        <v>0</v>
      </c>
      <c r="S440" s="200">
        <v>0.0003</v>
      </c>
      <c r="T440" s="201">
        <f>S440*H440</f>
        <v>0.005399999999999999</v>
      </c>
      <c r="AR440" s="23" t="s">
        <v>249</v>
      </c>
      <c r="AT440" s="23" t="s">
        <v>149</v>
      </c>
      <c r="AU440" s="23" t="s">
        <v>148</v>
      </c>
      <c r="AY440" s="23" t="s">
        <v>143</v>
      </c>
      <c r="BE440" s="202">
        <f>IF(N440="základní",J440,0)</f>
        <v>0</v>
      </c>
      <c r="BF440" s="202">
        <f>IF(N440="snížená",J440,0)</f>
        <v>0</v>
      </c>
      <c r="BG440" s="202">
        <f>IF(N440="zákl. přenesená",J440,0)</f>
        <v>0</v>
      </c>
      <c r="BH440" s="202">
        <f>IF(N440="sníž. přenesená",J440,0)</f>
        <v>0</v>
      </c>
      <c r="BI440" s="202">
        <f>IF(N440="nulová",J440,0)</f>
        <v>0</v>
      </c>
      <c r="BJ440" s="23" t="s">
        <v>148</v>
      </c>
      <c r="BK440" s="202">
        <f>ROUND(I440*H440,2)</f>
        <v>0</v>
      </c>
      <c r="BL440" s="23" t="s">
        <v>249</v>
      </c>
      <c r="BM440" s="23" t="s">
        <v>726</v>
      </c>
    </row>
    <row r="441" spans="2:51" s="12" customFormat="1" ht="12">
      <c r="B441" s="214"/>
      <c r="C441" s="215"/>
      <c r="D441" s="205" t="s">
        <v>157</v>
      </c>
      <c r="E441" s="216" t="s">
        <v>23</v>
      </c>
      <c r="F441" s="217" t="s">
        <v>716</v>
      </c>
      <c r="G441" s="215"/>
      <c r="H441" s="218">
        <v>18</v>
      </c>
      <c r="I441" s="219"/>
      <c r="J441" s="215"/>
      <c r="K441" s="215"/>
      <c r="L441" s="220"/>
      <c r="M441" s="221"/>
      <c r="N441" s="222"/>
      <c r="O441" s="222"/>
      <c r="P441" s="222"/>
      <c r="Q441" s="222"/>
      <c r="R441" s="222"/>
      <c r="S441" s="222"/>
      <c r="T441" s="223"/>
      <c r="AT441" s="224" t="s">
        <v>157</v>
      </c>
      <c r="AU441" s="224" t="s">
        <v>148</v>
      </c>
      <c r="AV441" s="12" t="s">
        <v>148</v>
      </c>
      <c r="AW441" s="12" t="s">
        <v>37</v>
      </c>
      <c r="AX441" s="12" t="s">
        <v>82</v>
      </c>
      <c r="AY441" s="224" t="s">
        <v>143</v>
      </c>
    </row>
    <row r="442" spans="2:65" s="1" customFormat="1" ht="16.5" customHeight="1">
      <c r="B442" s="40"/>
      <c r="C442" s="191" t="s">
        <v>727</v>
      </c>
      <c r="D442" s="191" t="s">
        <v>149</v>
      </c>
      <c r="E442" s="192" t="s">
        <v>728</v>
      </c>
      <c r="F442" s="193" t="s">
        <v>729</v>
      </c>
      <c r="G442" s="194" t="s">
        <v>152</v>
      </c>
      <c r="H442" s="195">
        <v>44.819</v>
      </c>
      <c r="I442" s="196"/>
      <c r="J442" s="197">
        <f aca="true" t="shared" si="0" ref="J442:J449">ROUND(I442*H442,2)</f>
        <v>0</v>
      </c>
      <c r="K442" s="193" t="s">
        <v>153</v>
      </c>
      <c r="L442" s="60"/>
      <c r="M442" s="198" t="s">
        <v>23</v>
      </c>
      <c r="N442" s="199" t="s">
        <v>46</v>
      </c>
      <c r="O442" s="41"/>
      <c r="P442" s="200">
        <f aca="true" t="shared" si="1" ref="P442:P449">O442*H442</f>
        <v>0</v>
      </c>
      <c r="Q442" s="200">
        <v>0</v>
      </c>
      <c r="R442" s="200">
        <f aca="true" t="shared" si="2" ref="R442:R449">Q442*H442</f>
        <v>0</v>
      </c>
      <c r="S442" s="200">
        <v>0</v>
      </c>
      <c r="T442" s="201">
        <f aca="true" t="shared" si="3" ref="T442:T449">S442*H442</f>
        <v>0</v>
      </c>
      <c r="AR442" s="23" t="s">
        <v>249</v>
      </c>
      <c r="AT442" s="23" t="s">
        <v>149</v>
      </c>
      <c r="AU442" s="23" t="s">
        <v>148</v>
      </c>
      <c r="AY442" s="23" t="s">
        <v>143</v>
      </c>
      <c r="BE442" s="202">
        <f aca="true" t="shared" si="4" ref="BE442:BE449">IF(N442="základní",J442,0)</f>
        <v>0</v>
      </c>
      <c r="BF442" s="202">
        <f aca="true" t="shared" si="5" ref="BF442:BF449">IF(N442="snížená",J442,0)</f>
        <v>0</v>
      </c>
      <c r="BG442" s="202">
        <f aca="true" t="shared" si="6" ref="BG442:BG449">IF(N442="zákl. přenesená",J442,0)</f>
        <v>0</v>
      </c>
      <c r="BH442" s="202">
        <f aca="true" t="shared" si="7" ref="BH442:BH449">IF(N442="sníž. přenesená",J442,0)</f>
        <v>0</v>
      </c>
      <c r="BI442" s="202">
        <f aca="true" t="shared" si="8" ref="BI442:BI449">IF(N442="nulová",J442,0)</f>
        <v>0</v>
      </c>
      <c r="BJ442" s="23" t="s">
        <v>148</v>
      </c>
      <c r="BK442" s="202">
        <f aca="true" t="shared" si="9" ref="BK442:BK449">ROUND(I442*H442,2)</f>
        <v>0</v>
      </c>
      <c r="BL442" s="23" t="s">
        <v>249</v>
      </c>
      <c r="BM442" s="23" t="s">
        <v>730</v>
      </c>
    </row>
    <row r="443" spans="2:65" s="1" customFormat="1" ht="16.5" customHeight="1">
      <c r="B443" s="40"/>
      <c r="C443" s="191" t="s">
        <v>731</v>
      </c>
      <c r="D443" s="191" t="s">
        <v>149</v>
      </c>
      <c r="E443" s="192" t="s">
        <v>732</v>
      </c>
      <c r="F443" s="193" t="s">
        <v>733</v>
      </c>
      <c r="G443" s="194" t="s">
        <v>186</v>
      </c>
      <c r="H443" s="195">
        <v>18</v>
      </c>
      <c r="I443" s="196"/>
      <c r="J443" s="197">
        <f t="shared" si="0"/>
        <v>0</v>
      </c>
      <c r="K443" s="193" t="s">
        <v>153</v>
      </c>
      <c r="L443" s="60"/>
      <c r="M443" s="198" t="s">
        <v>23</v>
      </c>
      <c r="N443" s="199" t="s">
        <v>46</v>
      </c>
      <c r="O443" s="41"/>
      <c r="P443" s="200">
        <f t="shared" si="1"/>
        <v>0</v>
      </c>
      <c r="Q443" s="200">
        <v>0</v>
      </c>
      <c r="R443" s="200">
        <f t="shared" si="2"/>
        <v>0</v>
      </c>
      <c r="S443" s="200">
        <v>0</v>
      </c>
      <c r="T443" s="201">
        <f t="shared" si="3"/>
        <v>0</v>
      </c>
      <c r="AR443" s="23" t="s">
        <v>249</v>
      </c>
      <c r="AT443" s="23" t="s">
        <v>149</v>
      </c>
      <c r="AU443" s="23" t="s">
        <v>148</v>
      </c>
      <c r="AY443" s="23" t="s">
        <v>143</v>
      </c>
      <c r="BE443" s="202">
        <f t="shared" si="4"/>
        <v>0</v>
      </c>
      <c r="BF443" s="202">
        <f t="shared" si="5"/>
        <v>0</v>
      </c>
      <c r="BG443" s="202">
        <f t="shared" si="6"/>
        <v>0</v>
      </c>
      <c r="BH443" s="202">
        <f t="shared" si="7"/>
        <v>0</v>
      </c>
      <c r="BI443" s="202">
        <f t="shared" si="8"/>
        <v>0</v>
      </c>
      <c r="BJ443" s="23" t="s">
        <v>148</v>
      </c>
      <c r="BK443" s="202">
        <f t="shared" si="9"/>
        <v>0</v>
      </c>
      <c r="BL443" s="23" t="s">
        <v>249</v>
      </c>
      <c r="BM443" s="23" t="s">
        <v>734</v>
      </c>
    </row>
    <row r="444" spans="2:65" s="1" customFormat="1" ht="25.5" customHeight="1">
      <c r="B444" s="40"/>
      <c r="C444" s="191" t="s">
        <v>735</v>
      </c>
      <c r="D444" s="191" t="s">
        <v>149</v>
      </c>
      <c r="E444" s="192" t="s">
        <v>736</v>
      </c>
      <c r="F444" s="193" t="s">
        <v>737</v>
      </c>
      <c r="G444" s="194" t="s">
        <v>152</v>
      </c>
      <c r="H444" s="195">
        <v>44.819</v>
      </c>
      <c r="I444" s="196"/>
      <c r="J444" s="197">
        <f t="shared" si="0"/>
        <v>0</v>
      </c>
      <c r="K444" s="193" t="s">
        <v>153</v>
      </c>
      <c r="L444" s="60"/>
      <c r="M444" s="198" t="s">
        <v>23</v>
      </c>
      <c r="N444" s="199" t="s">
        <v>46</v>
      </c>
      <c r="O444" s="41"/>
      <c r="P444" s="200">
        <f t="shared" si="1"/>
        <v>0</v>
      </c>
      <c r="Q444" s="200">
        <v>0.0075</v>
      </c>
      <c r="R444" s="200">
        <f t="shared" si="2"/>
        <v>0.3361425</v>
      </c>
      <c r="S444" s="200">
        <v>0</v>
      </c>
      <c r="T444" s="201">
        <f t="shared" si="3"/>
        <v>0</v>
      </c>
      <c r="AR444" s="23" t="s">
        <v>249</v>
      </c>
      <c r="AT444" s="23" t="s">
        <v>149</v>
      </c>
      <c r="AU444" s="23" t="s">
        <v>148</v>
      </c>
      <c r="AY444" s="23" t="s">
        <v>143</v>
      </c>
      <c r="BE444" s="202">
        <f t="shared" si="4"/>
        <v>0</v>
      </c>
      <c r="BF444" s="202">
        <f t="shared" si="5"/>
        <v>0</v>
      </c>
      <c r="BG444" s="202">
        <f t="shared" si="6"/>
        <v>0</v>
      </c>
      <c r="BH444" s="202">
        <f t="shared" si="7"/>
        <v>0</v>
      </c>
      <c r="BI444" s="202">
        <f t="shared" si="8"/>
        <v>0</v>
      </c>
      <c r="BJ444" s="23" t="s">
        <v>148</v>
      </c>
      <c r="BK444" s="202">
        <f t="shared" si="9"/>
        <v>0</v>
      </c>
      <c r="BL444" s="23" t="s">
        <v>249</v>
      </c>
      <c r="BM444" s="23" t="s">
        <v>738</v>
      </c>
    </row>
    <row r="445" spans="2:65" s="1" customFormat="1" ht="25.5" customHeight="1">
      <c r="B445" s="40"/>
      <c r="C445" s="191" t="s">
        <v>739</v>
      </c>
      <c r="D445" s="191" t="s">
        <v>149</v>
      </c>
      <c r="E445" s="192" t="s">
        <v>740</v>
      </c>
      <c r="F445" s="193" t="s">
        <v>741</v>
      </c>
      <c r="G445" s="194" t="s">
        <v>186</v>
      </c>
      <c r="H445" s="195">
        <v>18</v>
      </c>
      <c r="I445" s="196"/>
      <c r="J445" s="197">
        <f t="shared" si="0"/>
        <v>0</v>
      </c>
      <c r="K445" s="193" t="s">
        <v>153</v>
      </c>
      <c r="L445" s="60"/>
      <c r="M445" s="198" t="s">
        <v>23</v>
      </c>
      <c r="N445" s="199" t="s">
        <v>46</v>
      </c>
      <c r="O445" s="41"/>
      <c r="P445" s="200">
        <f t="shared" si="1"/>
        <v>0</v>
      </c>
      <c r="Q445" s="200">
        <v>0.00225</v>
      </c>
      <c r="R445" s="200">
        <f t="shared" si="2"/>
        <v>0.040499999999999994</v>
      </c>
      <c r="S445" s="200">
        <v>0</v>
      </c>
      <c r="T445" s="201">
        <f t="shared" si="3"/>
        <v>0</v>
      </c>
      <c r="AR445" s="23" t="s">
        <v>249</v>
      </c>
      <c r="AT445" s="23" t="s">
        <v>149</v>
      </c>
      <c r="AU445" s="23" t="s">
        <v>148</v>
      </c>
      <c r="AY445" s="23" t="s">
        <v>143</v>
      </c>
      <c r="BE445" s="202">
        <f t="shared" si="4"/>
        <v>0</v>
      </c>
      <c r="BF445" s="202">
        <f t="shared" si="5"/>
        <v>0</v>
      </c>
      <c r="BG445" s="202">
        <f t="shared" si="6"/>
        <v>0</v>
      </c>
      <c r="BH445" s="202">
        <f t="shared" si="7"/>
        <v>0</v>
      </c>
      <c r="BI445" s="202">
        <f t="shared" si="8"/>
        <v>0</v>
      </c>
      <c r="BJ445" s="23" t="s">
        <v>148</v>
      </c>
      <c r="BK445" s="202">
        <f t="shared" si="9"/>
        <v>0</v>
      </c>
      <c r="BL445" s="23" t="s">
        <v>249</v>
      </c>
      <c r="BM445" s="23" t="s">
        <v>742</v>
      </c>
    </row>
    <row r="446" spans="2:65" s="1" customFormat="1" ht="25.5" customHeight="1">
      <c r="B446" s="40"/>
      <c r="C446" s="191" t="s">
        <v>743</v>
      </c>
      <c r="D446" s="191" t="s">
        <v>149</v>
      </c>
      <c r="E446" s="192" t="s">
        <v>744</v>
      </c>
      <c r="F446" s="193" t="s">
        <v>745</v>
      </c>
      <c r="G446" s="194" t="s">
        <v>186</v>
      </c>
      <c r="H446" s="195">
        <v>18</v>
      </c>
      <c r="I446" s="196"/>
      <c r="J446" s="197">
        <f t="shared" si="0"/>
        <v>0</v>
      </c>
      <c r="K446" s="193" t="s">
        <v>153</v>
      </c>
      <c r="L446" s="60"/>
      <c r="M446" s="198" t="s">
        <v>23</v>
      </c>
      <c r="N446" s="199" t="s">
        <v>46</v>
      </c>
      <c r="O446" s="41"/>
      <c r="P446" s="200">
        <f t="shared" si="1"/>
        <v>0</v>
      </c>
      <c r="Q446" s="200">
        <v>0.00144</v>
      </c>
      <c r="R446" s="200">
        <f t="shared" si="2"/>
        <v>0.025920000000000002</v>
      </c>
      <c r="S446" s="200">
        <v>0</v>
      </c>
      <c r="T446" s="201">
        <f t="shared" si="3"/>
        <v>0</v>
      </c>
      <c r="AR446" s="23" t="s">
        <v>249</v>
      </c>
      <c r="AT446" s="23" t="s">
        <v>149</v>
      </c>
      <c r="AU446" s="23" t="s">
        <v>148</v>
      </c>
      <c r="AY446" s="23" t="s">
        <v>143</v>
      </c>
      <c r="BE446" s="202">
        <f t="shared" si="4"/>
        <v>0</v>
      </c>
      <c r="BF446" s="202">
        <f t="shared" si="5"/>
        <v>0</v>
      </c>
      <c r="BG446" s="202">
        <f t="shared" si="6"/>
        <v>0</v>
      </c>
      <c r="BH446" s="202">
        <f t="shared" si="7"/>
        <v>0</v>
      </c>
      <c r="BI446" s="202">
        <f t="shared" si="8"/>
        <v>0</v>
      </c>
      <c r="BJ446" s="23" t="s">
        <v>148</v>
      </c>
      <c r="BK446" s="202">
        <f t="shared" si="9"/>
        <v>0</v>
      </c>
      <c r="BL446" s="23" t="s">
        <v>249</v>
      </c>
      <c r="BM446" s="23" t="s">
        <v>746</v>
      </c>
    </row>
    <row r="447" spans="2:65" s="1" customFormat="1" ht="16.5" customHeight="1">
      <c r="B447" s="40"/>
      <c r="C447" s="191" t="s">
        <v>747</v>
      </c>
      <c r="D447" s="191" t="s">
        <v>149</v>
      </c>
      <c r="E447" s="192" t="s">
        <v>748</v>
      </c>
      <c r="F447" s="193" t="s">
        <v>749</v>
      </c>
      <c r="G447" s="194" t="s">
        <v>186</v>
      </c>
      <c r="H447" s="195">
        <v>18</v>
      </c>
      <c r="I447" s="196"/>
      <c r="J447" s="197">
        <f t="shared" si="0"/>
        <v>0</v>
      </c>
      <c r="K447" s="193" t="s">
        <v>153</v>
      </c>
      <c r="L447" s="60"/>
      <c r="M447" s="198" t="s">
        <v>23</v>
      </c>
      <c r="N447" s="199" t="s">
        <v>46</v>
      </c>
      <c r="O447" s="41"/>
      <c r="P447" s="200">
        <f t="shared" si="1"/>
        <v>0</v>
      </c>
      <c r="Q447" s="200">
        <v>0.00012</v>
      </c>
      <c r="R447" s="200">
        <f t="shared" si="2"/>
        <v>0.00216</v>
      </c>
      <c r="S447" s="200">
        <v>0</v>
      </c>
      <c r="T447" s="201">
        <f t="shared" si="3"/>
        <v>0</v>
      </c>
      <c r="AR447" s="23" t="s">
        <v>249</v>
      </c>
      <c r="AT447" s="23" t="s">
        <v>149</v>
      </c>
      <c r="AU447" s="23" t="s">
        <v>148</v>
      </c>
      <c r="AY447" s="23" t="s">
        <v>143</v>
      </c>
      <c r="BE447" s="202">
        <f t="shared" si="4"/>
        <v>0</v>
      </c>
      <c r="BF447" s="202">
        <f t="shared" si="5"/>
        <v>0</v>
      </c>
      <c r="BG447" s="202">
        <f t="shared" si="6"/>
        <v>0</v>
      </c>
      <c r="BH447" s="202">
        <f t="shared" si="7"/>
        <v>0</v>
      </c>
      <c r="BI447" s="202">
        <f t="shared" si="8"/>
        <v>0</v>
      </c>
      <c r="BJ447" s="23" t="s">
        <v>148</v>
      </c>
      <c r="BK447" s="202">
        <f t="shared" si="9"/>
        <v>0</v>
      </c>
      <c r="BL447" s="23" t="s">
        <v>249</v>
      </c>
      <c r="BM447" s="23" t="s">
        <v>750</v>
      </c>
    </row>
    <row r="448" spans="2:65" s="1" customFormat="1" ht="25.5" customHeight="1">
      <c r="B448" s="40"/>
      <c r="C448" s="191" t="s">
        <v>751</v>
      </c>
      <c r="D448" s="191" t="s">
        <v>149</v>
      </c>
      <c r="E448" s="192" t="s">
        <v>752</v>
      </c>
      <c r="F448" s="193" t="s">
        <v>753</v>
      </c>
      <c r="G448" s="194" t="s">
        <v>186</v>
      </c>
      <c r="H448" s="195">
        <v>18</v>
      </c>
      <c r="I448" s="196"/>
      <c r="J448" s="197">
        <f t="shared" si="0"/>
        <v>0</v>
      </c>
      <c r="K448" s="193" t="s">
        <v>153</v>
      </c>
      <c r="L448" s="60"/>
      <c r="M448" s="198" t="s">
        <v>23</v>
      </c>
      <c r="N448" s="199" t="s">
        <v>46</v>
      </c>
      <c r="O448" s="41"/>
      <c r="P448" s="200">
        <f t="shared" si="1"/>
        <v>0</v>
      </c>
      <c r="Q448" s="200">
        <v>8E-05</v>
      </c>
      <c r="R448" s="200">
        <f t="shared" si="2"/>
        <v>0.00144</v>
      </c>
      <c r="S448" s="200">
        <v>0</v>
      </c>
      <c r="T448" s="201">
        <f t="shared" si="3"/>
        <v>0</v>
      </c>
      <c r="AR448" s="23" t="s">
        <v>249</v>
      </c>
      <c r="AT448" s="23" t="s">
        <v>149</v>
      </c>
      <c r="AU448" s="23" t="s">
        <v>148</v>
      </c>
      <c r="AY448" s="23" t="s">
        <v>143</v>
      </c>
      <c r="BE448" s="202">
        <f t="shared" si="4"/>
        <v>0</v>
      </c>
      <c r="BF448" s="202">
        <f t="shared" si="5"/>
        <v>0</v>
      </c>
      <c r="BG448" s="202">
        <f t="shared" si="6"/>
        <v>0</v>
      </c>
      <c r="BH448" s="202">
        <f t="shared" si="7"/>
        <v>0</v>
      </c>
      <c r="BI448" s="202">
        <f t="shared" si="8"/>
        <v>0</v>
      </c>
      <c r="BJ448" s="23" t="s">
        <v>148</v>
      </c>
      <c r="BK448" s="202">
        <f t="shared" si="9"/>
        <v>0</v>
      </c>
      <c r="BL448" s="23" t="s">
        <v>249</v>
      </c>
      <c r="BM448" s="23" t="s">
        <v>754</v>
      </c>
    </row>
    <row r="449" spans="2:65" s="1" customFormat="1" ht="16.5" customHeight="1">
      <c r="B449" s="40"/>
      <c r="C449" s="236" t="s">
        <v>755</v>
      </c>
      <c r="D449" s="236" t="s">
        <v>166</v>
      </c>
      <c r="E449" s="237" t="s">
        <v>756</v>
      </c>
      <c r="F449" s="238" t="s">
        <v>757</v>
      </c>
      <c r="G449" s="239" t="s">
        <v>152</v>
      </c>
      <c r="H449" s="240">
        <v>11.88</v>
      </c>
      <c r="I449" s="241"/>
      <c r="J449" s="242">
        <f t="shared" si="0"/>
        <v>0</v>
      </c>
      <c r="K449" s="238" t="s">
        <v>153</v>
      </c>
      <c r="L449" s="243"/>
      <c r="M449" s="244" t="s">
        <v>23</v>
      </c>
      <c r="N449" s="245" t="s">
        <v>46</v>
      </c>
      <c r="O449" s="41"/>
      <c r="P449" s="200">
        <f t="shared" si="1"/>
        <v>0</v>
      </c>
      <c r="Q449" s="200">
        <v>0.0025</v>
      </c>
      <c r="R449" s="200">
        <f t="shared" si="2"/>
        <v>0.029700000000000004</v>
      </c>
      <c r="S449" s="200">
        <v>0</v>
      </c>
      <c r="T449" s="201">
        <f t="shared" si="3"/>
        <v>0</v>
      </c>
      <c r="AR449" s="23" t="s">
        <v>333</v>
      </c>
      <c r="AT449" s="23" t="s">
        <v>166</v>
      </c>
      <c r="AU449" s="23" t="s">
        <v>148</v>
      </c>
      <c r="AY449" s="23" t="s">
        <v>143</v>
      </c>
      <c r="BE449" s="202">
        <f t="shared" si="4"/>
        <v>0</v>
      </c>
      <c r="BF449" s="202">
        <f t="shared" si="5"/>
        <v>0</v>
      </c>
      <c r="BG449" s="202">
        <f t="shared" si="6"/>
        <v>0</v>
      </c>
      <c r="BH449" s="202">
        <f t="shared" si="7"/>
        <v>0</v>
      </c>
      <c r="BI449" s="202">
        <f t="shared" si="8"/>
        <v>0</v>
      </c>
      <c r="BJ449" s="23" t="s">
        <v>148</v>
      </c>
      <c r="BK449" s="202">
        <f t="shared" si="9"/>
        <v>0</v>
      </c>
      <c r="BL449" s="23" t="s">
        <v>249</v>
      </c>
      <c r="BM449" s="23" t="s">
        <v>758</v>
      </c>
    </row>
    <row r="450" spans="2:51" s="12" customFormat="1" ht="12">
      <c r="B450" s="214"/>
      <c r="C450" s="215"/>
      <c r="D450" s="205" t="s">
        <v>157</v>
      </c>
      <c r="E450" s="216" t="s">
        <v>23</v>
      </c>
      <c r="F450" s="217" t="s">
        <v>759</v>
      </c>
      <c r="G450" s="215"/>
      <c r="H450" s="218">
        <v>10.8</v>
      </c>
      <c r="I450" s="219"/>
      <c r="J450" s="215"/>
      <c r="K450" s="215"/>
      <c r="L450" s="220"/>
      <c r="M450" s="221"/>
      <c r="N450" s="222"/>
      <c r="O450" s="222"/>
      <c r="P450" s="222"/>
      <c r="Q450" s="222"/>
      <c r="R450" s="222"/>
      <c r="S450" s="222"/>
      <c r="T450" s="223"/>
      <c r="AT450" s="224" t="s">
        <v>157</v>
      </c>
      <c r="AU450" s="224" t="s">
        <v>148</v>
      </c>
      <c r="AV450" s="12" t="s">
        <v>148</v>
      </c>
      <c r="AW450" s="12" t="s">
        <v>37</v>
      </c>
      <c r="AX450" s="12" t="s">
        <v>82</v>
      </c>
      <c r="AY450" s="224" t="s">
        <v>143</v>
      </c>
    </row>
    <row r="451" spans="2:51" s="12" customFormat="1" ht="12">
      <c r="B451" s="214"/>
      <c r="C451" s="215"/>
      <c r="D451" s="205" t="s">
        <v>157</v>
      </c>
      <c r="E451" s="215"/>
      <c r="F451" s="217" t="s">
        <v>760</v>
      </c>
      <c r="G451" s="215"/>
      <c r="H451" s="218">
        <v>11.88</v>
      </c>
      <c r="I451" s="219"/>
      <c r="J451" s="215"/>
      <c r="K451" s="215"/>
      <c r="L451" s="220"/>
      <c r="M451" s="221"/>
      <c r="N451" s="222"/>
      <c r="O451" s="222"/>
      <c r="P451" s="222"/>
      <c r="Q451" s="222"/>
      <c r="R451" s="222"/>
      <c r="S451" s="222"/>
      <c r="T451" s="223"/>
      <c r="AT451" s="224" t="s">
        <v>157</v>
      </c>
      <c r="AU451" s="224" t="s">
        <v>148</v>
      </c>
      <c r="AV451" s="12" t="s">
        <v>148</v>
      </c>
      <c r="AW451" s="12" t="s">
        <v>6</v>
      </c>
      <c r="AX451" s="12" t="s">
        <v>82</v>
      </c>
      <c r="AY451" s="224" t="s">
        <v>143</v>
      </c>
    </row>
    <row r="452" spans="2:65" s="1" customFormat="1" ht="16.5" customHeight="1">
      <c r="B452" s="40"/>
      <c r="C452" s="191" t="s">
        <v>761</v>
      </c>
      <c r="D452" s="191" t="s">
        <v>149</v>
      </c>
      <c r="E452" s="192" t="s">
        <v>762</v>
      </c>
      <c r="F452" s="193" t="s">
        <v>763</v>
      </c>
      <c r="G452" s="194" t="s">
        <v>152</v>
      </c>
      <c r="H452" s="195">
        <v>44.819</v>
      </c>
      <c r="I452" s="196"/>
      <c r="J452" s="197">
        <f>ROUND(I452*H452,2)</f>
        <v>0</v>
      </c>
      <c r="K452" s="193" t="s">
        <v>153</v>
      </c>
      <c r="L452" s="60"/>
      <c r="M452" s="198" t="s">
        <v>23</v>
      </c>
      <c r="N452" s="199" t="s">
        <v>46</v>
      </c>
      <c r="O452" s="41"/>
      <c r="P452" s="200">
        <f>O452*H452</f>
        <v>0</v>
      </c>
      <c r="Q452" s="200">
        <v>0.0003</v>
      </c>
      <c r="R452" s="200">
        <f>Q452*H452</f>
        <v>0.0134457</v>
      </c>
      <c r="S452" s="200">
        <v>0</v>
      </c>
      <c r="T452" s="201">
        <f>S452*H452</f>
        <v>0</v>
      </c>
      <c r="AR452" s="23" t="s">
        <v>249</v>
      </c>
      <c r="AT452" s="23" t="s">
        <v>149</v>
      </c>
      <c r="AU452" s="23" t="s">
        <v>148</v>
      </c>
      <c r="AY452" s="23" t="s">
        <v>143</v>
      </c>
      <c r="BE452" s="202">
        <f>IF(N452="základní",J452,0)</f>
        <v>0</v>
      </c>
      <c r="BF452" s="202">
        <f>IF(N452="snížená",J452,0)</f>
        <v>0</v>
      </c>
      <c r="BG452" s="202">
        <f>IF(N452="zákl. přenesená",J452,0)</f>
        <v>0</v>
      </c>
      <c r="BH452" s="202">
        <f>IF(N452="sníž. přenesená",J452,0)</f>
        <v>0</v>
      </c>
      <c r="BI452" s="202">
        <f>IF(N452="nulová",J452,0)</f>
        <v>0</v>
      </c>
      <c r="BJ452" s="23" t="s">
        <v>148</v>
      </c>
      <c r="BK452" s="202">
        <f>ROUND(I452*H452,2)</f>
        <v>0</v>
      </c>
      <c r="BL452" s="23" t="s">
        <v>249</v>
      </c>
      <c r="BM452" s="23" t="s">
        <v>764</v>
      </c>
    </row>
    <row r="453" spans="2:65" s="1" customFormat="1" ht="16.5" customHeight="1">
      <c r="B453" s="40"/>
      <c r="C453" s="236" t="s">
        <v>765</v>
      </c>
      <c r="D453" s="236" t="s">
        <v>166</v>
      </c>
      <c r="E453" s="237" t="s">
        <v>756</v>
      </c>
      <c r="F453" s="238" t="s">
        <v>757</v>
      </c>
      <c r="G453" s="239" t="s">
        <v>152</v>
      </c>
      <c r="H453" s="240">
        <v>49.301</v>
      </c>
      <c r="I453" s="241"/>
      <c r="J453" s="242">
        <f>ROUND(I453*H453,2)</f>
        <v>0</v>
      </c>
      <c r="K453" s="238" t="s">
        <v>153</v>
      </c>
      <c r="L453" s="243"/>
      <c r="M453" s="244" t="s">
        <v>23</v>
      </c>
      <c r="N453" s="245" t="s">
        <v>46</v>
      </c>
      <c r="O453" s="41"/>
      <c r="P453" s="200">
        <f>O453*H453</f>
        <v>0</v>
      </c>
      <c r="Q453" s="200">
        <v>0.0025</v>
      </c>
      <c r="R453" s="200">
        <f>Q453*H453</f>
        <v>0.1232525</v>
      </c>
      <c r="S453" s="200">
        <v>0</v>
      </c>
      <c r="T453" s="201">
        <f>S453*H453</f>
        <v>0</v>
      </c>
      <c r="AR453" s="23" t="s">
        <v>333</v>
      </c>
      <c r="AT453" s="23" t="s">
        <v>166</v>
      </c>
      <c r="AU453" s="23" t="s">
        <v>148</v>
      </c>
      <c r="AY453" s="23" t="s">
        <v>143</v>
      </c>
      <c r="BE453" s="202">
        <f>IF(N453="základní",J453,0)</f>
        <v>0</v>
      </c>
      <c r="BF453" s="202">
        <f>IF(N453="snížená",J453,0)</f>
        <v>0</v>
      </c>
      <c r="BG453" s="202">
        <f>IF(N453="zákl. přenesená",J453,0)</f>
        <v>0</v>
      </c>
      <c r="BH453" s="202">
        <f>IF(N453="sníž. přenesená",J453,0)</f>
        <v>0</v>
      </c>
      <c r="BI453" s="202">
        <f>IF(N453="nulová",J453,0)</f>
        <v>0</v>
      </c>
      <c r="BJ453" s="23" t="s">
        <v>148</v>
      </c>
      <c r="BK453" s="202">
        <f>ROUND(I453*H453,2)</f>
        <v>0</v>
      </c>
      <c r="BL453" s="23" t="s">
        <v>249</v>
      </c>
      <c r="BM453" s="23" t="s">
        <v>766</v>
      </c>
    </row>
    <row r="454" spans="2:51" s="12" customFormat="1" ht="12">
      <c r="B454" s="214"/>
      <c r="C454" s="215"/>
      <c r="D454" s="205" t="s">
        <v>157</v>
      </c>
      <c r="E454" s="215"/>
      <c r="F454" s="217" t="s">
        <v>767</v>
      </c>
      <c r="G454" s="215"/>
      <c r="H454" s="218">
        <v>49.301</v>
      </c>
      <c r="I454" s="219"/>
      <c r="J454" s="215"/>
      <c r="K454" s="215"/>
      <c r="L454" s="220"/>
      <c r="M454" s="221"/>
      <c r="N454" s="222"/>
      <c r="O454" s="222"/>
      <c r="P454" s="222"/>
      <c r="Q454" s="222"/>
      <c r="R454" s="222"/>
      <c r="S454" s="222"/>
      <c r="T454" s="223"/>
      <c r="AT454" s="224" t="s">
        <v>157</v>
      </c>
      <c r="AU454" s="224" t="s">
        <v>148</v>
      </c>
      <c r="AV454" s="12" t="s">
        <v>148</v>
      </c>
      <c r="AW454" s="12" t="s">
        <v>6</v>
      </c>
      <c r="AX454" s="12" t="s">
        <v>82</v>
      </c>
      <c r="AY454" s="224" t="s">
        <v>143</v>
      </c>
    </row>
    <row r="455" spans="2:65" s="1" customFormat="1" ht="16.5" customHeight="1">
      <c r="B455" s="40"/>
      <c r="C455" s="191" t="s">
        <v>768</v>
      </c>
      <c r="D455" s="191" t="s">
        <v>149</v>
      </c>
      <c r="E455" s="192" t="s">
        <v>769</v>
      </c>
      <c r="F455" s="193" t="s">
        <v>770</v>
      </c>
      <c r="G455" s="194" t="s">
        <v>186</v>
      </c>
      <c r="H455" s="195">
        <v>46.5</v>
      </c>
      <c r="I455" s="196"/>
      <c r="J455" s="197">
        <f>ROUND(I455*H455,2)</f>
        <v>0</v>
      </c>
      <c r="K455" s="193" t="s">
        <v>153</v>
      </c>
      <c r="L455" s="60"/>
      <c r="M455" s="198" t="s">
        <v>23</v>
      </c>
      <c r="N455" s="199" t="s">
        <v>46</v>
      </c>
      <c r="O455" s="41"/>
      <c r="P455" s="200">
        <f>O455*H455</f>
        <v>0</v>
      </c>
      <c r="Q455" s="200">
        <v>1E-05</v>
      </c>
      <c r="R455" s="200">
        <f>Q455*H455</f>
        <v>0.000465</v>
      </c>
      <c r="S455" s="200">
        <v>0</v>
      </c>
      <c r="T455" s="201">
        <f>S455*H455</f>
        <v>0</v>
      </c>
      <c r="AR455" s="23" t="s">
        <v>249</v>
      </c>
      <c r="AT455" s="23" t="s">
        <v>149</v>
      </c>
      <c r="AU455" s="23" t="s">
        <v>148</v>
      </c>
      <c r="AY455" s="23" t="s">
        <v>143</v>
      </c>
      <c r="BE455" s="202">
        <f>IF(N455="základní",J455,0)</f>
        <v>0</v>
      </c>
      <c r="BF455" s="202">
        <f>IF(N455="snížená",J455,0)</f>
        <v>0</v>
      </c>
      <c r="BG455" s="202">
        <f>IF(N455="zákl. přenesená",J455,0)</f>
        <v>0</v>
      </c>
      <c r="BH455" s="202">
        <f>IF(N455="sníž. přenesená",J455,0)</f>
        <v>0</v>
      </c>
      <c r="BI455" s="202">
        <f>IF(N455="nulová",J455,0)</f>
        <v>0</v>
      </c>
      <c r="BJ455" s="23" t="s">
        <v>148</v>
      </c>
      <c r="BK455" s="202">
        <f>ROUND(I455*H455,2)</f>
        <v>0</v>
      </c>
      <c r="BL455" s="23" t="s">
        <v>249</v>
      </c>
      <c r="BM455" s="23" t="s">
        <v>771</v>
      </c>
    </row>
    <row r="456" spans="2:51" s="12" customFormat="1" ht="12">
      <c r="B456" s="214"/>
      <c r="C456" s="215"/>
      <c r="D456" s="205" t="s">
        <v>157</v>
      </c>
      <c r="E456" s="216" t="s">
        <v>23</v>
      </c>
      <c r="F456" s="217" t="s">
        <v>721</v>
      </c>
      <c r="G456" s="215"/>
      <c r="H456" s="218">
        <v>49.8</v>
      </c>
      <c r="I456" s="219"/>
      <c r="J456" s="215"/>
      <c r="K456" s="215"/>
      <c r="L456" s="220"/>
      <c r="M456" s="221"/>
      <c r="N456" s="222"/>
      <c r="O456" s="222"/>
      <c r="P456" s="222"/>
      <c r="Q456" s="222"/>
      <c r="R456" s="222"/>
      <c r="S456" s="222"/>
      <c r="T456" s="223"/>
      <c r="AT456" s="224" t="s">
        <v>157</v>
      </c>
      <c r="AU456" s="224" t="s">
        <v>148</v>
      </c>
      <c r="AV456" s="12" t="s">
        <v>148</v>
      </c>
      <c r="AW456" s="12" t="s">
        <v>37</v>
      </c>
      <c r="AX456" s="12" t="s">
        <v>74</v>
      </c>
      <c r="AY456" s="224" t="s">
        <v>143</v>
      </c>
    </row>
    <row r="457" spans="2:51" s="12" customFormat="1" ht="12">
      <c r="B457" s="214"/>
      <c r="C457" s="215"/>
      <c r="D457" s="205" t="s">
        <v>157</v>
      </c>
      <c r="E457" s="216" t="s">
        <v>23</v>
      </c>
      <c r="F457" s="217" t="s">
        <v>772</v>
      </c>
      <c r="G457" s="215"/>
      <c r="H457" s="218">
        <v>-3.3</v>
      </c>
      <c r="I457" s="219"/>
      <c r="J457" s="215"/>
      <c r="K457" s="215"/>
      <c r="L457" s="220"/>
      <c r="M457" s="221"/>
      <c r="N457" s="222"/>
      <c r="O457" s="222"/>
      <c r="P457" s="222"/>
      <c r="Q457" s="222"/>
      <c r="R457" s="222"/>
      <c r="S457" s="222"/>
      <c r="T457" s="223"/>
      <c r="AT457" s="224" t="s">
        <v>157</v>
      </c>
      <c r="AU457" s="224" t="s">
        <v>148</v>
      </c>
      <c r="AV457" s="12" t="s">
        <v>148</v>
      </c>
      <c r="AW457" s="12" t="s">
        <v>37</v>
      </c>
      <c r="AX457" s="12" t="s">
        <v>74</v>
      </c>
      <c r="AY457" s="224" t="s">
        <v>143</v>
      </c>
    </row>
    <row r="458" spans="2:51" s="13" customFormat="1" ht="12">
      <c r="B458" s="225"/>
      <c r="C458" s="226"/>
      <c r="D458" s="205" t="s">
        <v>157</v>
      </c>
      <c r="E458" s="227" t="s">
        <v>23</v>
      </c>
      <c r="F458" s="228" t="s">
        <v>165</v>
      </c>
      <c r="G458" s="226"/>
      <c r="H458" s="229">
        <v>46.5</v>
      </c>
      <c r="I458" s="230"/>
      <c r="J458" s="226"/>
      <c r="K458" s="226"/>
      <c r="L458" s="231"/>
      <c r="M458" s="232"/>
      <c r="N458" s="233"/>
      <c r="O458" s="233"/>
      <c r="P458" s="233"/>
      <c r="Q458" s="233"/>
      <c r="R458" s="233"/>
      <c r="S458" s="233"/>
      <c r="T458" s="234"/>
      <c r="AT458" s="235" t="s">
        <v>157</v>
      </c>
      <c r="AU458" s="235" t="s">
        <v>148</v>
      </c>
      <c r="AV458" s="13" t="s">
        <v>154</v>
      </c>
      <c r="AW458" s="13" t="s">
        <v>37</v>
      </c>
      <c r="AX458" s="13" t="s">
        <v>82</v>
      </c>
      <c r="AY458" s="235" t="s">
        <v>143</v>
      </c>
    </row>
    <row r="459" spans="2:65" s="1" customFormat="1" ht="16.5" customHeight="1">
      <c r="B459" s="40"/>
      <c r="C459" s="236" t="s">
        <v>773</v>
      </c>
      <c r="D459" s="236" t="s">
        <v>166</v>
      </c>
      <c r="E459" s="237" t="s">
        <v>774</v>
      </c>
      <c r="F459" s="238" t="s">
        <v>775</v>
      </c>
      <c r="G459" s="239" t="s">
        <v>186</v>
      </c>
      <c r="H459" s="240">
        <v>47.43</v>
      </c>
      <c r="I459" s="241"/>
      <c r="J459" s="242">
        <f>ROUND(I459*H459,2)</f>
        <v>0</v>
      </c>
      <c r="K459" s="238" t="s">
        <v>153</v>
      </c>
      <c r="L459" s="243"/>
      <c r="M459" s="244" t="s">
        <v>23</v>
      </c>
      <c r="N459" s="245" t="s">
        <v>46</v>
      </c>
      <c r="O459" s="41"/>
      <c r="P459" s="200">
        <f>O459*H459</f>
        <v>0</v>
      </c>
      <c r="Q459" s="200">
        <v>0.00022</v>
      </c>
      <c r="R459" s="200">
        <f>Q459*H459</f>
        <v>0.0104346</v>
      </c>
      <c r="S459" s="200">
        <v>0</v>
      </c>
      <c r="T459" s="201">
        <f>S459*H459</f>
        <v>0</v>
      </c>
      <c r="AR459" s="23" t="s">
        <v>333</v>
      </c>
      <c r="AT459" s="23" t="s">
        <v>166</v>
      </c>
      <c r="AU459" s="23" t="s">
        <v>148</v>
      </c>
      <c r="AY459" s="23" t="s">
        <v>143</v>
      </c>
      <c r="BE459" s="202">
        <f>IF(N459="základní",J459,0)</f>
        <v>0</v>
      </c>
      <c r="BF459" s="202">
        <f>IF(N459="snížená",J459,0)</f>
        <v>0</v>
      </c>
      <c r="BG459" s="202">
        <f>IF(N459="zákl. přenesená",J459,0)</f>
        <v>0</v>
      </c>
      <c r="BH459" s="202">
        <f>IF(N459="sníž. přenesená",J459,0)</f>
        <v>0</v>
      </c>
      <c r="BI459" s="202">
        <f>IF(N459="nulová",J459,0)</f>
        <v>0</v>
      </c>
      <c r="BJ459" s="23" t="s">
        <v>148</v>
      </c>
      <c r="BK459" s="202">
        <f>ROUND(I459*H459,2)</f>
        <v>0</v>
      </c>
      <c r="BL459" s="23" t="s">
        <v>249</v>
      </c>
      <c r="BM459" s="23" t="s">
        <v>776</v>
      </c>
    </row>
    <row r="460" spans="2:51" s="12" customFormat="1" ht="12">
      <c r="B460" s="214"/>
      <c r="C460" s="215"/>
      <c r="D460" s="205" t="s">
        <v>157</v>
      </c>
      <c r="E460" s="215"/>
      <c r="F460" s="217" t="s">
        <v>777</v>
      </c>
      <c r="G460" s="215"/>
      <c r="H460" s="218">
        <v>47.43</v>
      </c>
      <c r="I460" s="219"/>
      <c r="J460" s="215"/>
      <c r="K460" s="215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157</v>
      </c>
      <c r="AU460" s="224" t="s">
        <v>148</v>
      </c>
      <c r="AV460" s="12" t="s">
        <v>148</v>
      </c>
      <c r="AW460" s="12" t="s">
        <v>6</v>
      </c>
      <c r="AX460" s="12" t="s">
        <v>82</v>
      </c>
      <c r="AY460" s="224" t="s">
        <v>143</v>
      </c>
    </row>
    <row r="461" spans="2:65" s="1" customFormat="1" ht="16.5" customHeight="1">
      <c r="B461" s="40"/>
      <c r="C461" s="191" t="s">
        <v>778</v>
      </c>
      <c r="D461" s="191" t="s">
        <v>149</v>
      </c>
      <c r="E461" s="192" t="s">
        <v>779</v>
      </c>
      <c r="F461" s="193" t="s">
        <v>780</v>
      </c>
      <c r="G461" s="194" t="s">
        <v>186</v>
      </c>
      <c r="H461" s="195">
        <v>8.7</v>
      </c>
      <c r="I461" s="196"/>
      <c r="J461" s="197">
        <f>ROUND(I461*H461,2)</f>
        <v>0</v>
      </c>
      <c r="K461" s="193" t="s">
        <v>153</v>
      </c>
      <c r="L461" s="60"/>
      <c r="M461" s="198" t="s">
        <v>23</v>
      </c>
      <c r="N461" s="199" t="s">
        <v>46</v>
      </c>
      <c r="O461" s="41"/>
      <c r="P461" s="200">
        <f>O461*H461</f>
        <v>0</v>
      </c>
      <c r="Q461" s="200">
        <v>0</v>
      </c>
      <c r="R461" s="200">
        <f>Q461*H461</f>
        <v>0</v>
      </c>
      <c r="S461" s="200">
        <v>0</v>
      </c>
      <c r="T461" s="201">
        <f>S461*H461</f>
        <v>0</v>
      </c>
      <c r="AR461" s="23" t="s">
        <v>249</v>
      </c>
      <c r="AT461" s="23" t="s">
        <v>149</v>
      </c>
      <c r="AU461" s="23" t="s">
        <v>148</v>
      </c>
      <c r="AY461" s="23" t="s">
        <v>143</v>
      </c>
      <c r="BE461" s="202">
        <f>IF(N461="základní",J461,0)</f>
        <v>0</v>
      </c>
      <c r="BF461" s="202">
        <f>IF(N461="snížená",J461,0)</f>
        <v>0</v>
      </c>
      <c r="BG461" s="202">
        <f>IF(N461="zákl. přenesená",J461,0)</f>
        <v>0</v>
      </c>
      <c r="BH461" s="202">
        <f>IF(N461="sníž. přenesená",J461,0)</f>
        <v>0</v>
      </c>
      <c r="BI461" s="202">
        <f>IF(N461="nulová",J461,0)</f>
        <v>0</v>
      </c>
      <c r="BJ461" s="23" t="s">
        <v>148</v>
      </c>
      <c r="BK461" s="202">
        <f>ROUND(I461*H461,2)</f>
        <v>0</v>
      </c>
      <c r="BL461" s="23" t="s">
        <v>249</v>
      </c>
      <c r="BM461" s="23" t="s">
        <v>781</v>
      </c>
    </row>
    <row r="462" spans="2:51" s="12" customFormat="1" ht="12">
      <c r="B462" s="214"/>
      <c r="C462" s="215"/>
      <c r="D462" s="205" t="s">
        <v>157</v>
      </c>
      <c r="E462" s="216" t="s">
        <v>23</v>
      </c>
      <c r="F462" s="217" t="s">
        <v>782</v>
      </c>
      <c r="G462" s="215"/>
      <c r="H462" s="218">
        <v>8.7</v>
      </c>
      <c r="I462" s="219"/>
      <c r="J462" s="215"/>
      <c r="K462" s="215"/>
      <c r="L462" s="220"/>
      <c r="M462" s="221"/>
      <c r="N462" s="222"/>
      <c r="O462" s="222"/>
      <c r="P462" s="222"/>
      <c r="Q462" s="222"/>
      <c r="R462" s="222"/>
      <c r="S462" s="222"/>
      <c r="T462" s="223"/>
      <c r="AT462" s="224" t="s">
        <v>157</v>
      </c>
      <c r="AU462" s="224" t="s">
        <v>148</v>
      </c>
      <c r="AV462" s="12" t="s">
        <v>148</v>
      </c>
      <c r="AW462" s="12" t="s">
        <v>37</v>
      </c>
      <c r="AX462" s="12" t="s">
        <v>82</v>
      </c>
      <c r="AY462" s="224" t="s">
        <v>143</v>
      </c>
    </row>
    <row r="463" spans="2:65" s="1" customFormat="1" ht="16.5" customHeight="1">
      <c r="B463" s="40"/>
      <c r="C463" s="236" t="s">
        <v>783</v>
      </c>
      <c r="D463" s="236" t="s">
        <v>166</v>
      </c>
      <c r="E463" s="237" t="s">
        <v>784</v>
      </c>
      <c r="F463" s="238" t="s">
        <v>785</v>
      </c>
      <c r="G463" s="239" t="s">
        <v>186</v>
      </c>
      <c r="H463" s="240">
        <v>8.874</v>
      </c>
      <c r="I463" s="241"/>
      <c r="J463" s="242">
        <f>ROUND(I463*H463,2)</f>
        <v>0</v>
      </c>
      <c r="K463" s="238" t="s">
        <v>153</v>
      </c>
      <c r="L463" s="243"/>
      <c r="M463" s="244" t="s">
        <v>23</v>
      </c>
      <c r="N463" s="245" t="s">
        <v>46</v>
      </c>
      <c r="O463" s="41"/>
      <c r="P463" s="200">
        <f>O463*H463</f>
        <v>0</v>
      </c>
      <c r="Q463" s="200">
        <v>0.00022</v>
      </c>
      <c r="R463" s="200">
        <f>Q463*H463</f>
        <v>0.0019522800000000002</v>
      </c>
      <c r="S463" s="200">
        <v>0</v>
      </c>
      <c r="T463" s="201">
        <f>S463*H463</f>
        <v>0</v>
      </c>
      <c r="AR463" s="23" t="s">
        <v>333</v>
      </c>
      <c r="AT463" s="23" t="s">
        <v>166</v>
      </c>
      <c r="AU463" s="23" t="s">
        <v>148</v>
      </c>
      <c r="AY463" s="23" t="s">
        <v>143</v>
      </c>
      <c r="BE463" s="202">
        <f>IF(N463="základní",J463,0)</f>
        <v>0</v>
      </c>
      <c r="BF463" s="202">
        <f>IF(N463="snížená",J463,0)</f>
        <v>0</v>
      </c>
      <c r="BG463" s="202">
        <f>IF(N463="zákl. přenesená",J463,0)</f>
        <v>0</v>
      </c>
      <c r="BH463" s="202">
        <f>IF(N463="sníž. přenesená",J463,0)</f>
        <v>0</v>
      </c>
      <c r="BI463" s="202">
        <f>IF(N463="nulová",J463,0)</f>
        <v>0</v>
      </c>
      <c r="BJ463" s="23" t="s">
        <v>148</v>
      </c>
      <c r="BK463" s="202">
        <f>ROUND(I463*H463,2)</f>
        <v>0</v>
      </c>
      <c r="BL463" s="23" t="s">
        <v>249</v>
      </c>
      <c r="BM463" s="23" t="s">
        <v>786</v>
      </c>
    </row>
    <row r="464" spans="2:51" s="12" customFormat="1" ht="12">
      <c r="B464" s="214"/>
      <c r="C464" s="215"/>
      <c r="D464" s="205" t="s">
        <v>157</v>
      </c>
      <c r="E464" s="215"/>
      <c r="F464" s="217" t="s">
        <v>787</v>
      </c>
      <c r="G464" s="215"/>
      <c r="H464" s="218">
        <v>8.874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157</v>
      </c>
      <c r="AU464" s="224" t="s">
        <v>148</v>
      </c>
      <c r="AV464" s="12" t="s">
        <v>148</v>
      </c>
      <c r="AW464" s="12" t="s">
        <v>6</v>
      </c>
      <c r="AX464" s="12" t="s">
        <v>82</v>
      </c>
      <c r="AY464" s="224" t="s">
        <v>143</v>
      </c>
    </row>
    <row r="465" spans="2:65" s="1" customFormat="1" ht="16.5" customHeight="1">
      <c r="B465" s="40"/>
      <c r="C465" s="191" t="s">
        <v>788</v>
      </c>
      <c r="D465" s="191" t="s">
        <v>149</v>
      </c>
      <c r="E465" s="192" t="s">
        <v>789</v>
      </c>
      <c r="F465" s="193" t="s">
        <v>790</v>
      </c>
      <c r="G465" s="194" t="s">
        <v>186</v>
      </c>
      <c r="H465" s="195">
        <v>18</v>
      </c>
      <c r="I465" s="196"/>
      <c r="J465" s="197">
        <f>ROUND(I465*H465,2)</f>
        <v>0</v>
      </c>
      <c r="K465" s="193" t="s">
        <v>153</v>
      </c>
      <c r="L465" s="60"/>
      <c r="M465" s="198" t="s">
        <v>23</v>
      </c>
      <c r="N465" s="199" t="s">
        <v>46</v>
      </c>
      <c r="O465" s="41"/>
      <c r="P465" s="200">
        <f>O465*H465</f>
        <v>0</v>
      </c>
      <c r="Q465" s="200">
        <v>0</v>
      </c>
      <c r="R465" s="200">
        <f>Q465*H465</f>
        <v>0</v>
      </c>
      <c r="S465" s="200">
        <v>0</v>
      </c>
      <c r="T465" s="201">
        <f>S465*H465</f>
        <v>0</v>
      </c>
      <c r="AR465" s="23" t="s">
        <v>249</v>
      </c>
      <c r="AT465" s="23" t="s">
        <v>149</v>
      </c>
      <c r="AU465" s="23" t="s">
        <v>148</v>
      </c>
      <c r="AY465" s="23" t="s">
        <v>143</v>
      </c>
      <c r="BE465" s="202">
        <f>IF(N465="základní",J465,0)</f>
        <v>0</v>
      </c>
      <c r="BF465" s="202">
        <f>IF(N465="snížená",J465,0)</f>
        <v>0</v>
      </c>
      <c r="BG465" s="202">
        <f>IF(N465="zákl. přenesená",J465,0)</f>
        <v>0</v>
      </c>
      <c r="BH465" s="202">
        <f>IF(N465="sníž. přenesená",J465,0)</f>
        <v>0</v>
      </c>
      <c r="BI465" s="202">
        <f>IF(N465="nulová",J465,0)</f>
        <v>0</v>
      </c>
      <c r="BJ465" s="23" t="s">
        <v>148</v>
      </c>
      <c r="BK465" s="202">
        <f>ROUND(I465*H465,2)</f>
        <v>0</v>
      </c>
      <c r="BL465" s="23" t="s">
        <v>249</v>
      </c>
      <c r="BM465" s="23" t="s">
        <v>791</v>
      </c>
    </row>
    <row r="466" spans="2:65" s="1" customFormat="1" ht="16.5" customHeight="1">
      <c r="B466" s="40"/>
      <c r="C466" s="236" t="s">
        <v>792</v>
      </c>
      <c r="D466" s="236" t="s">
        <v>166</v>
      </c>
      <c r="E466" s="237" t="s">
        <v>793</v>
      </c>
      <c r="F466" s="238" t="s">
        <v>794</v>
      </c>
      <c r="G466" s="239" t="s">
        <v>186</v>
      </c>
      <c r="H466" s="240">
        <v>18.36</v>
      </c>
      <c r="I466" s="241"/>
      <c r="J466" s="242">
        <f>ROUND(I466*H466,2)</f>
        <v>0</v>
      </c>
      <c r="K466" s="238" t="s">
        <v>153</v>
      </c>
      <c r="L466" s="243"/>
      <c r="M466" s="244" t="s">
        <v>23</v>
      </c>
      <c r="N466" s="245" t="s">
        <v>46</v>
      </c>
      <c r="O466" s="41"/>
      <c r="P466" s="200">
        <f>O466*H466</f>
        <v>0</v>
      </c>
      <c r="Q466" s="200">
        <v>0.00025</v>
      </c>
      <c r="R466" s="200">
        <f>Q466*H466</f>
        <v>0.00459</v>
      </c>
      <c r="S466" s="200">
        <v>0</v>
      </c>
      <c r="T466" s="201">
        <f>S466*H466</f>
        <v>0</v>
      </c>
      <c r="AR466" s="23" t="s">
        <v>333</v>
      </c>
      <c r="AT466" s="23" t="s">
        <v>166</v>
      </c>
      <c r="AU466" s="23" t="s">
        <v>148</v>
      </c>
      <c r="AY466" s="23" t="s">
        <v>143</v>
      </c>
      <c r="BE466" s="202">
        <f>IF(N466="základní",J466,0)</f>
        <v>0</v>
      </c>
      <c r="BF466" s="202">
        <f>IF(N466="snížená",J466,0)</f>
        <v>0</v>
      </c>
      <c r="BG466" s="202">
        <f>IF(N466="zákl. přenesená",J466,0)</f>
        <v>0</v>
      </c>
      <c r="BH466" s="202">
        <f>IF(N466="sníž. přenesená",J466,0)</f>
        <v>0</v>
      </c>
      <c r="BI466" s="202">
        <f>IF(N466="nulová",J466,0)</f>
        <v>0</v>
      </c>
      <c r="BJ466" s="23" t="s">
        <v>148</v>
      </c>
      <c r="BK466" s="202">
        <f>ROUND(I466*H466,2)</f>
        <v>0</v>
      </c>
      <c r="BL466" s="23" t="s">
        <v>249</v>
      </c>
      <c r="BM466" s="23" t="s">
        <v>795</v>
      </c>
    </row>
    <row r="467" spans="2:51" s="12" customFormat="1" ht="12">
      <c r="B467" s="214"/>
      <c r="C467" s="215"/>
      <c r="D467" s="205" t="s">
        <v>157</v>
      </c>
      <c r="E467" s="215"/>
      <c r="F467" s="217" t="s">
        <v>796</v>
      </c>
      <c r="G467" s="215"/>
      <c r="H467" s="218">
        <v>18.36</v>
      </c>
      <c r="I467" s="219"/>
      <c r="J467" s="215"/>
      <c r="K467" s="215"/>
      <c r="L467" s="220"/>
      <c r="M467" s="221"/>
      <c r="N467" s="222"/>
      <c r="O467" s="222"/>
      <c r="P467" s="222"/>
      <c r="Q467" s="222"/>
      <c r="R467" s="222"/>
      <c r="S467" s="222"/>
      <c r="T467" s="223"/>
      <c r="AT467" s="224" t="s">
        <v>157</v>
      </c>
      <c r="AU467" s="224" t="s">
        <v>148</v>
      </c>
      <c r="AV467" s="12" t="s">
        <v>148</v>
      </c>
      <c r="AW467" s="12" t="s">
        <v>6</v>
      </c>
      <c r="AX467" s="12" t="s">
        <v>82</v>
      </c>
      <c r="AY467" s="224" t="s">
        <v>143</v>
      </c>
    </row>
    <row r="468" spans="2:65" s="1" customFormat="1" ht="38.25" customHeight="1">
      <c r="B468" s="40"/>
      <c r="C468" s="191" t="s">
        <v>797</v>
      </c>
      <c r="D468" s="191" t="s">
        <v>149</v>
      </c>
      <c r="E468" s="192" t="s">
        <v>798</v>
      </c>
      <c r="F468" s="193" t="s">
        <v>799</v>
      </c>
      <c r="G468" s="194" t="s">
        <v>293</v>
      </c>
      <c r="H468" s="195">
        <v>0.59</v>
      </c>
      <c r="I468" s="196"/>
      <c r="J468" s="197">
        <f>ROUND(I468*H468,2)</f>
        <v>0</v>
      </c>
      <c r="K468" s="193" t="s">
        <v>153</v>
      </c>
      <c r="L468" s="60"/>
      <c r="M468" s="198" t="s">
        <v>23</v>
      </c>
      <c r="N468" s="199" t="s">
        <v>46</v>
      </c>
      <c r="O468" s="41"/>
      <c r="P468" s="200">
        <f>O468*H468</f>
        <v>0</v>
      </c>
      <c r="Q468" s="200">
        <v>0</v>
      </c>
      <c r="R468" s="200">
        <f>Q468*H468</f>
        <v>0</v>
      </c>
      <c r="S468" s="200">
        <v>0</v>
      </c>
      <c r="T468" s="201">
        <f>S468*H468</f>
        <v>0</v>
      </c>
      <c r="AR468" s="23" t="s">
        <v>249</v>
      </c>
      <c r="AT468" s="23" t="s">
        <v>149</v>
      </c>
      <c r="AU468" s="23" t="s">
        <v>148</v>
      </c>
      <c r="AY468" s="23" t="s">
        <v>143</v>
      </c>
      <c r="BE468" s="202">
        <f>IF(N468="základní",J468,0)</f>
        <v>0</v>
      </c>
      <c r="BF468" s="202">
        <f>IF(N468="snížená",J468,0)</f>
        <v>0</v>
      </c>
      <c r="BG468" s="202">
        <f>IF(N468="zákl. přenesená",J468,0)</f>
        <v>0</v>
      </c>
      <c r="BH468" s="202">
        <f>IF(N468="sníž. přenesená",J468,0)</f>
        <v>0</v>
      </c>
      <c r="BI468" s="202">
        <f>IF(N468="nulová",J468,0)</f>
        <v>0</v>
      </c>
      <c r="BJ468" s="23" t="s">
        <v>148</v>
      </c>
      <c r="BK468" s="202">
        <f>ROUND(I468*H468,2)</f>
        <v>0</v>
      </c>
      <c r="BL468" s="23" t="s">
        <v>249</v>
      </c>
      <c r="BM468" s="23" t="s">
        <v>800</v>
      </c>
    </row>
    <row r="469" spans="2:63" s="10" customFormat="1" ht="29.85" customHeight="1">
      <c r="B469" s="175"/>
      <c r="C469" s="176"/>
      <c r="D469" s="177" t="s">
        <v>73</v>
      </c>
      <c r="E469" s="189" t="s">
        <v>801</v>
      </c>
      <c r="F469" s="189" t="s">
        <v>802</v>
      </c>
      <c r="G469" s="176"/>
      <c r="H469" s="176"/>
      <c r="I469" s="179"/>
      <c r="J469" s="190">
        <f>BK469</f>
        <v>0</v>
      </c>
      <c r="K469" s="176"/>
      <c r="L469" s="181"/>
      <c r="M469" s="182"/>
      <c r="N469" s="183"/>
      <c r="O469" s="183"/>
      <c r="P469" s="184">
        <f>SUM(P470:P489)</f>
        <v>0</v>
      </c>
      <c r="Q469" s="183"/>
      <c r="R469" s="184">
        <f>SUM(R470:R489)</f>
        <v>0.08714846000000001</v>
      </c>
      <c r="S469" s="183"/>
      <c r="T469" s="185">
        <f>SUM(T470:T489)</f>
        <v>0</v>
      </c>
      <c r="AR469" s="186" t="s">
        <v>148</v>
      </c>
      <c r="AT469" s="187" t="s">
        <v>73</v>
      </c>
      <c r="AU469" s="187" t="s">
        <v>82</v>
      </c>
      <c r="AY469" s="186" t="s">
        <v>143</v>
      </c>
      <c r="BK469" s="188">
        <f>SUM(BK470:BK489)</f>
        <v>0</v>
      </c>
    </row>
    <row r="470" spans="2:65" s="1" customFormat="1" ht="25.5" customHeight="1">
      <c r="B470" s="40"/>
      <c r="C470" s="191" t="s">
        <v>803</v>
      </c>
      <c r="D470" s="191" t="s">
        <v>149</v>
      </c>
      <c r="E470" s="192" t="s">
        <v>804</v>
      </c>
      <c r="F470" s="193" t="s">
        <v>805</v>
      </c>
      <c r="G470" s="194" t="s">
        <v>152</v>
      </c>
      <c r="H470" s="195">
        <v>50.699</v>
      </c>
      <c r="I470" s="196"/>
      <c r="J470" s="197">
        <f>ROUND(I470*H470,2)</f>
        <v>0</v>
      </c>
      <c r="K470" s="193" t="s">
        <v>153</v>
      </c>
      <c r="L470" s="60"/>
      <c r="M470" s="198" t="s">
        <v>23</v>
      </c>
      <c r="N470" s="199" t="s">
        <v>46</v>
      </c>
      <c r="O470" s="41"/>
      <c r="P470" s="200">
        <f>O470*H470</f>
        <v>0</v>
      </c>
      <c r="Q470" s="200">
        <v>0</v>
      </c>
      <c r="R470" s="200">
        <f>Q470*H470</f>
        <v>0</v>
      </c>
      <c r="S470" s="200">
        <v>0</v>
      </c>
      <c r="T470" s="201">
        <f>S470*H470</f>
        <v>0</v>
      </c>
      <c r="AR470" s="23" t="s">
        <v>249</v>
      </c>
      <c r="AT470" s="23" t="s">
        <v>149</v>
      </c>
      <c r="AU470" s="23" t="s">
        <v>148</v>
      </c>
      <c r="AY470" s="23" t="s">
        <v>143</v>
      </c>
      <c r="BE470" s="202">
        <f>IF(N470="základní",J470,0)</f>
        <v>0</v>
      </c>
      <c r="BF470" s="202">
        <f>IF(N470="snížená",J470,0)</f>
        <v>0</v>
      </c>
      <c r="BG470" s="202">
        <f>IF(N470="zákl. přenesená",J470,0)</f>
        <v>0</v>
      </c>
      <c r="BH470" s="202">
        <f>IF(N470="sníž. přenesená",J470,0)</f>
        <v>0</v>
      </c>
      <c r="BI470" s="202">
        <f>IF(N470="nulová",J470,0)</f>
        <v>0</v>
      </c>
      <c r="BJ470" s="23" t="s">
        <v>148</v>
      </c>
      <c r="BK470" s="202">
        <f>ROUND(I470*H470,2)</f>
        <v>0</v>
      </c>
      <c r="BL470" s="23" t="s">
        <v>249</v>
      </c>
      <c r="BM470" s="23" t="s">
        <v>806</v>
      </c>
    </row>
    <row r="471" spans="2:51" s="12" customFormat="1" ht="12">
      <c r="B471" s="214"/>
      <c r="C471" s="215"/>
      <c r="D471" s="205" t="s">
        <v>157</v>
      </c>
      <c r="E471" s="216" t="s">
        <v>23</v>
      </c>
      <c r="F471" s="217" t="s">
        <v>257</v>
      </c>
      <c r="G471" s="215"/>
      <c r="H471" s="218">
        <v>40.144</v>
      </c>
      <c r="I471" s="219"/>
      <c r="J471" s="215"/>
      <c r="K471" s="215"/>
      <c r="L471" s="220"/>
      <c r="M471" s="221"/>
      <c r="N471" s="222"/>
      <c r="O471" s="222"/>
      <c r="P471" s="222"/>
      <c r="Q471" s="222"/>
      <c r="R471" s="222"/>
      <c r="S471" s="222"/>
      <c r="T471" s="223"/>
      <c r="AT471" s="224" t="s">
        <v>157</v>
      </c>
      <c r="AU471" s="224" t="s">
        <v>148</v>
      </c>
      <c r="AV471" s="12" t="s">
        <v>148</v>
      </c>
      <c r="AW471" s="12" t="s">
        <v>37</v>
      </c>
      <c r="AX471" s="12" t="s">
        <v>74</v>
      </c>
      <c r="AY471" s="224" t="s">
        <v>143</v>
      </c>
    </row>
    <row r="472" spans="2:51" s="12" customFormat="1" ht="12">
      <c r="B472" s="214"/>
      <c r="C472" s="215"/>
      <c r="D472" s="205" t="s">
        <v>157</v>
      </c>
      <c r="E472" s="216" t="s">
        <v>23</v>
      </c>
      <c r="F472" s="217" t="s">
        <v>258</v>
      </c>
      <c r="G472" s="215"/>
      <c r="H472" s="218">
        <v>10.555</v>
      </c>
      <c r="I472" s="219"/>
      <c r="J472" s="215"/>
      <c r="K472" s="215"/>
      <c r="L472" s="220"/>
      <c r="M472" s="221"/>
      <c r="N472" s="222"/>
      <c r="O472" s="222"/>
      <c r="P472" s="222"/>
      <c r="Q472" s="222"/>
      <c r="R472" s="222"/>
      <c r="S472" s="222"/>
      <c r="T472" s="223"/>
      <c r="AT472" s="224" t="s">
        <v>157</v>
      </c>
      <c r="AU472" s="224" t="s">
        <v>148</v>
      </c>
      <c r="AV472" s="12" t="s">
        <v>148</v>
      </c>
      <c r="AW472" s="12" t="s">
        <v>37</v>
      </c>
      <c r="AX472" s="12" t="s">
        <v>74</v>
      </c>
      <c r="AY472" s="224" t="s">
        <v>143</v>
      </c>
    </row>
    <row r="473" spans="2:51" s="13" customFormat="1" ht="12">
      <c r="B473" s="225"/>
      <c r="C473" s="226"/>
      <c r="D473" s="205" t="s">
        <v>157</v>
      </c>
      <c r="E473" s="227" t="s">
        <v>23</v>
      </c>
      <c r="F473" s="228" t="s">
        <v>165</v>
      </c>
      <c r="G473" s="226"/>
      <c r="H473" s="229">
        <v>50.699</v>
      </c>
      <c r="I473" s="230"/>
      <c r="J473" s="226"/>
      <c r="K473" s="226"/>
      <c r="L473" s="231"/>
      <c r="M473" s="232"/>
      <c r="N473" s="233"/>
      <c r="O473" s="233"/>
      <c r="P473" s="233"/>
      <c r="Q473" s="233"/>
      <c r="R473" s="233"/>
      <c r="S473" s="233"/>
      <c r="T473" s="234"/>
      <c r="AT473" s="235" t="s">
        <v>157</v>
      </c>
      <c r="AU473" s="235" t="s">
        <v>148</v>
      </c>
      <c r="AV473" s="13" t="s">
        <v>154</v>
      </c>
      <c r="AW473" s="13" t="s">
        <v>37</v>
      </c>
      <c r="AX473" s="13" t="s">
        <v>82</v>
      </c>
      <c r="AY473" s="235" t="s">
        <v>143</v>
      </c>
    </row>
    <row r="474" spans="2:65" s="1" customFormat="1" ht="16.5" customHeight="1">
      <c r="B474" s="40"/>
      <c r="C474" s="236" t="s">
        <v>807</v>
      </c>
      <c r="D474" s="236" t="s">
        <v>166</v>
      </c>
      <c r="E474" s="237" t="s">
        <v>808</v>
      </c>
      <c r="F474" s="238" t="s">
        <v>809</v>
      </c>
      <c r="G474" s="239" t="s">
        <v>152</v>
      </c>
      <c r="H474" s="240">
        <v>55.769</v>
      </c>
      <c r="I474" s="241"/>
      <c r="J474" s="242">
        <f>ROUND(I474*H474,2)</f>
        <v>0</v>
      </c>
      <c r="K474" s="238" t="s">
        <v>153</v>
      </c>
      <c r="L474" s="243"/>
      <c r="M474" s="244" t="s">
        <v>23</v>
      </c>
      <c r="N474" s="245" t="s">
        <v>46</v>
      </c>
      <c r="O474" s="41"/>
      <c r="P474" s="200">
        <f>O474*H474</f>
        <v>0</v>
      </c>
      <c r="Q474" s="200">
        <v>0</v>
      </c>
      <c r="R474" s="200">
        <f>Q474*H474</f>
        <v>0</v>
      </c>
      <c r="S474" s="200">
        <v>0</v>
      </c>
      <c r="T474" s="201">
        <f>S474*H474</f>
        <v>0</v>
      </c>
      <c r="AR474" s="23" t="s">
        <v>333</v>
      </c>
      <c r="AT474" s="23" t="s">
        <v>166</v>
      </c>
      <c r="AU474" s="23" t="s">
        <v>148</v>
      </c>
      <c r="AY474" s="23" t="s">
        <v>143</v>
      </c>
      <c r="BE474" s="202">
        <f>IF(N474="základní",J474,0)</f>
        <v>0</v>
      </c>
      <c r="BF474" s="202">
        <f>IF(N474="snížená",J474,0)</f>
        <v>0</v>
      </c>
      <c r="BG474" s="202">
        <f>IF(N474="zákl. přenesená",J474,0)</f>
        <v>0</v>
      </c>
      <c r="BH474" s="202">
        <f>IF(N474="sníž. přenesená",J474,0)</f>
        <v>0</v>
      </c>
      <c r="BI474" s="202">
        <f>IF(N474="nulová",J474,0)</f>
        <v>0</v>
      </c>
      <c r="BJ474" s="23" t="s">
        <v>148</v>
      </c>
      <c r="BK474" s="202">
        <f>ROUND(I474*H474,2)</f>
        <v>0</v>
      </c>
      <c r="BL474" s="23" t="s">
        <v>249</v>
      </c>
      <c r="BM474" s="23" t="s">
        <v>810</v>
      </c>
    </row>
    <row r="475" spans="2:51" s="12" customFormat="1" ht="12">
      <c r="B475" s="214"/>
      <c r="C475" s="215"/>
      <c r="D475" s="205" t="s">
        <v>157</v>
      </c>
      <c r="E475" s="215"/>
      <c r="F475" s="217" t="s">
        <v>497</v>
      </c>
      <c r="G475" s="215"/>
      <c r="H475" s="218">
        <v>55.769</v>
      </c>
      <c r="I475" s="219"/>
      <c r="J475" s="215"/>
      <c r="K475" s="215"/>
      <c r="L475" s="220"/>
      <c r="M475" s="221"/>
      <c r="N475" s="222"/>
      <c r="O475" s="222"/>
      <c r="P475" s="222"/>
      <c r="Q475" s="222"/>
      <c r="R475" s="222"/>
      <c r="S475" s="222"/>
      <c r="T475" s="223"/>
      <c r="AT475" s="224" t="s">
        <v>157</v>
      </c>
      <c r="AU475" s="224" t="s">
        <v>148</v>
      </c>
      <c r="AV475" s="12" t="s">
        <v>148</v>
      </c>
      <c r="AW475" s="12" t="s">
        <v>6</v>
      </c>
      <c r="AX475" s="12" t="s">
        <v>82</v>
      </c>
      <c r="AY475" s="224" t="s">
        <v>143</v>
      </c>
    </row>
    <row r="476" spans="2:65" s="1" customFormat="1" ht="25.5" customHeight="1">
      <c r="B476" s="40"/>
      <c r="C476" s="191" t="s">
        <v>811</v>
      </c>
      <c r="D476" s="191" t="s">
        <v>149</v>
      </c>
      <c r="E476" s="192" t="s">
        <v>812</v>
      </c>
      <c r="F476" s="193" t="s">
        <v>813</v>
      </c>
      <c r="G476" s="194" t="s">
        <v>152</v>
      </c>
      <c r="H476" s="195">
        <v>177.854</v>
      </c>
      <c r="I476" s="196"/>
      <c r="J476" s="197">
        <f>ROUND(I476*H476,2)</f>
        <v>0</v>
      </c>
      <c r="K476" s="193" t="s">
        <v>153</v>
      </c>
      <c r="L476" s="60"/>
      <c r="M476" s="198" t="s">
        <v>23</v>
      </c>
      <c r="N476" s="199" t="s">
        <v>46</v>
      </c>
      <c r="O476" s="41"/>
      <c r="P476" s="200">
        <f>O476*H476</f>
        <v>0</v>
      </c>
      <c r="Q476" s="200">
        <v>0.0002</v>
      </c>
      <c r="R476" s="200">
        <f>Q476*H476</f>
        <v>0.03557080000000001</v>
      </c>
      <c r="S476" s="200">
        <v>0</v>
      </c>
      <c r="T476" s="201">
        <f>S476*H476</f>
        <v>0</v>
      </c>
      <c r="AR476" s="23" t="s">
        <v>249</v>
      </c>
      <c r="AT476" s="23" t="s">
        <v>149</v>
      </c>
      <c r="AU476" s="23" t="s">
        <v>148</v>
      </c>
      <c r="AY476" s="23" t="s">
        <v>143</v>
      </c>
      <c r="BE476" s="202">
        <f>IF(N476="základní",J476,0)</f>
        <v>0</v>
      </c>
      <c r="BF476" s="202">
        <f>IF(N476="snížená",J476,0)</f>
        <v>0</v>
      </c>
      <c r="BG476" s="202">
        <f>IF(N476="zákl. přenesená",J476,0)</f>
        <v>0</v>
      </c>
      <c r="BH476" s="202">
        <f>IF(N476="sníž. přenesená",J476,0)</f>
        <v>0</v>
      </c>
      <c r="BI476" s="202">
        <f>IF(N476="nulová",J476,0)</f>
        <v>0</v>
      </c>
      <c r="BJ476" s="23" t="s">
        <v>148</v>
      </c>
      <c r="BK476" s="202">
        <f>ROUND(I476*H476,2)</f>
        <v>0</v>
      </c>
      <c r="BL476" s="23" t="s">
        <v>249</v>
      </c>
      <c r="BM476" s="23" t="s">
        <v>814</v>
      </c>
    </row>
    <row r="477" spans="2:51" s="11" customFormat="1" ht="12">
      <c r="B477" s="203"/>
      <c r="C477" s="204"/>
      <c r="D477" s="205" t="s">
        <v>157</v>
      </c>
      <c r="E477" s="206" t="s">
        <v>23</v>
      </c>
      <c r="F477" s="207" t="s">
        <v>815</v>
      </c>
      <c r="G477" s="204"/>
      <c r="H477" s="206" t="s">
        <v>23</v>
      </c>
      <c r="I477" s="208"/>
      <c r="J477" s="204"/>
      <c r="K477" s="204"/>
      <c r="L477" s="209"/>
      <c r="M477" s="210"/>
      <c r="N477" s="211"/>
      <c r="O477" s="211"/>
      <c r="P477" s="211"/>
      <c r="Q477" s="211"/>
      <c r="R477" s="211"/>
      <c r="S477" s="211"/>
      <c r="T477" s="212"/>
      <c r="AT477" s="213" t="s">
        <v>157</v>
      </c>
      <c r="AU477" s="213" t="s">
        <v>148</v>
      </c>
      <c r="AV477" s="11" t="s">
        <v>82</v>
      </c>
      <c r="AW477" s="11" t="s">
        <v>37</v>
      </c>
      <c r="AX477" s="11" t="s">
        <v>74</v>
      </c>
      <c r="AY477" s="213" t="s">
        <v>143</v>
      </c>
    </row>
    <row r="478" spans="2:51" s="12" customFormat="1" ht="12">
      <c r="B478" s="214"/>
      <c r="C478" s="215"/>
      <c r="D478" s="205" t="s">
        <v>157</v>
      </c>
      <c r="E478" s="216" t="s">
        <v>23</v>
      </c>
      <c r="F478" s="217" t="s">
        <v>816</v>
      </c>
      <c r="G478" s="215"/>
      <c r="H478" s="218">
        <v>50.699</v>
      </c>
      <c r="I478" s="219"/>
      <c r="J478" s="215"/>
      <c r="K478" s="215"/>
      <c r="L478" s="220"/>
      <c r="M478" s="221"/>
      <c r="N478" s="222"/>
      <c r="O478" s="222"/>
      <c r="P478" s="222"/>
      <c r="Q478" s="222"/>
      <c r="R478" s="222"/>
      <c r="S478" s="222"/>
      <c r="T478" s="223"/>
      <c r="AT478" s="224" t="s">
        <v>157</v>
      </c>
      <c r="AU478" s="224" t="s">
        <v>148</v>
      </c>
      <c r="AV478" s="12" t="s">
        <v>148</v>
      </c>
      <c r="AW478" s="12" t="s">
        <v>37</v>
      </c>
      <c r="AX478" s="12" t="s">
        <v>74</v>
      </c>
      <c r="AY478" s="224" t="s">
        <v>143</v>
      </c>
    </row>
    <row r="479" spans="2:51" s="11" customFormat="1" ht="12">
      <c r="B479" s="203"/>
      <c r="C479" s="204"/>
      <c r="D479" s="205" t="s">
        <v>157</v>
      </c>
      <c r="E479" s="206" t="s">
        <v>23</v>
      </c>
      <c r="F479" s="207" t="s">
        <v>478</v>
      </c>
      <c r="G479" s="204"/>
      <c r="H479" s="206" t="s">
        <v>23</v>
      </c>
      <c r="I479" s="208"/>
      <c r="J479" s="204"/>
      <c r="K479" s="204"/>
      <c r="L479" s="209"/>
      <c r="M479" s="210"/>
      <c r="N479" s="211"/>
      <c r="O479" s="211"/>
      <c r="P479" s="211"/>
      <c r="Q479" s="211"/>
      <c r="R479" s="211"/>
      <c r="S479" s="211"/>
      <c r="T479" s="212"/>
      <c r="AT479" s="213" t="s">
        <v>157</v>
      </c>
      <c r="AU479" s="213" t="s">
        <v>148</v>
      </c>
      <c r="AV479" s="11" t="s">
        <v>82</v>
      </c>
      <c r="AW479" s="11" t="s">
        <v>37</v>
      </c>
      <c r="AX479" s="11" t="s">
        <v>74</v>
      </c>
      <c r="AY479" s="213" t="s">
        <v>143</v>
      </c>
    </row>
    <row r="480" spans="2:51" s="12" customFormat="1" ht="12">
      <c r="B480" s="214"/>
      <c r="C480" s="215"/>
      <c r="D480" s="205" t="s">
        <v>157</v>
      </c>
      <c r="E480" s="216" t="s">
        <v>23</v>
      </c>
      <c r="F480" s="217" t="s">
        <v>454</v>
      </c>
      <c r="G480" s="215"/>
      <c r="H480" s="218">
        <v>78.75</v>
      </c>
      <c r="I480" s="219"/>
      <c r="J480" s="215"/>
      <c r="K480" s="215"/>
      <c r="L480" s="220"/>
      <c r="M480" s="221"/>
      <c r="N480" s="222"/>
      <c r="O480" s="222"/>
      <c r="P480" s="222"/>
      <c r="Q480" s="222"/>
      <c r="R480" s="222"/>
      <c r="S480" s="222"/>
      <c r="T480" s="223"/>
      <c r="AT480" s="224" t="s">
        <v>157</v>
      </c>
      <c r="AU480" s="224" t="s">
        <v>148</v>
      </c>
      <c r="AV480" s="12" t="s">
        <v>148</v>
      </c>
      <c r="AW480" s="12" t="s">
        <v>37</v>
      </c>
      <c r="AX480" s="12" t="s">
        <v>74</v>
      </c>
      <c r="AY480" s="224" t="s">
        <v>143</v>
      </c>
    </row>
    <row r="481" spans="2:51" s="12" customFormat="1" ht="12">
      <c r="B481" s="214"/>
      <c r="C481" s="215"/>
      <c r="D481" s="205" t="s">
        <v>157</v>
      </c>
      <c r="E481" s="216" t="s">
        <v>23</v>
      </c>
      <c r="F481" s="217" t="s">
        <v>817</v>
      </c>
      <c r="G481" s="215"/>
      <c r="H481" s="218">
        <v>57.125</v>
      </c>
      <c r="I481" s="219"/>
      <c r="J481" s="215"/>
      <c r="K481" s="215"/>
      <c r="L481" s="220"/>
      <c r="M481" s="221"/>
      <c r="N481" s="222"/>
      <c r="O481" s="222"/>
      <c r="P481" s="222"/>
      <c r="Q481" s="222"/>
      <c r="R481" s="222"/>
      <c r="S481" s="222"/>
      <c r="T481" s="223"/>
      <c r="AT481" s="224" t="s">
        <v>157</v>
      </c>
      <c r="AU481" s="224" t="s">
        <v>148</v>
      </c>
      <c r="AV481" s="12" t="s">
        <v>148</v>
      </c>
      <c r="AW481" s="12" t="s">
        <v>37</v>
      </c>
      <c r="AX481" s="12" t="s">
        <v>74</v>
      </c>
      <c r="AY481" s="224" t="s">
        <v>143</v>
      </c>
    </row>
    <row r="482" spans="2:51" s="11" customFormat="1" ht="12">
      <c r="B482" s="203"/>
      <c r="C482" s="204"/>
      <c r="D482" s="205" t="s">
        <v>157</v>
      </c>
      <c r="E482" s="206" t="s">
        <v>23</v>
      </c>
      <c r="F482" s="207" t="s">
        <v>163</v>
      </c>
      <c r="G482" s="204"/>
      <c r="H482" s="206" t="s">
        <v>23</v>
      </c>
      <c r="I482" s="208"/>
      <c r="J482" s="204"/>
      <c r="K482" s="204"/>
      <c r="L482" s="209"/>
      <c r="M482" s="210"/>
      <c r="N482" s="211"/>
      <c r="O482" s="211"/>
      <c r="P482" s="211"/>
      <c r="Q482" s="211"/>
      <c r="R482" s="211"/>
      <c r="S482" s="211"/>
      <c r="T482" s="212"/>
      <c r="AT482" s="213" t="s">
        <v>157</v>
      </c>
      <c r="AU482" s="213" t="s">
        <v>148</v>
      </c>
      <c r="AV482" s="11" t="s">
        <v>82</v>
      </c>
      <c r="AW482" s="11" t="s">
        <v>37</v>
      </c>
      <c r="AX482" s="11" t="s">
        <v>74</v>
      </c>
      <c r="AY482" s="213" t="s">
        <v>143</v>
      </c>
    </row>
    <row r="483" spans="2:51" s="12" customFormat="1" ht="12">
      <c r="B483" s="214"/>
      <c r="C483" s="215"/>
      <c r="D483" s="205" t="s">
        <v>157</v>
      </c>
      <c r="E483" s="216" t="s">
        <v>23</v>
      </c>
      <c r="F483" s="217" t="s">
        <v>164</v>
      </c>
      <c r="G483" s="215"/>
      <c r="H483" s="218">
        <v>-15</v>
      </c>
      <c r="I483" s="219"/>
      <c r="J483" s="215"/>
      <c r="K483" s="215"/>
      <c r="L483" s="220"/>
      <c r="M483" s="221"/>
      <c r="N483" s="222"/>
      <c r="O483" s="222"/>
      <c r="P483" s="222"/>
      <c r="Q483" s="222"/>
      <c r="R483" s="222"/>
      <c r="S483" s="222"/>
      <c r="T483" s="223"/>
      <c r="AT483" s="224" t="s">
        <v>157</v>
      </c>
      <c r="AU483" s="224" t="s">
        <v>148</v>
      </c>
      <c r="AV483" s="12" t="s">
        <v>148</v>
      </c>
      <c r="AW483" s="12" t="s">
        <v>37</v>
      </c>
      <c r="AX483" s="12" t="s">
        <v>74</v>
      </c>
      <c r="AY483" s="224" t="s">
        <v>143</v>
      </c>
    </row>
    <row r="484" spans="2:51" s="11" customFormat="1" ht="12">
      <c r="B484" s="203"/>
      <c r="C484" s="204"/>
      <c r="D484" s="205" t="s">
        <v>157</v>
      </c>
      <c r="E484" s="206" t="s">
        <v>23</v>
      </c>
      <c r="F484" s="207" t="s">
        <v>818</v>
      </c>
      <c r="G484" s="204"/>
      <c r="H484" s="206" t="s">
        <v>23</v>
      </c>
      <c r="I484" s="208"/>
      <c r="J484" s="204"/>
      <c r="K484" s="204"/>
      <c r="L484" s="209"/>
      <c r="M484" s="210"/>
      <c r="N484" s="211"/>
      <c r="O484" s="211"/>
      <c r="P484" s="211"/>
      <c r="Q484" s="211"/>
      <c r="R484" s="211"/>
      <c r="S484" s="211"/>
      <c r="T484" s="212"/>
      <c r="AT484" s="213" t="s">
        <v>157</v>
      </c>
      <c r="AU484" s="213" t="s">
        <v>148</v>
      </c>
      <c r="AV484" s="11" t="s">
        <v>82</v>
      </c>
      <c r="AW484" s="11" t="s">
        <v>37</v>
      </c>
      <c r="AX484" s="11" t="s">
        <v>74</v>
      </c>
      <c r="AY484" s="213" t="s">
        <v>143</v>
      </c>
    </row>
    <row r="485" spans="2:51" s="12" customFormat="1" ht="12">
      <c r="B485" s="214"/>
      <c r="C485" s="215"/>
      <c r="D485" s="205" t="s">
        <v>157</v>
      </c>
      <c r="E485" s="216" t="s">
        <v>23</v>
      </c>
      <c r="F485" s="217" t="s">
        <v>819</v>
      </c>
      <c r="G485" s="215"/>
      <c r="H485" s="218">
        <v>-6.6</v>
      </c>
      <c r="I485" s="219"/>
      <c r="J485" s="215"/>
      <c r="K485" s="215"/>
      <c r="L485" s="220"/>
      <c r="M485" s="221"/>
      <c r="N485" s="222"/>
      <c r="O485" s="222"/>
      <c r="P485" s="222"/>
      <c r="Q485" s="222"/>
      <c r="R485" s="222"/>
      <c r="S485" s="222"/>
      <c r="T485" s="223"/>
      <c r="AT485" s="224" t="s">
        <v>157</v>
      </c>
      <c r="AU485" s="224" t="s">
        <v>148</v>
      </c>
      <c r="AV485" s="12" t="s">
        <v>148</v>
      </c>
      <c r="AW485" s="12" t="s">
        <v>37</v>
      </c>
      <c r="AX485" s="12" t="s">
        <v>74</v>
      </c>
      <c r="AY485" s="224" t="s">
        <v>143</v>
      </c>
    </row>
    <row r="486" spans="2:51" s="11" customFormat="1" ht="12">
      <c r="B486" s="203"/>
      <c r="C486" s="204"/>
      <c r="D486" s="205" t="s">
        <v>157</v>
      </c>
      <c r="E486" s="206" t="s">
        <v>23</v>
      </c>
      <c r="F486" s="207" t="s">
        <v>161</v>
      </c>
      <c r="G486" s="204"/>
      <c r="H486" s="206" t="s">
        <v>23</v>
      </c>
      <c r="I486" s="208"/>
      <c r="J486" s="204"/>
      <c r="K486" s="204"/>
      <c r="L486" s="209"/>
      <c r="M486" s="210"/>
      <c r="N486" s="211"/>
      <c r="O486" s="211"/>
      <c r="P486" s="211"/>
      <c r="Q486" s="211"/>
      <c r="R486" s="211"/>
      <c r="S486" s="211"/>
      <c r="T486" s="212"/>
      <c r="AT486" s="213" t="s">
        <v>157</v>
      </c>
      <c r="AU486" s="213" t="s">
        <v>148</v>
      </c>
      <c r="AV486" s="11" t="s">
        <v>82</v>
      </c>
      <c r="AW486" s="11" t="s">
        <v>37</v>
      </c>
      <c r="AX486" s="11" t="s">
        <v>74</v>
      </c>
      <c r="AY486" s="213" t="s">
        <v>143</v>
      </c>
    </row>
    <row r="487" spans="2:51" s="12" customFormat="1" ht="12">
      <c r="B487" s="214"/>
      <c r="C487" s="215"/>
      <c r="D487" s="205" t="s">
        <v>157</v>
      </c>
      <c r="E487" s="216" t="s">
        <v>23</v>
      </c>
      <c r="F487" s="217" t="s">
        <v>456</v>
      </c>
      <c r="G487" s="215"/>
      <c r="H487" s="218">
        <v>12.88</v>
      </c>
      <c r="I487" s="219"/>
      <c r="J487" s="215"/>
      <c r="K487" s="215"/>
      <c r="L487" s="220"/>
      <c r="M487" s="221"/>
      <c r="N487" s="222"/>
      <c r="O487" s="222"/>
      <c r="P487" s="222"/>
      <c r="Q487" s="222"/>
      <c r="R487" s="222"/>
      <c r="S487" s="222"/>
      <c r="T487" s="223"/>
      <c r="AT487" s="224" t="s">
        <v>157</v>
      </c>
      <c r="AU487" s="224" t="s">
        <v>148</v>
      </c>
      <c r="AV487" s="12" t="s">
        <v>148</v>
      </c>
      <c r="AW487" s="12" t="s">
        <v>37</v>
      </c>
      <c r="AX487" s="12" t="s">
        <v>74</v>
      </c>
      <c r="AY487" s="224" t="s">
        <v>143</v>
      </c>
    </row>
    <row r="488" spans="2:51" s="13" customFormat="1" ht="12">
      <c r="B488" s="225"/>
      <c r="C488" s="226"/>
      <c r="D488" s="205" t="s">
        <v>157</v>
      </c>
      <c r="E488" s="227" t="s">
        <v>23</v>
      </c>
      <c r="F488" s="228" t="s">
        <v>165</v>
      </c>
      <c r="G488" s="226"/>
      <c r="H488" s="229">
        <v>177.854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AT488" s="235" t="s">
        <v>157</v>
      </c>
      <c r="AU488" s="235" t="s">
        <v>148</v>
      </c>
      <c r="AV488" s="13" t="s">
        <v>154</v>
      </c>
      <c r="AW488" s="13" t="s">
        <v>37</v>
      </c>
      <c r="AX488" s="13" t="s">
        <v>82</v>
      </c>
      <c r="AY488" s="235" t="s">
        <v>143</v>
      </c>
    </row>
    <row r="489" spans="2:65" s="1" customFormat="1" ht="25.5" customHeight="1">
      <c r="B489" s="40"/>
      <c r="C489" s="191" t="s">
        <v>820</v>
      </c>
      <c r="D489" s="191" t="s">
        <v>149</v>
      </c>
      <c r="E489" s="192" t="s">
        <v>821</v>
      </c>
      <c r="F489" s="193" t="s">
        <v>822</v>
      </c>
      <c r="G489" s="194" t="s">
        <v>152</v>
      </c>
      <c r="H489" s="195">
        <v>177.854</v>
      </c>
      <c r="I489" s="196"/>
      <c r="J489" s="197">
        <f>ROUND(I489*H489,2)</f>
        <v>0</v>
      </c>
      <c r="K489" s="193" t="s">
        <v>153</v>
      </c>
      <c r="L489" s="60"/>
      <c r="M489" s="198" t="s">
        <v>23</v>
      </c>
      <c r="N489" s="199" t="s">
        <v>46</v>
      </c>
      <c r="O489" s="41"/>
      <c r="P489" s="200">
        <f>O489*H489</f>
        <v>0</v>
      </c>
      <c r="Q489" s="200">
        <v>0.00029</v>
      </c>
      <c r="R489" s="200">
        <f>Q489*H489</f>
        <v>0.051577660000000004</v>
      </c>
      <c r="S489" s="200">
        <v>0</v>
      </c>
      <c r="T489" s="201">
        <f>S489*H489</f>
        <v>0</v>
      </c>
      <c r="AR489" s="23" t="s">
        <v>249</v>
      </c>
      <c r="AT489" s="23" t="s">
        <v>149</v>
      </c>
      <c r="AU489" s="23" t="s">
        <v>148</v>
      </c>
      <c r="AY489" s="23" t="s">
        <v>143</v>
      </c>
      <c r="BE489" s="202">
        <f>IF(N489="základní",J489,0)</f>
        <v>0</v>
      </c>
      <c r="BF489" s="202">
        <f>IF(N489="snížená",J489,0)</f>
        <v>0</v>
      </c>
      <c r="BG489" s="202">
        <f>IF(N489="zákl. přenesená",J489,0)</f>
        <v>0</v>
      </c>
      <c r="BH489" s="202">
        <f>IF(N489="sníž. přenesená",J489,0)</f>
        <v>0</v>
      </c>
      <c r="BI489" s="202">
        <f>IF(N489="nulová",J489,0)</f>
        <v>0</v>
      </c>
      <c r="BJ489" s="23" t="s">
        <v>148</v>
      </c>
      <c r="BK489" s="202">
        <f>ROUND(I489*H489,2)</f>
        <v>0</v>
      </c>
      <c r="BL489" s="23" t="s">
        <v>249</v>
      </c>
      <c r="BM489" s="23" t="s">
        <v>823</v>
      </c>
    </row>
    <row r="490" spans="2:63" s="10" customFormat="1" ht="29.85" customHeight="1">
      <c r="B490" s="175"/>
      <c r="C490" s="176"/>
      <c r="D490" s="177" t="s">
        <v>73</v>
      </c>
      <c r="E490" s="189" t="s">
        <v>824</v>
      </c>
      <c r="F490" s="189" t="s">
        <v>825</v>
      </c>
      <c r="G490" s="176"/>
      <c r="H490" s="176"/>
      <c r="I490" s="179"/>
      <c r="J490" s="190">
        <f>BK490</f>
        <v>0</v>
      </c>
      <c r="K490" s="176"/>
      <c r="L490" s="181"/>
      <c r="M490" s="182"/>
      <c r="N490" s="183"/>
      <c r="O490" s="183"/>
      <c r="P490" s="184">
        <f>P491</f>
        <v>0</v>
      </c>
      <c r="Q490" s="183"/>
      <c r="R490" s="184">
        <f>R491</f>
        <v>0</v>
      </c>
      <c r="S490" s="183"/>
      <c r="T490" s="185">
        <f>T491</f>
        <v>0</v>
      </c>
      <c r="AR490" s="186" t="s">
        <v>148</v>
      </c>
      <c r="AT490" s="187" t="s">
        <v>73</v>
      </c>
      <c r="AU490" s="187" t="s">
        <v>82</v>
      </c>
      <c r="AY490" s="186" t="s">
        <v>143</v>
      </c>
      <c r="BK490" s="188">
        <f>BK491</f>
        <v>0</v>
      </c>
    </row>
    <row r="491" spans="2:65" s="1" customFormat="1" ht="16.5" customHeight="1">
      <c r="B491" s="40"/>
      <c r="C491" s="191" t="s">
        <v>826</v>
      </c>
      <c r="D491" s="191" t="s">
        <v>149</v>
      </c>
      <c r="E491" s="192" t="s">
        <v>827</v>
      </c>
      <c r="F491" s="193" t="s">
        <v>828</v>
      </c>
      <c r="G491" s="194" t="s">
        <v>829</v>
      </c>
      <c r="H491" s="195">
        <v>1</v>
      </c>
      <c r="I491" s="196"/>
      <c r="J491" s="197">
        <f>ROUND(I491*H491,2)</f>
        <v>0</v>
      </c>
      <c r="K491" s="193" t="s">
        <v>23</v>
      </c>
      <c r="L491" s="60"/>
      <c r="M491" s="198" t="s">
        <v>23</v>
      </c>
      <c r="N491" s="199" t="s">
        <v>46</v>
      </c>
      <c r="O491" s="41"/>
      <c r="P491" s="200">
        <f>O491*H491</f>
        <v>0</v>
      </c>
      <c r="Q491" s="200">
        <v>0</v>
      </c>
      <c r="R491" s="200">
        <f>Q491*H491</f>
        <v>0</v>
      </c>
      <c r="S491" s="200">
        <v>0</v>
      </c>
      <c r="T491" s="201">
        <f>S491*H491</f>
        <v>0</v>
      </c>
      <c r="AR491" s="23" t="s">
        <v>249</v>
      </c>
      <c r="AT491" s="23" t="s">
        <v>149</v>
      </c>
      <c r="AU491" s="23" t="s">
        <v>148</v>
      </c>
      <c r="AY491" s="23" t="s">
        <v>143</v>
      </c>
      <c r="BE491" s="202">
        <f>IF(N491="základní",J491,0)</f>
        <v>0</v>
      </c>
      <c r="BF491" s="202">
        <f>IF(N491="snížená",J491,0)</f>
        <v>0</v>
      </c>
      <c r="BG491" s="202">
        <f>IF(N491="zákl. přenesená",J491,0)</f>
        <v>0</v>
      </c>
      <c r="BH491" s="202">
        <f>IF(N491="sníž. přenesená",J491,0)</f>
        <v>0</v>
      </c>
      <c r="BI491" s="202">
        <f>IF(N491="nulová",J491,0)</f>
        <v>0</v>
      </c>
      <c r="BJ491" s="23" t="s">
        <v>148</v>
      </c>
      <c r="BK491" s="202">
        <f>ROUND(I491*H491,2)</f>
        <v>0</v>
      </c>
      <c r="BL491" s="23" t="s">
        <v>249</v>
      </c>
      <c r="BM491" s="23" t="s">
        <v>830</v>
      </c>
    </row>
    <row r="492" spans="2:63" s="10" customFormat="1" ht="37.35" customHeight="1">
      <c r="B492" s="175"/>
      <c r="C492" s="176"/>
      <c r="D492" s="177" t="s">
        <v>73</v>
      </c>
      <c r="E492" s="178" t="s">
        <v>831</v>
      </c>
      <c r="F492" s="178" t="s">
        <v>832</v>
      </c>
      <c r="G492" s="176"/>
      <c r="H492" s="176"/>
      <c r="I492" s="179"/>
      <c r="J492" s="180">
        <f>BK492</f>
        <v>0</v>
      </c>
      <c r="K492" s="176"/>
      <c r="L492" s="181"/>
      <c r="M492" s="182"/>
      <c r="N492" s="183"/>
      <c r="O492" s="183"/>
      <c r="P492" s="184">
        <f>P493+P496+P502</f>
        <v>0</v>
      </c>
      <c r="Q492" s="183"/>
      <c r="R492" s="184">
        <f>R493+R496+R502</f>
        <v>0</v>
      </c>
      <c r="S492" s="183"/>
      <c r="T492" s="185">
        <f>T493+T496+T502</f>
        <v>0</v>
      </c>
      <c r="AR492" s="186" t="s">
        <v>183</v>
      </c>
      <c r="AT492" s="187" t="s">
        <v>73</v>
      </c>
      <c r="AU492" s="187" t="s">
        <v>74</v>
      </c>
      <c r="AY492" s="186" t="s">
        <v>143</v>
      </c>
      <c r="BK492" s="188">
        <f>BK493+BK496+BK502</f>
        <v>0</v>
      </c>
    </row>
    <row r="493" spans="2:63" s="10" customFormat="1" ht="19.95" customHeight="1">
      <c r="B493" s="175"/>
      <c r="C493" s="176"/>
      <c r="D493" s="177" t="s">
        <v>73</v>
      </c>
      <c r="E493" s="189" t="s">
        <v>833</v>
      </c>
      <c r="F493" s="189" t="s">
        <v>834</v>
      </c>
      <c r="G493" s="176"/>
      <c r="H493" s="176"/>
      <c r="I493" s="179"/>
      <c r="J493" s="190">
        <f>BK493</f>
        <v>0</v>
      </c>
      <c r="K493" s="176"/>
      <c r="L493" s="181"/>
      <c r="M493" s="182"/>
      <c r="N493" s="183"/>
      <c r="O493" s="183"/>
      <c r="P493" s="184">
        <f>SUM(P494:P495)</f>
        <v>0</v>
      </c>
      <c r="Q493" s="183"/>
      <c r="R493" s="184">
        <f>SUM(R494:R495)</f>
        <v>0</v>
      </c>
      <c r="S493" s="183"/>
      <c r="T493" s="185">
        <f>SUM(T494:T495)</f>
        <v>0</v>
      </c>
      <c r="AR493" s="186" t="s">
        <v>183</v>
      </c>
      <c r="AT493" s="187" t="s">
        <v>73</v>
      </c>
      <c r="AU493" s="187" t="s">
        <v>82</v>
      </c>
      <c r="AY493" s="186" t="s">
        <v>143</v>
      </c>
      <c r="BK493" s="188">
        <f>SUM(BK494:BK495)</f>
        <v>0</v>
      </c>
    </row>
    <row r="494" spans="2:65" s="1" customFormat="1" ht="16.5" customHeight="1">
      <c r="B494" s="40"/>
      <c r="C494" s="191" t="s">
        <v>835</v>
      </c>
      <c r="D494" s="191" t="s">
        <v>149</v>
      </c>
      <c r="E494" s="192" t="s">
        <v>836</v>
      </c>
      <c r="F494" s="193" t="s">
        <v>837</v>
      </c>
      <c r="G494" s="194" t="s">
        <v>829</v>
      </c>
      <c r="H494" s="195">
        <v>1</v>
      </c>
      <c r="I494" s="196"/>
      <c r="J494" s="197">
        <f>ROUND(I494*H494,2)</f>
        <v>0</v>
      </c>
      <c r="K494" s="193" t="s">
        <v>153</v>
      </c>
      <c r="L494" s="60"/>
      <c r="M494" s="198" t="s">
        <v>23</v>
      </c>
      <c r="N494" s="199" t="s">
        <v>46</v>
      </c>
      <c r="O494" s="41"/>
      <c r="P494" s="200">
        <f>O494*H494</f>
        <v>0</v>
      </c>
      <c r="Q494" s="200">
        <v>0</v>
      </c>
      <c r="R494" s="200">
        <f>Q494*H494</f>
        <v>0</v>
      </c>
      <c r="S494" s="200">
        <v>0</v>
      </c>
      <c r="T494" s="201">
        <f>S494*H494</f>
        <v>0</v>
      </c>
      <c r="AR494" s="23" t="s">
        <v>838</v>
      </c>
      <c r="AT494" s="23" t="s">
        <v>149</v>
      </c>
      <c r="AU494" s="23" t="s">
        <v>148</v>
      </c>
      <c r="AY494" s="23" t="s">
        <v>143</v>
      </c>
      <c r="BE494" s="202">
        <f>IF(N494="základní",J494,0)</f>
        <v>0</v>
      </c>
      <c r="BF494" s="202">
        <f>IF(N494="snížená",J494,0)</f>
        <v>0</v>
      </c>
      <c r="BG494" s="202">
        <f>IF(N494="zákl. přenesená",J494,0)</f>
        <v>0</v>
      </c>
      <c r="BH494" s="202">
        <f>IF(N494="sníž. přenesená",J494,0)</f>
        <v>0</v>
      </c>
      <c r="BI494" s="202">
        <f>IF(N494="nulová",J494,0)</f>
        <v>0</v>
      </c>
      <c r="BJ494" s="23" t="s">
        <v>148</v>
      </c>
      <c r="BK494" s="202">
        <f>ROUND(I494*H494,2)</f>
        <v>0</v>
      </c>
      <c r="BL494" s="23" t="s">
        <v>838</v>
      </c>
      <c r="BM494" s="23" t="s">
        <v>839</v>
      </c>
    </row>
    <row r="495" spans="2:47" s="1" customFormat="1" ht="24">
      <c r="B495" s="40"/>
      <c r="C495" s="62"/>
      <c r="D495" s="205" t="s">
        <v>277</v>
      </c>
      <c r="E495" s="62"/>
      <c r="F495" s="246" t="s">
        <v>840</v>
      </c>
      <c r="G495" s="62"/>
      <c r="H495" s="62"/>
      <c r="I495" s="162"/>
      <c r="J495" s="62"/>
      <c r="K495" s="62"/>
      <c r="L495" s="60"/>
      <c r="M495" s="247"/>
      <c r="N495" s="41"/>
      <c r="O495" s="41"/>
      <c r="P495" s="41"/>
      <c r="Q495" s="41"/>
      <c r="R495" s="41"/>
      <c r="S495" s="41"/>
      <c r="T495" s="77"/>
      <c r="AT495" s="23" t="s">
        <v>277</v>
      </c>
      <c r="AU495" s="23" t="s">
        <v>148</v>
      </c>
    </row>
    <row r="496" spans="2:63" s="10" customFormat="1" ht="29.85" customHeight="1">
      <c r="B496" s="175"/>
      <c r="C496" s="176"/>
      <c r="D496" s="177" t="s">
        <v>73</v>
      </c>
      <c r="E496" s="189" t="s">
        <v>841</v>
      </c>
      <c r="F496" s="189" t="s">
        <v>842</v>
      </c>
      <c r="G496" s="176"/>
      <c r="H496" s="176"/>
      <c r="I496" s="179"/>
      <c r="J496" s="190">
        <f>BK496</f>
        <v>0</v>
      </c>
      <c r="K496" s="176"/>
      <c r="L496" s="181"/>
      <c r="M496" s="182"/>
      <c r="N496" s="183"/>
      <c r="O496" s="183"/>
      <c r="P496" s="184">
        <f>SUM(P497:P501)</f>
        <v>0</v>
      </c>
      <c r="Q496" s="183"/>
      <c r="R496" s="184">
        <f>SUM(R497:R501)</f>
        <v>0</v>
      </c>
      <c r="S496" s="183"/>
      <c r="T496" s="185">
        <f>SUM(T497:T501)</f>
        <v>0</v>
      </c>
      <c r="AR496" s="186" t="s">
        <v>183</v>
      </c>
      <c r="AT496" s="187" t="s">
        <v>73</v>
      </c>
      <c r="AU496" s="187" t="s">
        <v>82</v>
      </c>
      <c r="AY496" s="186" t="s">
        <v>143</v>
      </c>
      <c r="BK496" s="188">
        <f>SUM(BK497:BK501)</f>
        <v>0</v>
      </c>
    </row>
    <row r="497" spans="2:65" s="1" customFormat="1" ht="16.5" customHeight="1">
      <c r="B497" s="40"/>
      <c r="C497" s="191" t="s">
        <v>843</v>
      </c>
      <c r="D497" s="191" t="s">
        <v>149</v>
      </c>
      <c r="E497" s="192" t="s">
        <v>844</v>
      </c>
      <c r="F497" s="193" t="s">
        <v>842</v>
      </c>
      <c r="G497" s="194" t="s">
        <v>829</v>
      </c>
      <c r="H497" s="195">
        <v>1</v>
      </c>
      <c r="I497" s="196"/>
      <c r="J497" s="197">
        <f>ROUND(I497*H497,2)</f>
        <v>0</v>
      </c>
      <c r="K497" s="193" t="s">
        <v>153</v>
      </c>
      <c r="L497" s="60"/>
      <c r="M497" s="198" t="s">
        <v>23</v>
      </c>
      <c r="N497" s="199" t="s">
        <v>46</v>
      </c>
      <c r="O497" s="41"/>
      <c r="P497" s="200">
        <f>O497*H497</f>
        <v>0</v>
      </c>
      <c r="Q497" s="200">
        <v>0</v>
      </c>
      <c r="R497" s="200">
        <f>Q497*H497</f>
        <v>0</v>
      </c>
      <c r="S497" s="200">
        <v>0</v>
      </c>
      <c r="T497" s="201">
        <f>S497*H497</f>
        <v>0</v>
      </c>
      <c r="AR497" s="23" t="s">
        <v>838</v>
      </c>
      <c r="AT497" s="23" t="s">
        <v>149</v>
      </c>
      <c r="AU497" s="23" t="s">
        <v>148</v>
      </c>
      <c r="AY497" s="23" t="s">
        <v>143</v>
      </c>
      <c r="BE497" s="202">
        <f>IF(N497="základní",J497,0)</f>
        <v>0</v>
      </c>
      <c r="BF497" s="202">
        <f>IF(N497="snížená",J497,0)</f>
        <v>0</v>
      </c>
      <c r="BG497" s="202">
        <f>IF(N497="zákl. přenesená",J497,0)</f>
        <v>0</v>
      </c>
      <c r="BH497" s="202">
        <f>IF(N497="sníž. přenesená",J497,0)</f>
        <v>0</v>
      </c>
      <c r="BI497" s="202">
        <f>IF(N497="nulová",J497,0)</f>
        <v>0</v>
      </c>
      <c r="BJ497" s="23" t="s">
        <v>148</v>
      </c>
      <c r="BK497" s="202">
        <f>ROUND(I497*H497,2)</f>
        <v>0</v>
      </c>
      <c r="BL497" s="23" t="s">
        <v>838</v>
      </c>
      <c r="BM497" s="23" t="s">
        <v>845</v>
      </c>
    </row>
    <row r="498" spans="2:65" s="1" customFormat="1" ht="16.5" customHeight="1">
      <c r="B498" s="40"/>
      <c r="C498" s="191" t="s">
        <v>846</v>
      </c>
      <c r="D498" s="191" t="s">
        <v>149</v>
      </c>
      <c r="E498" s="192" t="s">
        <v>847</v>
      </c>
      <c r="F498" s="193" t="s">
        <v>848</v>
      </c>
      <c r="G498" s="194" t="s">
        <v>829</v>
      </c>
      <c r="H498" s="195">
        <v>1</v>
      </c>
      <c r="I498" s="196"/>
      <c r="J498" s="197">
        <f>ROUND(I498*H498,2)</f>
        <v>0</v>
      </c>
      <c r="K498" s="193" t="s">
        <v>153</v>
      </c>
      <c r="L498" s="60"/>
      <c r="M498" s="198" t="s">
        <v>23</v>
      </c>
      <c r="N498" s="199" t="s">
        <v>46</v>
      </c>
      <c r="O498" s="41"/>
      <c r="P498" s="200">
        <f>O498*H498</f>
        <v>0</v>
      </c>
      <c r="Q498" s="200">
        <v>0</v>
      </c>
      <c r="R498" s="200">
        <f>Q498*H498</f>
        <v>0</v>
      </c>
      <c r="S498" s="200">
        <v>0</v>
      </c>
      <c r="T498" s="201">
        <f>S498*H498</f>
        <v>0</v>
      </c>
      <c r="AR498" s="23" t="s">
        <v>838</v>
      </c>
      <c r="AT498" s="23" t="s">
        <v>149</v>
      </c>
      <c r="AU498" s="23" t="s">
        <v>148</v>
      </c>
      <c r="AY498" s="23" t="s">
        <v>143</v>
      </c>
      <c r="BE498" s="202">
        <f>IF(N498="základní",J498,0)</f>
        <v>0</v>
      </c>
      <c r="BF498" s="202">
        <f>IF(N498="snížená",J498,0)</f>
        <v>0</v>
      </c>
      <c r="BG498" s="202">
        <f>IF(N498="zákl. přenesená",J498,0)</f>
        <v>0</v>
      </c>
      <c r="BH498" s="202">
        <f>IF(N498="sníž. přenesená",J498,0)</f>
        <v>0</v>
      </c>
      <c r="BI498" s="202">
        <f>IF(N498="nulová",J498,0)</f>
        <v>0</v>
      </c>
      <c r="BJ498" s="23" t="s">
        <v>148</v>
      </c>
      <c r="BK498" s="202">
        <f>ROUND(I498*H498,2)</f>
        <v>0</v>
      </c>
      <c r="BL498" s="23" t="s">
        <v>838</v>
      </c>
      <c r="BM498" s="23" t="s">
        <v>849</v>
      </c>
    </row>
    <row r="499" spans="2:47" s="1" customFormat="1" ht="24">
      <c r="B499" s="40"/>
      <c r="C499" s="62"/>
      <c r="D499" s="205" t="s">
        <v>277</v>
      </c>
      <c r="E499" s="62"/>
      <c r="F499" s="246" t="s">
        <v>850</v>
      </c>
      <c r="G499" s="62"/>
      <c r="H499" s="62"/>
      <c r="I499" s="162"/>
      <c r="J499" s="62"/>
      <c r="K499" s="62"/>
      <c r="L499" s="60"/>
      <c r="M499" s="247"/>
      <c r="N499" s="41"/>
      <c r="O499" s="41"/>
      <c r="P499" s="41"/>
      <c r="Q499" s="41"/>
      <c r="R499" s="41"/>
      <c r="S499" s="41"/>
      <c r="T499" s="77"/>
      <c r="AT499" s="23" t="s">
        <v>277</v>
      </c>
      <c r="AU499" s="23" t="s">
        <v>148</v>
      </c>
    </row>
    <row r="500" spans="2:65" s="1" customFormat="1" ht="16.5" customHeight="1">
      <c r="B500" s="40"/>
      <c r="C500" s="191" t="s">
        <v>851</v>
      </c>
      <c r="D500" s="191" t="s">
        <v>149</v>
      </c>
      <c r="E500" s="192" t="s">
        <v>852</v>
      </c>
      <c r="F500" s="193" t="s">
        <v>853</v>
      </c>
      <c r="G500" s="194" t="s">
        <v>829</v>
      </c>
      <c r="H500" s="195">
        <v>1</v>
      </c>
      <c r="I500" s="196"/>
      <c r="J500" s="197">
        <f>ROUND(I500*H500,2)</f>
        <v>0</v>
      </c>
      <c r="K500" s="193" t="s">
        <v>153</v>
      </c>
      <c r="L500" s="60"/>
      <c r="M500" s="198" t="s">
        <v>23</v>
      </c>
      <c r="N500" s="199" t="s">
        <v>46</v>
      </c>
      <c r="O500" s="41"/>
      <c r="P500" s="200">
        <f>O500*H500</f>
        <v>0</v>
      </c>
      <c r="Q500" s="200">
        <v>0</v>
      </c>
      <c r="R500" s="200">
        <f>Q500*H500</f>
        <v>0</v>
      </c>
      <c r="S500" s="200">
        <v>0</v>
      </c>
      <c r="T500" s="201">
        <f>S500*H500</f>
        <v>0</v>
      </c>
      <c r="AR500" s="23" t="s">
        <v>838</v>
      </c>
      <c r="AT500" s="23" t="s">
        <v>149</v>
      </c>
      <c r="AU500" s="23" t="s">
        <v>148</v>
      </c>
      <c r="AY500" s="23" t="s">
        <v>143</v>
      </c>
      <c r="BE500" s="202">
        <f>IF(N500="základní",J500,0)</f>
        <v>0</v>
      </c>
      <c r="BF500" s="202">
        <f>IF(N500="snížená",J500,0)</f>
        <v>0</v>
      </c>
      <c r="BG500" s="202">
        <f>IF(N500="zákl. přenesená",J500,0)</f>
        <v>0</v>
      </c>
      <c r="BH500" s="202">
        <f>IF(N500="sníž. přenesená",J500,0)</f>
        <v>0</v>
      </c>
      <c r="BI500" s="202">
        <f>IF(N500="nulová",J500,0)</f>
        <v>0</v>
      </c>
      <c r="BJ500" s="23" t="s">
        <v>148</v>
      </c>
      <c r="BK500" s="202">
        <f>ROUND(I500*H500,2)</f>
        <v>0</v>
      </c>
      <c r="BL500" s="23" t="s">
        <v>838</v>
      </c>
      <c r="BM500" s="23" t="s">
        <v>854</v>
      </c>
    </row>
    <row r="501" spans="2:65" s="1" customFormat="1" ht="16.5" customHeight="1">
      <c r="B501" s="40"/>
      <c r="C501" s="191" t="s">
        <v>855</v>
      </c>
      <c r="D501" s="191" t="s">
        <v>149</v>
      </c>
      <c r="E501" s="192" t="s">
        <v>856</v>
      </c>
      <c r="F501" s="193" t="s">
        <v>857</v>
      </c>
      <c r="G501" s="194" t="s">
        <v>829</v>
      </c>
      <c r="H501" s="195">
        <v>1</v>
      </c>
      <c r="I501" s="196"/>
      <c r="J501" s="197">
        <f>ROUND(I501*H501,2)</f>
        <v>0</v>
      </c>
      <c r="K501" s="193" t="s">
        <v>153</v>
      </c>
      <c r="L501" s="60"/>
      <c r="M501" s="198" t="s">
        <v>23</v>
      </c>
      <c r="N501" s="199" t="s">
        <v>46</v>
      </c>
      <c r="O501" s="41"/>
      <c r="P501" s="200">
        <f>O501*H501</f>
        <v>0</v>
      </c>
      <c r="Q501" s="200">
        <v>0</v>
      </c>
      <c r="R501" s="200">
        <f>Q501*H501</f>
        <v>0</v>
      </c>
      <c r="S501" s="200">
        <v>0</v>
      </c>
      <c r="T501" s="201">
        <f>S501*H501</f>
        <v>0</v>
      </c>
      <c r="AR501" s="23" t="s">
        <v>838</v>
      </c>
      <c r="AT501" s="23" t="s">
        <v>149</v>
      </c>
      <c r="AU501" s="23" t="s">
        <v>148</v>
      </c>
      <c r="AY501" s="23" t="s">
        <v>143</v>
      </c>
      <c r="BE501" s="202">
        <f>IF(N501="základní",J501,0)</f>
        <v>0</v>
      </c>
      <c r="BF501" s="202">
        <f>IF(N501="snížená",J501,0)</f>
        <v>0</v>
      </c>
      <c r="BG501" s="202">
        <f>IF(N501="zákl. přenesená",J501,0)</f>
        <v>0</v>
      </c>
      <c r="BH501" s="202">
        <f>IF(N501="sníž. přenesená",J501,0)</f>
        <v>0</v>
      </c>
      <c r="BI501" s="202">
        <f>IF(N501="nulová",J501,0)</f>
        <v>0</v>
      </c>
      <c r="BJ501" s="23" t="s">
        <v>148</v>
      </c>
      <c r="BK501" s="202">
        <f>ROUND(I501*H501,2)</f>
        <v>0</v>
      </c>
      <c r="BL501" s="23" t="s">
        <v>838</v>
      </c>
      <c r="BM501" s="23" t="s">
        <v>858</v>
      </c>
    </row>
    <row r="502" spans="2:63" s="10" customFormat="1" ht="29.85" customHeight="1">
      <c r="B502" s="175"/>
      <c r="C502" s="176"/>
      <c r="D502" s="177" t="s">
        <v>73</v>
      </c>
      <c r="E502" s="189" t="s">
        <v>859</v>
      </c>
      <c r="F502" s="189" t="s">
        <v>860</v>
      </c>
      <c r="G502" s="176"/>
      <c r="H502" s="176"/>
      <c r="I502" s="179"/>
      <c r="J502" s="190">
        <f>BK502</f>
        <v>0</v>
      </c>
      <c r="K502" s="176"/>
      <c r="L502" s="181"/>
      <c r="M502" s="182"/>
      <c r="N502" s="183"/>
      <c r="O502" s="183"/>
      <c r="P502" s="184">
        <f>SUM(P503:P504)</f>
        <v>0</v>
      </c>
      <c r="Q502" s="183"/>
      <c r="R502" s="184">
        <f>SUM(R503:R504)</f>
        <v>0</v>
      </c>
      <c r="S502" s="183"/>
      <c r="T502" s="185">
        <f>SUM(T503:T504)</f>
        <v>0</v>
      </c>
      <c r="AR502" s="186" t="s">
        <v>183</v>
      </c>
      <c r="AT502" s="187" t="s">
        <v>73</v>
      </c>
      <c r="AU502" s="187" t="s">
        <v>82</v>
      </c>
      <c r="AY502" s="186" t="s">
        <v>143</v>
      </c>
      <c r="BK502" s="188">
        <f>SUM(BK503:BK504)</f>
        <v>0</v>
      </c>
    </row>
    <row r="503" spans="2:65" s="1" customFormat="1" ht="16.5" customHeight="1">
      <c r="B503" s="40"/>
      <c r="C503" s="191" t="s">
        <v>861</v>
      </c>
      <c r="D503" s="191" t="s">
        <v>149</v>
      </c>
      <c r="E503" s="192" t="s">
        <v>862</v>
      </c>
      <c r="F503" s="193" t="s">
        <v>863</v>
      </c>
      <c r="G503" s="194" t="s">
        <v>829</v>
      </c>
      <c r="H503" s="195">
        <v>1</v>
      </c>
      <c r="I503" s="196"/>
      <c r="J503" s="197">
        <f>ROUND(I503*H503,2)</f>
        <v>0</v>
      </c>
      <c r="K503" s="193" t="s">
        <v>153</v>
      </c>
      <c r="L503" s="60"/>
      <c r="M503" s="198" t="s">
        <v>23</v>
      </c>
      <c r="N503" s="199" t="s">
        <v>46</v>
      </c>
      <c r="O503" s="41"/>
      <c r="P503" s="200">
        <f>O503*H503</f>
        <v>0</v>
      </c>
      <c r="Q503" s="200">
        <v>0</v>
      </c>
      <c r="R503" s="200">
        <f>Q503*H503</f>
        <v>0</v>
      </c>
      <c r="S503" s="200">
        <v>0</v>
      </c>
      <c r="T503" s="201">
        <f>S503*H503</f>
        <v>0</v>
      </c>
      <c r="AR503" s="23" t="s">
        <v>838</v>
      </c>
      <c r="AT503" s="23" t="s">
        <v>149</v>
      </c>
      <c r="AU503" s="23" t="s">
        <v>148</v>
      </c>
      <c r="AY503" s="23" t="s">
        <v>143</v>
      </c>
      <c r="BE503" s="202">
        <f>IF(N503="základní",J503,0)</f>
        <v>0</v>
      </c>
      <c r="BF503" s="202">
        <f>IF(N503="snížená",J503,0)</f>
        <v>0</v>
      </c>
      <c r="BG503" s="202">
        <f>IF(N503="zákl. přenesená",J503,0)</f>
        <v>0</v>
      </c>
      <c r="BH503" s="202">
        <f>IF(N503="sníž. přenesená",J503,0)</f>
        <v>0</v>
      </c>
      <c r="BI503" s="202">
        <f>IF(N503="nulová",J503,0)</f>
        <v>0</v>
      </c>
      <c r="BJ503" s="23" t="s">
        <v>148</v>
      </c>
      <c r="BK503" s="202">
        <f>ROUND(I503*H503,2)</f>
        <v>0</v>
      </c>
      <c r="BL503" s="23" t="s">
        <v>838</v>
      </c>
      <c r="BM503" s="23" t="s">
        <v>864</v>
      </c>
    </row>
    <row r="504" spans="2:47" s="1" customFormat="1" ht="24">
      <c r="B504" s="40"/>
      <c r="C504" s="62"/>
      <c r="D504" s="205" t="s">
        <v>277</v>
      </c>
      <c r="E504" s="62"/>
      <c r="F504" s="246" t="s">
        <v>865</v>
      </c>
      <c r="G504" s="62"/>
      <c r="H504" s="62"/>
      <c r="I504" s="162"/>
      <c r="J504" s="62"/>
      <c r="K504" s="62"/>
      <c r="L504" s="60"/>
      <c r="M504" s="248"/>
      <c r="N504" s="249"/>
      <c r="O504" s="249"/>
      <c r="P504" s="249"/>
      <c r="Q504" s="249"/>
      <c r="R504" s="249"/>
      <c r="S504" s="249"/>
      <c r="T504" s="250"/>
      <c r="AT504" s="23" t="s">
        <v>277</v>
      </c>
      <c r="AU504" s="23" t="s">
        <v>148</v>
      </c>
    </row>
    <row r="505" spans="2:12" s="1" customFormat="1" ht="6.9" customHeight="1">
      <c r="B505" s="55"/>
      <c r="C505" s="56"/>
      <c r="D505" s="56"/>
      <c r="E505" s="56"/>
      <c r="F505" s="56"/>
      <c r="G505" s="56"/>
      <c r="H505" s="56"/>
      <c r="I505" s="138"/>
      <c r="J505" s="56"/>
      <c r="K505" s="56"/>
      <c r="L505" s="60"/>
    </row>
  </sheetData>
  <sheetProtection algorithmName="SHA-512" hashValue="k3yqLwn9rrhLm1gTV3VeI5R/7g/8wQ2erErERb3iTom1XYCgF87LeSpal6p7DLLXi0kSB7A8ThA+iygzRC//BQ==" saltValue="IONqsMSesO8PmEu823OJQGd19FrZBKWDUdHmr7tP7baezedkqfhpqBZCiLNmCh/XjCtAobYynypNsSG2AeafNg==" spinCount="100000" sheet="1" objects="1" scenarios="1" formatColumns="0" formatRows="0" autoFilter="0"/>
  <autoFilter ref="C102:K504"/>
  <mergeCells count="10">
    <mergeCell ref="J51:J52"/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8" t="s">
        <v>88</v>
      </c>
      <c r="H1" s="378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86</v>
      </c>
    </row>
    <row r="3" spans="2:46" ht="6.9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2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0" t="str">
        <f>'Rekapitulace stavby'!K6</f>
        <v>Výměna oken a tepelně izolační opláštění spojovacího krčku Habrovanského zámku</v>
      </c>
      <c r="F7" s="371"/>
      <c r="G7" s="371"/>
      <c r="H7" s="371"/>
      <c r="I7" s="116"/>
      <c r="J7" s="28"/>
      <c r="K7" s="30"/>
    </row>
    <row r="8" spans="2:11" s="1" customFormat="1" ht="13.2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" customHeight="1">
      <c r="B9" s="40"/>
      <c r="C9" s="41"/>
      <c r="D9" s="41"/>
      <c r="E9" s="372" t="s">
        <v>866</v>
      </c>
      <c r="F9" s="373"/>
      <c r="G9" s="373"/>
      <c r="H9" s="373"/>
      <c r="I9" s="117"/>
      <c r="J9" s="41"/>
      <c r="K9" s="44"/>
    </row>
    <row r="10" spans="2:11" s="1" customFormat="1" ht="12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23</v>
      </c>
      <c r="K11" s="44"/>
    </row>
    <row r="12" spans="2:11" s="1" customFormat="1" ht="14.4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29. 5. 2018</v>
      </c>
      <c r="K12" s="44"/>
    </row>
    <row r="13" spans="2:11" s="1" customFormat="1" ht="10.8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23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32</v>
      </c>
      <c r="J21" s="34" t="str">
        <f>IF('Rekapitulace stavby'!AN17="","",'Rekapitulace stavby'!AN17)</f>
        <v/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9" t="s">
        <v>23</v>
      </c>
      <c r="F24" s="339"/>
      <c r="G24" s="339"/>
      <c r="H24" s="339"/>
      <c r="I24" s="122"/>
      <c r="J24" s="121"/>
      <c r="K24" s="123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ROUND(J103,2)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" customHeight="1">
      <c r="B30" s="40"/>
      <c r="C30" s="41"/>
      <c r="D30" s="48" t="s">
        <v>44</v>
      </c>
      <c r="E30" s="48" t="s">
        <v>45</v>
      </c>
      <c r="F30" s="129">
        <f>ROUND(SUM(BE103:BE294),2)</f>
        <v>0</v>
      </c>
      <c r="G30" s="41"/>
      <c r="H30" s="41"/>
      <c r="I30" s="130">
        <v>0.21</v>
      </c>
      <c r="J30" s="129">
        <f>ROUND(ROUND((SUM(BE103:BE294)),2)*I30,2)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46</v>
      </c>
      <c r="F31" s="129">
        <f>ROUND(SUM(BF103:BF294),2)</f>
        <v>0</v>
      </c>
      <c r="G31" s="41"/>
      <c r="H31" s="41"/>
      <c r="I31" s="130">
        <v>0.15</v>
      </c>
      <c r="J31" s="129">
        <f>ROUND(ROUND((SUM(BF103:BF294)),2)*I31,2)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47</v>
      </c>
      <c r="F32" s="129">
        <f>ROUND(SUM(BG103:BG294),2)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" customHeight="1" hidden="1">
      <c r="B33" s="40"/>
      <c r="C33" s="41"/>
      <c r="D33" s="41"/>
      <c r="E33" s="48" t="s">
        <v>48</v>
      </c>
      <c r="F33" s="129">
        <f>ROUND(SUM(BH103:BH294),2)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" customHeight="1" hidden="1">
      <c r="B34" s="40"/>
      <c r="C34" s="41"/>
      <c r="D34" s="41"/>
      <c r="E34" s="48" t="s">
        <v>49</v>
      </c>
      <c r="F34" s="129">
        <f>ROUND(SUM(BI103:BI294),2)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Výměna oken a tepelně izolační opláštění spojovacího krčku Habrovanského zámku</v>
      </c>
      <c r="F45" s="371"/>
      <c r="G45" s="371"/>
      <c r="H45" s="371"/>
      <c r="I45" s="117"/>
      <c r="J45" s="41"/>
      <c r="K45" s="44"/>
    </row>
    <row r="46" spans="2:11" s="1" customFormat="1" ht="14.4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02 - rekonstrukce sociálního zařízení</v>
      </c>
      <c r="F47" s="373"/>
      <c r="G47" s="373"/>
      <c r="H47" s="373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Habrovany</v>
      </c>
      <c r="G49" s="41"/>
      <c r="H49" s="41"/>
      <c r="I49" s="118" t="s">
        <v>26</v>
      </c>
      <c r="J49" s="119" t="str">
        <f>IF(J12="","",J12)</f>
        <v>29. 5. 2018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2">
      <c r="B51" s="40"/>
      <c r="C51" s="36" t="s">
        <v>28</v>
      </c>
      <c r="D51" s="41"/>
      <c r="E51" s="41"/>
      <c r="F51" s="34" t="str">
        <f>E15</f>
        <v>Habrovanský zámek p.o. Habrovany 1 683 01 Rousínov</v>
      </c>
      <c r="G51" s="41"/>
      <c r="H51" s="41"/>
      <c r="I51" s="118" t="s">
        <v>35</v>
      </c>
      <c r="J51" s="339" t="str">
        <f>E21</f>
        <v xml:space="preserve"> </v>
      </c>
      <c r="K51" s="44"/>
    </row>
    <row r="52" spans="2:11" s="1" customFormat="1" ht="14.4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J103</f>
        <v>0</v>
      </c>
      <c r="K56" s="44"/>
      <c r="AU56" s="23" t="s">
        <v>99</v>
      </c>
    </row>
    <row r="57" spans="2:11" s="7" customFormat="1" ht="24.9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J104</f>
        <v>0</v>
      </c>
      <c r="K57" s="154"/>
    </row>
    <row r="58" spans="2:11" s="8" customFormat="1" ht="19.95" customHeight="1">
      <c r="B58" s="155"/>
      <c r="C58" s="156"/>
      <c r="D58" s="157" t="s">
        <v>867</v>
      </c>
      <c r="E58" s="158"/>
      <c r="F58" s="158"/>
      <c r="G58" s="158"/>
      <c r="H58" s="158"/>
      <c r="I58" s="159"/>
      <c r="J58" s="160">
        <f>J105</f>
        <v>0</v>
      </c>
      <c r="K58" s="161"/>
    </row>
    <row r="59" spans="2:11" s="8" customFormat="1" ht="14.85" customHeight="1">
      <c r="B59" s="155"/>
      <c r="C59" s="156"/>
      <c r="D59" s="157" t="s">
        <v>868</v>
      </c>
      <c r="E59" s="158"/>
      <c r="F59" s="158"/>
      <c r="G59" s="158"/>
      <c r="H59" s="158"/>
      <c r="I59" s="159"/>
      <c r="J59" s="160">
        <f>J106</f>
        <v>0</v>
      </c>
      <c r="K59" s="161"/>
    </row>
    <row r="60" spans="2:11" s="8" customFormat="1" ht="19.95" customHeight="1">
      <c r="B60" s="155"/>
      <c r="C60" s="156"/>
      <c r="D60" s="157" t="s">
        <v>101</v>
      </c>
      <c r="E60" s="158"/>
      <c r="F60" s="158"/>
      <c r="G60" s="158"/>
      <c r="H60" s="158"/>
      <c r="I60" s="159"/>
      <c r="J60" s="160">
        <f>J113</f>
        <v>0</v>
      </c>
      <c r="K60" s="161"/>
    </row>
    <row r="61" spans="2:11" s="8" customFormat="1" ht="14.85" customHeight="1">
      <c r="B61" s="155"/>
      <c r="C61" s="156"/>
      <c r="D61" s="157" t="s">
        <v>869</v>
      </c>
      <c r="E61" s="158"/>
      <c r="F61" s="158"/>
      <c r="G61" s="158"/>
      <c r="H61" s="158"/>
      <c r="I61" s="159"/>
      <c r="J61" s="160">
        <f>J114</f>
        <v>0</v>
      </c>
      <c r="K61" s="161"/>
    </row>
    <row r="62" spans="2:11" s="8" customFormat="1" ht="14.85" customHeight="1">
      <c r="B62" s="155"/>
      <c r="C62" s="156"/>
      <c r="D62" s="157" t="s">
        <v>870</v>
      </c>
      <c r="E62" s="158"/>
      <c r="F62" s="158"/>
      <c r="G62" s="158"/>
      <c r="H62" s="158"/>
      <c r="I62" s="159"/>
      <c r="J62" s="160">
        <f>J132</f>
        <v>0</v>
      </c>
      <c r="K62" s="161"/>
    </row>
    <row r="63" spans="2:11" s="8" customFormat="1" ht="14.85" customHeight="1">
      <c r="B63" s="155"/>
      <c r="C63" s="156"/>
      <c r="D63" s="157" t="s">
        <v>871</v>
      </c>
      <c r="E63" s="158"/>
      <c r="F63" s="158"/>
      <c r="G63" s="158"/>
      <c r="H63" s="158"/>
      <c r="I63" s="159"/>
      <c r="J63" s="160">
        <f>J142</f>
        <v>0</v>
      </c>
      <c r="K63" s="161"/>
    </row>
    <row r="64" spans="2:11" s="8" customFormat="1" ht="19.95" customHeight="1">
      <c r="B64" s="155"/>
      <c r="C64" s="156"/>
      <c r="D64" s="157" t="s">
        <v>103</v>
      </c>
      <c r="E64" s="158"/>
      <c r="F64" s="158"/>
      <c r="G64" s="158"/>
      <c r="H64" s="158"/>
      <c r="I64" s="159"/>
      <c r="J64" s="160">
        <f>J145</f>
        <v>0</v>
      </c>
      <c r="K64" s="161"/>
    </row>
    <row r="65" spans="2:11" s="8" customFormat="1" ht="14.85" customHeight="1">
      <c r="B65" s="155"/>
      <c r="C65" s="156"/>
      <c r="D65" s="157" t="s">
        <v>104</v>
      </c>
      <c r="E65" s="158"/>
      <c r="F65" s="158"/>
      <c r="G65" s="158"/>
      <c r="H65" s="158"/>
      <c r="I65" s="159"/>
      <c r="J65" s="160">
        <f>J146</f>
        <v>0</v>
      </c>
      <c r="K65" s="161"/>
    </row>
    <row r="66" spans="2:11" s="8" customFormat="1" ht="14.85" customHeight="1">
      <c r="B66" s="155"/>
      <c r="C66" s="156"/>
      <c r="D66" s="157" t="s">
        <v>105</v>
      </c>
      <c r="E66" s="158"/>
      <c r="F66" s="158"/>
      <c r="G66" s="158"/>
      <c r="H66" s="158"/>
      <c r="I66" s="159"/>
      <c r="J66" s="160">
        <f>J149</f>
        <v>0</v>
      </c>
      <c r="K66" s="161"/>
    </row>
    <row r="67" spans="2:11" s="8" customFormat="1" ht="14.85" customHeight="1">
      <c r="B67" s="155"/>
      <c r="C67" s="156"/>
      <c r="D67" s="157" t="s">
        <v>106</v>
      </c>
      <c r="E67" s="158"/>
      <c r="F67" s="158"/>
      <c r="G67" s="158"/>
      <c r="H67" s="158"/>
      <c r="I67" s="159"/>
      <c r="J67" s="160">
        <f>J152</f>
        <v>0</v>
      </c>
      <c r="K67" s="161"/>
    </row>
    <row r="68" spans="2:11" s="8" customFormat="1" ht="14.85" customHeight="1">
      <c r="B68" s="155"/>
      <c r="C68" s="156"/>
      <c r="D68" s="157" t="s">
        <v>872</v>
      </c>
      <c r="E68" s="158"/>
      <c r="F68" s="158"/>
      <c r="G68" s="158"/>
      <c r="H68" s="158"/>
      <c r="I68" s="159"/>
      <c r="J68" s="160">
        <f>J167</f>
        <v>0</v>
      </c>
      <c r="K68" s="161"/>
    </row>
    <row r="69" spans="2:11" s="8" customFormat="1" ht="19.95" customHeight="1">
      <c r="B69" s="155"/>
      <c r="C69" s="156"/>
      <c r="D69" s="157" t="s">
        <v>107</v>
      </c>
      <c r="E69" s="158"/>
      <c r="F69" s="158"/>
      <c r="G69" s="158"/>
      <c r="H69" s="158"/>
      <c r="I69" s="159"/>
      <c r="J69" s="160">
        <f>J182</f>
        <v>0</v>
      </c>
      <c r="K69" s="161"/>
    </row>
    <row r="70" spans="2:11" s="8" customFormat="1" ht="19.95" customHeight="1">
      <c r="B70" s="155"/>
      <c r="C70" s="156"/>
      <c r="D70" s="157" t="s">
        <v>108</v>
      </c>
      <c r="E70" s="158"/>
      <c r="F70" s="158"/>
      <c r="G70" s="158"/>
      <c r="H70" s="158"/>
      <c r="I70" s="159"/>
      <c r="J70" s="160">
        <f>J188</f>
        <v>0</v>
      </c>
      <c r="K70" s="161"/>
    </row>
    <row r="71" spans="2:11" s="7" customFormat="1" ht="24.9" customHeight="1">
      <c r="B71" s="148"/>
      <c r="C71" s="149"/>
      <c r="D71" s="150" t="s">
        <v>109</v>
      </c>
      <c r="E71" s="151"/>
      <c r="F71" s="151"/>
      <c r="G71" s="151"/>
      <c r="H71" s="151"/>
      <c r="I71" s="152"/>
      <c r="J71" s="153">
        <f>J190</f>
        <v>0</v>
      </c>
      <c r="K71" s="154"/>
    </row>
    <row r="72" spans="2:11" s="8" customFormat="1" ht="19.95" customHeight="1">
      <c r="B72" s="155"/>
      <c r="C72" s="156"/>
      <c r="D72" s="157" t="s">
        <v>873</v>
      </c>
      <c r="E72" s="158"/>
      <c r="F72" s="158"/>
      <c r="G72" s="158"/>
      <c r="H72" s="158"/>
      <c r="I72" s="159"/>
      <c r="J72" s="160">
        <f>J191</f>
        <v>0</v>
      </c>
      <c r="K72" s="161"/>
    </row>
    <row r="73" spans="2:11" s="8" customFormat="1" ht="19.95" customHeight="1">
      <c r="B73" s="155"/>
      <c r="C73" s="156"/>
      <c r="D73" s="157" t="s">
        <v>111</v>
      </c>
      <c r="E73" s="158"/>
      <c r="F73" s="158"/>
      <c r="G73" s="158"/>
      <c r="H73" s="158"/>
      <c r="I73" s="159"/>
      <c r="J73" s="160">
        <f>J200</f>
        <v>0</v>
      </c>
      <c r="K73" s="161"/>
    </row>
    <row r="74" spans="2:11" s="8" customFormat="1" ht="19.95" customHeight="1">
      <c r="B74" s="155"/>
      <c r="C74" s="156"/>
      <c r="D74" s="157" t="s">
        <v>874</v>
      </c>
      <c r="E74" s="158"/>
      <c r="F74" s="158"/>
      <c r="G74" s="158"/>
      <c r="H74" s="158"/>
      <c r="I74" s="159"/>
      <c r="J74" s="160">
        <f>J206</f>
        <v>0</v>
      </c>
      <c r="K74" s="161"/>
    </row>
    <row r="75" spans="2:11" s="8" customFormat="1" ht="19.95" customHeight="1">
      <c r="B75" s="155"/>
      <c r="C75" s="156"/>
      <c r="D75" s="157" t="s">
        <v>875</v>
      </c>
      <c r="E75" s="158"/>
      <c r="F75" s="158"/>
      <c r="G75" s="158"/>
      <c r="H75" s="158"/>
      <c r="I75" s="159"/>
      <c r="J75" s="160">
        <f>J209</f>
        <v>0</v>
      </c>
      <c r="K75" s="161"/>
    </row>
    <row r="76" spans="2:11" s="8" customFormat="1" ht="19.95" customHeight="1">
      <c r="B76" s="155"/>
      <c r="C76" s="156"/>
      <c r="D76" s="157" t="s">
        <v>113</v>
      </c>
      <c r="E76" s="158"/>
      <c r="F76" s="158"/>
      <c r="G76" s="158"/>
      <c r="H76" s="158"/>
      <c r="I76" s="159"/>
      <c r="J76" s="160">
        <f>J230</f>
        <v>0</v>
      </c>
      <c r="K76" s="161"/>
    </row>
    <row r="77" spans="2:11" s="8" customFormat="1" ht="19.95" customHeight="1">
      <c r="B77" s="155"/>
      <c r="C77" s="156"/>
      <c r="D77" s="157" t="s">
        <v>876</v>
      </c>
      <c r="E77" s="158"/>
      <c r="F77" s="158"/>
      <c r="G77" s="158"/>
      <c r="H77" s="158"/>
      <c r="I77" s="159"/>
      <c r="J77" s="160">
        <f>J232</f>
        <v>0</v>
      </c>
      <c r="K77" s="161"/>
    </row>
    <row r="78" spans="2:11" s="8" customFormat="1" ht="19.95" customHeight="1">
      <c r="B78" s="155"/>
      <c r="C78" s="156"/>
      <c r="D78" s="157" t="s">
        <v>115</v>
      </c>
      <c r="E78" s="158"/>
      <c r="F78" s="158"/>
      <c r="G78" s="158"/>
      <c r="H78" s="158"/>
      <c r="I78" s="159"/>
      <c r="J78" s="160">
        <f>J235</f>
        <v>0</v>
      </c>
      <c r="K78" s="161"/>
    </row>
    <row r="79" spans="2:11" s="8" customFormat="1" ht="19.95" customHeight="1">
      <c r="B79" s="155"/>
      <c r="C79" s="156"/>
      <c r="D79" s="157" t="s">
        <v>118</v>
      </c>
      <c r="E79" s="158"/>
      <c r="F79" s="158"/>
      <c r="G79" s="158"/>
      <c r="H79" s="158"/>
      <c r="I79" s="159"/>
      <c r="J79" s="160">
        <f>J243</f>
        <v>0</v>
      </c>
      <c r="K79" s="161"/>
    </row>
    <row r="80" spans="2:11" s="8" customFormat="1" ht="19.95" customHeight="1">
      <c r="B80" s="155"/>
      <c r="C80" s="156"/>
      <c r="D80" s="157" t="s">
        <v>119</v>
      </c>
      <c r="E80" s="158"/>
      <c r="F80" s="158"/>
      <c r="G80" s="158"/>
      <c r="H80" s="158"/>
      <c r="I80" s="159"/>
      <c r="J80" s="160">
        <f>J250</f>
        <v>0</v>
      </c>
      <c r="K80" s="161"/>
    </row>
    <row r="81" spans="2:11" s="8" customFormat="1" ht="19.95" customHeight="1">
      <c r="B81" s="155"/>
      <c r="C81" s="156"/>
      <c r="D81" s="157" t="s">
        <v>877</v>
      </c>
      <c r="E81" s="158"/>
      <c r="F81" s="158"/>
      <c r="G81" s="158"/>
      <c r="H81" s="158"/>
      <c r="I81" s="159"/>
      <c r="J81" s="160">
        <f>J257</f>
        <v>0</v>
      </c>
      <c r="K81" s="161"/>
    </row>
    <row r="82" spans="2:11" s="8" customFormat="1" ht="19.95" customHeight="1">
      <c r="B82" s="155"/>
      <c r="C82" s="156"/>
      <c r="D82" s="157" t="s">
        <v>878</v>
      </c>
      <c r="E82" s="158"/>
      <c r="F82" s="158"/>
      <c r="G82" s="158"/>
      <c r="H82" s="158"/>
      <c r="I82" s="159"/>
      <c r="J82" s="160">
        <f>J272</f>
        <v>0</v>
      </c>
      <c r="K82" s="161"/>
    </row>
    <row r="83" spans="2:11" s="8" customFormat="1" ht="19.95" customHeight="1">
      <c r="B83" s="155"/>
      <c r="C83" s="156"/>
      <c r="D83" s="157" t="s">
        <v>121</v>
      </c>
      <c r="E83" s="158"/>
      <c r="F83" s="158"/>
      <c r="G83" s="158"/>
      <c r="H83" s="158"/>
      <c r="I83" s="159"/>
      <c r="J83" s="160">
        <f>J285</f>
        <v>0</v>
      </c>
      <c r="K83" s="161"/>
    </row>
    <row r="84" spans="2:11" s="1" customFormat="1" ht="21.75" customHeight="1">
      <c r="B84" s="40"/>
      <c r="C84" s="41"/>
      <c r="D84" s="41"/>
      <c r="E84" s="41"/>
      <c r="F84" s="41"/>
      <c r="G84" s="41"/>
      <c r="H84" s="41"/>
      <c r="I84" s="117"/>
      <c r="J84" s="41"/>
      <c r="K84" s="44"/>
    </row>
    <row r="85" spans="2:11" s="1" customFormat="1" ht="6.9" customHeight="1">
      <c r="B85" s="55"/>
      <c r="C85" s="56"/>
      <c r="D85" s="56"/>
      <c r="E85" s="56"/>
      <c r="F85" s="56"/>
      <c r="G85" s="56"/>
      <c r="H85" s="56"/>
      <c r="I85" s="138"/>
      <c r="J85" s="56"/>
      <c r="K85" s="57"/>
    </row>
    <row r="89" spans="2:12" s="1" customFormat="1" ht="6.9" customHeight="1">
      <c r="B89" s="58"/>
      <c r="C89" s="59"/>
      <c r="D89" s="59"/>
      <c r="E89" s="59"/>
      <c r="F89" s="59"/>
      <c r="G89" s="59"/>
      <c r="H89" s="59"/>
      <c r="I89" s="141"/>
      <c r="J89" s="59"/>
      <c r="K89" s="59"/>
      <c r="L89" s="60"/>
    </row>
    <row r="90" spans="2:12" s="1" customFormat="1" ht="36.9" customHeight="1">
      <c r="B90" s="40"/>
      <c r="C90" s="61" t="s">
        <v>127</v>
      </c>
      <c r="D90" s="62"/>
      <c r="E90" s="62"/>
      <c r="F90" s="62"/>
      <c r="G90" s="62"/>
      <c r="H90" s="62"/>
      <c r="I90" s="162"/>
      <c r="J90" s="62"/>
      <c r="K90" s="62"/>
      <c r="L90" s="60"/>
    </row>
    <row r="91" spans="2:12" s="1" customFormat="1" ht="6.9" customHeight="1">
      <c r="B91" s="40"/>
      <c r="C91" s="62"/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14.4" customHeight="1">
      <c r="B92" s="40"/>
      <c r="C92" s="64" t="s">
        <v>18</v>
      </c>
      <c r="D92" s="62"/>
      <c r="E92" s="62"/>
      <c r="F92" s="62"/>
      <c r="G92" s="62"/>
      <c r="H92" s="62"/>
      <c r="I92" s="162"/>
      <c r="J92" s="62"/>
      <c r="K92" s="62"/>
      <c r="L92" s="60"/>
    </row>
    <row r="93" spans="2:12" s="1" customFormat="1" ht="16.5" customHeight="1">
      <c r="B93" s="40"/>
      <c r="C93" s="62"/>
      <c r="D93" s="62"/>
      <c r="E93" s="375" t="str">
        <f>E7</f>
        <v>Výměna oken a tepelně izolační opláštění spojovacího krčku Habrovanského zámku</v>
      </c>
      <c r="F93" s="376"/>
      <c r="G93" s="376"/>
      <c r="H93" s="376"/>
      <c r="I93" s="162"/>
      <c r="J93" s="62"/>
      <c r="K93" s="62"/>
      <c r="L93" s="60"/>
    </row>
    <row r="94" spans="2:12" s="1" customFormat="1" ht="14.4" customHeight="1">
      <c r="B94" s="40"/>
      <c r="C94" s="64" t="s">
        <v>93</v>
      </c>
      <c r="D94" s="62"/>
      <c r="E94" s="62"/>
      <c r="F94" s="62"/>
      <c r="G94" s="62"/>
      <c r="H94" s="62"/>
      <c r="I94" s="162"/>
      <c r="J94" s="62"/>
      <c r="K94" s="62"/>
      <c r="L94" s="60"/>
    </row>
    <row r="95" spans="2:12" s="1" customFormat="1" ht="17.25" customHeight="1">
      <c r="B95" s="40"/>
      <c r="C95" s="62"/>
      <c r="D95" s="62"/>
      <c r="E95" s="350" t="str">
        <f>E9</f>
        <v>02 - rekonstrukce sociálního zařízení</v>
      </c>
      <c r="F95" s="377"/>
      <c r="G95" s="377"/>
      <c r="H95" s="377"/>
      <c r="I95" s="162"/>
      <c r="J95" s="62"/>
      <c r="K95" s="62"/>
      <c r="L95" s="60"/>
    </row>
    <row r="96" spans="2:12" s="1" customFormat="1" ht="6.9" customHeight="1">
      <c r="B96" s="40"/>
      <c r="C96" s="62"/>
      <c r="D96" s="62"/>
      <c r="E96" s="62"/>
      <c r="F96" s="62"/>
      <c r="G96" s="62"/>
      <c r="H96" s="62"/>
      <c r="I96" s="162"/>
      <c r="J96" s="62"/>
      <c r="K96" s="62"/>
      <c r="L96" s="60"/>
    </row>
    <row r="97" spans="2:12" s="1" customFormat="1" ht="18" customHeight="1">
      <c r="B97" s="40"/>
      <c r="C97" s="64" t="s">
        <v>24</v>
      </c>
      <c r="D97" s="62"/>
      <c r="E97" s="62"/>
      <c r="F97" s="163" t="str">
        <f>F12</f>
        <v>Habrovany</v>
      </c>
      <c r="G97" s="62"/>
      <c r="H97" s="62"/>
      <c r="I97" s="164" t="s">
        <v>26</v>
      </c>
      <c r="J97" s="72" t="str">
        <f>IF(J12="","",J12)</f>
        <v>29. 5. 2018</v>
      </c>
      <c r="K97" s="62"/>
      <c r="L97" s="60"/>
    </row>
    <row r="98" spans="2:12" s="1" customFormat="1" ht="6.9" customHeight="1">
      <c r="B98" s="40"/>
      <c r="C98" s="62"/>
      <c r="D98" s="62"/>
      <c r="E98" s="62"/>
      <c r="F98" s="62"/>
      <c r="G98" s="62"/>
      <c r="H98" s="62"/>
      <c r="I98" s="162"/>
      <c r="J98" s="62"/>
      <c r="K98" s="62"/>
      <c r="L98" s="60"/>
    </row>
    <row r="99" spans="2:12" s="1" customFormat="1" ht="13.2">
      <c r="B99" s="40"/>
      <c r="C99" s="64" t="s">
        <v>28</v>
      </c>
      <c r="D99" s="62"/>
      <c r="E99" s="62"/>
      <c r="F99" s="163" t="str">
        <f>E15</f>
        <v>Habrovanský zámek p.o. Habrovany 1 683 01 Rousínov</v>
      </c>
      <c r="G99" s="62"/>
      <c r="H99" s="62"/>
      <c r="I99" s="164" t="s">
        <v>35</v>
      </c>
      <c r="J99" s="163" t="str">
        <f>E21</f>
        <v xml:space="preserve"> </v>
      </c>
      <c r="K99" s="62"/>
      <c r="L99" s="60"/>
    </row>
    <row r="100" spans="2:12" s="1" customFormat="1" ht="14.4" customHeight="1">
      <c r="B100" s="40"/>
      <c r="C100" s="64" t="s">
        <v>33</v>
      </c>
      <c r="D100" s="62"/>
      <c r="E100" s="62"/>
      <c r="F100" s="163" t="str">
        <f>IF(E18="","",E18)</f>
        <v/>
      </c>
      <c r="G100" s="62"/>
      <c r="H100" s="62"/>
      <c r="I100" s="162"/>
      <c r="J100" s="62"/>
      <c r="K100" s="62"/>
      <c r="L100" s="60"/>
    </row>
    <row r="101" spans="2:12" s="1" customFormat="1" ht="10.35" customHeight="1">
      <c r="B101" s="40"/>
      <c r="C101" s="62"/>
      <c r="D101" s="62"/>
      <c r="E101" s="62"/>
      <c r="F101" s="62"/>
      <c r="G101" s="62"/>
      <c r="H101" s="62"/>
      <c r="I101" s="162"/>
      <c r="J101" s="62"/>
      <c r="K101" s="62"/>
      <c r="L101" s="60"/>
    </row>
    <row r="102" spans="2:20" s="9" customFormat="1" ht="29.25" customHeight="1">
      <c r="B102" s="165"/>
      <c r="C102" s="166" t="s">
        <v>128</v>
      </c>
      <c r="D102" s="167" t="s">
        <v>59</v>
      </c>
      <c r="E102" s="167" t="s">
        <v>55</v>
      </c>
      <c r="F102" s="167" t="s">
        <v>129</v>
      </c>
      <c r="G102" s="167" t="s">
        <v>130</v>
      </c>
      <c r="H102" s="167" t="s">
        <v>131</v>
      </c>
      <c r="I102" s="168" t="s">
        <v>132</v>
      </c>
      <c r="J102" s="167" t="s">
        <v>97</v>
      </c>
      <c r="K102" s="169" t="s">
        <v>133</v>
      </c>
      <c r="L102" s="170"/>
      <c r="M102" s="80" t="s">
        <v>134</v>
      </c>
      <c r="N102" s="81" t="s">
        <v>44</v>
      </c>
      <c r="O102" s="81" t="s">
        <v>135</v>
      </c>
      <c r="P102" s="81" t="s">
        <v>136</v>
      </c>
      <c r="Q102" s="81" t="s">
        <v>137</v>
      </c>
      <c r="R102" s="81" t="s">
        <v>138</v>
      </c>
      <c r="S102" s="81" t="s">
        <v>139</v>
      </c>
      <c r="T102" s="82" t="s">
        <v>140</v>
      </c>
    </row>
    <row r="103" spans="2:63" s="1" customFormat="1" ht="29.25" customHeight="1">
      <c r="B103" s="40"/>
      <c r="C103" s="86" t="s">
        <v>98</v>
      </c>
      <c r="D103" s="62"/>
      <c r="E103" s="62"/>
      <c r="F103" s="62"/>
      <c r="G103" s="62"/>
      <c r="H103" s="62"/>
      <c r="I103" s="162"/>
      <c r="J103" s="171">
        <f>BK103</f>
        <v>0</v>
      </c>
      <c r="K103" s="62"/>
      <c r="L103" s="60"/>
      <c r="M103" s="83"/>
      <c r="N103" s="84"/>
      <c r="O103" s="84"/>
      <c r="P103" s="172">
        <f>P104+P190</f>
        <v>0</v>
      </c>
      <c r="Q103" s="84"/>
      <c r="R103" s="172">
        <f>R104+R190</f>
        <v>4.74432935</v>
      </c>
      <c r="S103" s="84"/>
      <c r="T103" s="173">
        <f>T104+T190</f>
        <v>8.689430000000002</v>
      </c>
      <c r="AT103" s="23" t="s">
        <v>73</v>
      </c>
      <c r="AU103" s="23" t="s">
        <v>99</v>
      </c>
      <c r="BK103" s="174">
        <f>BK104+BK190</f>
        <v>0</v>
      </c>
    </row>
    <row r="104" spans="2:63" s="10" customFormat="1" ht="37.35" customHeight="1">
      <c r="B104" s="175"/>
      <c r="C104" s="176"/>
      <c r="D104" s="177" t="s">
        <v>73</v>
      </c>
      <c r="E104" s="178" t="s">
        <v>141</v>
      </c>
      <c r="F104" s="178" t="s">
        <v>142</v>
      </c>
      <c r="G104" s="176"/>
      <c r="H104" s="176"/>
      <c r="I104" s="179"/>
      <c r="J104" s="180">
        <f>BK104</f>
        <v>0</v>
      </c>
      <c r="K104" s="176"/>
      <c r="L104" s="181"/>
      <c r="M104" s="182"/>
      <c r="N104" s="183"/>
      <c r="O104" s="183"/>
      <c r="P104" s="184">
        <f>P105+P113+P145+P182+P188</f>
        <v>0</v>
      </c>
      <c r="Q104" s="183"/>
      <c r="R104" s="184">
        <f>R105+R113+R145+R182+R188</f>
        <v>3.23761635</v>
      </c>
      <c r="S104" s="183"/>
      <c r="T104" s="185">
        <f>T105+T113+T145+T182+T188</f>
        <v>8.302430000000001</v>
      </c>
      <c r="AR104" s="186" t="s">
        <v>82</v>
      </c>
      <c r="AT104" s="187" t="s">
        <v>73</v>
      </c>
      <c r="AU104" s="187" t="s">
        <v>74</v>
      </c>
      <c r="AY104" s="186" t="s">
        <v>143</v>
      </c>
      <c r="BK104" s="188">
        <f>BK105+BK113+BK145+BK182+BK188</f>
        <v>0</v>
      </c>
    </row>
    <row r="105" spans="2:63" s="10" customFormat="1" ht="19.95" customHeight="1">
      <c r="B105" s="175"/>
      <c r="C105" s="176"/>
      <c r="D105" s="177" t="s">
        <v>73</v>
      </c>
      <c r="E105" s="189" t="s">
        <v>155</v>
      </c>
      <c r="F105" s="189" t="s">
        <v>879</v>
      </c>
      <c r="G105" s="176"/>
      <c r="H105" s="176"/>
      <c r="I105" s="179"/>
      <c r="J105" s="190">
        <f>BK105</f>
        <v>0</v>
      </c>
      <c r="K105" s="176"/>
      <c r="L105" s="181"/>
      <c r="M105" s="182"/>
      <c r="N105" s="183"/>
      <c r="O105" s="183"/>
      <c r="P105" s="184">
        <f>P106</f>
        <v>0</v>
      </c>
      <c r="Q105" s="183"/>
      <c r="R105" s="184">
        <f>R106</f>
        <v>0.35806045</v>
      </c>
      <c r="S105" s="183"/>
      <c r="T105" s="185">
        <f>T106</f>
        <v>0</v>
      </c>
      <c r="AR105" s="186" t="s">
        <v>82</v>
      </c>
      <c r="AT105" s="187" t="s">
        <v>73</v>
      </c>
      <c r="AU105" s="187" t="s">
        <v>82</v>
      </c>
      <c r="AY105" s="186" t="s">
        <v>143</v>
      </c>
      <c r="BK105" s="188">
        <f>BK106</f>
        <v>0</v>
      </c>
    </row>
    <row r="106" spans="2:63" s="10" customFormat="1" ht="14.85" customHeight="1">
      <c r="B106" s="175"/>
      <c r="C106" s="176"/>
      <c r="D106" s="177" t="s">
        <v>73</v>
      </c>
      <c r="E106" s="189" t="s">
        <v>347</v>
      </c>
      <c r="F106" s="189" t="s">
        <v>880</v>
      </c>
      <c r="G106" s="176"/>
      <c r="H106" s="176"/>
      <c r="I106" s="179"/>
      <c r="J106" s="190">
        <f>BK106</f>
        <v>0</v>
      </c>
      <c r="K106" s="176"/>
      <c r="L106" s="181"/>
      <c r="M106" s="182"/>
      <c r="N106" s="183"/>
      <c r="O106" s="183"/>
      <c r="P106" s="184">
        <f>SUM(P107:P112)</f>
        <v>0</v>
      </c>
      <c r="Q106" s="183"/>
      <c r="R106" s="184">
        <f>SUM(R107:R112)</f>
        <v>0.35806045</v>
      </c>
      <c r="S106" s="183"/>
      <c r="T106" s="185">
        <f>SUM(T107:T112)</f>
        <v>0</v>
      </c>
      <c r="AR106" s="186" t="s">
        <v>82</v>
      </c>
      <c r="AT106" s="187" t="s">
        <v>73</v>
      </c>
      <c r="AU106" s="187" t="s">
        <v>148</v>
      </c>
      <c r="AY106" s="186" t="s">
        <v>143</v>
      </c>
      <c r="BK106" s="188">
        <f>SUM(BK107:BK112)</f>
        <v>0</v>
      </c>
    </row>
    <row r="107" spans="2:65" s="1" customFormat="1" ht="25.5" customHeight="1">
      <c r="B107" s="40"/>
      <c r="C107" s="191" t="s">
        <v>82</v>
      </c>
      <c r="D107" s="191" t="s">
        <v>149</v>
      </c>
      <c r="E107" s="192" t="s">
        <v>881</v>
      </c>
      <c r="F107" s="193" t="s">
        <v>882</v>
      </c>
      <c r="G107" s="194" t="s">
        <v>507</v>
      </c>
      <c r="H107" s="195">
        <v>2</v>
      </c>
      <c r="I107" s="196"/>
      <c r="J107" s="197">
        <f>ROUND(I107*H107,2)</f>
        <v>0</v>
      </c>
      <c r="K107" s="193" t="s">
        <v>23</v>
      </c>
      <c r="L107" s="60"/>
      <c r="M107" s="198" t="s">
        <v>23</v>
      </c>
      <c r="N107" s="199" t="s">
        <v>46</v>
      </c>
      <c r="O107" s="41"/>
      <c r="P107" s="200">
        <f>O107*H107</f>
        <v>0</v>
      </c>
      <c r="Q107" s="200">
        <v>0.02588</v>
      </c>
      <c r="R107" s="200">
        <f>Q107*H107</f>
        <v>0.05176</v>
      </c>
      <c r="S107" s="200">
        <v>0</v>
      </c>
      <c r="T107" s="201">
        <f>S107*H107</f>
        <v>0</v>
      </c>
      <c r="AR107" s="23" t="s">
        <v>154</v>
      </c>
      <c r="AT107" s="23" t="s">
        <v>149</v>
      </c>
      <c r="AU107" s="23" t="s">
        <v>155</v>
      </c>
      <c r="AY107" s="23" t="s">
        <v>143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148</v>
      </c>
      <c r="BK107" s="202">
        <f>ROUND(I107*H107,2)</f>
        <v>0</v>
      </c>
      <c r="BL107" s="23" t="s">
        <v>154</v>
      </c>
      <c r="BM107" s="23" t="s">
        <v>883</v>
      </c>
    </row>
    <row r="108" spans="2:65" s="1" customFormat="1" ht="16.5" customHeight="1">
      <c r="B108" s="40"/>
      <c r="C108" s="236" t="s">
        <v>148</v>
      </c>
      <c r="D108" s="236" t="s">
        <v>166</v>
      </c>
      <c r="E108" s="237" t="s">
        <v>884</v>
      </c>
      <c r="F108" s="238" t="s">
        <v>885</v>
      </c>
      <c r="G108" s="239" t="s">
        <v>507</v>
      </c>
      <c r="H108" s="240">
        <v>2</v>
      </c>
      <c r="I108" s="241"/>
      <c r="J108" s="242">
        <f>ROUND(I108*H108,2)</f>
        <v>0</v>
      </c>
      <c r="K108" s="238" t="s">
        <v>153</v>
      </c>
      <c r="L108" s="243"/>
      <c r="M108" s="244" t="s">
        <v>23</v>
      </c>
      <c r="N108" s="245" t="s">
        <v>46</v>
      </c>
      <c r="O108" s="41"/>
      <c r="P108" s="200">
        <f>O108*H108</f>
        <v>0</v>
      </c>
      <c r="Q108" s="200">
        <v>0.026</v>
      </c>
      <c r="R108" s="200">
        <f>Q108*H108</f>
        <v>0.052</v>
      </c>
      <c r="S108" s="200">
        <v>0</v>
      </c>
      <c r="T108" s="201">
        <f>S108*H108</f>
        <v>0</v>
      </c>
      <c r="AR108" s="23" t="s">
        <v>169</v>
      </c>
      <c r="AT108" s="23" t="s">
        <v>166</v>
      </c>
      <c r="AU108" s="23" t="s">
        <v>155</v>
      </c>
      <c r="AY108" s="23" t="s">
        <v>143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148</v>
      </c>
      <c r="BK108" s="202">
        <f>ROUND(I108*H108,2)</f>
        <v>0</v>
      </c>
      <c r="BL108" s="23" t="s">
        <v>154</v>
      </c>
      <c r="BM108" s="23" t="s">
        <v>886</v>
      </c>
    </row>
    <row r="109" spans="2:65" s="1" customFormat="1" ht="38.25" customHeight="1">
      <c r="B109" s="40"/>
      <c r="C109" s="191" t="s">
        <v>155</v>
      </c>
      <c r="D109" s="191" t="s">
        <v>149</v>
      </c>
      <c r="E109" s="192" t="s">
        <v>887</v>
      </c>
      <c r="F109" s="193" t="s">
        <v>888</v>
      </c>
      <c r="G109" s="194" t="s">
        <v>152</v>
      </c>
      <c r="H109" s="195">
        <v>3.485</v>
      </c>
      <c r="I109" s="196"/>
      <c r="J109" s="197">
        <f>ROUND(I109*H109,2)</f>
        <v>0</v>
      </c>
      <c r="K109" s="193" t="s">
        <v>153</v>
      </c>
      <c r="L109" s="60"/>
      <c r="M109" s="198" t="s">
        <v>23</v>
      </c>
      <c r="N109" s="199" t="s">
        <v>46</v>
      </c>
      <c r="O109" s="41"/>
      <c r="P109" s="200">
        <f>O109*H109</f>
        <v>0</v>
      </c>
      <c r="Q109" s="200">
        <v>0.07297</v>
      </c>
      <c r="R109" s="200">
        <f>Q109*H109</f>
        <v>0.25430044999999996</v>
      </c>
      <c r="S109" s="200">
        <v>0</v>
      </c>
      <c r="T109" s="201">
        <f>S109*H109</f>
        <v>0</v>
      </c>
      <c r="AR109" s="23" t="s">
        <v>154</v>
      </c>
      <c r="AT109" s="23" t="s">
        <v>149</v>
      </c>
      <c r="AU109" s="23" t="s">
        <v>155</v>
      </c>
      <c r="AY109" s="23" t="s">
        <v>143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148</v>
      </c>
      <c r="BK109" s="202">
        <f>ROUND(I109*H109,2)</f>
        <v>0</v>
      </c>
      <c r="BL109" s="23" t="s">
        <v>154</v>
      </c>
      <c r="BM109" s="23" t="s">
        <v>889</v>
      </c>
    </row>
    <row r="110" spans="2:51" s="12" customFormat="1" ht="12">
      <c r="B110" s="214"/>
      <c r="C110" s="215"/>
      <c r="D110" s="205" t="s">
        <v>157</v>
      </c>
      <c r="E110" s="216" t="s">
        <v>23</v>
      </c>
      <c r="F110" s="217" t="s">
        <v>890</v>
      </c>
      <c r="G110" s="215"/>
      <c r="H110" s="218">
        <v>1.435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157</v>
      </c>
      <c r="AU110" s="224" t="s">
        <v>155</v>
      </c>
      <c r="AV110" s="12" t="s">
        <v>148</v>
      </c>
      <c r="AW110" s="12" t="s">
        <v>37</v>
      </c>
      <c r="AX110" s="12" t="s">
        <v>74</v>
      </c>
      <c r="AY110" s="224" t="s">
        <v>143</v>
      </c>
    </row>
    <row r="111" spans="2:51" s="12" customFormat="1" ht="12">
      <c r="B111" s="214"/>
      <c r="C111" s="215"/>
      <c r="D111" s="205" t="s">
        <v>157</v>
      </c>
      <c r="E111" s="216" t="s">
        <v>23</v>
      </c>
      <c r="F111" s="217" t="s">
        <v>891</v>
      </c>
      <c r="G111" s="215"/>
      <c r="H111" s="218">
        <v>2.05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157</v>
      </c>
      <c r="AU111" s="224" t="s">
        <v>155</v>
      </c>
      <c r="AV111" s="12" t="s">
        <v>148</v>
      </c>
      <c r="AW111" s="12" t="s">
        <v>37</v>
      </c>
      <c r="AX111" s="12" t="s">
        <v>74</v>
      </c>
      <c r="AY111" s="224" t="s">
        <v>143</v>
      </c>
    </row>
    <row r="112" spans="2:51" s="13" customFormat="1" ht="12">
      <c r="B112" s="225"/>
      <c r="C112" s="226"/>
      <c r="D112" s="205" t="s">
        <v>157</v>
      </c>
      <c r="E112" s="227" t="s">
        <v>23</v>
      </c>
      <c r="F112" s="228" t="s">
        <v>165</v>
      </c>
      <c r="G112" s="226"/>
      <c r="H112" s="229">
        <v>3.485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157</v>
      </c>
      <c r="AU112" s="235" t="s">
        <v>155</v>
      </c>
      <c r="AV112" s="13" t="s">
        <v>154</v>
      </c>
      <c r="AW112" s="13" t="s">
        <v>37</v>
      </c>
      <c r="AX112" s="13" t="s">
        <v>82</v>
      </c>
      <c r="AY112" s="235" t="s">
        <v>143</v>
      </c>
    </row>
    <row r="113" spans="2:63" s="10" customFormat="1" ht="29.85" customHeight="1">
      <c r="B113" s="175"/>
      <c r="C113" s="176"/>
      <c r="D113" s="177" t="s">
        <v>73</v>
      </c>
      <c r="E113" s="189" t="s">
        <v>144</v>
      </c>
      <c r="F113" s="189" t="s">
        <v>145</v>
      </c>
      <c r="G113" s="176"/>
      <c r="H113" s="176"/>
      <c r="I113" s="179"/>
      <c r="J113" s="190">
        <f>BK113</f>
        <v>0</v>
      </c>
      <c r="K113" s="176"/>
      <c r="L113" s="181"/>
      <c r="M113" s="182"/>
      <c r="N113" s="183"/>
      <c r="O113" s="183"/>
      <c r="P113" s="184">
        <f>P114+P132+P142</f>
        <v>0</v>
      </c>
      <c r="Q113" s="183"/>
      <c r="R113" s="184">
        <f>R114+R132+R142</f>
        <v>2.8770569000000004</v>
      </c>
      <c r="S113" s="183"/>
      <c r="T113" s="185">
        <f>T114+T132+T142</f>
        <v>0</v>
      </c>
      <c r="AR113" s="186" t="s">
        <v>82</v>
      </c>
      <c r="AT113" s="187" t="s">
        <v>73</v>
      </c>
      <c r="AU113" s="187" t="s">
        <v>82</v>
      </c>
      <c r="AY113" s="186" t="s">
        <v>143</v>
      </c>
      <c r="BK113" s="188">
        <f>BK114+BK132+BK142</f>
        <v>0</v>
      </c>
    </row>
    <row r="114" spans="2:63" s="10" customFormat="1" ht="14.85" customHeight="1">
      <c r="B114" s="175"/>
      <c r="C114" s="176"/>
      <c r="D114" s="177" t="s">
        <v>73</v>
      </c>
      <c r="E114" s="189" t="s">
        <v>492</v>
      </c>
      <c r="F114" s="189" t="s">
        <v>892</v>
      </c>
      <c r="G114" s="176"/>
      <c r="H114" s="176"/>
      <c r="I114" s="179"/>
      <c r="J114" s="190">
        <f>BK114</f>
        <v>0</v>
      </c>
      <c r="K114" s="176"/>
      <c r="L114" s="181"/>
      <c r="M114" s="182"/>
      <c r="N114" s="183"/>
      <c r="O114" s="183"/>
      <c r="P114" s="184">
        <f>SUM(P115:P131)</f>
        <v>0</v>
      </c>
      <c r="Q114" s="183"/>
      <c r="R114" s="184">
        <f>SUM(R115:R131)</f>
        <v>1.0990680000000002</v>
      </c>
      <c r="S114" s="183"/>
      <c r="T114" s="185">
        <f>SUM(T115:T131)</f>
        <v>0</v>
      </c>
      <c r="AR114" s="186" t="s">
        <v>82</v>
      </c>
      <c r="AT114" s="187" t="s">
        <v>73</v>
      </c>
      <c r="AU114" s="187" t="s">
        <v>148</v>
      </c>
      <c r="AY114" s="186" t="s">
        <v>143</v>
      </c>
      <c r="BK114" s="188">
        <f>SUM(BK115:BK131)</f>
        <v>0</v>
      </c>
    </row>
    <row r="115" spans="2:65" s="1" customFormat="1" ht="16.5" customHeight="1">
      <c r="B115" s="40"/>
      <c r="C115" s="191" t="s">
        <v>154</v>
      </c>
      <c r="D115" s="191" t="s">
        <v>149</v>
      </c>
      <c r="E115" s="192" t="s">
        <v>893</v>
      </c>
      <c r="F115" s="193" t="s">
        <v>894</v>
      </c>
      <c r="G115" s="194" t="s">
        <v>152</v>
      </c>
      <c r="H115" s="195">
        <v>1.5</v>
      </c>
      <c r="I115" s="196"/>
      <c r="J115" s="197">
        <f>ROUND(I115*H115,2)</f>
        <v>0</v>
      </c>
      <c r="K115" s="193" t="s">
        <v>153</v>
      </c>
      <c r="L115" s="60"/>
      <c r="M115" s="198" t="s">
        <v>23</v>
      </c>
      <c r="N115" s="199" t="s">
        <v>46</v>
      </c>
      <c r="O115" s="41"/>
      <c r="P115" s="200">
        <f>O115*H115</f>
        <v>0</v>
      </c>
      <c r="Q115" s="200">
        <v>0.04</v>
      </c>
      <c r="R115" s="200">
        <f>Q115*H115</f>
        <v>0.06</v>
      </c>
      <c r="S115" s="200">
        <v>0</v>
      </c>
      <c r="T115" s="201">
        <f>S115*H115</f>
        <v>0</v>
      </c>
      <c r="AR115" s="23" t="s">
        <v>154</v>
      </c>
      <c r="AT115" s="23" t="s">
        <v>149</v>
      </c>
      <c r="AU115" s="23" t="s">
        <v>155</v>
      </c>
      <c r="AY115" s="23" t="s">
        <v>143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148</v>
      </c>
      <c r="BK115" s="202">
        <f>ROUND(I115*H115,2)</f>
        <v>0</v>
      </c>
      <c r="BL115" s="23" t="s">
        <v>154</v>
      </c>
      <c r="BM115" s="23" t="s">
        <v>895</v>
      </c>
    </row>
    <row r="116" spans="2:51" s="12" customFormat="1" ht="12">
      <c r="B116" s="214"/>
      <c r="C116" s="215"/>
      <c r="D116" s="205" t="s">
        <v>157</v>
      </c>
      <c r="E116" s="216" t="s">
        <v>23</v>
      </c>
      <c r="F116" s="217" t="s">
        <v>896</v>
      </c>
      <c r="G116" s="215"/>
      <c r="H116" s="218">
        <v>1.5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157</v>
      </c>
      <c r="AU116" s="224" t="s">
        <v>155</v>
      </c>
      <c r="AV116" s="12" t="s">
        <v>148</v>
      </c>
      <c r="AW116" s="12" t="s">
        <v>37</v>
      </c>
      <c r="AX116" s="12" t="s">
        <v>82</v>
      </c>
      <c r="AY116" s="224" t="s">
        <v>143</v>
      </c>
    </row>
    <row r="117" spans="2:65" s="1" customFormat="1" ht="25.5" customHeight="1">
      <c r="B117" s="40"/>
      <c r="C117" s="191" t="s">
        <v>183</v>
      </c>
      <c r="D117" s="191" t="s">
        <v>149</v>
      </c>
      <c r="E117" s="192" t="s">
        <v>897</v>
      </c>
      <c r="F117" s="193" t="s">
        <v>898</v>
      </c>
      <c r="G117" s="194" t="s">
        <v>152</v>
      </c>
      <c r="H117" s="195">
        <v>43.92</v>
      </c>
      <c r="I117" s="196"/>
      <c r="J117" s="197">
        <f>ROUND(I117*H117,2)</f>
        <v>0</v>
      </c>
      <c r="K117" s="193" t="s">
        <v>153</v>
      </c>
      <c r="L117" s="60"/>
      <c r="M117" s="198" t="s">
        <v>23</v>
      </c>
      <c r="N117" s="199" t="s">
        <v>46</v>
      </c>
      <c r="O117" s="41"/>
      <c r="P117" s="200">
        <f>O117*H117</f>
        <v>0</v>
      </c>
      <c r="Q117" s="200">
        <v>0.0154</v>
      </c>
      <c r="R117" s="200">
        <f>Q117*H117</f>
        <v>0.6763680000000001</v>
      </c>
      <c r="S117" s="200">
        <v>0</v>
      </c>
      <c r="T117" s="201">
        <f>S117*H117</f>
        <v>0</v>
      </c>
      <c r="AR117" s="23" t="s">
        <v>154</v>
      </c>
      <c r="AT117" s="23" t="s">
        <v>149</v>
      </c>
      <c r="AU117" s="23" t="s">
        <v>155</v>
      </c>
      <c r="AY117" s="23" t="s">
        <v>143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148</v>
      </c>
      <c r="BK117" s="202">
        <f>ROUND(I117*H117,2)</f>
        <v>0</v>
      </c>
      <c r="BL117" s="23" t="s">
        <v>154</v>
      </c>
      <c r="BM117" s="23" t="s">
        <v>899</v>
      </c>
    </row>
    <row r="118" spans="2:51" s="12" customFormat="1" ht="12">
      <c r="B118" s="214"/>
      <c r="C118" s="215"/>
      <c r="D118" s="205" t="s">
        <v>157</v>
      </c>
      <c r="E118" s="216" t="s">
        <v>23</v>
      </c>
      <c r="F118" s="217" t="s">
        <v>900</v>
      </c>
      <c r="G118" s="215"/>
      <c r="H118" s="218">
        <v>20.42</v>
      </c>
      <c r="I118" s="219"/>
      <c r="J118" s="215"/>
      <c r="K118" s="215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157</v>
      </c>
      <c r="AU118" s="224" t="s">
        <v>155</v>
      </c>
      <c r="AV118" s="12" t="s">
        <v>148</v>
      </c>
      <c r="AW118" s="12" t="s">
        <v>37</v>
      </c>
      <c r="AX118" s="12" t="s">
        <v>74</v>
      </c>
      <c r="AY118" s="224" t="s">
        <v>143</v>
      </c>
    </row>
    <row r="119" spans="2:51" s="12" customFormat="1" ht="12">
      <c r="B119" s="214"/>
      <c r="C119" s="215"/>
      <c r="D119" s="205" t="s">
        <v>157</v>
      </c>
      <c r="E119" s="216" t="s">
        <v>23</v>
      </c>
      <c r="F119" s="217" t="s">
        <v>901</v>
      </c>
      <c r="G119" s="215"/>
      <c r="H119" s="218">
        <v>23.5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157</v>
      </c>
      <c r="AU119" s="224" t="s">
        <v>155</v>
      </c>
      <c r="AV119" s="12" t="s">
        <v>148</v>
      </c>
      <c r="AW119" s="12" t="s">
        <v>37</v>
      </c>
      <c r="AX119" s="12" t="s">
        <v>74</v>
      </c>
      <c r="AY119" s="224" t="s">
        <v>143</v>
      </c>
    </row>
    <row r="120" spans="2:51" s="13" customFormat="1" ht="12">
      <c r="B120" s="225"/>
      <c r="C120" s="226"/>
      <c r="D120" s="205" t="s">
        <v>157</v>
      </c>
      <c r="E120" s="227" t="s">
        <v>23</v>
      </c>
      <c r="F120" s="228" t="s">
        <v>165</v>
      </c>
      <c r="G120" s="226"/>
      <c r="H120" s="229">
        <v>43.92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157</v>
      </c>
      <c r="AU120" s="235" t="s">
        <v>155</v>
      </c>
      <c r="AV120" s="13" t="s">
        <v>154</v>
      </c>
      <c r="AW120" s="13" t="s">
        <v>37</v>
      </c>
      <c r="AX120" s="13" t="s">
        <v>82</v>
      </c>
      <c r="AY120" s="235" t="s">
        <v>143</v>
      </c>
    </row>
    <row r="121" spans="2:65" s="1" customFormat="1" ht="25.5" customHeight="1">
      <c r="B121" s="40"/>
      <c r="C121" s="191" t="s">
        <v>144</v>
      </c>
      <c r="D121" s="191" t="s">
        <v>149</v>
      </c>
      <c r="E121" s="192" t="s">
        <v>902</v>
      </c>
      <c r="F121" s="193" t="s">
        <v>903</v>
      </c>
      <c r="G121" s="194" t="s">
        <v>507</v>
      </c>
      <c r="H121" s="195">
        <v>2</v>
      </c>
      <c r="I121" s="196"/>
      <c r="J121" s="197">
        <f>ROUND(I121*H121,2)</f>
        <v>0</v>
      </c>
      <c r="K121" s="193" t="s">
        <v>153</v>
      </c>
      <c r="L121" s="60"/>
      <c r="M121" s="198" t="s">
        <v>23</v>
      </c>
      <c r="N121" s="199" t="s">
        <v>46</v>
      </c>
      <c r="O121" s="41"/>
      <c r="P121" s="200">
        <f>O121*H121</f>
        <v>0</v>
      </c>
      <c r="Q121" s="200">
        <v>0.1575</v>
      </c>
      <c r="R121" s="200">
        <f>Q121*H121</f>
        <v>0.315</v>
      </c>
      <c r="S121" s="200">
        <v>0</v>
      </c>
      <c r="T121" s="201">
        <f>S121*H121</f>
        <v>0</v>
      </c>
      <c r="AR121" s="23" t="s">
        <v>154</v>
      </c>
      <c r="AT121" s="23" t="s">
        <v>149</v>
      </c>
      <c r="AU121" s="23" t="s">
        <v>155</v>
      </c>
      <c r="AY121" s="23" t="s">
        <v>143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3" t="s">
        <v>148</v>
      </c>
      <c r="BK121" s="202">
        <f>ROUND(I121*H121,2)</f>
        <v>0</v>
      </c>
      <c r="BL121" s="23" t="s">
        <v>154</v>
      </c>
      <c r="BM121" s="23" t="s">
        <v>904</v>
      </c>
    </row>
    <row r="122" spans="2:51" s="11" customFormat="1" ht="12">
      <c r="B122" s="203"/>
      <c r="C122" s="204"/>
      <c r="D122" s="205" t="s">
        <v>157</v>
      </c>
      <c r="E122" s="206" t="s">
        <v>23</v>
      </c>
      <c r="F122" s="207" t="s">
        <v>905</v>
      </c>
      <c r="G122" s="204"/>
      <c r="H122" s="206" t="s">
        <v>23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157</v>
      </c>
      <c r="AU122" s="213" t="s">
        <v>155</v>
      </c>
      <c r="AV122" s="11" t="s">
        <v>82</v>
      </c>
      <c r="AW122" s="11" t="s">
        <v>37</v>
      </c>
      <c r="AX122" s="11" t="s">
        <v>74</v>
      </c>
      <c r="AY122" s="213" t="s">
        <v>143</v>
      </c>
    </row>
    <row r="123" spans="2:51" s="12" customFormat="1" ht="12">
      <c r="B123" s="214"/>
      <c r="C123" s="215"/>
      <c r="D123" s="205" t="s">
        <v>157</v>
      </c>
      <c r="E123" s="216" t="s">
        <v>23</v>
      </c>
      <c r="F123" s="217" t="s">
        <v>148</v>
      </c>
      <c r="G123" s="215"/>
      <c r="H123" s="218">
        <v>2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157</v>
      </c>
      <c r="AU123" s="224" t="s">
        <v>155</v>
      </c>
      <c r="AV123" s="12" t="s">
        <v>148</v>
      </c>
      <c r="AW123" s="12" t="s">
        <v>37</v>
      </c>
      <c r="AX123" s="12" t="s">
        <v>74</v>
      </c>
      <c r="AY123" s="224" t="s">
        <v>143</v>
      </c>
    </row>
    <row r="124" spans="2:51" s="13" customFormat="1" ht="12">
      <c r="B124" s="225"/>
      <c r="C124" s="226"/>
      <c r="D124" s="205" t="s">
        <v>157</v>
      </c>
      <c r="E124" s="227" t="s">
        <v>23</v>
      </c>
      <c r="F124" s="228" t="s">
        <v>165</v>
      </c>
      <c r="G124" s="226"/>
      <c r="H124" s="229">
        <v>2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157</v>
      </c>
      <c r="AU124" s="235" t="s">
        <v>155</v>
      </c>
      <c r="AV124" s="13" t="s">
        <v>154</v>
      </c>
      <c r="AW124" s="13" t="s">
        <v>37</v>
      </c>
      <c r="AX124" s="13" t="s">
        <v>82</v>
      </c>
      <c r="AY124" s="235" t="s">
        <v>143</v>
      </c>
    </row>
    <row r="125" spans="2:65" s="1" customFormat="1" ht="16.5" customHeight="1">
      <c r="B125" s="40"/>
      <c r="C125" s="191" t="s">
        <v>193</v>
      </c>
      <c r="D125" s="191" t="s">
        <v>149</v>
      </c>
      <c r="E125" s="192" t="s">
        <v>906</v>
      </c>
      <c r="F125" s="193" t="s">
        <v>907</v>
      </c>
      <c r="G125" s="194" t="s">
        <v>186</v>
      </c>
      <c r="H125" s="195">
        <v>31.8</v>
      </c>
      <c r="I125" s="196"/>
      <c r="J125" s="197">
        <f>ROUND(I125*H125,2)</f>
        <v>0</v>
      </c>
      <c r="K125" s="193" t="s">
        <v>153</v>
      </c>
      <c r="L125" s="60"/>
      <c r="M125" s="198" t="s">
        <v>23</v>
      </c>
      <c r="N125" s="199" t="s">
        <v>46</v>
      </c>
      <c r="O125" s="41"/>
      <c r="P125" s="200">
        <f>O125*H125</f>
        <v>0</v>
      </c>
      <c r="Q125" s="200">
        <v>0.0015</v>
      </c>
      <c r="R125" s="200">
        <f>Q125*H125</f>
        <v>0.0477</v>
      </c>
      <c r="S125" s="200">
        <v>0</v>
      </c>
      <c r="T125" s="201">
        <f>S125*H125</f>
        <v>0</v>
      </c>
      <c r="AR125" s="23" t="s">
        <v>154</v>
      </c>
      <c r="AT125" s="23" t="s">
        <v>149</v>
      </c>
      <c r="AU125" s="23" t="s">
        <v>155</v>
      </c>
      <c r="AY125" s="23" t="s">
        <v>143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148</v>
      </c>
      <c r="BK125" s="202">
        <f>ROUND(I125*H125,2)</f>
        <v>0</v>
      </c>
      <c r="BL125" s="23" t="s">
        <v>154</v>
      </c>
      <c r="BM125" s="23" t="s">
        <v>908</v>
      </c>
    </row>
    <row r="126" spans="2:51" s="11" customFormat="1" ht="12">
      <c r="B126" s="203"/>
      <c r="C126" s="204"/>
      <c r="D126" s="205" t="s">
        <v>157</v>
      </c>
      <c r="E126" s="206" t="s">
        <v>23</v>
      </c>
      <c r="F126" s="207" t="s">
        <v>909</v>
      </c>
      <c r="G126" s="204"/>
      <c r="H126" s="206" t="s">
        <v>23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157</v>
      </c>
      <c r="AU126" s="213" t="s">
        <v>155</v>
      </c>
      <c r="AV126" s="11" t="s">
        <v>82</v>
      </c>
      <c r="AW126" s="11" t="s">
        <v>37</v>
      </c>
      <c r="AX126" s="11" t="s">
        <v>74</v>
      </c>
      <c r="AY126" s="213" t="s">
        <v>143</v>
      </c>
    </row>
    <row r="127" spans="2:51" s="12" customFormat="1" ht="12">
      <c r="B127" s="214"/>
      <c r="C127" s="215"/>
      <c r="D127" s="205" t="s">
        <v>157</v>
      </c>
      <c r="E127" s="216" t="s">
        <v>23</v>
      </c>
      <c r="F127" s="217" t="s">
        <v>910</v>
      </c>
      <c r="G127" s="215"/>
      <c r="H127" s="218">
        <v>10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157</v>
      </c>
      <c r="AU127" s="224" t="s">
        <v>155</v>
      </c>
      <c r="AV127" s="12" t="s">
        <v>148</v>
      </c>
      <c r="AW127" s="12" t="s">
        <v>37</v>
      </c>
      <c r="AX127" s="12" t="s">
        <v>74</v>
      </c>
      <c r="AY127" s="224" t="s">
        <v>143</v>
      </c>
    </row>
    <row r="128" spans="2:51" s="11" customFormat="1" ht="12">
      <c r="B128" s="203"/>
      <c r="C128" s="204"/>
      <c r="D128" s="205" t="s">
        <v>157</v>
      </c>
      <c r="E128" s="206" t="s">
        <v>23</v>
      </c>
      <c r="F128" s="207" t="s">
        <v>911</v>
      </c>
      <c r="G128" s="204"/>
      <c r="H128" s="206" t="s">
        <v>23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157</v>
      </c>
      <c r="AU128" s="213" t="s">
        <v>155</v>
      </c>
      <c r="AV128" s="11" t="s">
        <v>82</v>
      </c>
      <c r="AW128" s="11" t="s">
        <v>37</v>
      </c>
      <c r="AX128" s="11" t="s">
        <v>74</v>
      </c>
      <c r="AY128" s="213" t="s">
        <v>143</v>
      </c>
    </row>
    <row r="129" spans="2:51" s="12" customFormat="1" ht="12">
      <c r="B129" s="214"/>
      <c r="C129" s="215"/>
      <c r="D129" s="205" t="s">
        <v>157</v>
      </c>
      <c r="E129" s="216" t="s">
        <v>23</v>
      </c>
      <c r="F129" s="217" t="s">
        <v>912</v>
      </c>
      <c r="G129" s="215"/>
      <c r="H129" s="218">
        <v>10.2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157</v>
      </c>
      <c r="AU129" s="224" t="s">
        <v>155</v>
      </c>
      <c r="AV129" s="12" t="s">
        <v>148</v>
      </c>
      <c r="AW129" s="12" t="s">
        <v>37</v>
      </c>
      <c r="AX129" s="12" t="s">
        <v>74</v>
      </c>
      <c r="AY129" s="224" t="s">
        <v>143</v>
      </c>
    </row>
    <row r="130" spans="2:51" s="12" customFormat="1" ht="12">
      <c r="B130" s="214"/>
      <c r="C130" s="215"/>
      <c r="D130" s="205" t="s">
        <v>157</v>
      </c>
      <c r="E130" s="216" t="s">
        <v>23</v>
      </c>
      <c r="F130" s="217" t="s">
        <v>913</v>
      </c>
      <c r="G130" s="215"/>
      <c r="H130" s="218">
        <v>11.6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157</v>
      </c>
      <c r="AU130" s="224" t="s">
        <v>155</v>
      </c>
      <c r="AV130" s="12" t="s">
        <v>148</v>
      </c>
      <c r="AW130" s="12" t="s">
        <v>37</v>
      </c>
      <c r="AX130" s="12" t="s">
        <v>74</v>
      </c>
      <c r="AY130" s="224" t="s">
        <v>143</v>
      </c>
    </row>
    <row r="131" spans="2:51" s="13" customFormat="1" ht="12">
      <c r="B131" s="225"/>
      <c r="C131" s="226"/>
      <c r="D131" s="205" t="s">
        <v>157</v>
      </c>
      <c r="E131" s="227" t="s">
        <v>23</v>
      </c>
      <c r="F131" s="228" t="s">
        <v>165</v>
      </c>
      <c r="G131" s="226"/>
      <c r="H131" s="229">
        <v>31.8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157</v>
      </c>
      <c r="AU131" s="235" t="s">
        <v>155</v>
      </c>
      <c r="AV131" s="13" t="s">
        <v>154</v>
      </c>
      <c r="AW131" s="13" t="s">
        <v>37</v>
      </c>
      <c r="AX131" s="13" t="s">
        <v>82</v>
      </c>
      <c r="AY131" s="235" t="s">
        <v>143</v>
      </c>
    </row>
    <row r="132" spans="2:63" s="10" customFormat="1" ht="22.35" customHeight="1">
      <c r="B132" s="175"/>
      <c r="C132" s="176"/>
      <c r="D132" s="177" t="s">
        <v>73</v>
      </c>
      <c r="E132" s="189" t="s">
        <v>498</v>
      </c>
      <c r="F132" s="189" t="s">
        <v>914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SUM(P133:P141)</f>
        <v>0</v>
      </c>
      <c r="Q132" s="183"/>
      <c r="R132" s="184">
        <f>SUM(R133:R141)</f>
        <v>1.6615088999999998</v>
      </c>
      <c r="S132" s="183"/>
      <c r="T132" s="185">
        <f>SUM(T133:T141)</f>
        <v>0</v>
      </c>
      <c r="AR132" s="186" t="s">
        <v>82</v>
      </c>
      <c r="AT132" s="187" t="s">
        <v>73</v>
      </c>
      <c r="AU132" s="187" t="s">
        <v>148</v>
      </c>
      <c r="AY132" s="186" t="s">
        <v>143</v>
      </c>
      <c r="BK132" s="188">
        <f>SUM(BK133:BK141)</f>
        <v>0</v>
      </c>
    </row>
    <row r="133" spans="2:65" s="1" customFormat="1" ht="25.5" customHeight="1">
      <c r="B133" s="40"/>
      <c r="C133" s="191" t="s">
        <v>169</v>
      </c>
      <c r="D133" s="191" t="s">
        <v>149</v>
      </c>
      <c r="E133" s="192" t="s">
        <v>915</v>
      </c>
      <c r="F133" s="193" t="s">
        <v>916</v>
      </c>
      <c r="G133" s="194" t="s">
        <v>392</v>
      </c>
      <c r="H133" s="195">
        <v>0.735</v>
      </c>
      <c r="I133" s="196"/>
      <c r="J133" s="197">
        <f>ROUND(I133*H133,2)</f>
        <v>0</v>
      </c>
      <c r="K133" s="193" t="s">
        <v>153</v>
      </c>
      <c r="L133" s="60"/>
      <c r="M133" s="198" t="s">
        <v>23</v>
      </c>
      <c r="N133" s="199" t="s">
        <v>46</v>
      </c>
      <c r="O133" s="41"/>
      <c r="P133" s="200">
        <f>O133*H133</f>
        <v>0</v>
      </c>
      <c r="Q133" s="200">
        <v>2.25634</v>
      </c>
      <c r="R133" s="200">
        <f>Q133*H133</f>
        <v>1.6584098999999999</v>
      </c>
      <c r="S133" s="200">
        <v>0</v>
      </c>
      <c r="T133" s="201">
        <f>S133*H133</f>
        <v>0</v>
      </c>
      <c r="AR133" s="23" t="s">
        <v>154</v>
      </c>
      <c r="AT133" s="23" t="s">
        <v>149</v>
      </c>
      <c r="AU133" s="23" t="s">
        <v>155</v>
      </c>
      <c r="AY133" s="23" t="s">
        <v>143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148</v>
      </c>
      <c r="BK133" s="202">
        <f>ROUND(I133*H133,2)</f>
        <v>0</v>
      </c>
      <c r="BL133" s="23" t="s">
        <v>154</v>
      </c>
      <c r="BM133" s="23" t="s">
        <v>917</v>
      </c>
    </row>
    <row r="134" spans="2:51" s="12" customFormat="1" ht="12">
      <c r="B134" s="214"/>
      <c r="C134" s="215"/>
      <c r="D134" s="205" t="s">
        <v>157</v>
      </c>
      <c r="E134" s="216" t="s">
        <v>23</v>
      </c>
      <c r="F134" s="217" t="s">
        <v>918</v>
      </c>
      <c r="G134" s="215"/>
      <c r="H134" s="218">
        <v>0.735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157</v>
      </c>
      <c r="AU134" s="224" t="s">
        <v>155</v>
      </c>
      <c r="AV134" s="12" t="s">
        <v>148</v>
      </c>
      <c r="AW134" s="12" t="s">
        <v>37</v>
      </c>
      <c r="AX134" s="12" t="s">
        <v>82</v>
      </c>
      <c r="AY134" s="224" t="s">
        <v>143</v>
      </c>
    </row>
    <row r="135" spans="2:65" s="1" customFormat="1" ht="25.5" customHeight="1">
      <c r="B135" s="40"/>
      <c r="C135" s="191" t="s">
        <v>210</v>
      </c>
      <c r="D135" s="191" t="s">
        <v>149</v>
      </c>
      <c r="E135" s="192" t="s">
        <v>919</v>
      </c>
      <c r="F135" s="193" t="s">
        <v>920</v>
      </c>
      <c r="G135" s="194" t="s">
        <v>392</v>
      </c>
      <c r="H135" s="195">
        <v>0.735</v>
      </c>
      <c r="I135" s="196"/>
      <c r="J135" s="197">
        <f>ROUND(I135*H135,2)</f>
        <v>0</v>
      </c>
      <c r="K135" s="193" t="s">
        <v>153</v>
      </c>
      <c r="L135" s="60"/>
      <c r="M135" s="198" t="s">
        <v>23</v>
      </c>
      <c r="N135" s="199" t="s">
        <v>46</v>
      </c>
      <c r="O135" s="4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3" t="s">
        <v>154</v>
      </c>
      <c r="AT135" s="23" t="s">
        <v>149</v>
      </c>
      <c r="AU135" s="23" t="s">
        <v>155</v>
      </c>
      <c r="AY135" s="23" t="s">
        <v>143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148</v>
      </c>
      <c r="BK135" s="202">
        <f>ROUND(I135*H135,2)</f>
        <v>0</v>
      </c>
      <c r="BL135" s="23" t="s">
        <v>154</v>
      </c>
      <c r="BM135" s="23" t="s">
        <v>921</v>
      </c>
    </row>
    <row r="136" spans="2:65" s="1" customFormat="1" ht="16.5" customHeight="1">
      <c r="B136" s="40"/>
      <c r="C136" s="191" t="s">
        <v>214</v>
      </c>
      <c r="D136" s="191" t="s">
        <v>149</v>
      </c>
      <c r="E136" s="192" t="s">
        <v>922</v>
      </c>
      <c r="F136" s="193" t="s">
        <v>923</v>
      </c>
      <c r="G136" s="194" t="s">
        <v>152</v>
      </c>
      <c r="H136" s="195">
        <v>14.7</v>
      </c>
      <c r="I136" s="196"/>
      <c r="J136" s="197">
        <f>ROUND(I136*H136,2)</f>
        <v>0</v>
      </c>
      <c r="K136" s="193" t="s">
        <v>153</v>
      </c>
      <c r="L136" s="60"/>
      <c r="M136" s="198" t="s">
        <v>23</v>
      </c>
      <c r="N136" s="199" t="s">
        <v>46</v>
      </c>
      <c r="O136" s="41"/>
      <c r="P136" s="200">
        <f>O136*H136</f>
        <v>0</v>
      </c>
      <c r="Q136" s="200">
        <v>0.00013</v>
      </c>
      <c r="R136" s="200">
        <f>Q136*H136</f>
        <v>0.0019109999999999997</v>
      </c>
      <c r="S136" s="200">
        <v>0</v>
      </c>
      <c r="T136" s="201">
        <f>S136*H136</f>
        <v>0</v>
      </c>
      <c r="AR136" s="23" t="s">
        <v>154</v>
      </c>
      <c r="AT136" s="23" t="s">
        <v>149</v>
      </c>
      <c r="AU136" s="23" t="s">
        <v>155</v>
      </c>
      <c r="AY136" s="23" t="s">
        <v>143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148</v>
      </c>
      <c r="BK136" s="202">
        <f>ROUND(I136*H136,2)</f>
        <v>0</v>
      </c>
      <c r="BL136" s="23" t="s">
        <v>154</v>
      </c>
      <c r="BM136" s="23" t="s">
        <v>924</v>
      </c>
    </row>
    <row r="137" spans="2:51" s="12" customFormat="1" ht="12">
      <c r="B137" s="214"/>
      <c r="C137" s="215"/>
      <c r="D137" s="205" t="s">
        <v>157</v>
      </c>
      <c r="E137" s="216" t="s">
        <v>23</v>
      </c>
      <c r="F137" s="217" t="s">
        <v>925</v>
      </c>
      <c r="G137" s="215"/>
      <c r="H137" s="218">
        <v>14.7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157</v>
      </c>
      <c r="AU137" s="224" t="s">
        <v>155</v>
      </c>
      <c r="AV137" s="12" t="s">
        <v>148</v>
      </c>
      <c r="AW137" s="12" t="s">
        <v>37</v>
      </c>
      <c r="AX137" s="12" t="s">
        <v>82</v>
      </c>
      <c r="AY137" s="224" t="s">
        <v>143</v>
      </c>
    </row>
    <row r="138" spans="2:65" s="1" customFormat="1" ht="25.5" customHeight="1">
      <c r="B138" s="40"/>
      <c r="C138" s="191" t="s">
        <v>218</v>
      </c>
      <c r="D138" s="191" t="s">
        <v>149</v>
      </c>
      <c r="E138" s="192" t="s">
        <v>926</v>
      </c>
      <c r="F138" s="193" t="s">
        <v>927</v>
      </c>
      <c r="G138" s="194" t="s">
        <v>186</v>
      </c>
      <c r="H138" s="195">
        <v>19.8</v>
      </c>
      <c r="I138" s="196"/>
      <c r="J138" s="197">
        <f>ROUND(I138*H138,2)</f>
        <v>0</v>
      </c>
      <c r="K138" s="193" t="s">
        <v>153</v>
      </c>
      <c r="L138" s="60"/>
      <c r="M138" s="198" t="s">
        <v>23</v>
      </c>
      <c r="N138" s="199" t="s">
        <v>46</v>
      </c>
      <c r="O138" s="41"/>
      <c r="P138" s="200">
        <f>O138*H138</f>
        <v>0</v>
      </c>
      <c r="Q138" s="200">
        <v>6E-05</v>
      </c>
      <c r="R138" s="200">
        <f>Q138*H138</f>
        <v>0.001188</v>
      </c>
      <c r="S138" s="200">
        <v>0</v>
      </c>
      <c r="T138" s="201">
        <f>S138*H138</f>
        <v>0</v>
      </c>
      <c r="AR138" s="23" t="s">
        <v>154</v>
      </c>
      <c r="AT138" s="23" t="s">
        <v>149</v>
      </c>
      <c r="AU138" s="23" t="s">
        <v>155</v>
      </c>
      <c r="AY138" s="23" t="s">
        <v>143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148</v>
      </c>
      <c r="BK138" s="202">
        <f>ROUND(I138*H138,2)</f>
        <v>0</v>
      </c>
      <c r="BL138" s="23" t="s">
        <v>154</v>
      </c>
      <c r="BM138" s="23" t="s">
        <v>928</v>
      </c>
    </row>
    <row r="139" spans="2:51" s="12" customFormat="1" ht="12">
      <c r="B139" s="214"/>
      <c r="C139" s="215"/>
      <c r="D139" s="205" t="s">
        <v>157</v>
      </c>
      <c r="E139" s="216" t="s">
        <v>23</v>
      </c>
      <c r="F139" s="217" t="s">
        <v>929</v>
      </c>
      <c r="G139" s="215"/>
      <c r="H139" s="218">
        <v>9.2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157</v>
      </c>
      <c r="AU139" s="224" t="s">
        <v>155</v>
      </c>
      <c r="AV139" s="12" t="s">
        <v>148</v>
      </c>
      <c r="AW139" s="12" t="s">
        <v>37</v>
      </c>
      <c r="AX139" s="12" t="s">
        <v>74</v>
      </c>
      <c r="AY139" s="224" t="s">
        <v>143</v>
      </c>
    </row>
    <row r="140" spans="2:51" s="12" customFormat="1" ht="12">
      <c r="B140" s="214"/>
      <c r="C140" s="215"/>
      <c r="D140" s="205" t="s">
        <v>157</v>
      </c>
      <c r="E140" s="216" t="s">
        <v>23</v>
      </c>
      <c r="F140" s="217" t="s">
        <v>930</v>
      </c>
      <c r="G140" s="215"/>
      <c r="H140" s="218">
        <v>10.6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157</v>
      </c>
      <c r="AU140" s="224" t="s">
        <v>155</v>
      </c>
      <c r="AV140" s="12" t="s">
        <v>148</v>
      </c>
      <c r="AW140" s="12" t="s">
        <v>37</v>
      </c>
      <c r="AX140" s="12" t="s">
        <v>74</v>
      </c>
      <c r="AY140" s="224" t="s">
        <v>143</v>
      </c>
    </row>
    <row r="141" spans="2:51" s="13" customFormat="1" ht="12">
      <c r="B141" s="225"/>
      <c r="C141" s="226"/>
      <c r="D141" s="205" t="s">
        <v>157</v>
      </c>
      <c r="E141" s="227" t="s">
        <v>23</v>
      </c>
      <c r="F141" s="228" t="s">
        <v>165</v>
      </c>
      <c r="G141" s="226"/>
      <c r="H141" s="229">
        <v>19.8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157</v>
      </c>
      <c r="AU141" s="235" t="s">
        <v>155</v>
      </c>
      <c r="AV141" s="13" t="s">
        <v>154</v>
      </c>
      <c r="AW141" s="13" t="s">
        <v>37</v>
      </c>
      <c r="AX141" s="13" t="s">
        <v>82</v>
      </c>
      <c r="AY141" s="235" t="s">
        <v>143</v>
      </c>
    </row>
    <row r="142" spans="2:63" s="10" customFormat="1" ht="22.35" customHeight="1">
      <c r="B142" s="175"/>
      <c r="C142" s="176"/>
      <c r="D142" s="177" t="s">
        <v>73</v>
      </c>
      <c r="E142" s="189" t="s">
        <v>504</v>
      </c>
      <c r="F142" s="189" t="s">
        <v>931</v>
      </c>
      <c r="G142" s="176"/>
      <c r="H142" s="176"/>
      <c r="I142" s="179"/>
      <c r="J142" s="190">
        <f>BK142</f>
        <v>0</v>
      </c>
      <c r="K142" s="176"/>
      <c r="L142" s="181"/>
      <c r="M142" s="182"/>
      <c r="N142" s="183"/>
      <c r="O142" s="183"/>
      <c r="P142" s="184">
        <f>SUM(P143:P144)</f>
        <v>0</v>
      </c>
      <c r="Q142" s="183"/>
      <c r="R142" s="184">
        <f>SUM(R143:R144)</f>
        <v>0.11648</v>
      </c>
      <c r="S142" s="183"/>
      <c r="T142" s="185">
        <f>SUM(T143:T144)</f>
        <v>0</v>
      </c>
      <c r="AR142" s="186" t="s">
        <v>82</v>
      </c>
      <c r="AT142" s="187" t="s">
        <v>73</v>
      </c>
      <c r="AU142" s="187" t="s">
        <v>148</v>
      </c>
      <c r="AY142" s="186" t="s">
        <v>143</v>
      </c>
      <c r="BK142" s="188">
        <f>SUM(BK143:BK144)</f>
        <v>0</v>
      </c>
    </row>
    <row r="143" spans="2:65" s="1" customFormat="1" ht="25.5" customHeight="1">
      <c r="B143" s="40"/>
      <c r="C143" s="191" t="s">
        <v>226</v>
      </c>
      <c r="D143" s="191" t="s">
        <v>149</v>
      </c>
      <c r="E143" s="192" t="s">
        <v>932</v>
      </c>
      <c r="F143" s="193" t="s">
        <v>933</v>
      </c>
      <c r="G143" s="194" t="s">
        <v>507</v>
      </c>
      <c r="H143" s="195">
        <v>2</v>
      </c>
      <c r="I143" s="196"/>
      <c r="J143" s="197">
        <f>ROUND(I143*H143,2)</f>
        <v>0</v>
      </c>
      <c r="K143" s="193" t="s">
        <v>153</v>
      </c>
      <c r="L143" s="60"/>
      <c r="M143" s="198" t="s">
        <v>23</v>
      </c>
      <c r="N143" s="199" t="s">
        <v>46</v>
      </c>
      <c r="O143" s="41"/>
      <c r="P143" s="200">
        <f>O143*H143</f>
        <v>0</v>
      </c>
      <c r="Q143" s="200">
        <v>0.04684</v>
      </c>
      <c r="R143" s="200">
        <f>Q143*H143</f>
        <v>0.09368</v>
      </c>
      <c r="S143" s="200">
        <v>0</v>
      </c>
      <c r="T143" s="201">
        <f>S143*H143</f>
        <v>0</v>
      </c>
      <c r="AR143" s="23" t="s">
        <v>154</v>
      </c>
      <c r="AT143" s="23" t="s">
        <v>149</v>
      </c>
      <c r="AU143" s="23" t="s">
        <v>155</v>
      </c>
      <c r="AY143" s="23" t="s">
        <v>143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148</v>
      </c>
      <c r="BK143" s="202">
        <f>ROUND(I143*H143,2)</f>
        <v>0</v>
      </c>
      <c r="BL143" s="23" t="s">
        <v>154</v>
      </c>
      <c r="BM143" s="23" t="s">
        <v>934</v>
      </c>
    </row>
    <row r="144" spans="2:65" s="1" customFormat="1" ht="16.5" customHeight="1">
      <c r="B144" s="40"/>
      <c r="C144" s="236" t="s">
        <v>237</v>
      </c>
      <c r="D144" s="236" t="s">
        <v>166</v>
      </c>
      <c r="E144" s="237" t="s">
        <v>935</v>
      </c>
      <c r="F144" s="238" t="s">
        <v>936</v>
      </c>
      <c r="G144" s="239" t="s">
        <v>507</v>
      </c>
      <c r="H144" s="240">
        <v>2</v>
      </c>
      <c r="I144" s="241"/>
      <c r="J144" s="242">
        <f>ROUND(I144*H144,2)</f>
        <v>0</v>
      </c>
      <c r="K144" s="238" t="s">
        <v>153</v>
      </c>
      <c r="L144" s="243"/>
      <c r="M144" s="244" t="s">
        <v>23</v>
      </c>
      <c r="N144" s="245" t="s">
        <v>46</v>
      </c>
      <c r="O144" s="41"/>
      <c r="P144" s="200">
        <f>O144*H144</f>
        <v>0</v>
      </c>
      <c r="Q144" s="200">
        <v>0.0114</v>
      </c>
      <c r="R144" s="200">
        <f>Q144*H144</f>
        <v>0.0228</v>
      </c>
      <c r="S144" s="200">
        <v>0</v>
      </c>
      <c r="T144" s="201">
        <f>S144*H144</f>
        <v>0</v>
      </c>
      <c r="AR144" s="23" t="s">
        <v>169</v>
      </c>
      <c r="AT144" s="23" t="s">
        <v>166</v>
      </c>
      <c r="AU144" s="23" t="s">
        <v>155</v>
      </c>
      <c r="AY144" s="23" t="s">
        <v>143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148</v>
      </c>
      <c r="BK144" s="202">
        <f>ROUND(I144*H144,2)</f>
        <v>0</v>
      </c>
      <c r="BL144" s="23" t="s">
        <v>154</v>
      </c>
      <c r="BM144" s="23" t="s">
        <v>937</v>
      </c>
    </row>
    <row r="145" spans="2:63" s="10" customFormat="1" ht="29.85" customHeight="1">
      <c r="B145" s="175"/>
      <c r="C145" s="176"/>
      <c r="D145" s="177" t="s">
        <v>73</v>
      </c>
      <c r="E145" s="189" t="s">
        <v>210</v>
      </c>
      <c r="F145" s="189" t="s">
        <v>223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P146+P149+P152+P167</f>
        <v>0</v>
      </c>
      <c r="Q145" s="183"/>
      <c r="R145" s="184">
        <f>R146+R149+R152+R167</f>
        <v>0.0024989999999999995</v>
      </c>
      <c r="S145" s="183"/>
      <c r="T145" s="185">
        <f>T146+T149+T152+T167</f>
        <v>8.302430000000001</v>
      </c>
      <c r="AR145" s="186" t="s">
        <v>82</v>
      </c>
      <c r="AT145" s="187" t="s">
        <v>73</v>
      </c>
      <c r="AU145" s="187" t="s">
        <v>82</v>
      </c>
      <c r="AY145" s="186" t="s">
        <v>143</v>
      </c>
      <c r="BK145" s="188">
        <f>BK146+BK149+BK152+BK167</f>
        <v>0</v>
      </c>
    </row>
    <row r="146" spans="2:63" s="10" customFormat="1" ht="14.85" customHeight="1">
      <c r="B146" s="175"/>
      <c r="C146" s="176"/>
      <c r="D146" s="177" t="s">
        <v>73</v>
      </c>
      <c r="E146" s="189" t="s">
        <v>224</v>
      </c>
      <c r="F146" s="189" t="s">
        <v>225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SUM(P147:P148)</f>
        <v>0</v>
      </c>
      <c r="Q146" s="183"/>
      <c r="R146" s="184">
        <f>SUM(R147:R148)</f>
        <v>0.0019109999999999997</v>
      </c>
      <c r="S146" s="183"/>
      <c r="T146" s="185">
        <f>SUM(T147:T148)</f>
        <v>0</v>
      </c>
      <c r="AR146" s="186" t="s">
        <v>82</v>
      </c>
      <c r="AT146" s="187" t="s">
        <v>73</v>
      </c>
      <c r="AU146" s="187" t="s">
        <v>148</v>
      </c>
      <c r="AY146" s="186" t="s">
        <v>143</v>
      </c>
      <c r="BK146" s="188">
        <f>SUM(BK147:BK148)</f>
        <v>0</v>
      </c>
    </row>
    <row r="147" spans="2:65" s="1" customFormat="1" ht="25.5" customHeight="1">
      <c r="B147" s="40"/>
      <c r="C147" s="191" t="s">
        <v>242</v>
      </c>
      <c r="D147" s="191" t="s">
        <v>149</v>
      </c>
      <c r="E147" s="192" t="s">
        <v>254</v>
      </c>
      <c r="F147" s="193" t="s">
        <v>255</v>
      </c>
      <c r="G147" s="194" t="s">
        <v>152</v>
      </c>
      <c r="H147" s="195">
        <v>14.7</v>
      </c>
      <c r="I147" s="196"/>
      <c r="J147" s="197">
        <f>ROUND(I147*H147,2)</f>
        <v>0</v>
      </c>
      <c r="K147" s="193" t="s">
        <v>153</v>
      </c>
      <c r="L147" s="60"/>
      <c r="M147" s="198" t="s">
        <v>23</v>
      </c>
      <c r="N147" s="199" t="s">
        <v>46</v>
      </c>
      <c r="O147" s="41"/>
      <c r="P147" s="200">
        <f>O147*H147</f>
        <v>0</v>
      </c>
      <c r="Q147" s="200">
        <v>0.00013</v>
      </c>
      <c r="R147" s="200">
        <f>Q147*H147</f>
        <v>0.0019109999999999997</v>
      </c>
      <c r="S147" s="200">
        <v>0</v>
      </c>
      <c r="T147" s="201">
        <f>S147*H147</f>
        <v>0</v>
      </c>
      <c r="AR147" s="23" t="s">
        <v>154</v>
      </c>
      <c r="AT147" s="23" t="s">
        <v>149</v>
      </c>
      <c r="AU147" s="23" t="s">
        <v>155</v>
      </c>
      <c r="AY147" s="23" t="s">
        <v>143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3" t="s">
        <v>148</v>
      </c>
      <c r="BK147" s="202">
        <f>ROUND(I147*H147,2)</f>
        <v>0</v>
      </c>
      <c r="BL147" s="23" t="s">
        <v>154</v>
      </c>
      <c r="BM147" s="23" t="s">
        <v>938</v>
      </c>
    </row>
    <row r="148" spans="2:51" s="12" customFormat="1" ht="12">
      <c r="B148" s="214"/>
      <c r="C148" s="215"/>
      <c r="D148" s="205" t="s">
        <v>157</v>
      </c>
      <c r="E148" s="216" t="s">
        <v>23</v>
      </c>
      <c r="F148" s="217" t="s">
        <v>925</v>
      </c>
      <c r="G148" s="215"/>
      <c r="H148" s="218">
        <v>14.7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157</v>
      </c>
      <c r="AU148" s="224" t="s">
        <v>155</v>
      </c>
      <c r="AV148" s="12" t="s">
        <v>148</v>
      </c>
      <c r="AW148" s="12" t="s">
        <v>37</v>
      </c>
      <c r="AX148" s="12" t="s">
        <v>82</v>
      </c>
      <c r="AY148" s="224" t="s">
        <v>143</v>
      </c>
    </row>
    <row r="149" spans="2:63" s="10" customFormat="1" ht="22.35" customHeight="1">
      <c r="B149" s="175"/>
      <c r="C149" s="176"/>
      <c r="D149" s="177" t="s">
        <v>73</v>
      </c>
      <c r="E149" s="189" t="s">
        <v>264</v>
      </c>
      <c r="F149" s="189" t="s">
        <v>265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SUM(P150:P151)</f>
        <v>0</v>
      </c>
      <c r="Q149" s="183"/>
      <c r="R149" s="184">
        <f>SUM(R150:R151)</f>
        <v>0.000588</v>
      </c>
      <c r="S149" s="183"/>
      <c r="T149" s="185">
        <f>SUM(T150:T151)</f>
        <v>0</v>
      </c>
      <c r="AR149" s="186" t="s">
        <v>82</v>
      </c>
      <c r="AT149" s="187" t="s">
        <v>73</v>
      </c>
      <c r="AU149" s="187" t="s">
        <v>148</v>
      </c>
      <c r="AY149" s="186" t="s">
        <v>143</v>
      </c>
      <c r="BK149" s="188">
        <f>SUM(BK150:BK151)</f>
        <v>0</v>
      </c>
    </row>
    <row r="150" spans="2:65" s="1" customFormat="1" ht="25.5" customHeight="1">
      <c r="B150" s="40"/>
      <c r="C150" s="191" t="s">
        <v>10</v>
      </c>
      <c r="D150" s="191" t="s">
        <v>149</v>
      </c>
      <c r="E150" s="192" t="s">
        <v>267</v>
      </c>
      <c r="F150" s="193" t="s">
        <v>268</v>
      </c>
      <c r="G150" s="194" t="s">
        <v>152</v>
      </c>
      <c r="H150" s="195">
        <v>14.7</v>
      </c>
      <c r="I150" s="196"/>
      <c r="J150" s="197">
        <f>ROUND(I150*H150,2)</f>
        <v>0</v>
      </c>
      <c r="K150" s="193" t="s">
        <v>153</v>
      </c>
      <c r="L150" s="60"/>
      <c r="M150" s="198" t="s">
        <v>23</v>
      </c>
      <c r="N150" s="199" t="s">
        <v>46</v>
      </c>
      <c r="O150" s="41"/>
      <c r="P150" s="200">
        <f>O150*H150</f>
        <v>0</v>
      </c>
      <c r="Q150" s="200">
        <v>4E-05</v>
      </c>
      <c r="R150" s="200">
        <f>Q150*H150</f>
        <v>0.000588</v>
      </c>
      <c r="S150" s="200">
        <v>0</v>
      </c>
      <c r="T150" s="201">
        <f>S150*H150</f>
        <v>0</v>
      </c>
      <c r="AR150" s="23" t="s">
        <v>154</v>
      </c>
      <c r="AT150" s="23" t="s">
        <v>149</v>
      </c>
      <c r="AU150" s="23" t="s">
        <v>155</v>
      </c>
      <c r="AY150" s="23" t="s">
        <v>143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3" t="s">
        <v>148</v>
      </c>
      <c r="BK150" s="202">
        <f>ROUND(I150*H150,2)</f>
        <v>0</v>
      </c>
      <c r="BL150" s="23" t="s">
        <v>154</v>
      </c>
      <c r="BM150" s="23" t="s">
        <v>939</v>
      </c>
    </row>
    <row r="151" spans="2:51" s="12" customFormat="1" ht="12">
      <c r="B151" s="214"/>
      <c r="C151" s="215"/>
      <c r="D151" s="205" t="s">
        <v>157</v>
      </c>
      <c r="E151" s="216" t="s">
        <v>23</v>
      </c>
      <c r="F151" s="217" t="s">
        <v>925</v>
      </c>
      <c r="G151" s="215"/>
      <c r="H151" s="218">
        <v>14.7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157</v>
      </c>
      <c r="AU151" s="224" t="s">
        <v>155</v>
      </c>
      <c r="AV151" s="12" t="s">
        <v>148</v>
      </c>
      <c r="AW151" s="12" t="s">
        <v>37</v>
      </c>
      <c r="AX151" s="12" t="s">
        <v>82</v>
      </c>
      <c r="AY151" s="224" t="s">
        <v>143</v>
      </c>
    </row>
    <row r="152" spans="2:63" s="10" customFormat="1" ht="22.35" customHeight="1">
      <c r="B152" s="175"/>
      <c r="C152" s="176"/>
      <c r="D152" s="177" t="s">
        <v>73</v>
      </c>
      <c r="E152" s="189" t="s">
        <v>271</v>
      </c>
      <c r="F152" s="189" t="s">
        <v>272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SUM(P153:P166)</f>
        <v>0</v>
      </c>
      <c r="Q152" s="183"/>
      <c r="R152" s="184">
        <f>SUM(R153:R166)</f>
        <v>0</v>
      </c>
      <c r="S152" s="183"/>
      <c r="T152" s="185">
        <f>SUM(T153:T166)</f>
        <v>5.59903</v>
      </c>
      <c r="AR152" s="186" t="s">
        <v>82</v>
      </c>
      <c r="AT152" s="187" t="s">
        <v>73</v>
      </c>
      <c r="AU152" s="187" t="s">
        <v>148</v>
      </c>
      <c r="AY152" s="186" t="s">
        <v>143</v>
      </c>
      <c r="BK152" s="188">
        <f>SUM(BK153:BK166)</f>
        <v>0</v>
      </c>
    </row>
    <row r="153" spans="2:65" s="1" customFormat="1" ht="25.5" customHeight="1">
      <c r="B153" s="40"/>
      <c r="C153" s="191" t="s">
        <v>249</v>
      </c>
      <c r="D153" s="191" t="s">
        <v>149</v>
      </c>
      <c r="E153" s="192" t="s">
        <v>940</v>
      </c>
      <c r="F153" s="193" t="s">
        <v>941</v>
      </c>
      <c r="G153" s="194" t="s">
        <v>152</v>
      </c>
      <c r="H153" s="195">
        <v>22.73</v>
      </c>
      <c r="I153" s="196"/>
      <c r="J153" s="197">
        <f>ROUND(I153*H153,2)</f>
        <v>0</v>
      </c>
      <c r="K153" s="193" t="s">
        <v>153</v>
      </c>
      <c r="L153" s="60"/>
      <c r="M153" s="198" t="s">
        <v>23</v>
      </c>
      <c r="N153" s="199" t="s">
        <v>46</v>
      </c>
      <c r="O153" s="41"/>
      <c r="P153" s="200">
        <f>O153*H153</f>
        <v>0</v>
      </c>
      <c r="Q153" s="200">
        <v>0</v>
      </c>
      <c r="R153" s="200">
        <f>Q153*H153</f>
        <v>0</v>
      </c>
      <c r="S153" s="200">
        <v>0.131</v>
      </c>
      <c r="T153" s="201">
        <f>S153*H153</f>
        <v>2.97763</v>
      </c>
      <c r="AR153" s="23" t="s">
        <v>154</v>
      </c>
      <c r="AT153" s="23" t="s">
        <v>149</v>
      </c>
      <c r="AU153" s="23" t="s">
        <v>155</v>
      </c>
      <c r="AY153" s="23" t="s">
        <v>143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148</v>
      </c>
      <c r="BK153" s="202">
        <f>ROUND(I153*H153,2)</f>
        <v>0</v>
      </c>
      <c r="BL153" s="23" t="s">
        <v>154</v>
      </c>
      <c r="BM153" s="23" t="s">
        <v>942</v>
      </c>
    </row>
    <row r="154" spans="2:51" s="12" customFormat="1" ht="12">
      <c r="B154" s="214"/>
      <c r="C154" s="215"/>
      <c r="D154" s="205" t="s">
        <v>157</v>
      </c>
      <c r="E154" s="216" t="s">
        <v>23</v>
      </c>
      <c r="F154" s="217" t="s">
        <v>943</v>
      </c>
      <c r="G154" s="215"/>
      <c r="H154" s="218">
        <v>12.065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157</v>
      </c>
      <c r="AU154" s="224" t="s">
        <v>155</v>
      </c>
      <c r="AV154" s="12" t="s">
        <v>148</v>
      </c>
      <c r="AW154" s="12" t="s">
        <v>37</v>
      </c>
      <c r="AX154" s="12" t="s">
        <v>74</v>
      </c>
      <c r="AY154" s="224" t="s">
        <v>143</v>
      </c>
    </row>
    <row r="155" spans="2:51" s="12" customFormat="1" ht="12">
      <c r="B155" s="214"/>
      <c r="C155" s="215"/>
      <c r="D155" s="205" t="s">
        <v>157</v>
      </c>
      <c r="E155" s="216" t="s">
        <v>23</v>
      </c>
      <c r="F155" s="217" t="s">
        <v>944</v>
      </c>
      <c r="G155" s="215"/>
      <c r="H155" s="218">
        <v>10.665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157</v>
      </c>
      <c r="AU155" s="224" t="s">
        <v>155</v>
      </c>
      <c r="AV155" s="12" t="s">
        <v>148</v>
      </c>
      <c r="AW155" s="12" t="s">
        <v>37</v>
      </c>
      <c r="AX155" s="12" t="s">
        <v>74</v>
      </c>
      <c r="AY155" s="224" t="s">
        <v>143</v>
      </c>
    </row>
    <row r="156" spans="2:51" s="13" customFormat="1" ht="12">
      <c r="B156" s="225"/>
      <c r="C156" s="226"/>
      <c r="D156" s="205" t="s">
        <v>157</v>
      </c>
      <c r="E156" s="227" t="s">
        <v>23</v>
      </c>
      <c r="F156" s="228" t="s">
        <v>165</v>
      </c>
      <c r="G156" s="226"/>
      <c r="H156" s="229">
        <v>22.73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157</v>
      </c>
      <c r="AU156" s="235" t="s">
        <v>155</v>
      </c>
      <c r="AV156" s="13" t="s">
        <v>154</v>
      </c>
      <c r="AW156" s="13" t="s">
        <v>37</v>
      </c>
      <c r="AX156" s="13" t="s">
        <v>82</v>
      </c>
      <c r="AY156" s="235" t="s">
        <v>143</v>
      </c>
    </row>
    <row r="157" spans="2:65" s="1" customFormat="1" ht="25.5" customHeight="1">
      <c r="B157" s="40"/>
      <c r="C157" s="191" t="s">
        <v>253</v>
      </c>
      <c r="D157" s="191" t="s">
        <v>149</v>
      </c>
      <c r="E157" s="192" t="s">
        <v>945</v>
      </c>
      <c r="F157" s="193" t="s">
        <v>946</v>
      </c>
      <c r="G157" s="194" t="s">
        <v>392</v>
      </c>
      <c r="H157" s="195">
        <v>0.68</v>
      </c>
      <c r="I157" s="196"/>
      <c r="J157" s="197">
        <f>ROUND(I157*H157,2)</f>
        <v>0</v>
      </c>
      <c r="K157" s="193" t="s">
        <v>153</v>
      </c>
      <c r="L157" s="60"/>
      <c r="M157" s="198" t="s">
        <v>23</v>
      </c>
      <c r="N157" s="199" t="s">
        <v>46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2.2</v>
      </c>
      <c r="T157" s="201">
        <f>S157*H157</f>
        <v>1.4960000000000002</v>
      </c>
      <c r="AR157" s="23" t="s">
        <v>154</v>
      </c>
      <c r="AT157" s="23" t="s">
        <v>149</v>
      </c>
      <c r="AU157" s="23" t="s">
        <v>155</v>
      </c>
      <c r="AY157" s="23" t="s">
        <v>143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148</v>
      </c>
      <c r="BK157" s="202">
        <f>ROUND(I157*H157,2)</f>
        <v>0</v>
      </c>
      <c r="BL157" s="23" t="s">
        <v>154</v>
      </c>
      <c r="BM157" s="23" t="s">
        <v>947</v>
      </c>
    </row>
    <row r="158" spans="2:51" s="12" customFormat="1" ht="12">
      <c r="B158" s="214"/>
      <c r="C158" s="215"/>
      <c r="D158" s="205" t="s">
        <v>157</v>
      </c>
      <c r="E158" s="216" t="s">
        <v>23</v>
      </c>
      <c r="F158" s="217" t="s">
        <v>948</v>
      </c>
      <c r="G158" s="215"/>
      <c r="H158" s="218">
        <v>0.68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157</v>
      </c>
      <c r="AU158" s="224" t="s">
        <v>155</v>
      </c>
      <c r="AV158" s="12" t="s">
        <v>148</v>
      </c>
      <c r="AW158" s="12" t="s">
        <v>37</v>
      </c>
      <c r="AX158" s="12" t="s">
        <v>82</v>
      </c>
      <c r="AY158" s="224" t="s">
        <v>143</v>
      </c>
    </row>
    <row r="159" spans="2:65" s="1" customFormat="1" ht="25.5" customHeight="1">
      <c r="B159" s="40"/>
      <c r="C159" s="191" t="s">
        <v>259</v>
      </c>
      <c r="D159" s="191" t="s">
        <v>149</v>
      </c>
      <c r="E159" s="192" t="s">
        <v>949</v>
      </c>
      <c r="F159" s="193" t="s">
        <v>950</v>
      </c>
      <c r="G159" s="194" t="s">
        <v>152</v>
      </c>
      <c r="H159" s="195">
        <v>13.6</v>
      </c>
      <c r="I159" s="196"/>
      <c r="J159" s="197">
        <f>ROUND(I159*H159,2)</f>
        <v>0</v>
      </c>
      <c r="K159" s="193" t="s">
        <v>153</v>
      </c>
      <c r="L159" s="60"/>
      <c r="M159" s="198" t="s">
        <v>23</v>
      </c>
      <c r="N159" s="199" t="s">
        <v>46</v>
      </c>
      <c r="O159" s="41"/>
      <c r="P159" s="200">
        <f>O159*H159</f>
        <v>0</v>
      </c>
      <c r="Q159" s="200">
        <v>0</v>
      </c>
      <c r="R159" s="200">
        <f>Q159*H159</f>
        <v>0</v>
      </c>
      <c r="S159" s="200">
        <v>0.035</v>
      </c>
      <c r="T159" s="201">
        <f>S159*H159</f>
        <v>0.47600000000000003</v>
      </c>
      <c r="AR159" s="23" t="s">
        <v>154</v>
      </c>
      <c r="AT159" s="23" t="s">
        <v>149</v>
      </c>
      <c r="AU159" s="23" t="s">
        <v>155</v>
      </c>
      <c r="AY159" s="23" t="s">
        <v>143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3" t="s">
        <v>148</v>
      </c>
      <c r="BK159" s="202">
        <f>ROUND(I159*H159,2)</f>
        <v>0</v>
      </c>
      <c r="BL159" s="23" t="s">
        <v>154</v>
      </c>
      <c r="BM159" s="23" t="s">
        <v>951</v>
      </c>
    </row>
    <row r="160" spans="2:51" s="12" customFormat="1" ht="12">
      <c r="B160" s="214"/>
      <c r="C160" s="215"/>
      <c r="D160" s="205" t="s">
        <v>157</v>
      </c>
      <c r="E160" s="216" t="s">
        <v>23</v>
      </c>
      <c r="F160" s="217" t="s">
        <v>952</v>
      </c>
      <c r="G160" s="215"/>
      <c r="H160" s="218">
        <v>13.6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157</v>
      </c>
      <c r="AU160" s="224" t="s">
        <v>155</v>
      </c>
      <c r="AV160" s="12" t="s">
        <v>148</v>
      </c>
      <c r="AW160" s="12" t="s">
        <v>37</v>
      </c>
      <c r="AX160" s="12" t="s">
        <v>82</v>
      </c>
      <c r="AY160" s="224" t="s">
        <v>143</v>
      </c>
    </row>
    <row r="161" spans="2:65" s="1" customFormat="1" ht="38.25" customHeight="1">
      <c r="B161" s="40"/>
      <c r="C161" s="191" t="s">
        <v>266</v>
      </c>
      <c r="D161" s="191" t="s">
        <v>149</v>
      </c>
      <c r="E161" s="192" t="s">
        <v>953</v>
      </c>
      <c r="F161" s="193" t="s">
        <v>954</v>
      </c>
      <c r="G161" s="194" t="s">
        <v>152</v>
      </c>
      <c r="H161" s="195">
        <v>0.2</v>
      </c>
      <c r="I161" s="196"/>
      <c r="J161" s="197">
        <f>ROUND(I161*H161,2)</f>
        <v>0</v>
      </c>
      <c r="K161" s="193" t="s">
        <v>153</v>
      </c>
      <c r="L161" s="60"/>
      <c r="M161" s="198" t="s">
        <v>23</v>
      </c>
      <c r="N161" s="199" t="s">
        <v>46</v>
      </c>
      <c r="O161" s="41"/>
      <c r="P161" s="200">
        <f>O161*H161</f>
        <v>0</v>
      </c>
      <c r="Q161" s="200">
        <v>0</v>
      </c>
      <c r="R161" s="200">
        <f>Q161*H161</f>
        <v>0</v>
      </c>
      <c r="S161" s="200">
        <v>0.055</v>
      </c>
      <c r="T161" s="201">
        <f>S161*H161</f>
        <v>0.011000000000000001</v>
      </c>
      <c r="AR161" s="23" t="s">
        <v>154</v>
      </c>
      <c r="AT161" s="23" t="s">
        <v>149</v>
      </c>
      <c r="AU161" s="23" t="s">
        <v>155</v>
      </c>
      <c r="AY161" s="23" t="s">
        <v>143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3" t="s">
        <v>148</v>
      </c>
      <c r="BK161" s="202">
        <f>ROUND(I161*H161,2)</f>
        <v>0</v>
      </c>
      <c r="BL161" s="23" t="s">
        <v>154</v>
      </c>
      <c r="BM161" s="23" t="s">
        <v>955</v>
      </c>
    </row>
    <row r="162" spans="2:51" s="12" customFormat="1" ht="12">
      <c r="B162" s="214"/>
      <c r="C162" s="215"/>
      <c r="D162" s="205" t="s">
        <v>157</v>
      </c>
      <c r="E162" s="216" t="s">
        <v>23</v>
      </c>
      <c r="F162" s="217" t="s">
        <v>956</v>
      </c>
      <c r="G162" s="215"/>
      <c r="H162" s="218">
        <v>0.2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157</v>
      </c>
      <c r="AU162" s="224" t="s">
        <v>155</v>
      </c>
      <c r="AV162" s="12" t="s">
        <v>148</v>
      </c>
      <c r="AW162" s="12" t="s">
        <v>37</v>
      </c>
      <c r="AX162" s="12" t="s">
        <v>82</v>
      </c>
      <c r="AY162" s="224" t="s">
        <v>143</v>
      </c>
    </row>
    <row r="163" spans="2:65" s="1" customFormat="1" ht="25.5" customHeight="1">
      <c r="B163" s="40"/>
      <c r="C163" s="191" t="s">
        <v>273</v>
      </c>
      <c r="D163" s="191" t="s">
        <v>149</v>
      </c>
      <c r="E163" s="192" t="s">
        <v>957</v>
      </c>
      <c r="F163" s="193" t="s">
        <v>958</v>
      </c>
      <c r="G163" s="194" t="s">
        <v>152</v>
      </c>
      <c r="H163" s="195">
        <v>8.4</v>
      </c>
      <c r="I163" s="196"/>
      <c r="J163" s="197">
        <f>ROUND(I163*H163,2)</f>
        <v>0</v>
      </c>
      <c r="K163" s="193" t="s">
        <v>153</v>
      </c>
      <c r="L163" s="60"/>
      <c r="M163" s="198" t="s">
        <v>23</v>
      </c>
      <c r="N163" s="199" t="s">
        <v>46</v>
      </c>
      <c r="O163" s="41"/>
      <c r="P163" s="200">
        <f>O163*H163</f>
        <v>0</v>
      </c>
      <c r="Q163" s="200">
        <v>0</v>
      </c>
      <c r="R163" s="200">
        <f>Q163*H163</f>
        <v>0</v>
      </c>
      <c r="S163" s="200">
        <v>0.076</v>
      </c>
      <c r="T163" s="201">
        <f>S163*H163</f>
        <v>0.6384</v>
      </c>
      <c r="AR163" s="23" t="s">
        <v>154</v>
      </c>
      <c r="AT163" s="23" t="s">
        <v>149</v>
      </c>
      <c r="AU163" s="23" t="s">
        <v>155</v>
      </c>
      <c r="AY163" s="23" t="s">
        <v>143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148</v>
      </c>
      <c r="BK163" s="202">
        <f>ROUND(I163*H163,2)</f>
        <v>0</v>
      </c>
      <c r="BL163" s="23" t="s">
        <v>154</v>
      </c>
      <c r="BM163" s="23" t="s">
        <v>959</v>
      </c>
    </row>
    <row r="164" spans="2:51" s="12" customFormat="1" ht="12">
      <c r="B164" s="214"/>
      <c r="C164" s="215"/>
      <c r="D164" s="205" t="s">
        <v>157</v>
      </c>
      <c r="E164" s="216" t="s">
        <v>23</v>
      </c>
      <c r="F164" s="217" t="s">
        <v>960</v>
      </c>
      <c r="G164" s="215"/>
      <c r="H164" s="218">
        <v>4.8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157</v>
      </c>
      <c r="AU164" s="224" t="s">
        <v>155</v>
      </c>
      <c r="AV164" s="12" t="s">
        <v>148</v>
      </c>
      <c r="AW164" s="12" t="s">
        <v>37</v>
      </c>
      <c r="AX164" s="12" t="s">
        <v>74</v>
      </c>
      <c r="AY164" s="224" t="s">
        <v>143</v>
      </c>
    </row>
    <row r="165" spans="2:51" s="12" customFormat="1" ht="12">
      <c r="B165" s="214"/>
      <c r="C165" s="215"/>
      <c r="D165" s="205" t="s">
        <v>157</v>
      </c>
      <c r="E165" s="216" t="s">
        <v>23</v>
      </c>
      <c r="F165" s="217" t="s">
        <v>961</v>
      </c>
      <c r="G165" s="215"/>
      <c r="H165" s="218">
        <v>3.6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157</v>
      </c>
      <c r="AU165" s="224" t="s">
        <v>155</v>
      </c>
      <c r="AV165" s="12" t="s">
        <v>148</v>
      </c>
      <c r="AW165" s="12" t="s">
        <v>37</v>
      </c>
      <c r="AX165" s="12" t="s">
        <v>74</v>
      </c>
      <c r="AY165" s="224" t="s">
        <v>143</v>
      </c>
    </row>
    <row r="166" spans="2:51" s="13" customFormat="1" ht="12">
      <c r="B166" s="225"/>
      <c r="C166" s="226"/>
      <c r="D166" s="205" t="s">
        <v>157</v>
      </c>
      <c r="E166" s="227" t="s">
        <v>23</v>
      </c>
      <c r="F166" s="228" t="s">
        <v>165</v>
      </c>
      <c r="G166" s="226"/>
      <c r="H166" s="229">
        <v>8.4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157</v>
      </c>
      <c r="AU166" s="235" t="s">
        <v>155</v>
      </c>
      <c r="AV166" s="13" t="s">
        <v>154</v>
      </c>
      <c r="AW166" s="13" t="s">
        <v>37</v>
      </c>
      <c r="AX166" s="13" t="s">
        <v>82</v>
      </c>
      <c r="AY166" s="235" t="s">
        <v>143</v>
      </c>
    </row>
    <row r="167" spans="2:63" s="10" customFormat="1" ht="22.35" customHeight="1">
      <c r="B167" s="175"/>
      <c r="C167" s="176"/>
      <c r="D167" s="177" t="s">
        <v>73</v>
      </c>
      <c r="E167" s="189" t="s">
        <v>661</v>
      </c>
      <c r="F167" s="189" t="s">
        <v>962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SUM(P168:P181)</f>
        <v>0</v>
      </c>
      <c r="Q167" s="183"/>
      <c r="R167" s="184">
        <f>SUM(R168:R181)</f>
        <v>0</v>
      </c>
      <c r="S167" s="183"/>
      <c r="T167" s="185">
        <f>SUM(T168:T181)</f>
        <v>2.7034000000000002</v>
      </c>
      <c r="AR167" s="186" t="s">
        <v>82</v>
      </c>
      <c r="AT167" s="187" t="s">
        <v>73</v>
      </c>
      <c r="AU167" s="187" t="s">
        <v>148</v>
      </c>
      <c r="AY167" s="186" t="s">
        <v>143</v>
      </c>
      <c r="BK167" s="188">
        <f>SUM(BK168:BK181)</f>
        <v>0</v>
      </c>
    </row>
    <row r="168" spans="2:65" s="1" customFormat="1" ht="38.25" customHeight="1">
      <c r="B168" s="40"/>
      <c r="C168" s="191" t="s">
        <v>9</v>
      </c>
      <c r="D168" s="191" t="s">
        <v>149</v>
      </c>
      <c r="E168" s="192" t="s">
        <v>963</v>
      </c>
      <c r="F168" s="193" t="s">
        <v>964</v>
      </c>
      <c r="G168" s="194" t="s">
        <v>152</v>
      </c>
      <c r="H168" s="195">
        <v>0.6</v>
      </c>
      <c r="I168" s="196"/>
      <c r="J168" s="197">
        <f>ROUND(I168*H168,2)</f>
        <v>0</v>
      </c>
      <c r="K168" s="193" t="s">
        <v>153</v>
      </c>
      <c r="L168" s="60"/>
      <c r="M168" s="198" t="s">
        <v>23</v>
      </c>
      <c r="N168" s="199" t="s">
        <v>46</v>
      </c>
      <c r="O168" s="41"/>
      <c r="P168" s="200">
        <f>O168*H168</f>
        <v>0</v>
      </c>
      <c r="Q168" s="200">
        <v>0</v>
      </c>
      <c r="R168" s="200">
        <f>Q168*H168</f>
        <v>0</v>
      </c>
      <c r="S168" s="200">
        <v>0.117</v>
      </c>
      <c r="T168" s="201">
        <f>S168*H168</f>
        <v>0.0702</v>
      </c>
      <c r="AR168" s="23" t="s">
        <v>154</v>
      </c>
      <c r="AT168" s="23" t="s">
        <v>149</v>
      </c>
      <c r="AU168" s="23" t="s">
        <v>155</v>
      </c>
      <c r="AY168" s="23" t="s">
        <v>143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3" t="s">
        <v>148</v>
      </c>
      <c r="BK168" s="202">
        <f>ROUND(I168*H168,2)</f>
        <v>0</v>
      </c>
      <c r="BL168" s="23" t="s">
        <v>154</v>
      </c>
      <c r="BM168" s="23" t="s">
        <v>965</v>
      </c>
    </row>
    <row r="169" spans="2:51" s="12" customFormat="1" ht="12">
      <c r="B169" s="214"/>
      <c r="C169" s="215"/>
      <c r="D169" s="205" t="s">
        <v>157</v>
      </c>
      <c r="E169" s="216" t="s">
        <v>23</v>
      </c>
      <c r="F169" s="217" t="s">
        <v>966</v>
      </c>
      <c r="G169" s="215"/>
      <c r="H169" s="218">
        <v>0.6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157</v>
      </c>
      <c r="AU169" s="224" t="s">
        <v>155</v>
      </c>
      <c r="AV169" s="12" t="s">
        <v>148</v>
      </c>
      <c r="AW169" s="12" t="s">
        <v>37</v>
      </c>
      <c r="AX169" s="12" t="s">
        <v>82</v>
      </c>
      <c r="AY169" s="224" t="s">
        <v>143</v>
      </c>
    </row>
    <row r="170" spans="2:65" s="1" customFormat="1" ht="25.5" customHeight="1">
      <c r="B170" s="40"/>
      <c r="C170" s="191" t="s">
        <v>283</v>
      </c>
      <c r="D170" s="191" t="s">
        <v>149</v>
      </c>
      <c r="E170" s="192" t="s">
        <v>967</v>
      </c>
      <c r="F170" s="193" t="s">
        <v>968</v>
      </c>
      <c r="G170" s="194" t="s">
        <v>186</v>
      </c>
      <c r="H170" s="195">
        <v>15</v>
      </c>
      <c r="I170" s="196"/>
      <c r="J170" s="197">
        <f>ROUND(I170*H170,2)</f>
        <v>0</v>
      </c>
      <c r="K170" s="193" t="s">
        <v>153</v>
      </c>
      <c r="L170" s="60"/>
      <c r="M170" s="198" t="s">
        <v>23</v>
      </c>
      <c r="N170" s="199" t="s">
        <v>46</v>
      </c>
      <c r="O170" s="41"/>
      <c r="P170" s="200">
        <f>O170*H170</f>
        <v>0</v>
      </c>
      <c r="Q170" s="200">
        <v>0</v>
      </c>
      <c r="R170" s="200">
        <f>Q170*H170</f>
        <v>0</v>
      </c>
      <c r="S170" s="200">
        <v>0.009</v>
      </c>
      <c r="T170" s="201">
        <f>S170*H170</f>
        <v>0.13499999999999998</v>
      </c>
      <c r="AR170" s="23" t="s">
        <v>154</v>
      </c>
      <c r="AT170" s="23" t="s">
        <v>149</v>
      </c>
      <c r="AU170" s="23" t="s">
        <v>155</v>
      </c>
      <c r="AY170" s="23" t="s">
        <v>143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3" t="s">
        <v>148</v>
      </c>
      <c r="BK170" s="202">
        <f>ROUND(I170*H170,2)</f>
        <v>0</v>
      </c>
      <c r="BL170" s="23" t="s">
        <v>154</v>
      </c>
      <c r="BM170" s="23" t="s">
        <v>969</v>
      </c>
    </row>
    <row r="171" spans="2:51" s="12" customFormat="1" ht="12">
      <c r="B171" s="214"/>
      <c r="C171" s="215"/>
      <c r="D171" s="205" t="s">
        <v>157</v>
      </c>
      <c r="E171" s="216" t="s">
        <v>23</v>
      </c>
      <c r="F171" s="217" t="s">
        <v>10</v>
      </c>
      <c r="G171" s="215"/>
      <c r="H171" s="218">
        <v>15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157</v>
      </c>
      <c r="AU171" s="224" t="s">
        <v>155</v>
      </c>
      <c r="AV171" s="12" t="s">
        <v>148</v>
      </c>
      <c r="AW171" s="12" t="s">
        <v>37</v>
      </c>
      <c r="AX171" s="12" t="s">
        <v>82</v>
      </c>
      <c r="AY171" s="224" t="s">
        <v>143</v>
      </c>
    </row>
    <row r="172" spans="2:65" s="1" customFormat="1" ht="38.25" customHeight="1">
      <c r="B172" s="40"/>
      <c r="C172" s="191" t="s">
        <v>290</v>
      </c>
      <c r="D172" s="191" t="s">
        <v>149</v>
      </c>
      <c r="E172" s="192" t="s">
        <v>970</v>
      </c>
      <c r="F172" s="193" t="s">
        <v>971</v>
      </c>
      <c r="G172" s="194" t="s">
        <v>186</v>
      </c>
      <c r="H172" s="195">
        <v>2.5</v>
      </c>
      <c r="I172" s="196"/>
      <c r="J172" s="197">
        <f>ROUND(I172*H172,2)</f>
        <v>0</v>
      </c>
      <c r="K172" s="193" t="s">
        <v>153</v>
      </c>
      <c r="L172" s="60"/>
      <c r="M172" s="198" t="s">
        <v>23</v>
      </c>
      <c r="N172" s="199" t="s">
        <v>46</v>
      </c>
      <c r="O172" s="41"/>
      <c r="P172" s="200">
        <f>O172*H172</f>
        <v>0</v>
      </c>
      <c r="Q172" s="200">
        <v>0</v>
      </c>
      <c r="R172" s="200">
        <f>Q172*H172</f>
        <v>0</v>
      </c>
      <c r="S172" s="200">
        <v>0.042</v>
      </c>
      <c r="T172" s="201">
        <f>S172*H172</f>
        <v>0.10500000000000001</v>
      </c>
      <c r="AR172" s="23" t="s">
        <v>154</v>
      </c>
      <c r="AT172" s="23" t="s">
        <v>149</v>
      </c>
      <c r="AU172" s="23" t="s">
        <v>155</v>
      </c>
      <c r="AY172" s="23" t="s">
        <v>143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3" t="s">
        <v>148</v>
      </c>
      <c r="BK172" s="202">
        <f>ROUND(I172*H172,2)</f>
        <v>0</v>
      </c>
      <c r="BL172" s="23" t="s">
        <v>154</v>
      </c>
      <c r="BM172" s="23" t="s">
        <v>972</v>
      </c>
    </row>
    <row r="173" spans="2:51" s="12" customFormat="1" ht="12">
      <c r="B173" s="214"/>
      <c r="C173" s="215"/>
      <c r="D173" s="205" t="s">
        <v>157</v>
      </c>
      <c r="E173" s="216" t="s">
        <v>23</v>
      </c>
      <c r="F173" s="217" t="s">
        <v>973</v>
      </c>
      <c r="G173" s="215"/>
      <c r="H173" s="218">
        <v>2.5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157</v>
      </c>
      <c r="AU173" s="224" t="s">
        <v>155</v>
      </c>
      <c r="AV173" s="12" t="s">
        <v>148</v>
      </c>
      <c r="AW173" s="12" t="s">
        <v>37</v>
      </c>
      <c r="AX173" s="12" t="s">
        <v>82</v>
      </c>
      <c r="AY173" s="224" t="s">
        <v>143</v>
      </c>
    </row>
    <row r="174" spans="2:65" s="1" customFormat="1" ht="25.5" customHeight="1">
      <c r="B174" s="40"/>
      <c r="C174" s="191" t="s">
        <v>295</v>
      </c>
      <c r="D174" s="191" t="s">
        <v>149</v>
      </c>
      <c r="E174" s="192" t="s">
        <v>974</v>
      </c>
      <c r="F174" s="193" t="s">
        <v>975</v>
      </c>
      <c r="G174" s="194" t="s">
        <v>152</v>
      </c>
      <c r="H174" s="195">
        <v>13</v>
      </c>
      <c r="I174" s="196"/>
      <c r="J174" s="197">
        <f>ROUND(I174*H174,2)</f>
        <v>0</v>
      </c>
      <c r="K174" s="193" t="s">
        <v>153</v>
      </c>
      <c r="L174" s="60"/>
      <c r="M174" s="198" t="s">
        <v>23</v>
      </c>
      <c r="N174" s="199" t="s">
        <v>46</v>
      </c>
      <c r="O174" s="41"/>
      <c r="P174" s="200">
        <f>O174*H174</f>
        <v>0</v>
      </c>
      <c r="Q174" s="200">
        <v>0</v>
      </c>
      <c r="R174" s="200">
        <f>Q174*H174</f>
        <v>0</v>
      </c>
      <c r="S174" s="200">
        <v>0.046</v>
      </c>
      <c r="T174" s="201">
        <f>S174*H174</f>
        <v>0.598</v>
      </c>
      <c r="AR174" s="23" t="s">
        <v>154</v>
      </c>
      <c r="AT174" s="23" t="s">
        <v>149</v>
      </c>
      <c r="AU174" s="23" t="s">
        <v>155</v>
      </c>
      <c r="AY174" s="23" t="s">
        <v>143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148</v>
      </c>
      <c r="BK174" s="202">
        <f>ROUND(I174*H174,2)</f>
        <v>0</v>
      </c>
      <c r="BL174" s="23" t="s">
        <v>154</v>
      </c>
      <c r="BM174" s="23" t="s">
        <v>976</v>
      </c>
    </row>
    <row r="175" spans="2:51" s="12" customFormat="1" ht="12">
      <c r="B175" s="214"/>
      <c r="C175" s="215"/>
      <c r="D175" s="205" t="s">
        <v>157</v>
      </c>
      <c r="E175" s="216" t="s">
        <v>23</v>
      </c>
      <c r="F175" s="217" t="s">
        <v>977</v>
      </c>
      <c r="G175" s="215"/>
      <c r="H175" s="218">
        <v>6.16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157</v>
      </c>
      <c r="AU175" s="224" t="s">
        <v>155</v>
      </c>
      <c r="AV175" s="12" t="s">
        <v>148</v>
      </c>
      <c r="AW175" s="12" t="s">
        <v>37</v>
      </c>
      <c r="AX175" s="12" t="s">
        <v>74</v>
      </c>
      <c r="AY175" s="224" t="s">
        <v>143</v>
      </c>
    </row>
    <row r="176" spans="2:51" s="12" customFormat="1" ht="12">
      <c r="B176" s="214"/>
      <c r="C176" s="215"/>
      <c r="D176" s="205" t="s">
        <v>157</v>
      </c>
      <c r="E176" s="216" t="s">
        <v>23</v>
      </c>
      <c r="F176" s="217" t="s">
        <v>978</v>
      </c>
      <c r="G176" s="215"/>
      <c r="H176" s="218">
        <v>6.84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157</v>
      </c>
      <c r="AU176" s="224" t="s">
        <v>155</v>
      </c>
      <c r="AV176" s="12" t="s">
        <v>148</v>
      </c>
      <c r="AW176" s="12" t="s">
        <v>37</v>
      </c>
      <c r="AX176" s="12" t="s">
        <v>74</v>
      </c>
      <c r="AY176" s="224" t="s">
        <v>143</v>
      </c>
    </row>
    <row r="177" spans="2:51" s="13" customFormat="1" ht="12">
      <c r="B177" s="225"/>
      <c r="C177" s="226"/>
      <c r="D177" s="205" t="s">
        <v>157</v>
      </c>
      <c r="E177" s="227" t="s">
        <v>23</v>
      </c>
      <c r="F177" s="228" t="s">
        <v>165</v>
      </c>
      <c r="G177" s="226"/>
      <c r="H177" s="229">
        <v>13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157</v>
      </c>
      <c r="AU177" s="235" t="s">
        <v>155</v>
      </c>
      <c r="AV177" s="13" t="s">
        <v>154</v>
      </c>
      <c r="AW177" s="13" t="s">
        <v>37</v>
      </c>
      <c r="AX177" s="13" t="s">
        <v>82</v>
      </c>
      <c r="AY177" s="235" t="s">
        <v>143</v>
      </c>
    </row>
    <row r="178" spans="2:65" s="1" customFormat="1" ht="25.5" customHeight="1">
      <c r="B178" s="40"/>
      <c r="C178" s="191" t="s">
        <v>299</v>
      </c>
      <c r="D178" s="191" t="s">
        <v>149</v>
      </c>
      <c r="E178" s="192" t="s">
        <v>979</v>
      </c>
      <c r="F178" s="193" t="s">
        <v>980</v>
      </c>
      <c r="G178" s="194" t="s">
        <v>152</v>
      </c>
      <c r="H178" s="195">
        <v>26.4</v>
      </c>
      <c r="I178" s="196"/>
      <c r="J178" s="197">
        <f>ROUND(I178*H178,2)</f>
        <v>0</v>
      </c>
      <c r="K178" s="193" t="s">
        <v>153</v>
      </c>
      <c r="L178" s="60"/>
      <c r="M178" s="198" t="s">
        <v>23</v>
      </c>
      <c r="N178" s="199" t="s">
        <v>46</v>
      </c>
      <c r="O178" s="41"/>
      <c r="P178" s="200">
        <f>O178*H178</f>
        <v>0</v>
      </c>
      <c r="Q178" s="200">
        <v>0</v>
      </c>
      <c r="R178" s="200">
        <f>Q178*H178</f>
        <v>0</v>
      </c>
      <c r="S178" s="200">
        <v>0.068</v>
      </c>
      <c r="T178" s="201">
        <f>S178*H178</f>
        <v>1.7952000000000001</v>
      </c>
      <c r="AR178" s="23" t="s">
        <v>154</v>
      </c>
      <c r="AT178" s="23" t="s">
        <v>149</v>
      </c>
      <c r="AU178" s="23" t="s">
        <v>155</v>
      </c>
      <c r="AY178" s="23" t="s">
        <v>143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3" t="s">
        <v>148</v>
      </c>
      <c r="BK178" s="202">
        <f>ROUND(I178*H178,2)</f>
        <v>0</v>
      </c>
      <c r="BL178" s="23" t="s">
        <v>154</v>
      </c>
      <c r="BM178" s="23" t="s">
        <v>981</v>
      </c>
    </row>
    <row r="179" spans="2:51" s="12" customFormat="1" ht="12">
      <c r="B179" s="214"/>
      <c r="C179" s="215"/>
      <c r="D179" s="205" t="s">
        <v>157</v>
      </c>
      <c r="E179" s="216" t="s">
        <v>23</v>
      </c>
      <c r="F179" s="217" t="s">
        <v>982</v>
      </c>
      <c r="G179" s="215"/>
      <c r="H179" s="218">
        <v>12.6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157</v>
      </c>
      <c r="AU179" s="224" t="s">
        <v>155</v>
      </c>
      <c r="AV179" s="12" t="s">
        <v>148</v>
      </c>
      <c r="AW179" s="12" t="s">
        <v>37</v>
      </c>
      <c r="AX179" s="12" t="s">
        <v>74</v>
      </c>
      <c r="AY179" s="224" t="s">
        <v>143</v>
      </c>
    </row>
    <row r="180" spans="2:51" s="12" customFormat="1" ht="12">
      <c r="B180" s="214"/>
      <c r="C180" s="215"/>
      <c r="D180" s="205" t="s">
        <v>157</v>
      </c>
      <c r="E180" s="216" t="s">
        <v>23</v>
      </c>
      <c r="F180" s="217" t="s">
        <v>983</v>
      </c>
      <c r="G180" s="215"/>
      <c r="H180" s="218">
        <v>13.8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157</v>
      </c>
      <c r="AU180" s="224" t="s">
        <v>155</v>
      </c>
      <c r="AV180" s="12" t="s">
        <v>148</v>
      </c>
      <c r="AW180" s="12" t="s">
        <v>37</v>
      </c>
      <c r="AX180" s="12" t="s">
        <v>74</v>
      </c>
      <c r="AY180" s="224" t="s">
        <v>143</v>
      </c>
    </row>
    <row r="181" spans="2:51" s="13" customFormat="1" ht="12">
      <c r="B181" s="225"/>
      <c r="C181" s="226"/>
      <c r="D181" s="205" t="s">
        <v>157</v>
      </c>
      <c r="E181" s="227" t="s">
        <v>23</v>
      </c>
      <c r="F181" s="228" t="s">
        <v>165</v>
      </c>
      <c r="G181" s="226"/>
      <c r="H181" s="229">
        <v>26.4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157</v>
      </c>
      <c r="AU181" s="235" t="s">
        <v>155</v>
      </c>
      <c r="AV181" s="13" t="s">
        <v>154</v>
      </c>
      <c r="AW181" s="13" t="s">
        <v>37</v>
      </c>
      <c r="AX181" s="13" t="s">
        <v>82</v>
      </c>
      <c r="AY181" s="235" t="s">
        <v>143</v>
      </c>
    </row>
    <row r="182" spans="2:63" s="10" customFormat="1" ht="29.85" customHeight="1">
      <c r="B182" s="175"/>
      <c r="C182" s="176"/>
      <c r="D182" s="177" t="s">
        <v>73</v>
      </c>
      <c r="E182" s="189" t="s">
        <v>288</v>
      </c>
      <c r="F182" s="189" t="s">
        <v>289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SUM(P183:P187)</f>
        <v>0</v>
      </c>
      <c r="Q182" s="183"/>
      <c r="R182" s="184">
        <f>SUM(R183:R187)</f>
        <v>0</v>
      </c>
      <c r="S182" s="183"/>
      <c r="T182" s="185">
        <f>SUM(T183:T187)</f>
        <v>0</v>
      </c>
      <c r="AR182" s="186" t="s">
        <v>82</v>
      </c>
      <c r="AT182" s="187" t="s">
        <v>73</v>
      </c>
      <c r="AU182" s="187" t="s">
        <v>82</v>
      </c>
      <c r="AY182" s="186" t="s">
        <v>143</v>
      </c>
      <c r="BK182" s="188">
        <f>SUM(BK183:BK187)</f>
        <v>0</v>
      </c>
    </row>
    <row r="183" spans="2:65" s="1" customFormat="1" ht="25.5" customHeight="1">
      <c r="B183" s="40"/>
      <c r="C183" s="191" t="s">
        <v>304</v>
      </c>
      <c r="D183" s="191" t="s">
        <v>149</v>
      </c>
      <c r="E183" s="192" t="s">
        <v>984</v>
      </c>
      <c r="F183" s="193" t="s">
        <v>985</v>
      </c>
      <c r="G183" s="194" t="s">
        <v>293</v>
      </c>
      <c r="H183" s="195">
        <v>8.689</v>
      </c>
      <c r="I183" s="196"/>
      <c r="J183" s="197">
        <f>ROUND(I183*H183,2)</f>
        <v>0</v>
      </c>
      <c r="K183" s="193" t="s">
        <v>153</v>
      </c>
      <c r="L183" s="60"/>
      <c r="M183" s="198" t="s">
        <v>23</v>
      </c>
      <c r="N183" s="199" t="s">
        <v>46</v>
      </c>
      <c r="O183" s="4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3" t="s">
        <v>154</v>
      </c>
      <c r="AT183" s="23" t="s">
        <v>149</v>
      </c>
      <c r="AU183" s="23" t="s">
        <v>148</v>
      </c>
      <c r="AY183" s="23" t="s">
        <v>143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148</v>
      </c>
      <c r="BK183" s="202">
        <f>ROUND(I183*H183,2)</f>
        <v>0</v>
      </c>
      <c r="BL183" s="23" t="s">
        <v>154</v>
      </c>
      <c r="BM183" s="23" t="s">
        <v>986</v>
      </c>
    </row>
    <row r="184" spans="2:65" s="1" customFormat="1" ht="25.5" customHeight="1">
      <c r="B184" s="40"/>
      <c r="C184" s="191" t="s">
        <v>310</v>
      </c>
      <c r="D184" s="191" t="s">
        <v>149</v>
      </c>
      <c r="E184" s="192" t="s">
        <v>296</v>
      </c>
      <c r="F184" s="193" t="s">
        <v>297</v>
      </c>
      <c r="G184" s="194" t="s">
        <v>293</v>
      </c>
      <c r="H184" s="195">
        <v>8.689</v>
      </c>
      <c r="I184" s="196"/>
      <c r="J184" s="197">
        <f>ROUND(I184*H184,2)</f>
        <v>0</v>
      </c>
      <c r="K184" s="193" t="s">
        <v>153</v>
      </c>
      <c r="L184" s="60"/>
      <c r="M184" s="198" t="s">
        <v>23</v>
      </c>
      <c r="N184" s="199" t="s">
        <v>46</v>
      </c>
      <c r="O184" s="4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3" t="s">
        <v>154</v>
      </c>
      <c r="AT184" s="23" t="s">
        <v>149</v>
      </c>
      <c r="AU184" s="23" t="s">
        <v>148</v>
      </c>
      <c r="AY184" s="23" t="s">
        <v>143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148</v>
      </c>
      <c r="BK184" s="202">
        <f>ROUND(I184*H184,2)</f>
        <v>0</v>
      </c>
      <c r="BL184" s="23" t="s">
        <v>154</v>
      </c>
      <c r="BM184" s="23" t="s">
        <v>987</v>
      </c>
    </row>
    <row r="185" spans="2:65" s="1" customFormat="1" ht="25.5" customHeight="1">
      <c r="B185" s="40"/>
      <c r="C185" s="191" t="s">
        <v>318</v>
      </c>
      <c r="D185" s="191" t="s">
        <v>149</v>
      </c>
      <c r="E185" s="192" t="s">
        <v>300</v>
      </c>
      <c r="F185" s="193" t="s">
        <v>301</v>
      </c>
      <c r="G185" s="194" t="s">
        <v>293</v>
      </c>
      <c r="H185" s="195">
        <v>130.335</v>
      </c>
      <c r="I185" s="196"/>
      <c r="J185" s="197">
        <f>ROUND(I185*H185,2)</f>
        <v>0</v>
      </c>
      <c r="K185" s="193" t="s">
        <v>153</v>
      </c>
      <c r="L185" s="60"/>
      <c r="M185" s="198" t="s">
        <v>23</v>
      </c>
      <c r="N185" s="199" t="s">
        <v>46</v>
      </c>
      <c r="O185" s="41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3" t="s">
        <v>154</v>
      </c>
      <c r="AT185" s="23" t="s">
        <v>149</v>
      </c>
      <c r="AU185" s="23" t="s">
        <v>148</v>
      </c>
      <c r="AY185" s="23" t="s">
        <v>143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3" t="s">
        <v>148</v>
      </c>
      <c r="BK185" s="202">
        <f>ROUND(I185*H185,2)</f>
        <v>0</v>
      </c>
      <c r="BL185" s="23" t="s">
        <v>154</v>
      </c>
      <c r="BM185" s="23" t="s">
        <v>988</v>
      </c>
    </row>
    <row r="186" spans="2:51" s="12" customFormat="1" ht="12">
      <c r="B186" s="214"/>
      <c r="C186" s="215"/>
      <c r="D186" s="205" t="s">
        <v>157</v>
      </c>
      <c r="E186" s="215"/>
      <c r="F186" s="217" t="s">
        <v>989</v>
      </c>
      <c r="G186" s="215"/>
      <c r="H186" s="218">
        <v>130.335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157</v>
      </c>
      <c r="AU186" s="224" t="s">
        <v>148</v>
      </c>
      <c r="AV186" s="12" t="s">
        <v>148</v>
      </c>
      <c r="AW186" s="12" t="s">
        <v>6</v>
      </c>
      <c r="AX186" s="12" t="s">
        <v>82</v>
      </c>
      <c r="AY186" s="224" t="s">
        <v>143</v>
      </c>
    </row>
    <row r="187" spans="2:65" s="1" customFormat="1" ht="38.25" customHeight="1">
      <c r="B187" s="40"/>
      <c r="C187" s="191" t="s">
        <v>324</v>
      </c>
      <c r="D187" s="191" t="s">
        <v>149</v>
      </c>
      <c r="E187" s="192" t="s">
        <v>990</v>
      </c>
      <c r="F187" s="193" t="s">
        <v>991</v>
      </c>
      <c r="G187" s="194" t="s">
        <v>293</v>
      </c>
      <c r="H187" s="195">
        <v>8.689</v>
      </c>
      <c r="I187" s="196"/>
      <c r="J187" s="197">
        <f>ROUND(I187*H187,2)</f>
        <v>0</v>
      </c>
      <c r="K187" s="193" t="s">
        <v>153</v>
      </c>
      <c r="L187" s="60"/>
      <c r="M187" s="198" t="s">
        <v>23</v>
      </c>
      <c r="N187" s="199" t="s">
        <v>46</v>
      </c>
      <c r="O187" s="4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3" t="s">
        <v>154</v>
      </c>
      <c r="AT187" s="23" t="s">
        <v>149</v>
      </c>
      <c r="AU187" s="23" t="s">
        <v>148</v>
      </c>
      <c r="AY187" s="23" t="s">
        <v>143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3" t="s">
        <v>148</v>
      </c>
      <c r="BK187" s="202">
        <f>ROUND(I187*H187,2)</f>
        <v>0</v>
      </c>
      <c r="BL187" s="23" t="s">
        <v>154</v>
      </c>
      <c r="BM187" s="23" t="s">
        <v>992</v>
      </c>
    </row>
    <row r="188" spans="2:63" s="10" customFormat="1" ht="29.85" customHeight="1">
      <c r="B188" s="175"/>
      <c r="C188" s="176"/>
      <c r="D188" s="177" t="s">
        <v>73</v>
      </c>
      <c r="E188" s="189" t="s">
        <v>308</v>
      </c>
      <c r="F188" s="189" t="s">
        <v>309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P189</f>
        <v>0</v>
      </c>
      <c r="Q188" s="183"/>
      <c r="R188" s="184">
        <f>R189</f>
        <v>0</v>
      </c>
      <c r="S188" s="183"/>
      <c r="T188" s="185">
        <f>T189</f>
        <v>0</v>
      </c>
      <c r="AR188" s="186" t="s">
        <v>82</v>
      </c>
      <c r="AT188" s="187" t="s">
        <v>73</v>
      </c>
      <c r="AU188" s="187" t="s">
        <v>82</v>
      </c>
      <c r="AY188" s="186" t="s">
        <v>143</v>
      </c>
      <c r="BK188" s="188">
        <f>BK189</f>
        <v>0</v>
      </c>
    </row>
    <row r="189" spans="2:65" s="1" customFormat="1" ht="38.25" customHeight="1">
      <c r="B189" s="40"/>
      <c r="C189" s="191" t="s">
        <v>330</v>
      </c>
      <c r="D189" s="191" t="s">
        <v>149</v>
      </c>
      <c r="E189" s="192" t="s">
        <v>311</v>
      </c>
      <c r="F189" s="193" t="s">
        <v>312</v>
      </c>
      <c r="G189" s="194" t="s">
        <v>293</v>
      </c>
      <c r="H189" s="195">
        <v>3.238</v>
      </c>
      <c r="I189" s="196"/>
      <c r="J189" s="197">
        <f>ROUND(I189*H189,2)</f>
        <v>0</v>
      </c>
      <c r="K189" s="193" t="s">
        <v>153</v>
      </c>
      <c r="L189" s="60"/>
      <c r="M189" s="198" t="s">
        <v>23</v>
      </c>
      <c r="N189" s="199" t="s">
        <v>46</v>
      </c>
      <c r="O189" s="4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3" t="s">
        <v>154</v>
      </c>
      <c r="AT189" s="23" t="s">
        <v>149</v>
      </c>
      <c r="AU189" s="23" t="s">
        <v>148</v>
      </c>
      <c r="AY189" s="23" t="s">
        <v>143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148</v>
      </c>
      <c r="BK189" s="202">
        <f>ROUND(I189*H189,2)</f>
        <v>0</v>
      </c>
      <c r="BL189" s="23" t="s">
        <v>154</v>
      </c>
      <c r="BM189" s="23" t="s">
        <v>993</v>
      </c>
    </row>
    <row r="190" spans="2:63" s="10" customFormat="1" ht="37.35" customHeight="1">
      <c r="B190" s="175"/>
      <c r="C190" s="176"/>
      <c r="D190" s="177" t="s">
        <v>73</v>
      </c>
      <c r="E190" s="178" t="s">
        <v>314</v>
      </c>
      <c r="F190" s="178" t="s">
        <v>315</v>
      </c>
      <c r="G190" s="176"/>
      <c r="H190" s="176"/>
      <c r="I190" s="179"/>
      <c r="J190" s="180">
        <f>BK190</f>
        <v>0</v>
      </c>
      <c r="K190" s="176"/>
      <c r="L190" s="181"/>
      <c r="M190" s="182"/>
      <c r="N190" s="183"/>
      <c r="O190" s="183"/>
      <c r="P190" s="184">
        <f>P191+P200+P206+P209+P230+P232+P235+P243+P250+P257+P272+P285</f>
        <v>0</v>
      </c>
      <c r="Q190" s="183"/>
      <c r="R190" s="184">
        <f>R191+R200+R206+R209+R230+R232+R235+R243+R250+R257+R272+R285</f>
        <v>1.506713</v>
      </c>
      <c r="S190" s="183"/>
      <c r="T190" s="185">
        <f>T191+T200+T206+T209+T230+T232+T235+T243+T250+T257+T272+T285</f>
        <v>0.387</v>
      </c>
      <c r="AR190" s="186" t="s">
        <v>148</v>
      </c>
      <c r="AT190" s="187" t="s">
        <v>73</v>
      </c>
      <c r="AU190" s="187" t="s">
        <v>74</v>
      </c>
      <c r="AY190" s="186" t="s">
        <v>143</v>
      </c>
      <c r="BK190" s="188">
        <f>BK191+BK200+BK206+BK209+BK230+BK232+BK235+BK243+BK250+BK257+BK272+BK285</f>
        <v>0</v>
      </c>
    </row>
    <row r="191" spans="2:63" s="10" customFormat="1" ht="19.95" customHeight="1">
      <c r="B191" s="175"/>
      <c r="C191" s="176"/>
      <c r="D191" s="177" t="s">
        <v>73</v>
      </c>
      <c r="E191" s="189" t="s">
        <v>994</v>
      </c>
      <c r="F191" s="189" t="s">
        <v>995</v>
      </c>
      <c r="G191" s="176"/>
      <c r="H191" s="176"/>
      <c r="I191" s="179"/>
      <c r="J191" s="190">
        <f>BK191</f>
        <v>0</v>
      </c>
      <c r="K191" s="176"/>
      <c r="L191" s="181"/>
      <c r="M191" s="182"/>
      <c r="N191" s="183"/>
      <c r="O191" s="183"/>
      <c r="P191" s="184">
        <f>SUM(P192:P199)</f>
        <v>0</v>
      </c>
      <c r="Q191" s="183"/>
      <c r="R191" s="184">
        <f>SUM(R192:R199)</f>
        <v>0.1101032</v>
      </c>
      <c r="S191" s="183"/>
      <c r="T191" s="185">
        <f>SUM(T192:T199)</f>
        <v>0</v>
      </c>
      <c r="AR191" s="186" t="s">
        <v>148</v>
      </c>
      <c r="AT191" s="187" t="s">
        <v>73</v>
      </c>
      <c r="AU191" s="187" t="s">
        <v>82</v>
      </c>
      <c r="AY191" s="186" t="s">
        <v>143</v>
      </c>
      <c r="BK191" s="188">
        <f>SUM(BK192:BK199)</f>
        <v>0</v>
      </c>
    </row>
    <row r="192" spans="2:65" s="1" customFormat="1" ht="25.5" customHeight="1">
      <c r="B192" s="40"/>
      <c r="C192" s="191" t="s">
        <v>336</v>
      </c>
      <c r="D192" s="191" t="s">
        <v>149</v>
      </c>
      <c r="E192" s="192" t="s">
        <v>996</v>
      </c>
      <c r="F192" s="193" t="s">
        <v>997</v>
      </c>
      <c r="G192" s="194" t="s">
        <v>152</v>
      </c>
      <c r="H192" s="195">
        <v>14.7</v>
      </c>
      <c r="I192" s="196"/>
      <c r="J192" s="197">
        <f>ROUND(I192*H192,2)</f>
        <v>0</v>
      </c>
      <c r="K192" s="193" t="s">
        <v>23</v>
      </c>
      <c r="L192" s="60"/>
      <c r="M192" s="198" t="s">
        <v>23</v>
      </c>
      <c r="N192" s="199" t="s">
        <v>46</v>
      </c>
      <c r="O192" s="41"/>
      <c r="P192" s="200">
        <f>O192*H192</f>
        <v>0</v>
      </c>
      <c r="Q192" s="200">
        <v>0.00458</v>
      </c>
      <c r="R192" s="200">
        <f>Q192*H192</f>
        <v>0.067326</v>
      </c>
      <c r="S192" s="200">
        <v>0</v>
      </c>
      <c r="T192" s="201">
        <f>S192*H192</f>
        <v>0</v>
      </c>
      <c r="AR192" s="23" t="s">
        <v>249</v>
      </c>
      <c r="AT192" s="23" t="s">
        <v>149</v>
      </c>
      <c r="AU192" s="23" t="s">
        <v>148</v>
      </c>
      <c r="AY192" s="23" t="s">
        <v>143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3" t="s">
        <v>148</v>
      </c>
      <c r="BK192" s="202">
        <f>ROUND(I192*H192,2)</f>
        <v>0</v>
      </c>
      <c r="BL192" s="23" t="s">
        <v>249</v>
      </c>
      <c r="BM192" s="23" t="s">
        <v>998</v>
      </c>
    </row>
    <row r="193" spans="2:51" s="12" customFormat="1" ht="12">
      <c r="B193" s="214"/>
      <c r="C193" s="215"/>
      <c r="D193" s="205" t="s">
        <v>157</v>
      </c>
      <c r="E193" s="216" t="s">
        <v>23</v>
      </c>
      <c r="F193" s="217" t="s">
        <v>925</v>
      </c>
      <c r="G193" s="215"/>
      <c r="H193" s="218">
        <v>14.7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157</v>
      </c>
      <c r="AU193" s="224" t="s">
        <v>148</v>
      </c>
      <c r="AV193" s="12" t="s">
        <v>148</v>
      </c>
      <c r="AW193" s="12" t="s">
        <v>37</v>
      </c>
      <c r="AX193" s="12" t="s">
        <v>82</v>
      </c>
      <c r="AY193" s="224" t="s">
        <v>143</v>
      </c>
    </row>
    <row r="194" spans="2:65" s="1" customFormat="1" ht="25.5" customHeight="1">
      <c r="B194" s="40"/>
      <c r="C194" s="191" t="s">
        <v>333</v>
      </c>
      <c r="D194" s="191" t="s">
        <v>149</v>
      </c>
      <c r="E194" s="192" t="s">
        <v>999</v>
      </c>
      <c r="F194" s="193" t="s">
        <v>1000</v>
      </c>
      <c r="G194" s="194" t="s">
        <v>152</v>
      </c>
      <c r="H194" s="195">
        <v>9.34</v>
      </c>
      <c r="I194" s="196"/>
      <c r="J194" s="197">
        <f>ROUND(I194*H194,2)</f>
        <v>0</v>
      </c>
      <c r="K194" s="193" t="s">
        <v>23</v>
      </c>
      <c r="L194" s="60"/>
      <c r="M194" s="198" t="s">
        <v>23</v>
      </c>
      <c r="N194" s="199" t="s">
        <v>46</v>
      </c>
      <c r="O194" s="41"/>
      <c r="P194" s="200">
        <f>O194*H194</f>
        <v>0</v>
      </c>
      <c r="Q194" s="200">
        <v>0.00458</v>
      </c>
      <c r="R194" s="200">
        <f>Q194*H194</f>
        <v>0.0427772</v>
      </c>
      <c r="S194" s="200">
        <v>0</v>
      </c>
      <c r="T194" s="201">
        <f>S194*H194</f>
        <v>0</v>
      </c>
      <c r="AR194" s="23" t="s">
        <v>249</v>
      </c>
      <c r="AT194" s="23" t="s">
        <v>149</v>
      </c>
      <c r="AU194" s="23" t="s">
        <v>148</v>
      </c>
      <c r="AY194" s="23" t="s">
        <v>143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3" t="s">
        <v>148</v>
      </c>
      <c r="BK194" s="202">
        <f>ROUND(I194*H194,2)</f>
        <v>0</v>
      </c>
      <c r="BL194" s="23" t="s">
        <v>249</v>
      </c>
      <c r="BM194" s="23" t="s">
        <v>1001</v>
      </c>
    </row>
    <row r="195" spans="2:51" s="12" customFormat="1" ht="12">
      <c r="B195" s="214"/>
      <c r="C195" s="215"/>
      <c r="D195" s="205" t="s">
        <v>157</v>
      </c>
      <c r="E195" s="216" t="s">
        <v>23</v>
      </c>
      <c r="F195" s="217" t="s">
        <v>1002</v>
      </c>
      <c r="G195" s="215"/>
      <c r="H195" s="218">
        <v>4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157</v>
      </c>
      <c r="AU195" s="224" t="s">
        <v>148</v>
      </c>
      <c r="AV195" s="12" t="s">
        <v>148</v>
      </c>
      <c r="AW195" s="12" t="s">
        <v>37</v>
      </c>
      <c r="AX195" s="12" t="s">
        <v>74</v>
      </c>
      <c r="AY195" s="224" t="s">
        <v>143</v>
      </c>
    </row>
    <row r="196" spans="2:51" s="12" customFormat="1" ht="12">
      <c r="B196" s="214"/>
      <c r="C196" s="215"/>
      <c r="D196" s="205" t="s">
        <v>157</v>
      </c>
      <c r="E196" s="216" t="s">
        <v>23</v>
      </c>
      <c r="F196" s="217" t="s">
        <v>1003</v>
      </c>
      <c r="G196" s="215"/>
      <c r="H196" s="218">
        <v>2.76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157</v>
      </c>
      <c r="AU196" s="224" t="s">
        <v>148</v>
      </c>
      <c r="AV196" s="12" t="s">
        <v>148</v>
      </c>
      <c r="AW196" s="12" t="s">
        <v>37</v>
      </c>
      <c r="AX196" s="12" t="s">
        <v>74</v>
      </c>
      <c r="AY196" s="224" t="s">
        <v>143</v>
      </c>
    </row>
    <row r="197" spans="2:51" s="12" customFormat="1" ht="12">
      <c r="B197" s="214"/>
      <c r="C197" s="215"/>
      <c r="D197" s="205" t="s">
        <v>157</v>
      </c>
      <c r="E197" s="216" t="s">
        <v>23</v>
      </c>
      <c r="F197" s="217" t="s">
        <v>1004</v>
      </c>
      <c r="G197" s="215"/>
      <c r="H197" s="218">
        <v>2.58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157</v>
      </c>
      <c r="AU197" s="224" t="s">
        <v>148</v>
      </c>
      <c r="AV197" s="12" t="s">
        <v>148</v>
      </c>
      <c r="AW197" s="12" t="s">
        <v>37</v>
      </c>
      <c r="AX197" s="12" t="s">
        <v>74</v>
      </c>
      <c r="AY197" s="224" t="s">
        <v>143</v>
      </c>
    </row>
    <row r="198" spans="2:51" s="13" customFormat="1" ht="12">
      <c r="B198" s="225"/>
      <c r="C198" s="226"/>
      <c r="D198" s="205" t="s">
        <v>157</v>
      </c>
      <c r="E198" s="227" t="s">
        <v>23</v>
      </c>
      <c r="F198" s="228" t="s">
        <v>165</v>
      </c>
      <c r="G198" s="226"/>
      <c r="H198" s="229">
        <v>9.34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157</v>
      </c>
      <c r="AU198" s="235" t="s">
        <v>148</v>
      </c>
      <c r="AV198" s="13" t="s">
        <v>154</v>
      </c>
      <c r="AW198" s="13" t="s">
        <v>37</v>
      </c>
      <c r="AX198" s="13" t="s">
        <v>82</v>
      </c>
      <c r="AY198" s="235" t="s">
        <v>143</v>
      </c>
    </row>
    <row r="199" spans="2:65" s="1" customFormat="1" ht="38.25" customHeight="1">
      <c r="B199" s="40"/>
      <c r="C199" s="191" t="s">
        <v>343</v>
      </c>
      <c r="D199" s="191" t="s">
        <v>149</v>
      </c>
      <c r="E199" s="192" t="s">
        <v>1005</v>
      </c>
      <c r="F199" s="193" t="s">
        <v>1006</v>
      </c>
      <c r="G199" s="194" t="s">
        <v>293</v>
      </c>
      <c r="H199" s="195">
        <v>0.11</v>
      </c>
      <c r="I199" s="196"/>
      <c r="J199" s="197">
        <f>ROUND(I199*H199,2)</f>
        <v>0</v>
      </c>
      <c r="K199" s="193" t="s">
        <v>153</v>
      </c>
      <c r="L199" s="60"/>
      <c r="M199" s="198" t="s">
        <v>23</v>
      </c>
      <c r="N199" s="199" t="s">
        <v>46</v>
      </c>
      <c r="O199" s="4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3" t="s">
        <v>249</v>
      </c>
      <c r="AT199" s="23" t="s">
        <v>149</v>
      </c>
      <c r="AU199" s="23" t="s">
        <v>148</v>
      </c>
      <c r="AY199" s="23" t="s">
        <v>143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3" t="s">
        <v>148</v>
      </c>
      <c r="BK199" s="202">
        <f>ROUND(I199*H199,2)</f>
        <v>0</v>
      </c>
      <c r="BL199" s="23" t="s">
        <v>249</v>
      </c>
      <c r="BM199" s="23" t="s">
        <v>1007</v>
      </c>
    </row>
    <row r="200" spans="2:63" s="10" customFormat="1" ht="29.85" customHeight="1">
      <c r="B200" s="175"/>
      <c r="C200" s="176"/>
      <c r="D200" s="177" t="s">
        <v>73</v>
      </c>
      <c r="E200" s="189" t="s">
        <v>322</v>
      </c>
      <c r="F200" s="189" t="s">
        <v>323</v>
      </c>
      <c r="G200" s="176"/>
      <c r="H200" s="176"/>
      <c r="I200" s="179"/>
      <c r="J200" s="190">
        <f>BK200</f>
        <v>0</v>
      </c>
      <c r="K200" s="176"/>
      <c r="L200" s="181"/>
      <c r="M200" s="182"/>
      <c r="N200" s="183"/>
      <c r="O200" s="183"/>
      <c r="P200" s="184">
        <f>SUM(P201:P205)</f>
        <v>0</v>
      </c>
      <c r="Q200" s="183"/>
      <c r="R200" s="184">
        <f>SUM(R201:R205)</f>
        <v>0.0359856</v>
      </c>
      <c r="S200" s="183"/>
      <c r="T200" s="185">
        <f>SUM(T201:T205)</f>
        <v>0</v>
      </c>
      <c r="AR200" s="186" t="s">
        <v>148</v>
      </c>
      <c r="AT200" s="187" t="s">
        <v>73</v>
      </c>
      <c r="AU200" s="187" t="s">
        <v>82</v>
      </c>
      <c r="AY200" s="186" t="s">
        <v>143</v>
      </c>
      <c r="BK200" s="188">
        <f>SUM(BK201:BK205)</f>
        <v>0</v>
      </c>
    </row>
    <row r="201" spans="2:65" s="1" customFormat="1" ht="25.5" customHeight="1">
      <c r="B201" s="40"/>
      <c r="C201" s="191" t="s">
        <v>347</v>
      </c>
      <c r="D201" s="191" t="s">
        <v>149</v>
      </c>
      <c r="E201" s="192" t="s">
        <v>1008</v>
      </c>
      <c r="F201" s="193" t="s">
        <v>1009</v>
      </c>
      <c r="G201" s="194" t="s">
        <v>152</v>
      </c>
      <c r="H201" s="195">
        <v>14.7</v>
      </c>
      <c r="I201" s="196"/>
      <c r="J201" s="197">
        <f>ROUND(I201*H201,2)</f>
        <v>0</v>
      </c>
      <c r="K201" s="193" t="s">
        <v>153</v>
      </c>
      <c r="L201" s="60"/>
      <c r="M201" s="198" t="s">
        <v>23</v>
      </c>
      <c r="N201" s="199" t="s">
        <v>46</v>
      </c>
      <c r="O201" s="41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AR201" s="23" t="s">
        <v>249</v>
      </c>
      <c r="AT201" s="23" t="s">
        <v>149</v>
      </c>
      <c r="AU201" s="23" t="s">
        <v>148</v>
      </c>
      <c r="AY201" s="23" t="s">
        <v>143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3" t="s">
        <v>148</v>
      </c>
      <c r="BK201" s="202">
        <f>ROUND(I201*H201,2)</f>
        <v>0</v>
      </c>
      <c r="BL201" s="23" t="s">
        <v>249</v>
      </c>
      <c r="BM201" s="23" t="s">
        <v>1010</v>
      </c>
    </row>
    <row r="202" spans="2:51" s="12" customFormat="1" ht="12">
      <c r="B202" s="214"/>
      <c r="C202" s="215"/>
      <c r="D202" s="205" t="s">
        <v>157</v>
      </c>
      <c r="E202" s="216" t="s">
        <v>23</v>
      </c>
      <c r="F202" s="217" t="s">
        <v>925</v>
      </c>
      <c r="G202" s="215"/>
      <c r="H202" s="218">
        <v>14.7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157</v>
      </c>
      <c r="AU202" s="224" t="s">
        <v>148</v>
      </c>
      <c r="AV202" s="12" t="s">
        <v>148</v>
      </c>
      <c r="AW202" s="12" t="s">
        <v>37</v>
      </c>
      <c r="AX202" s="12" t="s">
        <v>82</v>
      </c>
      <c r="AY202" s="224" t="s">
        <v>143</v>
      </c>
    </row>
    <row r="203" spans="2:65" s="1" customFormat="1" ht="16.5" customHeight="1">
      <c r="B203" s="40"/>
      <c r="C203" s="236" t="s">
        <v>351</v>
      </c>
      <c r="D203" s="236" t="s">
        <v>166</v>
      </c>
      <c r="E203" s="237" t="s">
        <v>1011</v>
      </c>
      <c r="F203" s="238" t="s">
        <v>1012</v>
      </c>
      <c r="G203" s="239" t="s">
        <v>152</v>
      </c>
      <c r="H203" s="240">
        <v>14.994</v>
      </c>
      <c r="I203" s="241"/>
      <c r="J203" s="242">
        <f>ROUND(I203*H203,2)</f>
        <v>0</v>
      </c>
      <c r="K203" s="238" t="s">
        <v>153</v>
      </c>
      <c r="L203" s="243"/>
      <c r="M203" s="244" t="s">
        <v>23</v>
      </c>
      <c r="N203" s="245" t="s">
        <v>46</v>
      </c>
      <c r="O203" s="41"/>
      <c r="P203" s="200">
        <f>O203*H203</f>
        <v>0</v>
      </c>
      <c r="Q203" s="200">
        <v>0.0024</v>
      </c>
      <c r="R203" s="200">
        <f>Q203*H203</f>
        <v>0.0359856</v>
      </c>
      <c r="S203" s="200">
        <v>0</v>
      </c>
      <c r="T203" s="201">
        <f>S203*H203</f>
        <v>0</v>
      </c>
      <c r="AR203" s="23" t="s">
        <v>333</v>
      </c>
      <c r="AT203" s="23" t="s">
        <v>166</v>
      </c>
      <c r="AU203" s="23" t="s">
        <v>148</v>
      </c>
      <c r="AY203" s="23" t="s">
        <v>143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3" t="s">
        <v>148</v>
      </c>
      <c r="BK203" s="202">
        <f>ROUND(I203*H203,2)</f>
        <v>0</v>
      </c>
      <c r="BL203" s="23" t="s">
        <v>249</v>
      </c>
      <c r="BM203" s="23" t="s">
        <v>1013</v>
      </c>
    </row>
    <row r="204" spans="2:51" s="12" customFormat="1" ht="12">
      <c r="B204" s="214"/>
      <c r="C204" s="215"/>
      <c r="D204" s="205" t="s">
        <v>157</v>
      </c>
      <c r="E204" s="215"/>
      <c r="F204" s="217" t="s">
        <v>1014</v>
      </c>
      <c r="G204" s="215"/>
      <c r="H204" s="218">
        <v>14.994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157</v>
      </c>
      <c r="AU204" s="224" t="s">
        <v>148</v>
      </c>
      <c r="AV204" s="12" t="s">
        <v>148</v>
      </c>
      <c r="AW204" s="12" t="s">
        <v>6</v>
      </c>
      <c r="AX204" s="12" t="s">
        <v>82</v>
      </c>
      <c r="AY204" s="224" t="s">
        <v>143</v>
      </c>
    </row>
    <row r="205" spans="2:65" s="1" customFormat="1" ht="38.25" customHeight="1">
      <c r="B205" s="40"/>
      <c r="C205" s="191" t="s">
        <v>353</v>
      </c>
      <c r="D205" s="191" t="s">
        <v>149</v>
      </c>
      <c r="E205" s="192" t="s">
        <v>1015</v>
      </c>
      <c r="F205" s="193" t="s">
        <v>1016</v>
      </c>
      <c r="G205" s="194" t="s">
        <v>293</v>
      </c>
      <c r="H205" s="195">
        <v>0.036</v>
      </c>
      <c r="I205" s="196"/>
      <c r="J205" s="197">
        <f>ROUND(I205*H205,2)</f>
        <v>0</v>
      </c>
      <c r="K205" s="193" t="s">
        <v>153</v>
      </c>
      <c r="L205" s="60"/>
      <c r="M205" s="198" t="s">
        <v>23</v>
      </c>
      <c r="N205" s="199" t="s">
        <v>46</v>
      </c>
      <c r="O205" s="4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3" t="s">
        <v>249</v>
      </c>
      <c r="AT205" s="23" t="s">
        <v>149</v>
      </c>
      <c r="AU205" s="23" t="s">
        <v>148</v>
      </c>
      <c r="AY205" s="23" t="s">
        <v>143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3" t="s">
        <v>148</v>
      </c>
      <c r="BK205" s="202">
        <f>ROUND(I205*H205,2)</f>
        <v>0</v>
      </c>
      <c r="BL205" s="23" t="s">
        <v>249</v>
      </c>
      <c r="BM205" s="23" t="s">
        <v>1017</v>
      </c>
    </row>
    <row r="206" spans="2:63" s="10" customFormat="1" ht="29.85" customHeight="1">
      <c r="B206" s="175"/>
      <c r="C206" s="176"/>
      <c r="D206" s="177" t="s">
        <v>73</v>
      </c>
      <c r="E206" s="189" t="s">
        <v>1018</v>
      </c>
      <c r="F206" s="189" t="s">
        <v>1019</v>
      </c>
      <c r="G206" s="176"/>
      <c r="H206" s="176"/>
      <c r="I206" s="179"/>
      <c r="J206" s="190">
        <f>BK206</f>
        <v>0</v>
      </c>
      <c r="K206" s="176"/>
      <c r="L206" s="181"/>
      <c r="M206" s="182"/>
      <c r="N206" s="183"/>
      <c r="O206" s="183"/>
      <c r="P206" s="184">
        <f>SUM(P207:P208)</f>
        <v>0</v>
      </c>
      <c r="Q206" s="183"/>
      <c r="R206" s="184">
        <f>SUM(R207:R208)</f>
        <v>0.0064</v>
      </c>
      <c r="S206" s="183"/>
      <c r="T206" s="185">
        <f>SUM(T207:T208)</f>
        <v>0</v>
      </c>
      <c r="AR206" s="186" t="s">
        <v>148</v>
      </c>
      <c r="AT206" s="187" t="s">
        <v>73</v>
      </c>
      <c r="AU206" s="187" t="s">
        <v>82</v>
      </c>
      <c r="AY206" s="186" t="s">
        <v>143</v>
      </c>
      <c r="BK206" s="188">
        <f>SUM(BK207:BK208)</f>
        <v>0</v>
      </c>
    </row>
    <row r="207" spans="2:65" s="1" customFormat="1" ht="16.5" customHeight="1">
      <c r="B207" s="40"/>
      <c r="C207" s="191" t="s">
        <v>360</v>
      </c>
      <c r="D207" s="191" t="s">
        <v>149</v>
      </c>
      <c r="E207" s="192" t="s">
        <v>1020</v>
      </c>
      <c r="F207" s="193" t="s">
        <v>1021</v>
      </c>
      <c r="G207" s="194" t="s">
        <v>262</v>
      </c>
      <c r="H207" s="195">
        <v>1</v>
      </c>
      <c r="I207" s="196"/>
      <c r="J207" s="197">
        <f>ROUND(I207*H207,2)</f>
        <v>0</v>
      </c>
      <c r="K207" s="193" t="s">
        <v>23</v>
      </c>
      <c r="L207" s="60"/>
      <c r="M207" s="198" t="s">
        <v>23</v>
      </c>
      <c r="N207" s="199" t="s">
        <v>46</v>
      </c>
      <c r="O207" s="4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3" t="s">
        <v>249</v>
      </c>
      <c r="AT207" s="23" t="s">
        <v>149</v>
      </c>
      <c r="AU207" s="23" t="s">
        <v>148</v>
      </c>
      <c r="AY207" s="23" t="s">
        <v>143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3" t="s">
        <v>148</v>
      </c>
      <c r="BK207" s="202">
        <f>ROUND(I207*H207,2)</f>
        <v>0</v>
      </c>
      <c r="BL207" s="23" t="s">
        <v>249</v>
      </c>
      <c r="BM207" s="23" t="s">
        <v>1022</v>
      </c>
    </row>
    <row r="208" spans="2:65" s="1" customFormat="1" ht="25.5" customHeight="1">
      <c r="B208" s="40"/>
      <c r="C208" s="191" t="s">
        <v>366</v>
      </c>
      <c r="D208" s="191" t="s">
        <v>149</v>
      </c>
      <c r="E208" s="192" t="s">
        <v>1023</v>
      </c>
      <c r="F208" s="193" t="s">
        <v>1024</v>
      </c>
      <c r="G208" s="194" t="s">
        <v>507</v>
      </c>
      <c r="H208" s="195">
        <v>1</v>
      </c>
      <c r="I208" s="196"/>
      <c r="J208" s="197">
        <f>ROUND(I208*H208,2)</f>
        <v>0</v>
      </c>
      <c r="K208" s="193" t="s">
        <v>153</v>
      </c>
      <c r="L208" s="60"/>
      <c r="M208" s="198" t="s">
        <v>23</v>
      </c>
      <c r="N208" s="199" t="s">
        <v>46</v>
      </c>
      <c r="O208" s="41"/>
      <c r="P208" s="200">
        <f>O208*H208</f>
        <v>0</v>
      </c>
      <c r="Q208" s="200">
        <v>0.0064</v>
      </c>
      <c r="R208" s="200">
        <f>Q208*H208</f>
        <v>0.0064</v>
      </c>
      <c r="S208" s="200">
        <v>0</v>
      </c>
      <c r="T208" s="201">
        <f>S208*H208</f>
        <v>0</v>
      </c>
      <c r="AR208" s="23" t="s">
        <v>249</v>
      </c>
      <c r="AT208" s="23" t="s">
        <v>149</v>
      </c>
      <c r="AU208" s="23" t="s">
        <v>148</v>
      </c>
      <c r="AY208" s="23" t="s">
        <v>143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3" t="s">
        <v>148</v>
      </c>
      <c r="BK208" s="202">
        <f>ROUND(I208*H208,2)</f>
        <v>0</v>
      </c>
      <c r="BL208" s="23" t="s">
        <v>249</v>
      </c>
      <c r="BM208" s="23" t="s">
        <v>1025</v>
      </c>
    </row>
    <row r="209" spans="2:63" s="10" customFormat="1" ht="29.85" customHeight="1">
      <c r="B209" s="175"/>
      <c r="C209" s="176"/>
      <c r="D209" s="177" t="s">
        <v>73</v>
      </c>
      <c r="E209" s="189" t="s">
        <v>1026</v>
      </c>
      <c r="F209" s="189" t="s">
        <v>1027</v>
      </c>
      <c r="G209" s="176"/>
      <c r="H209" s="176"/>
      <c r="I209" s="179"/>
      <c r="J209" s="190">
        <f>BK209</f>
        <v>0</v>
      </c>
      <c r="K209" s="176"/>
      <c r="L209" s="181"/>
      <c r="M209" s="182"/>
      <c r="N209" s="183"/>
      <c r="O209" s="183"/>
      <c r="P209" s="184">
        <f>SUM(P210:P229)</f>
        <v>0</v>
      </c>
      <c r="Q209" s="183"/>
      <c r="R209" s="184">
        <f>SUM(R210:R229)</f>
        <v>0</v>
      </c>
      <c r="S209" s="183"/>
      <c r="T209" s="185">
        <f>SUM(T210:T229)</f>
        <v>0.16140000000000002</v>
      </c>
      <c r="AR209" s="186" t="s">
        <v>148</v>
      </c>
      <c r="AT209" s="187" t="s">
        <v>73</v>
      </c>
      <c r="AU209" s="187" t="s">
        <v>82</v>
      </c>
      <c r="AY209" s="186" t="s">
        <v>143</v>
      </c>
      <c r="BK209" s="188">
        <f>SUM(BK210:BK229)</f>
        <v>0</v>
      </c>
    </row>
    <row r="210" spans="2:65" s="1" customFormat="1" ht="16.5" customHeight="1">
      <c r="B210" s="40"/>
      <c r="C210" s="191" t="s">
        <v>372</v>
      </c>
      <c r="D210" s="191" t="s">
        <v>149</v>
      </c>
      <c r="E210" s="192" t="s">
        <v>1028</v>
      </c>
      <c r="F210" s="193" t="s">
        <v>1029</v>
      </c>
      <c r="G210" s="194" t="s">
        <v>829</v>
      </c>
      <c r="H210" s="195">
        <v>4</v>
      </c>
      <c r="I210" s="196"/>
      <c r="J210" s="197">
        <f aca="true" t="shared" si="0" ref="J210:J229">ROUND(I210*H210,2)</f>
        <v>0</v>
      </c>
      <c r="K210" s="193" t="s">
        <v>153</v>
      </c>
      <c r="L210" s="60"/>
      <c r="M210" s="198" t="s">
        <v>23</v>
      </c>
      <c r="N210" s="199" t="s">
        <v>46</v>
      </c>
      <c r="O210" s="41"/>
      <c r="P210" s="200">
        <f aca="true" t="shared" si="1" ref="P210:P229">O210*H210</f>
        <v>0</v>
      </c>
      <c r="Q210" s="200">
        <v>0</v>
      </c>
      <c r="R210" s="200">
        <f aca="true" t="shared" si="2" ref="R210:R229">Q210*H210</f>
        <v>0</v>
      </c>
      <c r="S210" s="200">
        <v>0.01933</v>
      </c>
      <c r="T210" s="201">
        <f aca="true" t="shared" si="3" ref="T210:T229">S210*H210</f>
        <v>0.07732</v>
      </c>
      <c r="AR210" s="23" t="s">
        <v>249</v>
      </c>
      <c r="AT210" s="23" t="s">
        <v>149</v>
      </c>
      <c r="AU210" s="23" t="s">
        <v>148</v>
      </c>
      <c r="AY210" s="23" t="s">
        <v>143</v>
      </c>
      <c r="BE210" s="202">
        <f aca="true" t="shared" si="4" ref="BE210:BE229">IF(N210="základní",J210,0)</f>
        <v>0</v>
      </c>
      <c r="BF210" s="202">
        <f aca="true" t="shared" si="5" ref="BF210:BF229">IF(N210="snížená",J210,0)</f>
        <v>0</v>
      </c>
      <c r="BG210" s="202">
        <f aca="true" t="shared" si="6" ref="BG210:BG229">IF(N210="zákl. přenesená",J210,0)</f>
        <v>0</v>
      </c>
      <c r="BH210" s="202">
        <f aca="true" t="shared" si="7" ref="BH210:BH229">IF(N210="sníž. přenesená",J210,0)</f>
        <v>0</v>
      </c>
      <c r="BI210" s="202">
        <f aca="true" t="shared" si="8" ref="BI210:BI229">IF(N210="nulová",J210,0)</f>
        <v>0</v>
      </c>
      <c r="BJ210" s="23" t="s">
        <v>148</v>
      </c>
      <c r="BK210" s="202">
        <f aca="true" t="shared" si="9" ref="BK210:BK229">ROUND(I210*H210,2)</f>
        <v>0</v>
      </c>
      <c r="BL210" s="23" t="s">
        <v>249</v>
      </c>
      <c r="BM210" s="23" t="s">
        <v>1030</v>
      </c>
    </row>
    <row r="211" spans="2:65" s="1" customFormat="1" ht="16.5" customHeight="1">
      <c r="B211" s="40"/>
      <c r="C211" s="191" t="s">
        <v>378</v>
      </c>
      <c r="D211" s="191" t="s">
        <v>149</v>
      </c>
      <c r="E211" s="192" t="s">
        <v>1031</v>
      </c>
      <c r="F211" s="193" t="s">
        <v>1032</v>
      </c>
      <c r="G211" s="194" t="s">
        <v>829</v>
      </c>
      <c r="H211" s="195">
        <v>4</v>
      </c>
      <c r="I211" s="196"/>
      <c r="J211" s="197">
        <f t="shared" si="0"/>
        <v>0</v>
      </c>
      <c r="K211" s="193" t="s">
        <v>153</v>
      </c>
      <c r="L211" s="60"/>
      <c r="M211" s="198" t="s">
        <v>23</v>
      </c>
      <c r="N211" s="199" t="s">
        <v>46</v>
      </c>
      <c r="O211" s="41"/>
      <c r="P211" s="200">
        <f t="shared" si="1"/>
        <v>0</v>
      </c>
      <c r="Q211" s="200">
        <v>0</v>
      </c>
      <c r="R211" s="200">
        <f t="shared" si="2"/>
        <v>0</v>
      </c>
      <c r="S211" s="200">
        <v>0.01946</v>
      </c>
      <c r="T211" s="201">
        <f t="shared" si="3"/>
        <v>0.07784</v>
      </c>
      <c r="AR211" s="23" t="s">
        <v>249</v>
      </c>
      <c r="AT211" s="23" t="s">
        <v>149</v>
      </c>
      <c r="AU211" s="23" t="s">
        <v>148</v>
      </c>
      <c r="AY211" s="23" t="s">
        <v>143</v>
      </c>
      <c r="BE211" s="202">
        <f t="shared" si="4"/>
        <v>0</v>
      </c>
      <c r="BF211" s="202">
        <f t="shared" si="5"/>
        <v>0</v>
      </c>
      <c r="BG211" s="202">
        <f t="shared" si="6"/>
        <v>0</v>
      </c>
      <c r="BH211" s="202">
        <f t="shared" si="7"/>
        <v>0</v>
      </c>
      <c r="BI211" s="202">
        <f t="shared" si="8"/>
        <v>0</v>
      </c>
      <c r="BJ211" s="23" t="s">
        <v>148</v>
      </c>
      <c r="BK211" s="202">
        <f t="shared" si="9"/>
        <v>0</v>
      </c>
      <c r="BL211" s="23" t="s">
        <v>249</v>
      </c>
      <c r="BM211" s="23" t="s">
        <v>1033</v>
      </c>
    </row>
    <row r="212" spans="2:65" s="1" customFormat="1" ht="16.5" customHeight="1">
      <c r="B212" s="40"/>
      <c r="C212" s="191" t="s">
        <v>383</v>
      </c>
      <c r="D212" s="191" t="s">
        <v>149</v>
      </c>
      <c r="E212" s="192" t="s">
        <v>1034</v>
      </c>
      <c r="F212" s="193" t="s">
        <v>1035</v>
      </c>
      <c r="G212" s="194" t="s">
        <v>829</v>
      </c>
      <c r="H212" s="195">
        <v>4</v>
      </c>
      <c r="I212" s="196"/>
      <c r="J212" s="197">
        <f t="shared" si="0"/>
        <v>0</v>
      </c>
      <c r="K212" s="193" t="s">
        <v>153</v>
      </c>
      <c r="L212" s="60"/>
      <c r="M212" s="198" t="s">
        <v>23</v>
      </c>
      <c r="N212" s="199" t="s">
        <v>46</v>
      </c>
      <c r="O212" s="41"/>
      <c r="P212" s="200">
        <f t="shared" si="1"/>
        <v>0</v>
      </c>
      <c r="Q212" s="200">
        <v>0</v>
      </c>
      <c r="R212" s="200">
        <f t="shared" si="2"/>
        <v>0</v>
      </c>
      <c r="S212" s="200">
        <v>0.00156</v>
      </c>
      <c r="T212" s="201">
        <f t="shared" si="3"/>
        <v>0.00624</v>
      </c>
      <c r="AR212" s="23" t="s">
        <v>249</v>
      </c>
      <c r="AT212" s="23" t="s">
        <v>149</v>
      </c>
      <c r="AU212" s="23" t="s">
        <v>148</v>
      </c>
      <c r="AY212" s="23" t="s">
        <v>143</v>
      </c>
      <c r="BE212" s="202">
        <f t="shared" si="4"/>
        <v>0</v>
      </c>
      <c r="BF212" s="202">
        <f t="shared" si="5"/>
        <v>0</v>
      </c>
      <c r="BG212" s="202">
        <f t="shared" si="6"/>
        <v>0</v>
      </c>
      <c r="BH212" s="202">
        <f t="shared" si="7"/>
        <v>0</v>
      </c>
      <c r="BI212" s="202">
        <f t="shared" si="8"/>
        <v>0</v>
      </c>
      <c r="BJ212" s="23" t="s">
        <v>148</v>
      </c>
      <c r="BK212" s="202">
        <f t="shared" si="9"/>
        <v>0</v>
      </c>
      <c r="BL212" s="23" t="s">
        <v>249</v>
      </c>
      <c r="BM212" s="23" t="s">
        <v>1036</v>
      </c>
    </row>
    <row r="213" spans="2:65" s="1" customFormat="1" ht="25.5" customHeight="1">
      <c r="B213" s="40"/>
      <c r="C213" s="191" t="s">
        <v>389</v>
      </c>
      <c r="D213" s="191" t="s">
        <v>149</v>
      </c>
      <c r="E213" s="192" t="s">
        <v>1037</v>
      </c>
      <c r="F213" s="193" t="s">
        <v>1038</v>
      </c>
      <c r="G213" s="194" t="s">
        <v>293</v>
      </c>
      <c r="H213" s="195">
        <v>3.621</v>
      </c>
      <c r="I213" s="196"/>
      <c r="J213" s="197">
        <f t="shared" si="0"/>
        <v>0</v>
      </c>
      <c r="K213" s="193" t="s">
        <v>153</v>
      </c>
      <c r="L213" s="60"/>
      <c r="M213" s="198" t="s">
        <v>23</v>
      </c>
      <c r="N213" s="199" t="s">
        <v>46</v>
      </c>
      <c r="O213" s="41"/>
      <c r="P213" s="200">
        <f t="shared" si="1"/>
        <v>0</v>
      </c>
      <c r="Q213" s="200">
        <v>0</v>
      </c>
      <c r="R213" s="200">
        <f t="shared" si="2"/>
        <v>0</v>
      </c>
      <c r="S213" s="200">
        <v>0</v>
      </c>
      <c r="T213" s="201">
        <f t="shared" si="3"/>
        <v>0</v>
      </c>
      <c r="AR213" s="23" t="s">
        <v>249</v>
      </c>
      <c r="AT213" s="23" t="s">
        <v>149</v>
      </c>
      <c r="AU213" s="23" t="s">
        <v>148</v>
      </c>
      <c r="AY213" s="23" t="s">
        <v>143</v>
      </c>
      <c r="BE213" s="202">
        <f t="shared" si="4"/>
        <v>0</v>
      </c>
      <c r="BF213" s="202">
        <f t="shared" si="5"/>
        <v>0</v>
      </c>
      <c r="BG213" s="202">
        <f t="shared" si="6"/>
        <v>0</v>
      </c>
      <c r="BH213" s="202">
        <f t="shared" si="7"/>
        <v>0</v>
      </c>
      <c r="BI213" s="202">
        <f t="shared" si="8"/>
        <v>0</v>
      </c>
      <c r="BJ213" s="23" t="s">
        <v>148</v>
      </c>
      <c r="BK213" s="202">
        <f t="shared" si="9"/>
        <v>0</v>
      </c>
      <c r="BL213" s="23" t="s">
        <v>249</v>
      </c>
      <c r="BM213" s="23" t="s">
        <v>1039</v>
      </c>
    </row>
    <row r="214" spans="2:65" s="1" customFormat="1" ht="16.5" customHeight="1">
      <c r="B214" s="40"/>
      <c r="C214" s="191" t="s">
        <v>396</v>
      </c>
      <c r="D214" s="191" t="s">
        <v>149</v>
      </c>
      <c r="E214" s="192" t="s">
        <v>1040</v>
      </c>
      <c r="F214" s="193" t="s">
        <v>1041</v>
      </c>
      <c r="G214" s="194" t="s">
        <v>262</v>
      </c>
      <c r="H214" s="195">
        <v>1</v>
      </c>
      <c r="I214" s="196"/>
      <c r="J214" s="197">
        <f t="shared" si="0"/>
        <v>0</v>
      </c>
      <c r="K214" s="193" t="s">
        <v>23</v>
      </c>
      <c r="L214" s="60"/>
      <c r="M214" s="198" t="s">
        <v>23</v>
      </c>
      <c r="N214" s="199" t="s">
        <v>46</v>
      </c>
      <c r="O214" s="41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AR214" s="23" t="s">
        <v>249</v>
      </c>
      <c r="AT214" s="23" t="s">
        <v>149</v>
      </c>
      <c r="AU214" s="23" t="s">
        <v>148</v>
      </c>
      <c r="AY214" s="23" t="s">
        <v>143</v>
      </c>
      <c r="BE214" s="202">
        <f t="shared" si="4"/>
        <v>0</v>
      </c>
      <c r="BF214" s="202">
        <f t="shared" si="5"/>
        <v>0</v>
      </c>
      <c r="BG214" s="202">
        <f t="shared" si="6"/>
        <v>0</v>
      </c>
      <c r="BH214" s="202">
        <f t="shared" si="7"/>
        <v>0</v>
      </c>
      <c r="BI214" s="202">
        <f t="shared" si="8"/>
        <v>0</v>
      </c>
      <c r="BJ214" s="23" t="s">
        <v>148</v>
      </c>
      <c r="BK214" s="202">
        <f t="shared" si="9"/>
        <v>0</v>
      </c>
      <c r="BL214" s="23" t="s">
        <v>249</v>
      </c>
      <c r="BM214" s="23" t="s">
        <v>1042</v>
      </c>
    </row>
    <row r="215" spans="2:65" s="1" customFormat="1" ht="16.5" customHeight="1">
      <c r="B215" s="40"/>
      <c r="C215" s="236" t="s">
        <v>402</v>
      </c>
      <c r="D215" s="236" t="s">
        <v>166</v>
      </c>
      <c r="E215" s="237" t="s">
        <v>1043</v>
      </c>
      <c r="F215" s="238" t="s">
        <v>1044</v>
      </c>
      <c r="G215" s="239" t="s">
        <v>507</v>
      </c>
      <c r="H215" s="240">
        <v>2</v>
      </c>
      <c r="I215" s="241"/>
      <c r="J215" s="242">
        <f t="shared" si="0"/>
        <v>0</v>
      </c>
      <c r="K215" s="238" t="s">
        <v>23</v>
      </c>
      <c r="L215" s="243"/>
      <c r="M215" s="244" t="s">
        <v>23</v>
      </c>
      <c r="N215" s="245" t="s">
        <v>46</v>
      </c>
      <c r="O215" s="41"/>
      <c r="P215" s="200">
        <f t="shared" si="1"/>
        <v>0</v>
      </c>
      <c r="Q215" s="200">
        <v>0</v>
      </c>
      <c r="R215" s="200">
        <f t="shared" si="2"/>
        <v>0</v>
      </c>
      <c r="S215" s="200">
        <v>0</v>
      </c>
      <c r="T215" s="201">
        <f t="shared" si="3"/>
        <v>0</v>
      </c>
      <c r="AR215" s="23" t="s">
        <v>333</v>
      </c>
      <c r="AT215" s="23" t="s">
        <v>166</v>
      </c>
      <c r="AU215" s="23" t="s">
        <v>148</v>
      </c>
      <c r="AY215" s="23" t="s">
        <v>143</v>
      </c>
      <c r="BE215" s="202">
        <f t="shared" si="4"/>
        <v>0</v>
      </c>
      <c r="BF215" s="202">
        <f t="shared" si="5"/>
        <v>0</v>
      </c>
      <c r="BG215" s="202">
        <f t="shared" si="6"/>
        <v>0</v>
      </c>
      <c r="BH215" s="202">
        <f t="shared" si="7"/>
        <v>0</v>
      </c>
      <c r="BI215" s="202">
        <f t="shared" si="8"/>
        <v>0</v>
      </c>
      <c r="BJ215" s="23" t="s">
        <v>148</v>
      </c>
      <c r="BK215" s="202">
        <f t="shared" si="9"/>
        <v>0</v>
      </c>
      <c r="BL215" s="23" t="s">
        <v>249</v>
      </c>
      <c r="BM215" s="23" t="s">
        <v>1045</v>
      </c>
    </row>
    <row r="216" spans="2:65" s="1" customFormat="1" ht="16.5" customHeight="1">
      <c r="B216" s="40"/>
      <c r="C216" s="236" t="s">
        <v>408</v>
      </c>
      <c r="D216" s="236" t="s">
        <v>166</v>
      </c>
      <c r="E216" s="237" t="s">
        <v>1046</v>
      </c>
      <c r="F216" s="238" t="s">
        <v>1047</v>
      </c>
      <c r="G216" s="239" t="s">
        <v>507</v>
      </c>
      <c r="H216" s="240">
        <v>2</v>
      </c>
      <c r="I216" s="241"/>
      <c r="J216" s="242">
        <f t="shared" si="0"/>
        <v>0</v>
      </c>
      <c r="K216" s="238" t="s">
        <v>23</v>
      </c>
      <c r="L216" s="243"/>
      <c r="M216" s="244" t="s">
        <v>23</v>
      </c>
      <c r="N216" s="245" t="s">
        <v>46</v>
      </c>
      <c r="O216" s="41"/>
      <c r="P216" s="200">
        <f t="shared" si="1"/>
        <v>0</v>
      </c>
      <c r="Q216" s="200">
        <v>0</v>
      </c>
      <c r="R216" s="200">
        <f t="shared" si="2"/>
        <v>0</v>
      </c>
      <c r="S216" s="200">
        <v>0</v>
      </c>
      <c r="T216" s="201">
        <f t="shared" si="3"/>
        <v>0</v>
      </c>
      <c r="AR216" s="23" t="s">
        <v>333</v>
      </c>
      <c r="AT216" s="23" t="s">
        <v>166</v>
      </c>
      <c r="AU216" s="23" t="s">
        <v>148</v>
      </c>
      <c r="AY216" s="23" t="s">
        <v>143</v>
      </c>
      <c r="BE216" s="202">
        <f t="shared" si="4"/>
        <v>0</v>
      </c>
      <c r="BF216" s="202">
        <f t="shared" si="5"/>
        <v>0</v>
      </c>
      <c r="BG216" s="202">
        <f t="shared" si="6"/>
        <v>0</v>
      </c>
      <c r="BH216" s="202">
        <f t="shared" si="7"/>
        <v>0</v>
      </c>
      <c r="BI216" s="202">
        <f t="shared" si="8"/>
        <v>0</v>
      </c>
      <c r="BJ216" s="23" t="s">
        <v>148</v>
      </c>
      <c r="BK216" s="202">
        <f t="shared" si="9"/>
        <v>0</v>
      </c>
      <c r="BL216" s="23" t="s">
        <v>249</v>
      </c>
      <c r="BM216" s="23" t="s">
        <v>1048</v>
      </c>
    </row>
    <row r="217" spans="2:65" s="1" customFormat="1" ht="16.5" customHeight="1">
      <c r="B217" s="40"/>
      <c r="C217" s="236" t="s">
        <v>412</v>
      </c>
      <c r="D217" s="236" t="s">
        <v>166</v>
      </c>
      <c r="E217" s="237" t="s">
        <v>1049</v>
      </c>
      <c r="F217" s="238" t="s">
        <v>1050</v>
      </c>
      <c r="G217" s="239" t="s">
        <v>507</v>
      </c>
      <c r="H217" s="240">
        <v>1</v>
      </c>
      <c r="I217" s="241"/>
      <c r="J217" s="242">
        <f t="shared" si="0"/>
        <v>0</v>
      </c>
      <c r="K217" s="238" t="s">
        <v>23</v>
      </c>
      <c r="L217" s="243"/>
      <c r="M217" s="244" t="s">
        <v>23</v>
      </c>
      <c r="N217" s="245" t="s">
        <v>46</v>
      </c>
      <c r="O217" s="41"/>
      <c r="P217" s="200">
        <f t="shared" si="1"/>
        <v>0</v>
      </c>
      <c r="Q217" s="200">
        <v>0</v>
      </c>
      <c r="R217" s="200">
        <f t="shared" si="2"/>
        <v>0</v>
      </c>
      <c r="S217" s="200">
        <v>0</v>
      </c>
      <c r="T217" s="201">
        <f t="shared" si="3"/>
        <v>0</v>
      </c>
      <c r="AR217" s="23" t="s">
        <v>333</v>
      </c>
      <c r="AT217" s="23" t="s">
        <v>166</v>
      </c>
      <c r="AU217" s="23" t="s">
        <v>148</v>
      </c>
      <c r="AY217" s="23" t="s">
        <v>143</v>
      </c>
      <c r="BE217" s="202">
        <f t="shared" si="4"/>
        <v>0</v>
      </c>
      <c r="BF217" s="202">
        <f t="shared" si="5"/>
        <v>0</v>
      </c>
      <c r="BG217" s="202">
        <f t="shared" si="6"/>
        <v>0</v>
      </c>
      <c r="BH217" s="202">
        <f t="shared" si="7"/>
        <v>0</v>
      </c>
      <c r="BI217" s="202">
        <f t="shared" si="8"/>
        <v>0</v>
      </c>
      <c r="BJ217" s="23" t="s">
        <v>148</v>
      </c>
      <c r="BK217" s="202">
        <f t="shared" si="9"/>
        <v>0</v>
      </c>
      <c r="BL217" s="23" t="s">
        <v>249</v>
      </c>
      <c r="BM217" s="23" t="s">
        <v>1051</v>
      </c>
    </row>
    <row r="218" spans="2:65" s="1" customFormat="1" ht="16.5" customHeight="1">
      <c r="B218" s="40"/>
      <c r="C218" s="236" t="s">
        <v>417</v>
      </c>
      <c r="D218" s="236" t="s">
        <v>166</v>
      </c>
      <c r="E218" s="237" t="s">
        <v>1052</v>
      </c>
      <c r="F218" s="238" t="s">
        <v>1053</v>
      </c>
      <c r="G218" s="239" t="s">
        <v>507</v>
      </c>
      <c r="H218" s="240">
        <v>1</v>
      </c>
      <c r="I218" s="241"/>
      <c r="J218" s="242">
        <f t="shared" si="0"/>
        <v>0</v>
      </c>
      <c r="K218" s="238" t="s">
        <v>23</v>
      </c>
      <c r="L218" s="243"/>
      <c r="M218" s="244" t="s">
        <v>23</v>
      </c>
      <c r="N218" s="245" t="s">
        <v>46</v>
      </c>
      <c r="O218" s="41"/>
      <c r="P218" s="200">
        <f t="shared" si="1"/>
        <v>0</v>
      </c>
      <c r="Q218" s="200">
        <v>0</v>
      </c>
      <c r="R218" s="200">
        <f t="shared" si="2"/>
        <v>0</v>
      </c>
      <c r="S218" s="200">
        <v>0</v>
      </c>
      <c r="T218" s="201">
        <f t="shared" si="3"/>
        <v>0</v>
      </c>
      <c r="AR218" s="23" t="s">
        <v>333</v>
      </c>
      <c r="AT218" s="23" t="s">
        <v>166</v>
      </c>
      <c r="AU218" s="23" t="s">
        <v>148</v>
      </c>
      <c r="AY218" s="23" t="s">
        <v>143</v>
      </c>
      <c r="BE218" s="202">
        <f t="shared" si="4"/>
        <v>0</v>
      </c>
      <c r="BF218" s="202">
        <f t="shared" si="5"/>
        <v>0</v>
      </c>
      <c r="BG218" s="202">
        <f t="shared" si="6"/>
        <v>0</v>
      </c>
      <c r="BH218" s="202">
        <f t="shared" si="7"/>
        <v>0</v>
      </c>
      <c r="BI218" s="202">
        <f t="shared" si="8"/>
        <v>0</v>
      </c>
      <c r="BJ218" s="23" t="s">
        <v>148</v>
      </c>
      <c r="BK218" s="202">
        <f t="shared" si="9"/>
        <v>0</v>
      </c>
      <c r="BL218" s="23" t="s">
        <v>249</v>
      </c>
      <c r="BM218" s="23" t="s">
        <v>1054</v>
      </c>
    </row>
    <row r="219" spans="2:65" s="1" customFormat="1" ht="16.5" customHeight="1">
      <c r="B219" s="40"/>
      <c r="C219" s="236" t="s">
        <v>424</v>
      </c>
      <c r="D219" s="236" t="s">
        <v>166</v>
      </c>
      <c r="E219" s="237" t="s">
        <v>1055</v>
      </c>
      <c r="F219" s="238" t="s">
        <v>1056</v>
      </c>
      <c r="G219" s="239" t="s">
        <v>507</v>
      </c>
      <c r="H219" s="240">
        <v>1</v>
      </c>
      <c r="I219" s="241"/>
      <c r="J219" s="242">
        <f t="shared" si="0"/>
        <v>0</v>
      </c>
      <c r="K219" s="238" t="s">
        <v>23</v>
      </c>
      <c r="L219" s="243"/>
      <c r="M219" s="244" t="s">
        <v>23</v>
      </c>
      <c r="N219" s="245" t="s">
        <v>46</v>
      </c>
      <c r="O219" s="41"/>
      <c r="P219" s="200">
        <f t="shared" si="1"/>
        <v>0</v>
      </c>
      <c r="Q219" s="200">
        <v>0</v>
      </c>
      <c r="R219" s="200">
        <f t="shared" si="2"/>
        <v>0</v>
      </c>
      <c r="S219" s="200">
        <v>0</v>
      </c>
      <c r="T219" s="201">
        <f t="shared" si="3"/>
        <v>0</v>
      </c>
      <c r="AR219" s="23" t="s">
        <v>333</v>
      </c>
      <c r="AT219" s="23" t="s">
        <v>166</v>
      </c>
      <c r="AU219" s="23" t="s">
        <v>148</v>
      </c>
      <c r="AY219" s="23" t="s">
        <v>143</v>
      </c>
      <c r="BE219" s="202">
        <f t="shared" si="4"/>
        <v>0</v>
      </c>
      <c r="BF219" s="202">
        <f t="shared" si="5"/>
        <v>0</v>
      </c>
      <c r="BG219" s="202">
        <f t="shared" si="6"/>
        <v>0</v>
      </c>
      <c r="BH219" s="202">
        <f t="shared" si="7"/>
        <v>0</v>
      </c>
      <c r="BI219" s="202">
        <f t="shared" si="8"/>
        <v>0</v>
      </c>
      <c r="BJ219" s="23" t="s">
        <v>148</v>
      </c>
      <c r="BK219" s="202">
        <f t="shared" si="9"/>
        <v>0</v>
      </c>
      <c r="BL219" s="23" t="s">
        <v>249</v>
      </c>
      <c r="BM219" s="23" t="s">
        <v>1057</v>
      </c>
    </row>
    <row r="220" spans="2:65" s="1" customFormat="1" ht="16.5" customHeight="1">
      <c r="B220" s="40"/>
      <c r="C220" s="236" t="s">
        <v>429</v>
      </c>
      <c r="D220" s="236" t="s">
        <v>166</v>
      </c>
      <c r="E220" s="237" t="s">
        <v>1058</v>
      </c>
      <c r="F220" s="238" t="s">
        <v>1059</v>
      </c>
      <c r="G220" s="239" t="s">
        <v>507</v>
      </c>
      <c r="H220" s="240">
        <v>2</v>
      </c>
      <c r="I220" s="241"/>
      <c r="J220" s="242">
        <f t="shared" si="0"/>
        <v>0</v>
      </c>
      <c r="K220" s="238" t="s">
        <v>23</v>
      </c>
      <c r="L220" s="243"/>
      <c r="M220" s="244" t="s">
        <v>23</v>
      </c>
      <c r="N220" s="245" t="s">
        <v>46</v>
      </c>
      <c r="O220" s="41"/>
      <c r="P220" s="200">
        <f t="shared" si="1"/>
        <v>0</v>
      </c>
      <c r="Q220" s="200">
        <v>0</v>
      </c>
      <c r="R220" s="200">
        <f t="shared" si="2"/>
        <v>0</v>
      </c>
      <c r="S220" s="200">
        <v>0</v>
      </c>
      <c r="T220" s="201">
        <f t="shared" si="3"/>
        <v>0</v>
      </c>
      <c r="AR220" s="23" t="s">
        <v>333</v>
      </c>
      <c r="AT220" s="23" t="s">
        <v>166</v>
      </c>
      <c r="AU220" s="23" t="s">
        <v>148</v>
      </c>
      <c r="AY220" s="23" t="s">
        <v>143</v>
      </c>
      <c r="BE220" s="202">
        <f t="shared" si="4"/>
        <v>0</v>
      </c>
      <c r="BF220" s="202">
        <f t="shared" si="5"/>
        <v>0</v>
      </c>
      <c r="BG220" s="202">
        <f t="shared" si="6"/>
        <v>0</v>
      </c>
      <c r="BH220" s="202">
        <f t="shared" si="7"/>
        <v>0</v>
      </c>
      <c r="BI220" s="202">
        <f t="shared" si="8"/>
        <v>0</v>
      </c>
      <c r="BJ220" s="23" t="s">
        <v>148</v>
      </c>
      <c r="BK220" s="202">
        <f t="shared" si="9"/>
        <v>0</v>
      </c>
      <c r="BL220" s="23" t="s">
        <v>249</v>
      </c>
      <c r="BM220" s="23" t="s">
        <v>1060</v>
      </c>
    </row>
    <row r="221" spans="2:65" s="1" customFormat="1" ht="16.5" customHeight="1">
      <c r="B221" s="40"/>
      <c r="C221" s="236" t="s">
        <v>433</v>
      </c>
      <c r="D221" s="236" t="s">
        <v>166</v>
      </c>
      <c r="E221" s="237" t="s">
        <v>1061</v>
      </c>
      <c r="F221" s="238" t="s">
        <v>1062</v>
      </c>
      <c r="G221" s="239" t="s">
        <v>507</v>
      </c>
      <c r="H221" s="240">
        <v>2</v>
      </c>
      <c r="I221" s="241"/>
      <c r="J221" s="242">
        <f t="shared" si="0"/>
        <v>0</v>
      </c>
      <c r="K221" s="238" t="s">
        <v>23</v>
      </c>
      <c r="L221" s="243"/>
      <c r="M221" s="244" t="s">
        <v>23</v>
      </c>
      <c r="N221" s="245" t="s">
        <v>46</v>
      </c>
      <c r="O221" s="41"/>
      <c r="P221" s="200">
        <f t="shared" si="1"/>
        <v>0</v>
      </c>
      <c r="Q221" s="200">
        <v>0</v>
      </c>
      <c r="R221" s="200">
        <f t="shared" si="2"/>
        <v>0</v>
      </c>
      <c r="S221" s="200">
        <v>0</v>
      </c>
      <c r="T221" s="201">
        <f t="shared" si="3"/>
        <v>0</v>
      </c>
      <c r="AR221" s="23" t="s">
        <v>333</v>
      </c>
      <c r="AT221" s="23" t="s">
        <v>166</v>
      </c>
      <c r="AU221" s="23" t="s">
        <v>148</v>
      </c>
      <c r="AY221" s="23" t="s">
        <v>143</v>
      </c>
      <c r="BE221" s="202">
        <f t="shared" si="4"/>
        <v>0</v>
      </c>
      <c r="BF221" s="202">
        <f t="shared" si="5"/>
        <v>0</v>
      </c>
      <c r="BG221" s="202">
        <f t="shared" si="6"/>
        <v>0</v>
      </c>
      <c r="BH221" s="202">
        <f t="shared" si="7"/>
        <v>0</v>
      </c>
      <c r="BI221" s="202">
        <f t="shared" si="8"/>
        <v>0</v>
      </c>
      <c r="BJ221" s="23" t="s">
        <v>148</v>
      </c>
      <c r="BK221" s="202">
        <f t="shared" si="9"/>
        <v>0</v>
      </c>
      <c r="BL221" s="23" t="s">
        <v>249</v>
      </c>
      <c r="BM221" s="23" t="s">
        <v>1063</v>
      </c>
    </row>
    <row r="222" spans="2:65" s="1" customFormat="1" ht="16.5" customHeight="1">
      <c r="B222" s="40"/>
      <c r="C222" s="236" t="s">
        <v>438</v>
      </c>
      <c r="D222" s="236" t="s">
        <v>166</v>
      </c>
      <c r="E222" s="237" t="s">
        <v>1064</v>
      </c>
      <c r="F222" s="238" t="s">
        <v>1065</v>
      </c>
      <c r="G222" s="239" t="s">
        <v>507</v>
      </c>
      <c r="H222" s="240">
        <v>2</v>
      </c>
      <c r="I222" s="241"/>
      <c r="J222" s="242">
        <f t="shared" si="0"/>
        <v>0</v>
      </c>
      <c r="K222" s="238" t="s">
        <v>23</v>
      </c>
      <c r="L222" s="243"/>
      <c r="M222" s="244" t="s">
        <v>23</v>
      </c>
      <c r="N222" s="245" t="s">
        <v>46</v>
      </c>
      <c r="O222" s="41"/>
      <c r="P222" s="200">
        <f t="shared" si="1"/>
        <v>0</v>
      </c>
      <c r="Q222" s="200">
        <v>0</v>
      </c>
      <c r="R222" s="200">
        <f t="shared" si="2"/>
        <v>0</v>
      </c>
      <c r="S222" s="200">
        <v>0</v>
      </c>
      <c r="T222" s="201">
        <f t="shared" si="3"/>
        <v>0</v>
      </c>
      <c r="AR222" s="23" t="s">
        <v>333</v>
      </c>
      <c r="AT222" s="23" t="s">
        <v>166</v>
      </c>
      <c r="AU222" s="23" t="s">
        <v>148</v>
      </c>
      <c r="AY222" s="23" t="s">
        <v>143</v>
      </c>
      <c r="BE222" s="202">
        <f t="shared" si="4"/>
        <v>0</v>
      </c>
      <c r="BF222" s="202">
        <f t="shared" si="5"/>
        <v>0</v>
      </c>
      <c r="BG222" s="202">
        <f t="shared" si="6"/>
        <v>0</v>
      </c>
      <c r="BH222" s="202">
        <f t="shared" si="7"/>
        <v>0</v>
      </c>
      <c r="BI222" s="202">
        <f t="shared" si="8"/>
        <v>0</v>
      </c>
      <c r="BJ222" s="23" t="s">
        <v>148</v>
      </c>
      <c r="BK222" s="202">
        <f t="shared" si="9"/>
        <v>0</v>
      </c>
      <c r="BL222" s="23" t="s">
        <v>249</v>
      </c>
      <c r="BM222" s="23" t="s">
        <v>1066</v>
      </c>
    </row>
    <row r="223" spans="2:65" s="1" customFormat="1" ht="16.5" customHeight="1">
      <c r="B223" s="40"/>
      <c r="C223" s="236" t="s">
        <v>444</v>
      </c>
      <c r="D223" s="236" t="s">
        <v>166</v>
      </c>
      <c r="E223" s="237" t="s">
        <v>1067</v>
      </c>
      <c r="F223" s="238" t="s">
        <v>1068</v>
      </c>
      <c r="G223" s="239" t="s">
        <v>507</v>
      </c>
      <c r="H223" s="240">
        <v>2</v>
      </c>
      <c r="I223" s="241"/>
      <c r="J223" s="242">
        <f t="shared" si="0"/>
        <v>0</v>
      </c>
      <c r="K223" s="238" t="s">
        <v>23</v>
      </c>
      <c r="L223" s="243"/>
      <c r="M223" s="244" t="s">
        <v>23</v>
      </c>
      <c r="N223" s="245" t="s">
        <v>46</v>
      </c>
      <c r="O223" s="41"/>
      <c r="P223" s="200">
        <f t="shared" si="1"/>
        <v>0</v>
      </c>
      <c r="Q223" s="200">
        <v>0</v>
      </c>
      <c r="R223" s="200">
        <f t="shared" si="2"/>
        <v>0</v>
      </c>
      <c r="S223" s="200">
        <v>0</v>
      </c>
      <c r="T223" s="201">
        <f t="shared" si="3"/>
        <v>0</v>
      </c>
      <c r="AR223" s="23" t="s">
        <v>333</v>
      </c>
      <c r="AT223" s="23" t="s">
        <v>166</v>
      </c>
      <c r="AU223" s="23" t="s">
        <v>148</v>
      </c>
      <c r="AY223" s="23" t="s">
        <v>143</v>
      </c>
      <c r="BE223" s="202">
        <f t="shared" si="4"/>
        <v>0</v>
      </c>
      <c r="BF223" s="202">
        <f t="shared" si="5"/>
        <v>0</v>
      </c>
      <c r="BG223" s="202">
        <f t="shared" si="6"/>
        <v>0</v>
      </c>
      <c r="BH223" s="202">
        <f t="shared" si="7"/>
        <v>0</v>
      </c>
      <c r="BI223" s="202">
        <f t="shared" si="8"/>
        <v>0</v>
      </c>
      <c r="BJ223" s="23" t="s">
        <v>148</v>
      </c>
      <c r="BK223" s="202">
        <f t="shared" si="9"/>
        <v>0</v>
      </c>
      <c r="BL223" s="23" t="s">
        <v>249</v>
      </c>
      <c r="BM223" s="23" t="s">
        <v>1069</v>
      </c>
    </row>
    <row r="224" spans="2:65" s="1" customFormat="1" ht="16.5" customHeight="1">
      <c r="B224" s="40"/>
      <c r="C224" s="236" t="s">
        <v>448</v>
      </c>
      <c r="D224" s="236" t="s">
        <v>166</v>
      </c>
      <c r="E224" s="237" t="s">
        <v>1070</v>
      </c>
      <c r="F224" s="238" t="s">
        <v>1071</v>
      </c>
      <c r="G224" s="239" t="s">
        <v>507</v>
      </c>
      <c r="H224" s="240">
        <v>2</v>
      </c>
      <c r="I224" s="241"/>
      <c r="J224" s="242">
        <f t="shared" si="0"/>
        <v>0</v>
      </c>
      <c r="K224" s="238" t="s">
        <v>23</v>
      </c>
      <c r="L224" s="243"/>
      <c r="M224" s="244" t="s">
        <v>23</v>
      </c>
      <c r="N224" s="245" t="s">
        <v>46</v>
      </c>
      <c r="O224" s="41"/>
      <c r="P224" s="200">
        <f t="shared" si="1"/>
        <v>0</v>
      </c>
      <c r="Q224" s="200">
        <v>0</v>
      </c>
      <c r="R224" s="200">
        <f t="shared" si="2"/>
        <v>0</v>
      </c>
      <c r="S224" s="200">
        <v>0</v>
      </c>
      <c r="T224" s="201">
        <f t="shared" si="3"/>
        <v>0</v>
      </c>
      <c r="AR224" s="23" t="s">
        <v>333</v>
      </c>
      <c r="AT224" s="23" t="s">
        <v>166</v>
      </c>
      <c r="AU224" s="23" t="s">
        <v>148</v>
      </c>
      <c r="AY224" s="23" t="s">
        <v>143</v>
      </c>
      <c r="BE224" s="202">
        <f t="shared" si="4"/>
        <v>0</v>
      </c>
      <c r="BF224" s="202">
        <f t="shared" si="5"/>
        <v>0</v>
      </c>
      <c r="BG224" s="202">
        <f t="shared" si="6"/>
        <v>0</v>
      </c>
      <c r="BH224" s="202">
        <f t="shared" si="7"/>
        <v>0</v>
      </c>
      <c r="BI224" s="202">
        <f t="shared" si="8"/>
        <v>0</v>
      </c>
      <c r="BJ224" s="23" t="s">
        <v>148</v>
      </c>
      <c r="BK224" s="202">
        <f t="shared" si="9"/>
        <v>0</v>
      </c>
      <c r="BL224" s="23" t="s">
        <v>249</v>
      </c>
      <c r="BM224" s="23" t="s">
        <v>1072</v>
      </c>
    </row>
    <row r="225" spans="2:65" s="1" customFormat="1" ht="16.5" customHeight="1">
      <c r="B225" s="40"/>
      <c r="C225" s="236" t="s">
        <v>457</v>
      </c>
      <c r="D225" s="236" t="s">
        <v>166</v>
      </c>
      <c r="E225" s="237" t="s">
        <v>1073</v>
      </c>
      <c r="F225" s="238" t="s">
        <v>1074</v>
      </c>
      <c r="G225" s="239" t="s">
        <v>507</v>
      </c>
      <c r="H225" s="240">
        <v>2</v>
      </c>
      <c r="I225" s="241"/>
      <c r="J225" s="242">
        <f t="shared" si="0"/>
        <v>0</v>
      </c>
      <c r="K225" s="238" t="s">
        <v>23</v>
      </c>
      <c r="L225" s="243"/>
      <c r="M225" s="244" t="s">
        <v>23</v>
      </c>
      <c r="N225" s="245" t="s">
        <v>46</v>
      </c>
      <c r="O225" s="41"/>
      <c r="P225" s="200">
        <f t="shared" si="1"/>
        <v>0</v>
      </c>
      <c r="Q225" s="200">
        <v>0</v>
      </c>
      <c r="R225" s="200">
        <f t="shared" si="2"/>
        <v>0</v>
      </c>
      <c r="S225" s="200">
        <v>0</v>
      </c>
      <c r="T225" s="201">
        <f t="shared" si="3"/>
        <v>0</v>
      </c>
      <c r="AR225" s="23" t="s">
        <v>333</v>
      </c>
      <c r="AT225" s="23" t="s">
        <v>166</v>
      </c>
      <c r="AU225" s="23" t="s">
        <v>148</v>
      </c>
      <c r="AY225" s="23" t="s">
        <v>143</v>
      </c>
      <c r="BE225" s="202">
        <f t="shared" si="4"/>
        <v>0</v>
      </c>
      <c r="BF225" s="202">
        <f t="shared" si="5"/>
        <v>0</v>
      </c>
      <c r="BG225" s="202">
        <f t="shared" si="6"/>
        <v>0</v>
      </c>
      <c r="BH225" s="202">
        <f t="shared" si="7"/>
        <v>0</v>
      </c>
      <c r="BI225" s="202">
        <f t="shared" si="8"/>
        <v>0</v>
      </c>
      <c r="BJ225" s="23" t="s">
        <v>148</v>
      </c>
      <c r="BK225" s="202">
        <f t="shared" si="9"/>
        <v>0</v>
      </c>
      <c r="BL225" s="23" t="s">
        <v>249</v>
      </c>
      <c r="BM225" s="23" t="s">
        <v>1075</v>
      </c>
    </row>
    <row r="226" spans="2:65" s="1" customFormat="1" ht="16.5" customHeight="1">
      <c r="B226" s="40"/>
      <c r="C226" s="236" t="s">
        <v>463</v>
      </c>
      <c r="D226" s="236" t="s">
        <v>166</v>
      </c>
      <c r="E226" s="237" t="s">
        <v>1076</v>
      </c>
      <c r="F226" s="238" t="s">
        <v>1077</v>
      </c>
      <c r="G226" s="239" t="s">
        <v>507</v>
      </c>
      <c r="H226" s="240">
        <v>2</v>
      </c>
      <c r="I226" s="241"/>
      <c r="J226" s="242">
        <f t="shared" si="0"/>
        <v>0</v>
      </c>
      <c r="K226" s="238" t="s">
        <v>23</v>
      </c>
      <c r="L226" s="243"/>
      <c r="M226" s="244" t="s">
        <v>23</v>
      </c>
      <c r="N226" s="245" t="s">
        <v>46</v>
      </c>
      <c r="O226" s="41"/>
      <c r="P226" s="200">
        <f t="shared" si="1"/>
        <v>0</v>
      </c>
      <c r="Q226" s="200">
        <v>0</v>
      </c>
      <c r="R226" s="200">
        <f t="shared" si="2"/>
        <v>0</v>
      </c>
      <c r="S226" s="200">
        <v>0</v>
      </c>
      <c r="T226" s="201">
        <f t="shared" si="3"/>
        <v>0</v>
      </c>
      <c r="AR226" s="23" t="s">
        <v>333</v>
      </c>
      <c r="AT226" s="23" t="s">
        <v>166</v>
      </c>
      <c r="AU226" s="23" t="s">
        <v>148</v>
      </c>
      <c r="AY226" s="23" t="s">
        <v>143</v>
      </c>
      <c r="BE226" s="202">
        <f t="shared" si="4"/>
        <v>0</v>
      </c>
      <c r="BF226" s="202">
        <f t="shared" si="5"/>
        <v>0</v>
      </c>
      <c r="BG226" s="202">
        <f t="shared" si="6"/>
        <v>0</v>
      </c>
      <c r="BH226" s="202">
        <f t="shared" si="7"/>
        <v>0</v>
      </c>
      <c r="BI226" s="202">
        <f t="shared" si="8"/>
        <v>0</v>
      </c>
      <c r="BJ226" s="23" t="s">
        <v>148</v>
      </c>
      <c r="BK226" s="202">
        <f t="shared" si="9"/>
        <v>0</v>
      </c>
      <c r="BL226" s="23" t="s">
        <v>249</v>
      </c>
      <c r="BM226" s="23" t="s">
        <v>1078</v>
      </c>
    </row>
    <row r="227" spans="2:65" s="1" customFormat="1" ht="16.5" customHeight="1">
      <c r="B227" s="40"/>
      <c r="C227" s="236" t="s">
        <v>468</v>
      </c>
      <c r="D227" s="236" t="s">
        <v>166</v>
      </c>
      <c r="E227" s="237" t="s">
        <v>1079</v>
      </c>
      <c r="F227" s="238" t="s">
        <v>1080</v>
      </c>
      <c r="G227" s="239" t="s">
        <v>507</v>
      </c>
      <c r="H227" s="240">
        <v>2</v>
      </c>
      <c r="I227" s="241"/>
      <c r="J227" s="242">
        <f t="shared" si="0"/>
        <v>0</v>
      </c>
      <c r="K227" s="238" t="s">
        <v>23</v>
      </c>
      <c r="L227" s="243"/>
      <c r="M227" s="244" t="s">
        <v>23</v>
      </c>
      <c r="N227" s="245" t="s">
        <v>46</v>
      </c>
      <c r="O227" s="41"/>
      <c r="P227" s="200">
        <f t="shared" si="1"/>
        <v>0</v>
      </c>
      <c r="Q227" s="200">
        <v>0</v>
      </c>
      <c r="R227" s="200">
        <f t="shared" si="2"/>
        <v>0</v>
      </c>
      <c r="S227" s="200">
        <v>0</v>
      </c>
      <c r="T227" s="201">
        <f t="shared" si="3"/>
        <v>0</v>
      </c>
      <c r="AR227" s="23" t="s">
        <v>333</v>
      </c>
      <c r="AT227" s="23" t="s">
        <v>166</v>
      </c>
      <c r="AU227" s="23" t="s">
        <v>148</v>
      </c>
      <c r="AY227" s="23" t="s">
        <v>143</v>
      </c>
      <c r="BE227" s="202">
        <f t="shared" si="4"/>
        <v>0</v>
      </c>
      <c r="BF227" s="202">
        <f t="shared" si="5"/>
        <v>0</v>
      </c>
      <c r="BG227" s="202">
        <f t="shared" si="6"/>
        <v>0</v>
      </c>
      <c r="BH227" s="202">
        <f t="shared" si="7"/>
        <v>0</v>
      </c>
      <c r="BI227" s="202">
        <f t="shared" si="8"/>
        <v>0</v>
      </c>
      <c r="BJ227" s="23" t="s">
        <v>148</v>
      </c>
      <c r="BK227" s="202">
        <f t="shared" si="9"/>
        <v>0</v>
      </c>
      <c r="BL227" s="23" t="s">
        <v>249</v>
      </c>
      <c r="BM227" s="23" t="s">
        <v>1081</v>
      </c>
    </row>
    <row r="228" spans="2:65" s="1" customFormat="1" ht="16.5" customHeight="1">
      <c r="B228" s="40"/>
      <c r="C228" s="236" t="s">
        <v>474</v>
      </c>
      <c r="D228" s="236" t="s">
        <v>166</v>
      </c>
      <c r="E228" s="237" t="s">
        <v>1082</v>
      </c>
      <c r="F228" s="238" t="s">
        <v>1083</v>
      </c>
      <c r="G228" s="239" t="s">
        <v>507</v>
      </c>
      <c r="H228" s="240">
        <v>4</v>
      </c>
      <c r="I228" s="241"/>
      <c r="J228" s="242">
        <f t="shared" si="0"/>
        <v>0</v>
      </c>
      <c r="K228" s="238" t="s">
        <v>23</v>
      </c>
      <c r="L228" s="243"/>
      <c r="M228" s="244" t="s">
        <v>23</v>
      </c>
      <c r="N228" s="245" t="s">
        <v>46</v>
      </c>
      <c r="O228" s="41"/>
      <c r="P228" s="200">
        <f t="shared" si="1"/>
        <v>0</v>
      </c>
      <c r="Q228" s="200">
        <v>0</v>
      </c>
      <c r="R228" s="200">
        <f t="shared" si="2"/>
        <v>0</v>
      </c>
      <c r="S228" s="200">
        <v>0</v>
      </c>
      <c r="T228" s="201">
        <f t="shared" si="3"/>
        <v>0</v>
      </c>
      <c r="AR228" s="23" t="s">
        <v>333</v>
      </c>
      <c r="AT228" s="23" t="s">
        <v>166</v>
      </c>
      <c r="AU228" s="23" t="s">
        <v>148</v>
      </c>
      <c r="AY228" s="23" t="s">
        <v>143</v>
      </c>
      <c r="BE228" s="202">
        <f t="shared" si="4"/>
        <v>0</v>
      </c>
      <c r="BF228" s="202">
        <f t="shared" si="5"/>
        <v>0</v>
      </c>
      <c r="BG228" s="202">
        <f t="shared" si="6"/>
        <v>0</v>
      </c>
      <c r="BH228" s="202">
        <f t="shared" si="7"/>
        <v>0</v>
      </c>
      <c r="BI228" s="202">
        <f t="shared" si="8"/>
        <v>0</v>
      </c>
      <c r="BJ228" s="23" t="s">
        <v>148</v>
      </c>
      <c r="BK228" s="202">
        <f t="shared" si="9"/>
        <v>0</v>
      </c>
      <c r="BL228" s="23" t="s">
        <v>249</v>
      </c>
      <c r="BM228" s="23" t="s">
        <v>1084</v>
      </c>
    </row>
    <row r="229" spans="2:65" s="1" customFormat="1" ht="38.25" customHeight="1">
      <c r="B229" s="40"/>
      <c r="C229" s="191" t="s">
        <v>479</v>
      </c>
      <c r="D229" s="191" t="s">
        <v>149</v>
      </c>
      <c r="E229" s="192" t="s">
        <v>1085</v>
      </c>
      <c r="F229" s="193" t="s">
        <v>1086</v>
      </c>
      <c r="G229" s="194" t="s">
        <v>293</v>
      </c>
      <c r="H229" s="195">
        <v>2.78</v>
      </c>
      <c r="I229" s="196"/>
      <c r="J229" s="197">
        <f t="shared" si="0"/>
        <v>0</v>
      </c>
      <c r="K229" s="193" t="s">
        <v>153</v>
      </c>
      <c r="L229" s="60"/>
      <c r="M229" s="198" t="s">
        <v>23</v>
      </c>
      <c r="N229" s="199" t="s">
        <v>46</v>
      </c>
      <c r="O229" s="41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AR229" s="23" t="s">
        <v>249</v>
      </c>
      <c r="AT229" s="23" t="s">
        <v>149</v>
      </c>
      <c r="AU229" s="23" t="s">
        <v>148</v>
      </c>
      <c r="AY229" s="23" t="s">
        <v>143</v>
      </c>
      <c r="BE229" s="202">
        <f t="shared" si="4"/>
        <v>0</v>
      </c>
      <c r="BF229" s="202">
        <f t="shared" si="5"/>
        <v>0</v>
      </c>
      <c r="BG229" s="202">
        <f t="shared" si="6"/>
        <v>0</v>
      </c>
      <c r="BH229" s="202">
        <f t="shared" si="7"/>
        <v>0</v>
      </c>
      <c r="BI229" s="202">
        <f t="shared" si="8"/>
        <v>0</v>
      </c>
      <c r="BJ229" s="23" t="s">
        <v>148</v>
      </c>
      <c r="BK229" s="202">
        <f t="shared" si="9"/>
        <v>0</v>
      </c>
      <c r="BL229" s="23" t="s">
        <v>249</v>
      </c>
      <c r="BM229" s="23" t="s">
        <v>1087</v>
      </c>
    </row>
    <row r="230" spans="2:63" s="10" customFormat="1" ht="29.85" customHeight="1">
      <c r="B230" s="175"/>
      <c r="C230" s="176"/>
      <c r="D230" s="177" t="s">
        <v>73</v>
      </c>
      <c r="E230" s="189" t="s">
        <v>370</v>
      </c>
      <c r="F230" s="189" t="s">
        <v>371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P231</f>
        <v>0</v>
      </c>
      <c r="Q230" s="183"/>
      <c r="R230" s="184">
        <f>R231</f>
        <v>0</v>
      </c>
      <c r="S230" s="183"/>
      <c r="T230" s="185">
        <f>T231</f>
        <v>0</v>
      </c>
      <c r="AR230" s="186" t="s">
        <v>148</v>
      </c>
      <c r="AT230" s="187" t="s">
        <v>73</v>
      </c>
      <c r="AU230" s="187" t="s">
        <v>82</v>
      </c>
      <c r="AY230" s="186" t="s">
        <v>143</v>
      </c>
      <c r="BK230" s="188">
        <f>BK231</f>
        <v>0</v>
      </c>
    </row>
    <row r="231" spans="2:65" s="1" customFormat="1" ht="16.5" customHeight="1">
      <c r="B231" s="40"/>
      <c r="C231" s="191" t="s">
        <v>484</v>
      </c>
      <c r="D231" s="191" t="s">
        <v>149</v>
      </c>
      <c r="E231" s="192" t="s">
        <v>1088</v>
      </c>
      <c r="F231" s="193" t="s">
        <v>1089</v>
      </c>
      <c r="G231" s="194" t="s">
        <v>262</v>
      </c>
      <c r="H231" s="195">
        <v>1</v>
      </c>
      <c r="I231" s="196"/>
      <c r="J231" s="197">
        <f>ROUND(I231*H231,2)</f>
        <v>0</v>
      </c>
      <c r="K231" s="193" t="s">
        <v>23</v>
      </c>
      <c r="L231" s="60"/>
      <c r="M231" s="198" t="s">
        <v>23</v>
      </c>
      <c r="N231" s="199" t="s">
        <v>46</v>
      </c>
      <c r="O231" s="4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3" t="s">
        <v>249</v>
      </c>
      <c r="AT231" s="23" t="s">
        <v>149</v>
      </c>
      <c r="AU231" s="23" t="s">
        <v>148</v>
      </c>
      <c r="AY231" s="23" t="s">
        <v>143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3" t="s">
        <v>148</v>
      </c>
      <c r="BK231" s="202">
        <f>ROUND(I231*H231,2)</f>
        <v>0</v>
      </c>
      <c r="BL231" s="23" t="s">
        <v>249</v>
      </c>
      <c r="BM231" s="23" t="s">
        <v>1090</v>
      </c>
    </row>
    <row r="232" spans="2:63" s="10" customFormat="1" ht="29.85" customHeight="1">
      <c r="B232" s="175"/>
      <c r="C232" s="176"/>
      <c r="D232" s="177" t="s">
        <v>73</v>
      </c>
      <c r="E232" s="189" t="s">
        <v>1091</v>
      </c>
      <c r="F232" s="189" t="s">
        <v>1092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SUM(P233:P234)</f>
        <v>0</v>
      </c>
      <c r="Q232" s="183"/>
      <c r="R232" s="184">
        <f>SUM(R233:R234)</f>
        <v>0</v>
      </c>
      <c r="S232" s="183"/>
      <c r="T232" s="185">
        <f>SUM(T233:T234)</f>
        <v>0</v>
      </c>
      <c r="AR232" s="186" t="s">
        <v>148</v>
      </c>
      <c r="AT232" s="187" t="s">
        <v>73</v>
      </c>
      <c r="AU232" s="187" t="s">
        <v>82</v>
      </c>
      <c r="AY232" s="186" t="s">
        <v>143</v>
      </c>
      <c r="BK232" s="188">
        <f>SUM(BK233:BK234)</f>
        <v>0</v>
      </c>
    </row>
    <row r="233" spans="2:65" s="1" customFormat="1" ht="16.5" customHeight="1">
      <c r="B233" s="40"/>
      <c r="C233" s="191" t="s">
        <v>488</v>
      </c>
      <c r="D233" s="191" t="s">
        <v>149</v>
      </c>
      <c r="E233" s="192" t="s">
        <v>1093</v>
      </c>
      <c r="F233" s="193" t="s">
        <v>1094</v>
      </c>
      <c r="G233" s="194" t="s">
        <v>507</v>
      </c>
      <c r="H233" s="195">
        <v>2</v>
      </c>
      <c r="I233" s="196"/>
      <c r="J233" s="197">
        <f>ROUND(I233*H233,2)</f>
        <v>0</v>
      </c>
      <c r="K233" s="193" t="s">
        <v>153</v>
      </c>
      <c r="L233" s="60"/>
      <c r="M233" s="198" t="s">
        <v>23</v>
      </c>
      <c r="N233" s="199" t="s">
        <v>46</v>
      </c>
      <c r="O233" s="4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3" t="s">
        <v>249</v>
      </c>
      <c r="AT233" s="23" t="s">
        <v>149</v>
      </c>
      <c r="AU233" s="23" t="s">
        <v>148</v>
      </c>
      <c r="AY233" s="23" t="s">
        <v>143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3" t="s">
        <v>148</v>
      </c>
      <c r="BK233" s="202">
        <f>ROUND(I233*H233,2)</f>
        <v>0</v>
      </c>
      <c r="BL233" s="23" t="s">
        <v>249</v>
      </c>
      <c r="BM233" s="23" t="s">
        <v>1095</v>
      </c>
    </row>
    <row r="234" spans="2:65" s="1" customFormat="1" ht="16.5" customHeight="1">
      <c r="B234" s="40"/>
      <c r="C234" s="236" t="s">
        <v>492</v>
      </c>
      <c r="D234" s="236" t="s">
        <v>166</v>
      </c>
      <c r="E234" s="237" t="s">
        <v>1096</v>
      </c>
      <c r="F234" s="238" t="s">
        <v>1097</v>
      </c>
      <c r="G234" s="239" t="s">
        <v>507</v>
      </c>
      <c r="H234" s="240">
        <v>2</v>
      </c>
      <c r="I234" s="241"/>
      <c r="J234" s="242">
        <f>ROUND(I234*H234,2)</f>
        <v>0</v>
      </c>
      <c r="K234" s="238" t="s">
        <v>23</v>
      </c>
      <c r="L234" s="243"/>
      <c r="M234" s="244" t="s">
        <v>23</v>
      </c>
      <c r="N234" s="245" t="s">
        <v>46</v>
      </c>
      <c r="O234" s="4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3" t="s">
        <v>333</v>
      </c>
      <c r="AT234" s="23" t="s">
        <v>166</v>
      </c>
      <c r="AU234" s="23" t="s">
        <v>148</v>
      </c>
      <c r="AY234" s="23" t="s">
        <v>143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3" t="s">
        <v>148</v>
      </c>
      <c r="BK234" s="202">
        <f>ROUND(I234*H234,2)</f>
        <v>0</v>
      </c>
      <c r="BL234" s="23" t="s">
        <v>249</v>
      </c>
      <c r="BM234" s="23" t="s">
        <v>1098</v>
      </c>
    </row>
    <row r="235" spans="2:63" s="10" customFormat="1" ht="29.85" customHeight="1">
      <c r="B235" s="175"/>
      <c r="C235" s="176"/>
      <c r="D235" s="177" t="s">
        <v>73</v>
      </c>
      <c r="E235" s="189" t="s">
        <v>472</v>
      </c>
      <c r="F235" s="189" t="s">
        <v>473</v>
      </c>
      <c r="G235" s="176"/>
      <c r="H235" s="176"/>
      <c r="I235" s="179"/>
      <c r="J235" s="190">
        <f>BK235</f>
        <v>0</v>
      </c>
      <c r="K235" s="176"/>
      <c r="L235" s="181"/>
      <c r="M235" s="182"/>
      <c r="N235" s="183"/>
      <c r="O235" s="183"/>
      <c r="P235" s="184">
        <f>SUM(P236:P242)</f>
        <v>0</v>
      </c>
      <c r="Q235" s="183"/>
      <c r="R235" s="184">
        <f>SUM(R236:R242)</f>
        <v>0.2002778</v>
      </c>
      <c r="S235" s="183"/>
      <c r="T235" s="185">
        <f>SUM(T236:T242)</f>
        <v>0</v>
      </c>
      <c r="AR235" s="186" t="s">
        <v>148</v>
      </c>
      <c r="AT235" s="187" t="s">
        <v>73</v>
      </c>
      <c r="AU235" s="187" t="s">
        <v>82</v>
      </c>
      <c r="AY235" s="186" t="s">
        <v>143</v>
      </c>
      <c r="BK235" s="188">
        <f>SUM(BK236:BK242)</f>
        <v>0</v>
      </c>
    </row>
    <row r="236" spans="2:65" s="1" customFormat="1" ht="38.25" customHeight="1">
      <c r="B236" s="40"/>
      <c r="C236" s="191" t="s">
        <v>146</v>
      </c>
      <c r="D236" s="191" t="s">
        <v>149</v>
      </c>
      <c r="E236" s="192" t="s">
        <v>1099</v>
      </c>
      <c r="F236" s="193" t="s">
        <v>1100</v>
      </c>
      <c r="G236" s="194" t="s">
        <v>152</v>
      </c>
      <c r="H236" s="195">
        <v>14.7</v>
      </c>
      <c r="I236" s="196"/>
      <c r="J236" s="197">
        <f>ROUND(I236*H236,2)</f>
        <v>0</v>
      </c>
      <c r="K236" s="193" t="s">
        <v>153</v>
      </c>
      <c r="L236" s="60"/>
      <c r="M236" s="198" t="s">
        <v>23</v>
      </c>
      <c r="N236" s="199" t="s">
        <v>46</v>
      </c>
      <c r="O236" s="41"/>
      <c r="P236" s="200">
        <f>O236*H236</f>
        <v>0</v>
      </c>
      <c r="Q236" s="200">
        <v>0.01254</v>
      </c>
      <c r="R236" s="200">
        <f>Q236*H236</f>
        <v>0.184338</v>
      </c>
      <c r="S236" s="200">
        <v>0</v>
      </c>
      <c r="T236" s="201">
        <f>S236*H236</f>
        <v>0</v>
      </c>
      <c r="AR236" s="23" t="s">
        <v>249</v>
      </c>
      <c r="AT236" s="23" t="s">
        <v>149</v>
      </c>
      <c r="AU236" s="23" t="s">
        <v>148</v>
      </c>
      <c r="AY236" s="23" t="s">
        <v>143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3" t="s">
        <v>148</v>
      </c>
      <c r="BK236" s="202">
        <f>ROUND(I236*H236,2)</f>
        <v>0</v>
      </c>
      <c r="BL236" s="23" t="s">
        <v>249</v>
      </c>
      <c r="BM236" s="23" t="s">
        <v>1101</v>
      </c>
    </row>
    <row r="237" spans="2:51" s="12" customFormat="1" ht="12">
      <c r="B237" s="214"/>
      <c r="C237" s="215"/>
      <c r="D237" s="205" t="s">
        <v>157</v>
      </c>
      <c r="E237" s="216" t="s">
        <v>23</v>
      </c>
      <c r="F237" s="217" t="s">
        <v>925</v>
      </c>
      <c r="G237" s="215"/>
      <c r="H237" s="218">
        <v>14.7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157</v>
      </c>
      <c r="AU237" s="224" t="s">
        <v>148</v>
      </c>
      <c r="AV237" s="12" t="s">
        <v>148</v>
      </c>
      <c r="AW237" s="12" t="s">
        <v>37</v>
      </c>
      <c r="AX237" s="12" t="s">
        <v>82</v>
      </c>
      <c r="AY237" s="224" t="s">
        <v>143</v>
      </c>
    </row>
    <row r="238" spans="2:65" s="1" customFormat="1" ht="25.5" customHeight="1">
      <c r="B238" s="40"/>
      <c r="C238" s="191" t="s">
        <v>498</v>
      </c>
      <c r="D238" s="191" t="s">
        <v>149</v>
      </c>
      <c r="E238" s="192" t="s">
        <v>493</v>
      </c>
      <c r="F238" s="193" t="s">
        <v>494</v>
      </c>
      <c r="G238" s="194" t="s">
        <v>152</v>
      </c>
      <c r="H238" s="195">
        <v>14.7</v>
      </c>
      <c r="I238" s="196"/>
      <c r="J238" s="197">
        <f>ROUND(I238*H238,2)</f>
        <v>0</v>
      </c>
      <c r="K238" s="193" t="s">
        <v>153</v>
      </c>
      <c r="L238" s="60"/>
      <c r="M238" s="198" t="s">
        <v>23</v>
      </c>
      <c r="N238" s="199" t="s">
        <v>46</v>
      </c>
      <c r="O238" s="41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3" t="s">
        <v>249</v>
      </c>
      <c r="AT238" s="23" t="s">
        <v>149</v>
      </c>
      <c r="AU238" s="23" t="s">
        <v>148</v>
      </c>
      <c r="AY238" s="23" t="s">
        <v>143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148</v>
      </c>
      <c r="BK238" s="202">
        <f>ROUND(I238*H238,2)</f>
        <v>0</v>
      </c>
      <c r="BL238" s="23" t="s">
        <v>249</v>
      </c>
      <c r="BM238" s="23" t="s">
        <v>1102</v>
      </c>
    </row>
    <row r="239" spans="2:65" s="1" customFormat="1" ht="16.5" customHeight="1">
      <c r="B239" s="40"/>
      <c r="C239" s="236" t="s">
        <v>504</v>
      </c>
      <c r="D239" s="236" t="s">
        <v>166</v>
      </c>
      <c r="E239" s="237" t="s">
        <v>480</v>
      </c>
      <c r="F239" s="238" t="s">
        <v>481</v>
      </c>
      <c r="G239" s="239" t="s">
        <v>152</v>
      </c>
      <c r="H239" s="240">
        <v>16.17</v>
      </c>
      <c r="I239" s="241"/>
      <c r="J239" s="242">
        <f>ROUND(I239*H239,2)</f>
        <v>0</v>
      </c>
      <c r="K239" s="238" t="s">
        <v>153</v>
      </c>
      <c r="L239" s="243"/>
      <c r="M239" s="244" t="s">
        <v>23</v>
      </c>
      <c r="N239" s="245" t="s">
        <v>46</v>
      </c>
      <c r="O239" s="41"/>
      <c r="P239" s="200">
        <f>O239*H239</f>
        <v>0</v>
      </c>
      <c r="Q239" s="200">
        <v>0.00014</v>
      </c>
      <c r="R239" s="200">
        <f>Q239*H239</f>
        <v>0.0022638</v>
      </c>
      <c r="S239" s="200">
        <v>0</v>
      </c>
      <c r="T239" s="201">
        <f>S239*H239</f>
        <v>0</v>
      </c>
      <c r="AR239" s="23" t="s">
        <v>333</v>
      </c>
      <c r="AT239" s="23" t="s">
        <v>166</v>
      </c>
      <c r="AU239" s="23" t="s">
        <v>148</v>
      </c>
      <c r="AY239" s="23" t="s">
        <v>143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3" t="s">
        <v>148</v>
      </c>
      <c r="BK239" s="202">
        <f>ROUND(I239*H239,2)</f>
        <v>0</v>
      </c>
      <c r="BL239" s="23" t="s">
        <v>249</v>
      </c>
      <c r="BM239" s="23" t="s">
        <v>1103</v>
      </c>
    </row>
    <row r="240" spans="2:51" s="12" customFormat="1" ht="12">
      <c r="B240" s="214"/>
      <c r="C240" s="215"/>
      <c r="D240" s="205" t="s">
        <v>157</v>
      </c>
      <c r="E240" s="215"/>
      <c r="F240" s="217" t="s">
        <v>1104</v>
      </c>
      <c r="G240" s="215"/>
      <c r="H240" s="218">
        <v>16.17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157</v>
      </c>
      <c r="AU240" s="224" t="s">
        <v>148</v>
      </c>
      <c r="AV240" s="12" t="s">
        <v>148</v>
      </c>
      <c r="AW240" s="12" t="s">
        <v>6</v>
      </c>
      <c r="AX240" s="12" t="s">
        <v>82</v>
      </c>
      <c r="AY240" s="224" t="s">
        <v>143</v>
      </c>
    </row>
    <row r="241" spans="2:65" s="1" customFormat="1" ht="38.25" customHeight="1">
      <c r="B241" s="40"/>
      <c r="C241" s="191" t="s">
        <v>510</v>
      </c>
      <c r="D241" s="191" t="s">
        <v>149</v>
      </c>
      <c r="E241" s="192" t="s">
        <v>1105</v>
      </c>
      <c r="F241" s="193" t="s">
        <v>1106</v>
      </c>
      <c r="G241" s="194" t="s">
        <v>186</v>
      </c>
      <c r="H241" s="195">
        <v>2.6</v>
      </c>
      <c r="I241" s="196"/>
      <c r="J241" s="197">
        <f>ROUND(I241*H241,2)</f>
        <v>0</v>
      </c>
      <c r="K241" s="193" t="s">
        <v>153</v>
      </c>
      <c r="L241" s="60"/>
      <c r="M241" s="198" t="s">
        <v>23</v>
      </c>
      <c r="N241" s="199" t="s">
        <v>46</v>
      </c>
      <c r="O241" s="41"/>
      <c r="P241" s="200">
        <f>O241*H241</f>
        <v>0</v>
      </c>
      <c r="Q241" s="200">
        <v>0.00526</v>
      </c>
      <c r="R241" s="200">
        <f>Q241*H241</f>
        <v>0.013676</v>
      </c>
      <c r="S241" s="200">
        <v>0</v>
      </c>
      <c r="T241" s="201">
        <f>S241*H241</f>
        <v>0</v>
      </c>
      <c r="AR241" s="23" t="s">
        <v>249</v>
      </c>
      <c r="AT241" s="23" t="s">
        <v>149</v>
      </c>
      <c r="AU241" s="23" t="s">
        <v>148</v>
      </c>
      <c r="AY241" s="23" t="s">
        <v>143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3" t="s">
        <v>148</v>
      </c>
      <c r="BK241" s="202">
        <f>ROUND(I241*H241,2)</f>
        <v>0</v>
      </c>
      <c r="BL241" s="23" t="s">
        <v>249</v>
      </c>
      <c r="BM241" s="23" t="s">
        <v>1107</v>
      </c>
    </row>
    <row r="242" spans="2:65" s="1" customFormat="1" ht="51" customHeight="1">
      <c r="B242" s="40"/>
      <c r="C242" s="191" t="s">
        <v>514</v>
      </c>
      <c r="D242" s="191" t="s">
        <v>149</v>
      </c>
      <c r="E242" s="192" t="s">
        <v>1108</v>
      </c>
      <c r="F242" s="193" t="s">
        <v>1109</v>
      </c>
      <c r="G242" s="194" t="s">
        <v>293</v>
      </c>
      <c r="H242" s="195">
        <v>0.2</v>
      </c>
      <c r="I242" s="196"/>
      <c r="J242" s="197">
        <f>ROUND(I242*H242,2)</f>
        <v>0</v>
      </c>
      <c r="K242" s="193" t="s">
        <v>153</v>
      </c>
      <c r="L242" s="60"/>
      <c r="M242" s="198" t="s">
        <v>23</v>
      </c>
      <c r="N242" s="199" t="s">
        <v>46</v>
      </c>
      <c r="O242" s="4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AR242" s="23" t="s">
        <v>249</v>
      </c>
      <c r="AT242" s="23" t="s">
        <v>149</v>
      </c>
      <c r="AU242" s="23" t="s">
        <v>148</v>
      </c>
      <c r="AY242" s="23" t="s">
        <v>143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3" t="s">
        <v>148</v>
      </c>
      <c r="BK242" s="202">
        <f>ROUND(I242*H242,2)</f>
        <v>0</v>
      </c>
      <c r="BL242" s="23" t="s">
        <v>249</v>
      </c>
      <c r="BM242" s="23" t="s">
        <v>1110</v>
      </c>
    </row>
    <row r="243" spans="2:63" s="10" customFormat="1" ht="29.85" customHeight="1">
      <c r="B243" s="175"/>
      <c r="C243" s="176"/>
      <c r="D243" s="177" t="s">
        <v>73</v>
      </c>
      <c r="E243" s="189" t="s">
        <v>651</v>
      </c>
      <c r="F243" s="189" t="s">
        <v>652</v>
      </c>
      <c r="G243" s="176"/>
      <c r="H243" s="176"/>
      <c r="I243" s="179"/>
      <c r="J243" s="190">
        <f>BK243</f>
        <v>0</v>
      </c>
      <c r="K243" s="176"/>
      <c r="L243" s="181"/>
      <c r="M243" s="182"/>
      <c r="N243" s="183"/>
      <c r="O243" s="183"/>
      <c r="P243" s="184">
        <f>SUM(P244:P249)</f>
        <v>0</v>
      </c>
      <c r="Q243" s="183"/>
      <c r="R243" s="184">
        <f>SUM(R244:R249)</f>
        <v>0.035</v>
      </c>
      <c r="S243" s="183"/>
      <c r="T243" s="185">
        <f>SUM(T244:T249)</f>
        <v>0.14400000000000002</v>
      </c>
      <c r="AR243" s="186" t="s">
        <v>148</v>
      </c>
      <c r="AT243" s="187" t="s">
        <v>73</v>
      </c>
      <c r="AU243" s="187" t="s">
        <v>82</v>
      </c>
      <c r="AY243" s="186" t="s">
        <v>143</v>
      </c>
      <c r="BK243" s="188">
        <f>SUM(BK244:BK249)</f>
        <v>0</v>
      </c>
    </row>
    <row r="244" spans="2:65" s="1" customFormat="1" ht="25.5" customHeight="1">
      <c r="B244" s="40"/>
      <c r="C244" s="191" t="s">
        <v>520</v>
      </c>
      <c r="D244" s="191" t="s">
        <v>149</v>
      </c>
      <c r="E244" s="192" t="s">
        <v>1111</v>
      </c>
      <c r="F244" s="193" t="s">
        <v>1112</v>
      </c>
      <c r="G244" s="194" t="s">
        <v>507</v>
      </c>
      <c r="H244" s="195">
        <v>2</v>
      </c>
      <c r="I244" s="196"/>
      <c r="J244" s="197">
        <f aca="true" t="shared" si="10" ref="J244:J249">ROUND(I244*H244,2)</f>
        <v>0</v>
      </c>
      <c r="K244" s="193" t="s">
        <v>153</v>
      </c>
      <c r="L244" s="60"/>
      <c r="M244" s="198" t="s">
        <v>23</v>
      </c>
      <c r="N244" s="199" t="s">
        <v>46</v>
      </c>
      <c r="O244" s="41"/>
      <c r="P244" s="200">
        <f aca="true" t="shared" si="11" ref="P244:P249">O244*H244</f>
        <v>0</v>
      </c>
      <c r="Q244" s="200">
        <v>0</v>
      </c>
      <c r="R244" s="200">
        <f aca="true" t="shared" si="12" ref="R244:R249">Q244*H244</f>
        <v>0</v>
      </c>
      <c r="S244" s="200">
        <v>0</v>
      </c>
      <c r="T244" s="201">
        <f aca="true" t="shared" si="13" ref="T244:T249">S244*H244</f>
        <v>0</v>
      </c>
      <c r="AR244" s="23" t="s">
        <v>249</v>
      </c>
      <c r="AT244" s="23" t="s">
        <v>149</v>
      </c>
      <c r="AU244" s="23" t="s">
        <v>148</v>
      </c>
      <c r="AY244" s="23" t="s">
        <v>143</v>
      </c>
      <c r="BE244" s="202">
        <f aca="true" t="shared" si="14" ref="BE244:BE249">IF(N244="základní",J244,0)</f>
        <v>0</v>
      </c>
      <c r="BF244" s="202">
        <f aca="true" t="shared" si="15" ref="BF244:BF249">IF(N244="snížená",J244,0)</f>
        <v>0</v>
      </c>
      <c r="BG244" s="202">
        <f aca="true" t="shared" si="16" ref="BG244:BG249">IF(N244="zákl. přenesená",J244,0)</f>
        <v>0</v>
      </c>
      <c r="BH244" s="202">
        <f aca="true" t="shared" si="17" ref="BH244:BH249">IF(N244="sníž. přenesená",J244,0)</f>
        <v>0</v>
      </c>
      <c r="BI244" s="202">
        <f aca="true" t="shared" si="18" ref="BI244:BI249">IF(N244="nulová",J244,0)</f>
        <v>0</v>
      </c>
      <c r="BJ244" s="23" t="s">
        <v>148</v>
      </c>
      <c r="BK244" s="202">
        <f aca="true" t="shared" si="19" ref="BK244:BK249">ROUND(I244*H244,2)</f>
        <v>0</v>
      </c>
      <c r="BL244" s="23" t="s">
        <v>249</v>
      </c>
      <c r="BM244" s="23" t="s">
        <v>1113</v>
      </c>
    </row>
    <row r="245" spans="2:65" s="1" customFormat="1" ht="16.5" customHeight="1">
      <c r="B245" s="40"/>
      <c r="C245" s="236" t="s">
        <v>526</v>
      </c>
      <c r="D245" s="236" t="s">
        <v>166</v>
      </c>
      <c r="E245" s="237" t="s">
        <v>1114</v>
      </c>
      <c r="F245" s="238" t="s">
        <v>1115</v>
      </c>
      <c r="G245" s="239" t="s">
        <v>507</v>
      </c>
      <c r="H245" s="240">
        <v>2</v>
      </c>
      <c r="I245" s="241"/>
      <c r="J245" s="242">
        <f t="shared" si="10"/>
        <v>0</v>
      </c>
      <c r="K245" s="238" t="s">
        <v>153</v>
      </c>
      <c r="L245" s="243"/>
      <c r="M245" s="244" t="s">
        <v>23</v>
      </c>
      <c r="N245" s="245" t="s">
        <v>46</v>
      </c>
      <c r="O245" s="41"/>
      <c r="P245" s="200">
        <f t="shared" si="11"/>
        <v>0</v>
      </c>
      <c r="Q245" s="200">
        <v>0.0175</v>
      </c>
      <c r="R245" s="200">
        <f t="shared" si="12"/>
        <v>0.035</v>
      </c>
      <c r="S245" s="200">
        <v>0</v>
      </c>
      <c r="T245" s="201">
        <f t="shared" si="13"/>
        <v>0</v>
      </c>
      <c r="AR245" s="23" t="s">
        <v>333</v>
      </c>
      <c r="AT245" s="23" t="s">
        <v>166</v>
      </c>
      <c r="AU245" s="23" t="s">
        <v>148</v>
      </c>
      <c r="AY245" s="23" t="s">
        <v>143</v>
      </c>
      <c r="BE245" s="202">
        <f t="shared" si="14"/>
        <v>0</v>
      </c>
      <c r="BF245" s="202">
        <f t="shared" si="15"/>
        <v>0</v>
      </c>
      <c r="BG245" s="202">
        <f t="shared" si="16"/>
        <v>0</v>
      </c>
      <c r="BH245" s="202">
        <f t="shared" si="17"/>
        <v>0</v>
      </c>
      <c r="BI245" s="202">
        <f t="shared" si="18"/>
        <v>0</v>
      </c>
      <c r="BJ245" s="23" t="s">
        <v>148</v>
      </c>
      <c r="BK245" s="202">
        <f t="shared" si="19"/>
        <v>0</v>
      </c>
      <c r="BL245" s="23" t="s">
        <v>249</v>
      </c>
      <c r="BM245" s="23" t="s">
        <v>1116</v>
      </c>
    </row>
    <row r="246" spans="2:65" s="1" customFormat="1" ht="16.5" customHeight="1">
      <c r="B246" s="40"/>
      <c r="C246" s="191" t="s">
        <v>531</v>
      </c>
      <c r="D246" s="191" t="s">
        <v>149</v>
      </c>
      <c r="E246" s="192" t="s">
        <v>1117</v>
      </c>
      <c r="F246" s="193" t="s">
        <v>1118</v>
      </c>
      <c r="G246" s="194" t="s">
        <v>507</v>
      </c>
      <c r="H246" s="195">
        <v>2</v>
      </c>
      <c r="I246" s="196"/>
      <c r="J246" s="197">
        <f t="shared" si="10"/>
        <v>0</v>
      </c>
      <c r="K246" s="193" t="s">
        <v>153</v>
      </c>
      <c r="L246" s="60"/>
      <c r="M246" s="198" t="s">
        <v>23</v>
      </c>
      <c r="N246" s="199" t="s">
        <v>46</v>
      </c>
      <c r="O246" s="41"/>
      <c r="P246" s="200">
        <f t="shared" si="11"/>
        <v>0</v>
      </c>
      <c r="Q246" s="200">
        <v>0</v>
      </c>
      <c r="R246" s="200">
        <f t="shared" si="12"/>
        <v>0</v>
      </c>
      <c r="S246" s="200">
        <v>0</v>
      </c>
      <c r="T246" s="201">
        <f t="shared" si="13"/>
        <v>0</v>
      </c>
      <c r="AR246" s="23" t="s">
        <v>249</v>
      </c>
      <c r="AT246" s="23" t="s">
        <v>149</v>
      </c>
      <c r="AU246" s="23" t="s">
        <v>148</v>
      </c>
      <c r="AY246" s="23" t="s">
        <v>143</v>
      </c>
      <c r="BE246" s="202">
        <f t="shared" si="14"/>
        <v>0</v>
      </c>
      <c r="BF246" s="202">
        <f t="shared" si="15"/>
        <v>0</v>
      </c>
      <c r="BG246" s="202">
        <f t="shared" si="16"/>
        <v>0</v>
      </c>
      <c r="BH246" s="202">
        <f t="shared" si="17"/>
        <v>0</v>
      </c>
      <c r="BI246" s="202">
        <f t="shared" si="18"/>
        <v>0</v>
      </c>
      <c r="BJ246" s="23" t="s">
        <v>148</v>
      </c>
      <c r="BK246" s="202">
        <f t="shared" si="19"/>
        <v>0</v>
      </c>
      <c r="BL246" s="23" t="s">
        <v>249</v>
      </c>
      <c r="BM246" s="23" t="s">
        <v>1119</v>
      </c>
    </row>
    <row r="247" spans="2:65" s="1" customFormat="1" ht="16.5" customHeight="1">
      <c r="B247" s="40"/>
      <c r="C247" s="236" t="s">
        <v>541</v>
      </c>
      <c r="D247" s="236" t="s">
        <v>166</v>
      </c>
      <c r="E247" s="237" t="s">
        <v>1120</v>
      </c>
      <c r="F247" s="238" t="s">
        <v>1121</v>
      </c>
      <c r="G247" s="239" t="s">
        <v>507</v>
      </c>
      <c r="H247" s="240">
        <v>2</v>
      </c>
      <c r="I247" s="241"/>
      <c r="J247" s="242">
        <f t="shared" si="10"/>
        <v>0</v>
      </c>
      <c r="K247" s="238" t="s">
        <v>23</v>
      </c>
      <c r="L247" s="243"/>
      <c r="M247" s="244" t="s">
        <v>23</v>
      </c>
      <c r="N247" s="245" t="s">
        <v>46</v>
      </c>
      <c r="O247" s="41"/>
      <c r="P247" s="200">
        <f t="shared" si="11"/>
        <v>0</v>
      </c>
      <c r="Q247" s="200">
        <v>0</v>
      </c>
      <c r="R247" s="200">
        <f t="shared" si="12"/>
        <v>0</v>
      </c>
      <c r="S247" s="200">
        <v>0</v>
      </c>
      <c r="T247" s="201">
        <f t="shared" si="13"/>
        <v>0</v>
      </c>
      <c r="AR247" s="23" t="s">
        <v>333</v>
      </c>
      <c r="AT247" s="23" t="s">
        <v>166</v>
      </c>
      <c r="AU247" s="23" t="s">
        <v>148</v>
      </c>
      <c r="AY247" s="23" t="s">
        <v>143</v>
      </c>
      <c r="BE247" s="202">
        <f t="shared" si="14"/>
        <v>0</v>
      </c>
      <c r="BF247" s="202">
        <f t="shared" si="15"/>
        <v>0</v>
      </c>
      <c r="BG247" s="202">
        <f t="shared" si="16"/>
        <v>0</v>
      </c>
      <c r="BH247" s="202">
        <f t="shared" si="17"/>
        <v>0</v>
      </c>
      <c r="BI247" s="202">
        <f t="shared" si="18"/>
        <v>0</v>
      </c>
      <c r="BJ247" s="23" t="s">
        <v>148</v>
      </c>
      <c r="BK247" s="202">
        <f t="shared" si="19"/>
        <v>0</v>
      </c>
      <c r="BL247" s="23" t="s">
        <v>249</v>
      </c>
      <c r="BM247" s="23" t="s">
        <v>1122</v>
      </c>
    </row>
    <row r="248" spans="2:65" s="1" customFormat="1" ht="38.25" customHeight="1">
      <c r="B248" s="40"/>
      <c r="C248" s="191" t="s">
        <v>545</v>
      </c>
      <c r="D248" s="191" t="s">
        <v>149</v>
      </c>
      <c r="E248" s="192" t="s">
        <v>1123</v>
      </c>
      <c r="F248" s="193" t="s">
        <v>1124</v>
      </c>
      <c r="G248" s="194" t="s">
        <v>507</v>
      </c>
      <c r="H248" s="195">
        <v>6</v>
      </c>
      <c r="I248" s="196"/>
      <c r="J248" s="197">
        <f t="shared" si="10"/>
        <v>0</v>
      </c>
      <c r="K248" s="193" t="s">
        <v>153</v>
      </c>
      <c r="L248" s="60"/>
      <c r="M248" s="198" t="s">
        <v>23</v>
      </c>
      <c r="N248" s="199" t="s">
        <v>46</v>
      </c>
      <c r="O248" s="41"/>
      <c r="P248" s="200">
        <f t="shared" si="11"/>
        <v>0</v>
      </c>
      <c r="Q248" s="200">
        <v>0</v>
      </c>
      <c r="R248" s="200">
        <f t="shared" si="12"/>
        <v>0</v>
      </c>
      <c r="S248" s="200">
        <v>0.024</v>
      </c>
      <c r="T248" s="201">
        <f t="shared" si="13"/>
        <v>0.14400000000000002</v>
      </c>
      <c r="AR248" s="23" t="s">
        <v>249</v>
      </c>
      <c r="AT248" s="23" t="s">
        <v>149</v>
      </c>
      <c r="AU248" s="23" t="s">
        <v>148</v>
      </c>
      <c r="AY248" s="23" t="s">
        <v>143</v>
      </c>
      <c r="BE248" s="202">
        <f t="shared" si="14"/>
        <v>0</v>
      </c>
      <c r="BF248" s="202">
        <f t="shared" si="15"/>
        <v>0</v>
      </c>
      <c r="BG248" s="202">
        <f t="shared" si="16"/>
        <v>0</v>
      </c>
      <c r="BH248" s="202">
        <f t="shared" si="17"/>
        <v>0</v>
      </c>
      <c r="BI248" s="202">
        <f t="shared" si="18"/>
        <v>0</v>
      </c>
      <c r="BJ248" s="23" t="s">
        <v>148</v>
      </c>
      <c r="BK248" s="202">
        <f t="shared" si="19"/>
        <v>0</v>
      </c>
      <c r="BL248" s="23" t="s">
        <v>249</v>
      </c>
      <c r="BM248" s="23" t="s">
        <v>1125</v>
      </c>
    </row>
    <row r="249" spans="2:65" s="1" customFormat="1" ht="38.25" customHeight="1">
      <c r="B249" s="40"/>
      <c r="C249" s="191" t="s">
        <v>550</v>
      </c>
      <c r="D249" s="191" t="s">
        <v>149</v>
      </c>
      <c r="E249" s="192" t="s">
        <v>1126</v>
      </c>
      <c r="F249" s="193" t="s">
        <v>1127</v>
      </c>
      <c r="G249" s="194" t="s">
        <v>293</v>
      </c>
      <c r="H249" s="195">
        <v>0.035</v>
      </c>
      <c r="I249" s="196"/>
      <c r="J249" s="197">
        <f t="shared" si="10"/>
        <v>0</v>
      </c>
      <c r="K249" s="193" t="s">
        <v>153</v>
      </c>
      <c r="L249" s="60"/>
      <c r="M249" s="198" t="s">
        <v>23</v>
      </c>
      <c r="N249" s="199" t="s">
        <v>46</v>
      </c>
      <c r="O249" s="41"/>
      <c r="P249" s="200">
        <f t="shared" si="11"/>
        <v>0</v>
      </c>
      <c r="Q249" s="200">
        <v>0</v>
      </c>
      <c r="R249" s="200">
        <f t="shared" si="12"/>
        <v>0</v>
      </c>
      <c r="S249" s="200">
        <v>0</v>
      </c>
      <c r="T249" s="201">
        <f t="shared" si="13"/>
        <v>0</v>
      </c>
      <c r="AR249" s="23" t="s">
        <v>249</v>
      </c>
      <c r="AT249" s="23" t="s">
        <v>149</v>
      </c>
      <c r="AU249" s="23" t="s">
        <v>148</v>
      </c>
      <c r="AY249" s="23" t="s">
        <v>143</v>
      </c>
      <c r="BE249" s="202">
        <f t="shared" si="14"/>
        <v>0</v>
      </c>
      <c r="BF249" s="202">
        <f t="shared" si="15"/>
        <v>0</v>
      </c>
      <c r="BG249" s="202">
        <f t="shared" si="16"/>
        <v>0</v>
      </c>
      <c r="BH249" s="202">
        <f t="shared" si="17"/>
        <v>0</v>
      </c>
      <c r="BI249" s="202">
        <f t="shared" si="18"/>
        <v>0</v>
      </c>
      <c r="BJ249" s="23" t="s">
        <v>148</v>
      </c>
      <c r="BK249" s="202">
        <f t="shared" si="19"/>
        <v>0</v>
      </c>
      <c r="BL249" s="23" t="s">
        <v>249</v>
      </c>
      <c r="BM249" s="23" t="s">
        <v>1128</v>
      </c>
    </row>
    <row r="250" spans="2:63" s="10" customFormat="1" ht="29.85" customHeight="1">
      <c r="B250" s="175"/>
      <c r="C250" s="176"/>
      <c r="D250" s="177" t="s">
        <v>73</v>
      </c>
      <c r="E250" s="189" t="s">
        <v>691</v>
      </c>
      <c r="F250" s="189" t="s">
        <v>692</v>
      </c>
      <c r="G250" s="176"/>
      <c r="H250" s="176"/>
      <c r="I250" s="179"/>
      <c r="J250" s="190">
        <f>BK250</f>
        <v>0</v>
      </c>
      <c r="K250" s="176"/>
      <c r="L250" s="181"/>
      <c r="M250" s="182"/>
      <c r="N250" s="183"/>
      <c r="O250" s="183"/>
      <c r="P250" s="184">
        <f>SUM(P251:P256)</f>
        <v>0</v>
      </c>
      <c r="Q250" s="183"/>
      <c r="R250" s="184">
        <f>SUM(R251:R256)</f>
        <v>0.0026</v>
      </c>
      <c r="S250" s="183"/>
      <c r="T250" s="185">
        <f>SUM(T251:T256)</f>
        <v>0.08159999999999999</v>
      </c>
      <c r="AR250" s="186" t="s">
        <v>148</v>
      </c>
      <c r="AT250" s="187" t="s">
        <v>73</v>
      </c>
      <c r="AU250" s="187" t="s">
        <v>82</v>
      </c>
      <c r="AY250" s="186" t="s">
        <v>143</v>
      </c>
      <c r="BK250" s="188">
        <f>SUM(BK251:BK256)</f>
        <v>0</v>
      </c>
    </row>
    <row r="251" spans="2:65" s="1" customFormat="1" ht="16.5" customHeight="1">
      <c r="B251" s="40"/>
      <c r="C251" s="191" t="s">
        <v>554</v>
      </c>
      <c r="D251" s="191" t="s">
        <v>149</v>
      </c>
      <c r="E251" s="192" t="s">
        <v>698</v>
      </c>
      <c r="F251" s="193" t="s">
        <v>699</v>
      </c>
      <c r="G251" s="194" t="s">
        <v>152</v>
      </c>
      <c r="H251" s="195">
        <v>13.6</v>
      </c>
      <c r="I251" s="196"/>
      <c r="J251" s="197">
        <f>ROUND(I251*H251,2)</f>
        <v>0</v>
      </c>
      <c r="K251" s="193" t="s">
        <v>153</v>
      </c>
      <c r="L251" s="60"/>
      <c r="M251" s="198" t="s">
        <v>23</v>
      </c>
      <c r="N251" s="199" t="s">
        <v>46</v>
      </c>
      <c r="O251" s="41"/>
      <c r="P251" s="200">
        <f>O251*H251</f>
        <v>0</v>
      </c>
      <c r="Q251" s="200">
        <v>0</v>
      </c>
      <c r="R251" s="200">
        <f>Q251*H251</f>
        <v>0</v>
      </c>
      <c r="S251" s="200">
        <v>0.004</v>
      </c>
      <c r="T251" s="201">
        <f>S251*H251</f>
        <v>0.0544</v>
      </c>
      <c r="AR251" s="23" t="s">
        <v>249</v>
      </c>
      <c r="AT251" s="23" t="s">
        <v>149</v>
      </c>
      <c r="AU251" s="23" t="s">
        <v>148</v>
      </c>
      <c r="AY251" s="23" t="s">
        <v>143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23" t="s">
        <v>148</v>
      </c>
      <c r="BK251" s="202">
        <f>ROUND(I251*H251,2)</f>
        <v>0</v>
      </c>
      <c r="BL251" s="23" t="s">
        <v>249</v>
      </c>
      <c r="BM251" s="23" t="s">
        <v>1129</v>
      </c>
    </row>
    <row r="252" spans="2:51" s="12" customFormat="1" ht="12">
      <c r="B252" s="214"/>
      <c r="C252" s="215"/>
      <c r="D252" s="205" t="s">
        <v>157</v>
      </c>
      <c r="E252" s="216" t="s">
        <v>23</v>
      </c>
      <c r="F252" s="217" t="s">
        <v>952</v>
      </c>
      <c r="G252" s="215"/>
      <c r="H252" s="218">
        <v>13.6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157</v>
      </c>
      <c r="AU252" s="224" t="s">
        <v>148</v>
      </c>
      <c r="AV252" s="12" t="s">
        <v>148</v>
      </c>
      <c r="AW252" s="12" t="s">
        <v>37</v>
      </c>
      <c r="AX252" s="12" t="s">
        <v>82</v>
      </c>
      <c r="AY252" s="224" t="s">
        <v>143</v>
      </c>
    </row>
    <row r="253" spans="2:65" s="1" customFormat="1" ht="16.5" customHeight="1">
      <c r="B253" s="40"/>
      <c r="C253" s="191" t="s">
        <v>558</v>
      </c>
      <c r="D253" s="191" t="s">
        <v>149</v>
      </c>
      <c r="E253" s="192" t="s">
        <v>702</v>
      </c>
      <c r="F253" s="193" t="s">
        <v>703</v>
      </c>
      <c r="G253" s="194" t="s">
        <v>152</v>
      </c>
      <c r="H253" s="195">
        <v>13.6</v>
      </c>
      <c r="I253" s="196"/>
      <c r="J253" s="197">
        <f>ROUND(I253*H253,2)</f>
        <v>0</v>
      </c>
      <c r="K253" s="193" t="s">
        <v>153</v>
      </c>
      <c r="L253" s="60"/>
      <c r="M253" s="198" t="s">
        <v>23</v>
      </c>
      <c r="N253" s="199" t="s">
        <v>46</v>
      </c>
      <c r="O253" s="41"/>
      <c r="P253" s="200">
        <f>O253*H253</f>
        <v>0</v>
      </c>
      <c r="Q253" s="200">
        <v>0</v>
      </c>
      <c r="R253" s="200">
        <f>Q253*H253</f>
        <v>0</v>
      </c>
      <c r="S253" s="200">
        <v>0.002</v>
      </c>
      <c r="T253" s="201">
        <f>S253*H253</f>
        <v>0.0272</v>
      </c>
      <c r="AR253" s="23" t="s">
        <v>249</v>
      </c>
      <c r="AT253" s="23" t="s">
        <v>149</v>
      </c>
      <c r="AU253" s="23" t="s">
        <v>148</v>
      </c>
      <c r="AY253" s="23" t="s">
        <v>143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3" t="s">
        <v>148</v>
      </c>
      <c r="BK253" s="202">
        <f>ROUND(I253*H253,2)</f>
        <v>0</v>
      </c>
      <c r="BL253" s="23" t="s">
        <v>249</v>
      </c>
      <c r="BM253" s="23" t="s">
        <v>1130</v>
      </c>
    </row>
    <row r="254" spans="2:65" s="1" customFormat="1" ht="16.5" customHeight="1">
      <c r="B254" s="40"/>
      <c r="C254" s="191" t="s">
        <v>562</v>
      </c>
      <c r="D254" s="191" t="s">
        <v>149</v>
      </c>
      <c r="E254" s="192" t="s">
        <v>1131</v>
      </c>
      <c r="F254" s="193" t="s">
        <v>1132</v>
      </c>
      <c r="G254" s="194" t="s">
        <v>507</v>
      </c>
      <c r="H254" s="195">
        <v>2</v>
      </c>
      <c r="I254" s="196"/>
      <c r="J254" s="197">
        <f>ROUND(I254*H254,2)</f>
        <v>0</v>
      </c>
      <c r="K254" s="193" t="s">
        <v>153</v>
      </c>
      <c r="L254" s="60"/>
      <c r="M254" s="198" t="s">
        <v>23</v>
      </c>
      <c r="N254" s="199" t="s">
        <v>46</v>
      </c>
      <c r="O254" s="4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AR254" s="23" t="s">
        <v>249</v>
      </c>
      <c r="AT254" s="23" t="s">
        <v>149</v>
      </c>
      <c r="AU254" s="23" t="s">
        <v>148</v>
      </c>
      <c r="AY254" s="23" t="s">
        <v>143</v>
      </c>
      <c r="BE254" s="202">
        <f>IF(N254="základní",J254,0)</f>
        <v>0</v>
      </c>
      <c r="BF254" s="202">
        <f>IF(N254="snížená",J254,0)</f>
        <v>0</v>
      </c>
      <c r="BG254" s="202">
        <f>IF(N254="zákl. přenesená",J254,0)</f>
        <v>0</v>
      </c>
      <c r="BH254" s="202">
        <f>IF(N254="sníž. přenesená",J254,0)</f>
        <v>0</v>
      </c>
      <c r="BI254" s="202">
        <f>IF(N254="nulová",J254,0)</f>
        <v>0</v>
      </c>
      <c r="BJ254" s="23" t="s">
        <v>148</v>
      </c>
      <c r="BK254" s="202">
        <f>ROUND(I254*H254,2)</f>
        <v>0</v>
      </c>
      <c r="BL254" s="23" t="s">
        <v>249</v>
      </c>
      <c r="BM254" s="23" t="s">
        <v>1133</v>
      </c>
    </row>
    <row r="255" spans="2:65" s="1" customFormat="1" ht="16.5" customHeight="1">
      <c r="B255" s="40"/>
      <c r="C255" s="236" t="s">
        <v>566</v>
      </c>
      <c r="D255" s="236" t="s">
        <v>166</v>
      </c>
      <c r="E255" s="237" t="s">
        <v>1134</v>
      </c>
      <c r="F255" s="238" t="s">
        <v>1135</v>
      </c>
      <c r="G255" s="239" t="s">
        <v>507</v>
      </c>
      <c r="H255" s="240">
        <v>2</v>
      </c>
      <c r="I255" s="241"/>
      <c r="J255" s="242">
        <f>ROUND(I255*H255,2)</f>
        <v>0</v>
      </c>
      <c r="K255" s="238" t="s">
        <v>153</v>
      </c>
      <c r="L255" s="243"/>
      <c r="M255" s="244" t="s">
        <v>23</v>
      </c>
      <c r="N255" s="245" t="s">
        <v>46</v>
      </c>
      <c r="O255" s="41"/>
      <c r="P255" s="200">
        <f>O255*H255</f>
        <v>0</v>
      </c>
      <c r="Q255" s="200">
        <v>0.0013</v>
      </c>
      <c r="R255" s="200">
        <f>Q255*H255</f>
        <v>0.0026</v>
      </c>
      <c r="S255" s="200">
        <v>0</v>
      </c>
      <c r="T255" s="201">
        <f>S255*H255</f>
        <v>0</v>
      </c>
      <c r="AR255" s="23" t="s">
        <v>333</v>
      </c>
      <c r="AT255" s="23" t="s">
        <v>166</v>
      </c>
      <c r="AU255" s="23" t="s">
        <v>148</v>
      </c>
      <c r="AY255" s="23" t="s">
        <v>143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3" t="s">
        <v>148</v>
      </c>
      <c r="BK255" s="202">
        <f>ROUND(I255*H255,2)</f>
        <v>0</v>
      </c>
      <c r="BL255" s="23" t="s">
        <v>249</v>
      </c>
      <c r="BM255" s="23" t="s">
        <v>1136</v>
      </c>
    </row>
    <row r="256" spans="2:65" s="1" customFormat="1" ht="38.25" customHeight="1">
      <c r="B256" s="40"/>
      <c r="C256" s="191" t="s">
        <v>571</v>
      </c>
      <c r="D256" s="191" t="s">
        <v>149</v>
      </c>
      <c r="E256" s="192" t="s">
        <v>1137</v>
      </c>
      <c r="F256" s="193" t="s">
        <v>1138</v>
      </c>
      <c r="G256" s="194" t="s">
        <v>293</v>
      </c>
      <c r="H256" s="195">
        <v>0.003</v>
      </c>
      <c r="I256" s="196"/>
      <c r="J256" s="197">
        <f>ROUND(I256*H256,2)</f>
        <v>0</v>
      </c>
      <c r="K256" s="193" t="s">
        <v>153</v>
      </c>
      <c r="L256" s="60"/>
      <c r="M256" s="198" t="s">
        <v>23</v>
      </c>
      <c r="N256" s="199" t="s">
        <v>46</v>
      </c>
      <c r="O256" s="4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AR256" s="23" t="s">
        <v>249</v>
      </c>
      <c r="AT256" s="23" t="s">
        <v>149</v>
      </c>
      <c r="AU256" s="23" t="s">
        <v>148</v>
      </c>
      <c r="AY256" s="23" t="s">
        <v>143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148</v>
      </c>
      <c r="BK256" s="202">
        <f>ROUND(I256*H256,2)</f>
        <v>0</v>
      </c>
      <c r="BL256" s="23" t="s">
        <v>249</v>
      </c>
      <c r="BM256" s="23" t="s">
        <v>1139</v>
      </c>
    </row>
    <row r="257" spans="2:63" s="10" customFormat="1" ht="29.85" customHeight="1">
      <c r="B257" s="175"/>
      <c r="C257" s="176"/>
      <c r="D257" s="177" t="s">
        <v>73</v>
      </c>
      <c r="E257" s="189" t="s">
        <v>1140</v>
      </c>
      <c r="F257" s="189" t="s">
        <v>1141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SUM(P258:P271)</f>
        <v>0</v>
      </c>
      <c r="Q257" s="183"/>
      <c r="R257" s="184">
        <f>SUM(R258:R271)</f>
        <v>0.3506754</v>
      </c>
      <c r="S257" s="183"/>
      <c r="T257" s="185">
        <f>SUM(T258:T271)</f>
        <v>0</v>
      </c>
      <c r="AR257" s="186" t="s">
        <v>148</v>
      </c>
      <c r="AT257" s="187" t="s">
        <v>73</v>
      </c>
      <c r="AU257" s="187" t="s">
        <v>82</v>
      </c>
      <c r="AY257" s="186" t="s">
        <v>143</v>
      </c>
      <c r="BK257" s="188">
        <f>SUM(BK258:BK271)</f>
        <v>0</v>
      </c>
    </row>
    <row r="258" spans="2:65" s="1" customFormat="1" ht="25.5" customHeight="1">
      <c r="B258" s="40"/>
      <c r="C258" s="191" t="s">
        <v>576</v>
      </c>
      <c r="D258" s="191" t="s">
        <v>149</v>
      </c>
      <c r="E258" s="192" t="s">
        <v>1142</v>
      </c>
      <c r="F258" s="193" t="s">
        <v>1143</v>
      </c>
      <c r="G258" s="194" t="s">
        <v>152</v>
      </c>
      <c r="H258" s="195">
        <v>14.7</v>
      </c>
      <c r="I258" s="196"/>
      <c r="J258" s="197">
        <f>ROUND(I258*H258,2)</f>
        <v>0</v>
      </c>
      <c r="K258" s="193" t="s">
        <v>153</v>
      </c>
      <c r="L258" s="60"/>
      <c r="M258" s="198" t="s">
        <v>23</v>
      </c>
      <c r="N258" s="199" t="s">
        <v>46</v>
      </c>
      <c r="O258" s="41"/>
      <c r="P258" s="200">
        <f>O258*H258</f>
        <v>0</v>
      </c>
      <c r="Q258" s="200">
        <v>0.00367</v>
      </c>
      <c r="R258" s="200">
        <f>Q258*H258</f>
        <v>0.053949</v>
      </c>
      <c r="S258" s="200">
        <v>0</v>
      </c>
      <c r="T258" s="201">
        <f>S258*H258</f>
        <v>0</v>
      </c>
      <c r="AR258" s="23" t="s">
        <v>249</v>
      </c>
      <c r="AT258" s="23" t="s">
        <v>149</v>
      </c>
      <c r="AU258" s="23" t="s">
        <v>148</v>
      </c>
      <c r="AY258" s="23" t="s">
        <v>143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23" t="s">
        <v>148</v>
      </c>
      <c r="BK258" s="202">
        <f>ROUND(I258*H258,2)</f>
        <v>0</v>
      </c>
      <c r="BL258" s="23" t="s">
        <v>249</v>
      </c>
      <c r="BM258" s="23" t="s">
        <v>1144</v>
      </c>
    </row>
    <row r="259" spans="2:51" s="12" customFormat="1" ht="12">
      <c r="B259" s="214"/>
      <c r="C259" s="215"/>
      <c r="D259" s="205" t="s">
        <v>157</v>
      </c>
      <c r="E259" s="216" t="s">
        <v>23</v>
      </c>
      <c r="F259" s="217" t="s">
        <v>925</v>
      </c>
      <c r="G259" s="215"/>
      <c r="H259" s="218">
        <v>14.7</v>
      </c>
      <c r="I259" s="219"/>
      <c r="J259" s="215"/>
      <c r="K259" s="215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157</v>
      </c>
      <c r="AU259" s="224" t="s">
        <v>148</v>
      </c>
      <c r="AV259" s="12" t="s">
        <v>148</v>
      </c>
      <c r="AW259" s="12" t="s">
        <v>37</v>
      </c>
      <c r="AX259" s="12" t="s">
        <v>82</v>
      </c>
      <c r="AY259" s="224" t="s">
        <v>143</v>
      </c>
    </row>
    <row r="260" spans="2:65" s="1" customFormat="1" ht="16.5" customHeight="1">
      <c r="B260" s="40"/>
      <c r="C260" s="236" t="s">
        <v>580</v>
      </c>
      <c r="D260" s="236" t="s">
        <v>166</v>
      </c>
      <c r="E260" s="237" t="s">
        <v>1145</v>
      </c>
      <c r="F260" s="238" t="s">
        <v>1146</v>
      </c>
      <c r="G260" s="239" t="s">
        <v>152</v>
      </c>
      <c r="H260" s="240">
        <v>16.17</v>
      </c>
      <c r="I260" s="241"/>
      <c r="J260" s="242">
        <f>ROUND(I260*H260,2)</f>
        <v>0</v>
      </c>
      <c r="K260" s="238" t="s">
        <v>153</v>
      </c>
      <c r="L260" s="243"/>
      <c r="M260" s="244" t="s">
        <v>23</v>
      </c>
      <c r="N260" s="245" t="s">
        <v>46</v>
      </c>
      <c r="O260" s="41"/>
      <c r="P260" s="200">
        <f>O260*H260</f>
        <v>0</v>
      </c>
      <c r="Q260" s="200">
        <v>0.018</v>
      </c>
      <c r="R260" s="200">
        <f>Q260*H260</f>
        <v>0.29106</v>
      </c>
      <c r="S260" s="200">
        <v>0</v>
      </c>
      <c r="T260" s="201">
        <f>S260*H260</f>
        <v>0</v>
      </c>
      <c r="AR260" s="23" t="s">
        <v>333</v>
      </c>
      <c r="AT260" s="23" t="s">
        <v>166</v>
      </c>
      <c r="AU260" s="23" t="s">
        <v>148</v>
      </c>
      <c r="AY260" s="23" t="s">
        <v>143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3" t="s">
        <v>148</v>
      </c>
      <c r="BK260" s="202">
        <f>ROUND(I260*H260,2)</f>
        <v>0</v>
      </c>
      <c r="BL260" s="23" t="s">
        <v>249</v>
      </c>
      <c r="BM260" s="23" t="s">
        <v>1147</v>
      </c>
    </row>
    <row r="261" spans="2:51" s="12" customFormat="1" ht="12">
      <c r="B261" s="214"/>
      <c r="C261" s="215"/>
      <c r="D261" s="205" t="s">
        <v>157</v>
      </c>
      <c r="E261" s="215"/>
      <c r="F261" s="217" t="s">
        <v>1104</v>
      </c>
      <c r="G261" s="215"/>
      <c r="H261" s="218">
        <v>16.17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157</v>
      </c>
      <c r="AU261" s="224" t="s">
        <v>148</v>
      </c>
      <c r="AV261" s="12" t="s">
        <v>148</v>
      </c>
      <c r="AW261" s="12" t="s">
        <v>6</v>
      </c>
      <c r="AX261" s="12" t="s">
        <v>82</v>
      </c>
      <c r="AY261" s="224" t="s">
        <v>143</v>
      </c>
    </row>
    <row r="262" spans="2:65" s="1" customFormat="1" ht="16.5" customHeight="1">
      <c r="B262" s="40"/>
      <c r="C262" s="191" t="s">
        <v>584</v>
      </c>
      <c r="D262" s="191" t="s">
        <v>149</v>
      </c>
      <c r="E262" s="192" t="s">
        <v>1148</v>
      </c>
      <c r="F262" s="193" t="s">
        <v>1149</v>
      </c>
      <c r="G262" s="194" t="s">
        <v>152</v>
      </c>
      <c r="H262" s="195">
        <v>14.7</v>
      </c>
      <c r="I262" s="196"/>
      <c r="J262" s="197">
        <f>ROUND(I262*H262,2)</f>
        <v>0</v>
      </c>
      <c r="K262" s="193" t="s">
        <v>153</v>
      </c>
      <c r="L262" s="60"/>
      <c r="M262" s="198" t="s">
        <v>23</v>
      </c>
      <c r="N262" s="199" t="s">
        <v>46</v>
      </c>
      <c r="O262" s="41"/>
      <c r="P262" s="200">
        <f>O262*H262</f>
        <v>0</v>
      </c>
      <c r="Q262" s="200">
        <v>0.0003</v>
      </c>
      <c r="R262" s="200">
        <f>Q262*H262</f>
        <v>0.004409999999999999</v>
      </c>
      <c r="S262" s="200">
        <v>0</v>
      </c>
      <c r="T262" s="201">
        <f>S262*H262</f>
        <v>0</v>
      </c>
      <c r="AR262" s="23" t="s">
        <v>249</v>
      </c>
      <c r="AT262" s="23" t="s">
        <v>149</v>
      </c>
      <c r="AU262" s="23" t="s">
        <v>148</v>
      </c>
      <c r="AY262" s="23" t="s">
        <v>143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3" t="s">
        <v>148</v>
      </c>
      <c r="BK262" s="202">
        <f>ROUND(I262*H262,2)</f>
        <v>0</v>
      </c>
      <c r="BL262" s="23" t="s">
        <v>249</v>
      </c>
      <c r="BM262" s="23" t="s">
        <v>1150</v>
      </c>
    </row>
    <row r="263" spans="2:65" s="1" customFormat="1" ht="16.5" customHeight="1">
      <c r="B263" s="40"/>
      <c r="C263" s="191" t="s">
        <v>588</v>
      </c>
      <c r="D263" s="191" t="s">
        <v>149</v>
      </c>
      <c r="E263" s="192" t="s">
        <v>1151</v>
      </c>
      <c r="F263" s="193" t="s">
        <v>1152</v>
      </c>
      <c r="G263" s="194" t="s">
        <v>186</v>
      </c>
      <c r="H263" s="195">
        <v>19.8</v>
      </c>
      <c r="I263" s="196"/>
      <c r="J263" s="197">
        <f>ROUND(I263*H263,2)</f>
        <v>0</v>
      </c>
      <c r="K263" s="193" t="s">
        <v>153</v>
      </c>
      <c r="L263" s="60"/>
      <c r="M263" s="198" t="s">
        <v>23</v>
      </c>
      <c r="N263" s="199" t="s">
        <v>46</v>
      </c>
      <c r="O263" s="41"/>
      <c r="P263" s="200">
        <f>O263*H263</f>
        <v>0</v>
      </c>
      <c r="Q263" s="200">
        <v>3E-05</v>
      </c>
      <c r="R263" s="200">
        <f>Q263*H263</f>
        <v>0.000594</v>
      </c>
      <c r="S263" s="200">
        <v>0</v>
      </c>
      <c r="T263" s="201">
        <f>S263*H263</f>
        <v>0</v>
      </c>
      <c r="AR263" s="23" t="s">
        <v>249</v>
      </c>
      <c r="AT263" s="23" t="s">
        <v>149</v>
      </c>
      <c r="AU263" s="23" t="s">
        <v>148</v>
      </c>
      <c r="AY263" s="23" t="s">
        <v>143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3" t="s">
        <v>148</v>
      </c>
      <c r="BK263" s="202">
        <f>ROUND(I263*H263,2)</f>
        <v>0</v>
      </c>
      <c r="BL263" s="23" t="s">
        <v>249</v>
      </c>
      <c r="BM263" s="23" t="s">
        <v>1153</v>
      </c>
    </row>
    <row r="264" spans="2:51" s="12" customFormat="1" ht="12">
      <c r="B264" s="214"/>
      <c r="C264" s="215"/>
      <c r="D264" s="205" t="s">
        <v>157</v>
      </c>
      <c r="E264" s="216" t="s">
        <v>23</v>
      </c>
      <c r="F264" s="217" t="s">
        <v>929</v>
      </c>
      <c r="G264" s="215"/>
      <c r="H264" s="218">
        <v>9.2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157</v>
      </c>
      <c r="AU264" s="224" t="s">
        <v>148</v>
      </c>
      <c r="AV264" s="12" t="s">
        <v>148</v>
      </c>
      <c r="AW264" s="12" t="s">
        <v>37</v>
      </c>
      <c r="AX264" s="12" t="s">
        <v>74</v>
      </c>
      <c r="AY264" s="224" t="s">
        <v>143</v>
      </c>
    </row>
    <row r="265" spans="2:51" s="12" customFormat="1" ht="12">
      <c r="B265" s="214"/>
      <c r="C265" s="215"/>
      <c r="D265" s="205" t="s">
        <v>157</v>
      </c>
      <c r="E265" s="216" t="s">
        <v>23</v>
      </c>
      <c r="F265" s="217" t="s">
        <v>930</v>
      </c>
      <c r="G265" s="215"/>
      <c r="H265" s="218">
        <v>10.6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157</v>
      </c>
      <c r="AU265" s="224" t="s">
        <v>148</v>
      </c>
      <c r="AV265" s="12" t="s">
        <v>148</v>
      </c>
      <c r="AW265" s="12" t="s">
        <v>37</v>
      </c>
      <c r="AX265" s="12" t="s">
        <v>74</v>
      </c>
      <c r="AY265" s="224" t="s">
        <v>143</v>
      </c>
    </row>
    <row r="266" spans="2:51" s="13" customFormat="1" ht="12">
      <c r="B266" s="225"/>
      <c r="C266" s="226"/>
      <c r="D266" s="205" t="s">
        <v>157</v>
      </c>
      <c r="E266" s="227" t="s">
        <v>23</v>
      </c>
      <c r="F266" s="228" t="s">
        <v>165</v>
      </c>
      <c r="G266" s="226"/>
      <c r="H266" s="229">
        <v>19.8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157</v>
      </c>
      <c r="AU266" s="235" t="s">
        <v>148</v>
      </c>
      <c r="AV266" s="13" t="s">
        <v>154</v>
      </c>
      <c r="AW266" s="13" t="s">
        <v>37</v>
      </c>
      <c r="AX266" s="13" t="s">
        <v>82</v>
      </c>
      <c r="AY266" s="235" t="s">
        <v>143</v>
      </c>
    </row>
    <row r="267" spans="2:65" s="1" customFormat="1" ht="25.5" customHeight="1">
      <c r="B267" s="40"/>
      <c r="C267" s="191" t="s">
        <v>592</v>
      </c>
      <c r="D267" s="191" t="s">
        <v>149</v>
      </c>
      <c r="E267" s="192" t="s">
        <v>1154</v>
      </c>
      <c r="F267" s="193" t="s">
        <v>1155</v>
      </c>
      <c r="G267" s="194" t="s">
        <v>186</v>
      </c>
      <c r="H267" s="195">
        <v>1.8</v>
      </c>
      <c r="I267" s="196"/>
      <c r="J267" s="197">
        <f>ROUND(I267*H267,2)</f>
        <v>0</v>
      </c>
      <c r="K267" s="193" t="s">
        <v>153</v>
      </c>
      <c r="L267" s="60"/>
      <c r="M267" s="198" t="s">
        <v>23</v>
      </c>
      <c r="N267" s="199" t="s">
        <v>46</v>
      </c>
      <c r="O267" s="41"/>
      <c r="P267" s="200">
        <f>O267*H267</f>
        <v>0</v>
      </c>
      <c r="Q267" s="200">
        <v>0.0002</v>
      </c>
      <c r="R267" s="200">
        <f>Q267*H267</f>
        <v>0.00036</v>
      </c>
      <c r="S267" s="200">
        <v>0</v>
      </c>
      <c r="T267" s="201">
        <f>S267*H267</f>
        <v>0</v>
      </c>
      <c r="AR267" s="23" t="s">
        <v>249</v>
      </c>
      <c r="AT267" s="23" t="s">
        <v>149</v>
      </c>
      <c r="AU267" s="23" t="s">
        <v>148</v>
      </c>
      <c r="AY267" s="23" t="s">
        <v>143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23" t="s">
        <v>148</v>
      </c>
      <c r="BK267" s="202">
        <f>ROUND(I267*H267,2)</f>
        <v>0</v>
      </c>
      <c r="BL267" s="23" t="s">
        <v>249</v>
      </c>
      <c r="BM267" s="23" t="s">
        <v>1156</v>
      </c>
    </row>
    <row r="268" spans="2:51" s="12" customFormat="1" ht="12">
      <c r="B268" s="214"/>
      <c r="C268" s="215"/>
      <c r="D268" s="205" t="s">
        <v>157</v>
      </c>
      <c r="E268" s="216" t="s">
        <v>23</v>
      </c>
      <c r="F268" s="217" t="s">
        <v>1157</v>
      </c>
      <c r="G268" s="215"/>
      <c r="H268" s="218">
        <v>1.8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157</v>
      </c>
      <c r="AU268" s="224" t="s">
        <v>148</v>
      </c>
      <c r="AV268" s="12" t="s">
        <v>148</v>
      </c>
      <c r="AW268" s="12" t="s">
        <v>37</v>
      </c>
      <c r="AX268" s="12" t="s">
        <v>82</v>
      </c>
      <c r="AY268" s="224" t="s">
        <v>143</v>
      </c>
    </row>
    <row r="269" spans="2:65" s="1" customFormat="1" ht="16.5" customHeight="1">
      <c r="B269" s="40"/>
      <c r="C269" s="236" t="s">
        <v>597</v>
      </c>
      <c r="D269" s="236" t="s">
        <v>166</v>
      </c>
      <c r="E269" s="237" t="s">
        <v>1158</v>
      </c>
      <c r="F269" s="238" t="s">
        <v>1159</v>
      </c>
      <c r="G269" s="239" t="s">
        <v>186</v>
      </c>
      <c r="H269" s="240">
        <v>1.89</v>
      </c>
      <c r="I269" s="241"/>
      <c r="J269" s="242">
        <f>ROUND(I269*H269,2)</f>
        <v>0</v>
      </c>
      <c r="K269" s="238" t="s">
        <v>153</v>
      </c>
      <c r="L269" s="243"/>
      <c r="M269" s="244" t="s">
        <v>23</v>
      </c>
      <c r="N269" s="245" t="s">
        <v>46</v>
      </c>
      <c r="O269" s="41"/>
      <c r="P269" s="200">
        <f>O269*H269</f>
        <v>0</v>
      </c>
      <c r="Q269" s="200">
        <v>0.00016</v>
      </c>
      <c r="R269" s="200">
        <f>Q269*H269</f>
        <v>0.00030240000000000003</v>
      </c>
      <c r="S269" s="200">
        <v>0</v>
      </c>
      <c r="T269" s="201">
        <f>S269*H269</f>
        <v>0</v>
      </c>
      <c r="AR269" s="23" t="s">
        <v>333</v>
      </c>
      <c r="AT269" s="23" t="s">
        <v>166</v>
      </c>
      <c r="AU269" s="23" t="s">
        <v>148</v>
      </c>
      <c r="AY269" s="23" t="s">
        <v>143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23" t="s">
        <v>148</v>
      </c>
      <c r="BK269" s="202">
        <f>ROUND(I269*H269,2)</f>
        <v>0</v>
      </c>
      <c r="BL269" s="23" t="s">
        <v>249</v>
      </c>
      <c r="BM269" s="23" t="s">
        <v>1160</v>
      </c>
    </row>
    <row r="270" spans="2:51" s="12" customFormat="1" ht="12">
      <c r="B270" s="214"/>
      <c r="C270" s="215"/>
      <c r="D270" s="205" t="s">
        <v>157</v>
      </c>
      <c r="E270" s="215"/>
      <c r="F270" s="217" t="s">
        <v>1161</v>
      </c>
      <c r="G270" s="215"/>
      <c r="H270" s="218">
        <v>1.89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157</v>
      </c>
      <c r="AU270" s="224" t="s">
        <v>148</v>
      </c>
      <c r="AV270" s="12" t="s">
        <v>148</v>
      </c>
      <c r="AW270" s="12" t="s">
        <v>6</v>
      </c>
      <c r="AX270" s="12" t="s">
        <v>82</v>
      </c>
      <c r="AY270" s="224" t="s">
        <v>143</v>
      </c>
    </row>
    <row r="271" spans="2:65" s="1" customFormat="1" ht="38.25" customHeight="1">
      <c r="B271" s="40"/>
      <c r="C271" s="191" t="s">
        <v>602</v>
      </c>
      <c r="D271" s="191" t="s">
        <v>149</v>
      </c>
      <c r="E271" s="192" t="s">
        <v>1162</v>
      </c>
      <c r="F271" s="193" t="s">
        <v>1163</v>
      </c>
      <c r="G271" s="194" t="s">
        <v>293</v>
      </c>
      <c r="H271" s="195">
        <v>0.351</v>
      </c>
      <c r="I271" s="196"/>
      <c r="J271" s="197">
        <f>ROUND(I271*H271,2)</f>
        <v>0</v>
      </c>
      <c r="K271" s="193" t="s">
        <v>153</v>
      </c>
      <c r="L271" s="60"/>
      <c r="M271" s="198" t="s">
        <v>23</v>
      </c>
      <c r="N271" s="199" t="s">
        <v>46</v>
      </c>
      <c r="O271" s="41"/>
      <c r="P271" s="200">
        <f>O271*H271</f>
        <v>0</v>
      </c>
      <c r="Q271" s="200">
        <v>0</v>
      </c>
      <c r="R271" s="200">
        <f>Q271*H271</f>
        <v>0</v>
      </c>
      <c r="S271" s="200">
        <v>0</v>
      </c>
      <c r="T271" s="201">
        <f>S271*H271</f>
        <v>0</v>
      </c>
      <c r="AR271" s="23" t="s">
        <v>249</v>
      </c>
      <c r="AT271" s="23" t="s">
        <v>149</v>
      </c>
      <c r="AU271" s="23" t="s">
        <v>148</v>
      </c>
      <c r="AY271" s="23" t="s">
        <v>143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23" t="s">
        <v>148</v>
      </c>
      <c r="BK271" s="202">
        <f>ROUND(I271*H271,2)</f>
        <v>0</v>
      </c>
      <c r="BL271" s="23" t="s">
        <v>249</v>
      </c>
      <c r="BM271" s="23" t="s">
        <v>1164</v>
      </c>
    </row>
    <row r="272" spans="2:63" s="10" customFormat="1" ht="29.85" customHeight="1">
      <c r="B272" s="175"/>
      <c r="C272" s="176"/>
      <c r="D272" s="177" t="s">
        <v>73</v>
      </c>
      <c r="E272" s="189" t="s">
        <v>1165</v>
      </c>
      <c r="F272" s="189" t="s">
        <v>1166</v>
      </c>
      <c r="G272" s="176"/>
      <c r="H272" s="176"/>
      <c r="I272" s="179"/>
      <c r="J272" s="190">
        <f>BK272</f>
        <v>0</v>
      </c>
      <c r="K272" s="176"/>
      <c r="L272" s="181"/>
      <c r="M272" s="182"/>
      <c r="N272" s="183"/>
      <c r="O272" s="183"/>
      <c r="P272" s="184">
        <f>SUM(P273:P284)</f>
        <v>0</v>
      </c>
      <c r="Q272" s="183"/>
      <c r="R272" s="184">
        <f>SUM(R273:R284)</f>
        <v>0.7541952</v>
      </c>
      <c r="S272" s="183"/>
      <c r="T272" s="185">
        <f>SUM(T273:T284)</f>
        <v>0</v>
      </c>
      <c r="AR272" s="186" t="s">
        <v>148</v>
      </c>
      <c r="AT272" s="187" t="s">
        <v>73</v>
      </c>
      <c r="AU272" s="187" t="s">
        <v>82</v>
      </c>
      <c r="AY272" s="186" t="s">
        <v>143</v>
      </c>
      <c r="BK272" s="188">
        <f>SUM(BK273:BK284)</f>
        <v>0</v>
      </c>
    </row>
    <row r="273" spans="2:65" s="1" customFormat="1" ht="25.5" customHeight="1">
      <c r="B273" s="40"/>
      <c r="C273" s="191" t="s">
        <v>608</v>
      </c>
      <c r="D273" s="191" t="s">
        <v>149</v>
      </c>
      <c r="E273" s="192" t="s">
        <v>1167</v>
      </c>
      <c r="F273" s="193" t="s">
        <v>1168</v>
      </c>
      <c r="G273" s="194" t="s">
        <v>152</v>
      </c>
      <c r="H273" s="195">
        <v>43.92</v>
      </c>
      <c r="I273" s="196"/>
      <c r="J273" s="197">
        <f>ROUND(I273*H273,2)</f>
        <v>0</v>
      </c>
      <c r="K273" s="193" t="s">
        <v>153</v>
      </c>
      <c r="L273" s="60"/>
      <c r="M273" s="198" t="s">
        <v>23</v>
      </c>
      <c r="N273" s="199" t="s">
        <v>46</v>
      </c>
      <c r="O273" s="41"/>
      <c r="P273" s="200">
        <f>O273*H273</f>
        <v>0</v>
      </c>
      <c r="Q273" s="200">
        <v>0.003</v>
      </c>
      <c r="R273" s="200">
        <f>Q273*H273</f>
        <v>0.13176000000000002</v>
      </c>
      <c r="S273" s="200">
        <v>0</v>
      </c>
      <c r="T273" s="201">
        <f>S273*H273</f>
        <v>0</v>
      </c>
      <c r="AR273" s="23" t="s">
        <v>249</v>
      </c>
      <c r="AT273" s="23" t="s">
        <v>149</v>
      </c>
      <c r="AU273" s="23" t="s">
        <v>148</v>
      </c>
      <c r="AY273" s="23" t="s">
        <v>143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23" t="s">
        <v>148</v>
      </c>
      <c r="BK273" s="202">
        <f>ROUND(I273*H273,2)</f>
        <v>0</v>
      </c>
      <c r="BL273" s="23" t="s">
        <v>249</v>
      </c>
      <c r="BM273" s="23" t="s">
        <v>1169</v>
      </c>
    </row>
    <row r="274" spans="2:51" s="12" customFormat="1" ht="12">
      <c r="B274" s="214"/>
      <c r="C274" s="215"/>
      <c r="D274" s="205" t="s">
        <v>157</v>
      </c>
      <c r="E274" s="216" t="s">
        <v>23</v>
      </c>
      <c r="F274" s="217" t="s">
        <v>900</v>
      </c>
      <c r="G274" s="215"/>
      <c r="H274" s="218">
        <v>20.42</v>
      </c>
      <c r="I274" s="219"/>
      <c r="J274" s="215"/>
      <c r="K274" s="215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157</v>
      </c>
      <c r="AU274" s="224" t="s">
        <v>148</v>
      </c>
      <c r="AV274" s="12" t="s">
        <v>148</v>
      </c>
      <c r="AW274" s="12" t="s">
        <v>37</v>
      </c>
      <c r="AX274" s="12" t="s">
        <v>74</v>
      </c>
      <c r="AY274" s="224" t="s">
        <v>143</v>
      </c>
    </row>
    <row r="275" spans="2:51" s="12" customFormat="1" ht="12">
      <c r="B275" s="214"/>
      <c r="C275" s="215"/>
      <c r="D275" s="205" t="s">
        <v>157</v>
      </c>
      <c r="E275" s="216" t="s">
        <v>23</v>
      </c>
      <c r="F275" s="217" t="s">
        <v>901</v>
      </c>
      <c r="G275" s="215"/>
      <c r="H275" s="218">
        <v>23.5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157</v>
      </c>
      <c r="AU275" s="224" t="s">
        <v>148</v>
      </c>
      <c r="AV275" s="12" t="s">
        <v>148</v>
      </c>
      <c r="AW275" s="12" t="s">
        <v>37</v>
      </c>
      <c r="AX275" s="12" t="s">
        <v>74</v>
      </c>
      <c r="AY275" s="224" t="s">
        <v>143</v>
      </c>
    </row>
    <row r="276" spans="2:51" s="13" customFormat="1" ht="12">
      <c r="B276" s="225"/>
      <c r="C276" s="226"/>
      <c r="D276" s="205" t="s">
        <v>157</v>
      </c>
      <c r="E276" s="227" t="s">
        <v>23</v>
      </c>
      <c r="F276" s="228" t="s">
        <v>165</v>
      </c>
      <c r="G276" s="226"/>
      <c r="H276" s="229">
        <v>43.92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AT276" s="235" t="s">
        <v>157</v>
      </c>
      <c r="AU276" s="235" t="s">
        <v>148</v>
      </c>
      <c r="AV276" s="13" t="s">
        <v>154</v>
      </c>
      <c r="AW276" s="13" t="s">
        <v>37</v>
      </c>
      <c r="AX276" s="13" t="s">
        <v>82</v>
      </c>
      <c r="AY276" s="235" t="s">
        <v>143</v>
      </c>
    </row>
    <row r="277" spans="2:65" s="1" customFormat="1" ht="16.5" customHeight="1">
      <c r="B277" s="40"/>
      <c r="C277" s="236" t="s">
        <v>612</v>
      </c>
      <c r="D277" s="236" t="s">
        <v>166</v>
      </c>
      <c r="E277" s="237" t="s">
        <v>1170</v>
      </c>
      <c r="F277" s="238" t="s">
        <v>1171</v>
      </c>
      <c r="G277" s="239" t="s">
        <v>152</v>
      </c>
      <c r="H277" s="240">
        <v>48.312</v>
      </c>
      <c r="I277" s="241"/>
      <c r="J277" s="242">
        <f>ROUND(I277*H277,2)</f>
        <v>0</v>
      </c>
      <c r="K277" s="238" t="s">
        <v>153</v>
      </c>
      <c r="L277" s="243"/>
      <c r="M277" s="244" t="s">
        <v>23</v>
      </c>
      <c r="N277" s="245" t="s">
        <v>46</v>
      </c>
      <c r="O277" s="41"/>
      <c r="P277" s="200">
        <f>O277*H277</f>
        <v>0</v>
      </c>
      <c r="Q277" s="200">
        <v>0.0126</v>
      </c>
      <c r="R277" s="200">
        <f>Q277*H277</f>
        <v>0.6087312</v>
      </c>
      <c r="S277" s="200">
        <v>0</v>
      </c>
      <c r="T277" s="201">
        <f>S277*H277</f>
        <v>0</v>
      </c>
      <c r="AR277" s="23" t="s">
        <v>333</v>
      </c>
      <c r="AT277" s="23" t="s">
        <v>166</v>
      </c>
      <c r="AU277" s="23" t="s">
        <v>148</v>
      </c>
      <c r="AY277" s="23" t="s">
        <v>143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23" t="s">
        <v>148</v>
      </c>
      <c r="BK277" s="202">
        <f>ROUND(I277*H277,2)</f>
        <v>0</v>
      </c>
      <c r="BL277" s="23" t="s">
        <v>249</v>
      </c>
      <c r="BM277" s="23" t="s">
        <v>1172</v>
      </c>
    </row>
    <row r="278" spans="2:51" s="12" customFormat="1" ht="12">
      <c r="B278" s="214"/>
      <c r="C278" s="215"/>
      <c r="D278" s="205" t="s">
        <v>157</v>
      </c>
      <c r="E278" s="215"/>
      <c r="F278" s="217" t="s">
        <v>1173</v>
      </c>
      <c r="G278" s="215"/>
      <c r="H278" s="218">
        <v>48.312</v>
      </c>
      <c r="I278" s="219"/>
      <c r="J278" s="215"/>
      <c r="K278" s="215"/>
      <c r="L278" s="220"/>
      <c r="M278" s="221"/>
      <c r="N278" s="222"/>
      <c r="O278" s="222"/>
      <c r="P278" s="222"/>
      <c r="Q278" s="222"/>
      <c r="R278" s="222"/>
      <c r="S278" s="222"/>
      <c r="T278" s="223"/>
      <c r="AT278" s="224" t="s">
        <v>157</v>
      </c>
      <c r="AU278" s="224" t="s">
        <v>148</v>
      </c>
      <c r="AV278" s="12" t="s">
        <v>148</v>
      </c>
      <c r="AW278" s="12" t="s">
        <v>6</v>
      </c>
      <c r="AX278" s="12" t="s">
        <v>82</v>
      </c>
      <c r="AY278" s="224" t="s">
        <v>143</v>
      </c>
    </row>
    <row r="279" spans="2:65" s="1" customFormat="1" ht="16.5" customHeight="1">
      <c r="B279" s="40"/>
      <c r="C279" s="191" t="s">
        <v>617</v>
      </c>
      <c r="D279" s="191" t="s">
        <v>149</v>
      </c>
      <c r="E279" s="192" t="s">
        <v>1174</v>
      </c>
      <c r="F279" s="193" t="s">
        <v>1175</v>
      </c>
      <c r="G279" s="194" t="s">
        <v>152</v>
      </c>
      <c r="H279" s="195">
        <v>43.92</v>
      </c>
      <c r="I279" s="196"/>
      <c r="J279" s="197">
        <f>ROUND(I279*H279,2)</f>
        <v>0</v>
      </c>
      <c r="K279" s="193" t="s">
        <v>153</v>
      </c>
      <c r="L279" s="60"/>
      <c r="M279" s="198" t="s">
        <v>23</v>
      </c>
      <c r="N279" s="199" t="s">
        <v>46</v>
      </c>
      <c r="O279" s="41"/>
      <c r="P279" s="200">
        <f>O279*H279</f>
        <v>0</v>
      </c>
      <c r="Q279" s="200">
        <v>0.0003</v>
      </c>
      <c r="R279" s="200">
        <f>Q279*H279</f>
        <v>0.013176</v>
      </c>
      <c r="S279" s="200">
        <v>0</v>
      </c>
      <c r="T279" s="201">
        <f>S279*H279</f>
        <v>0</v>
      </c>
      <c r="AR279" s="23" t="s">
        <v>249</v>
      </c>
      <c r="AT279" s="23" t="s">
        <v>149</v>
      </c>
      <c r="AU279" s="23" t="s">
        <v>148</v>
      </c>
      <c r="AY279" s="23" t="s">
        <v>143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3" t="s">
        <v>148</v>
      </c>
      <c r="BK279" s="202">
        <f>ROUND(I279*H279,2)</f>
        <v>0</v>
      </c>
      <c r="BL279" s="23" t="s">
        <v>249</v>
      </c>
      <c r="BM279" s="23" t="s">
        <v>1176</v>
      </c>
    </row>
    <row r="280" spans="2:65" s="1" customFormat="1" ht="16.5" customHeight="1">
      <c r="B280" s="40"/>
      <c r="C280" s="191" t="s">
        <v>621</v>
      </c>
      <c r="D280" s="191" t="s">
        <v>149</v>
      </c>
      <c r="E280" s="192" t="s">
        <v>1177</v>
      </c>
      <c r="F280" s="193" t="s">
        <v>1178</v>
      </c>
      <c r="G280" s="194" t="s">
        <v>186</v>
      </c>
      <c r="H280" s="195">
        <v>17.6</v>
      </c>
      <c r="I280" s="196"/>
      <c r="J280" s="197">
        <f>ROUND(I280*H280,2)</f>
        <v>0</v>
      </c>
      <c r="K280" s="193" t="s">
        <v>153</v>
      </c>
      <c r="L280" s="60"/>
      <c r="M280" s="198" t="s">
        <v>23</v>
      </c>
      <c r="N280" s="199" t="s">
        <v>46</v>
      </c>
      <c r="O280" s="41"/>
      <c r="P280" s="200">
        <f>O280*H280</f>
        <v>0</v>
      </c>
      <c r="Q280" s="200">
        <v>3E-05</v>
      </c>
      <c r="R280" s="200">
        <f>Q280*H280</f>
        <v>0.000528</v>
      </c>
      <c r="S280" s="200">
        <v>0</v>
      </c>
      <c r="T280" s="201">
        <f>S280*H280</f>
        <v>0</v>
      </c>
      <c r="AR280" s="23" t="s">
        <v>249</v>
      </c>
      <c r="AT280" s="23" t="s">
        <v>149</v>
      </c>
      <c r="AU280" s="23" t="s">
        <v>148</v>
      </c>
      <c r="AY280" s="23" t="s">
        <v>143</v>
      </c>
      <c r="BE280" s="202">
        <f>IF(N280="základní",J280,0)</f>
        <v>0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23" t="s">
        <v>148</v>
      </c>
      <c r="BK280" s="202">
        <f>ROUND(I280*H280,2)</f>
        <v>0</v>
      </c>
      <c r="BL280" s="23" t="s">
        <v>249</v>
      </c>
      <c r="BM280" s="23" t="s">
        <v>1179</v>
      </c>
    </row>
    <row r="281" spans="2:51" s="12" customFormat="1" ht="12">
      <c r="B281" s="214"/>
      <c r="C281" s="215"/>
      <c r="D281" s="205" t="s">
        <v>157</v>
      </c>
      <c r="E281" s="216" t="s">
        <v>23</v>
      </c>
      <c r="F281" s="217" t="s">
        <v>1180</v>
      </c>
      <c r="G281" s="215"/>
      <c r="H281" s="218">
        <v>17.6</v>
      </c>
      <c r="I281" s="219"/>
      <c r="J281" s="215"/>
      <c r="K281" s="215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157</v>
      </c>
      <c r="AU281" s="224" t="s">
        <v>148</v>
      </c>
      <c r="AV281" s="12" t="s">
        <v>148</v>
      </c>
      <c r="AW281" s="12" t="s">
        <v>37</v>
      </c>
      <c r="AX281" s="12" t="s">
        <v>82</v>
      </c>
      <c r="AY281" s="224" t="s">
        <v>143</v>
      </c>
    </row>
    <row r="282" spans="2:65" s="1" customFormat="1" ht="16.5" customHeight="1">
      <c r="B282" s="40"/>
      <c r="C282" s="191" t="s">
        <v>625</v>
      </c>
      <c r="D282" s="191" t="s">
        <v>149</v>
      </c>
      <c r="E282" s="192" t="s">
        <v>1181</v>
      </c>
      <c r="F282" s="193" t="s">
        <v>1182</v>
      </c>
      <c r="G282" s="194" t="s">
        <v>507</v>
      </c>
      <c r="H282" s="195">
        <v>4</v>
      </c>
      <c r="I282" s="196"/>
      <c r="J282" s="197">
        <f>ROUND(I282*H282,2)</f>
        <v>0</v>
      </c>
      <c r="K282" s="193" t="s">
        <v>153</v>
      </c>
      <c r="L282" s="60"/>
      <c r="M282" s="198" t="s">
        <v>23</v>
      </c>
      <c r="N282" s="199" t="s">
        <v>46</v>
      </c>
      <c r="O282" s="41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AR282" s="23" t="s">
        <v>249</v>
      </c>
      <c r="AT282" s="23" t="s">
        <v>149</v>
      </c>
      <c r="AU282" s="23" t="s">
        <v>148</v>
      </c>
      <c r="AY282" s="23" t="s">
        <v>143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23" t="s">
        <v>148</v>
      </c>
      <c r="BK282" s="202">
        <f>ROUND(I282*H282,2)</f>
        <v>0</v>
      </c>
      <c r="BL282" s="23" t="s">
        <v>249</v>
      </c>
      <c r="BM282" s="23" t="s">
        <v>1183</v>
      </c>
    </row>
    <row r="283" spans="2:51" s="12" customFormat="1" ht="12">
      <c r="B283" s="214"/>
      <c r="C283" s="215"/>
      <c r="D283" s="205" t="s">
        <v>157</v>
      </c>
      <c r="E283" s="216" t="s">
        <v>23</v>
      </c>
      <c r="F283" s="217" t="s">
        <v>154</v>
      </c>
      <c r="G283" s="215"/>
      <c r="H283" s="218">
        <v>4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157</v>
      </c>
      <c r="AU283" s="224" t="s">
        <v>148</v>
      </c>
      <c r="AV283" s="12" t="s">
        <v>148</v>
      </c>
      <c r="AW283" s="12" t="s">
        <v>37</v>
      </c>
      <c r="AX283" s="12" t="s">
        <v>82</v>
      </c>
      <c r="AY283" s="224" t="s">
        <v>143</v>
      </c>
    </row>
    <row r="284" spans="2:65" s="1" customFormat="1" ht="38.25" customHeight="1">
      <c r="B284" s="40"/>
      <c r="C284" s="191" t="s">
        <v>630</v>
      </c>
      <c r="D284" s="191" t="s">
        <v>149</v>
      </c>
      <c r="E284" s="192" t="s">
        <v>1184</v>
      </c>
      <c r="F284" s="193" t="s">
        <v>1185</v>
      </c>
      <c r="G284" s="194" t="s">
        <v>293</v>
      </c>
      <c r="H284" s="195">
        <v>0.754</v>
      </c>
      <c r="I284" s="196"/>
      <c r="J284" s="197">
        <f>ROUND(I284*H284,2)</f>
        <v>0</v>
      </c>
      <c r="K284" s="193" t="s">
        <v>153</v>
      </c>
      <c r="L284" s="60"/>
      <c r="M284" s="198" t="s">
        <v>23</v>
      </c>
      <c r="N284" s="199" t="s">
        <v>46</v>
      </c>
      <c r="O284" s="41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AR284" s="23" t="s">
        <v>249</v>
      </c>
      <c r="AT284" s="23" t="s">
        <v>149</v>
      </c>
      <c r="AU284" s="23" t="s">
        <v>148</v>
      </c>
      <c r="AY284" s="23" t="s">
        <v>143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23" t="s">
        <v>148</v>
      </c>
      <c r="BK284" s="202">
        <f>ROUND(I284*H284,2)</f>
        <v>0</v>
      </c>
      <c r="BL284" s="23" t="s">
        <v>249</v>
      </c>
      <c r="BM284" s="23" t="s">
        <v>1186</v>
      </c>
    </row>
    <row r="285" spans="2:63" s="10" customFormat="1" ht="29.85" customHeight="1">
      <c r="B285" s="175"/>
      <c r="C285" s="176"/>
      <c r="D285" s="177" t="s">
        <v>73</v>
      </c>
      <c r="E285" s="189" t="s">
        <v>801</v>
      </c>
      <c r="F285" s="189" t="s">
        <v>802</v>
      </c>
      <c r="G285" s="176"/>
      <c r="H285" s="176"/>
      <c r="I285" s="179"/>
      <c r="J285" s="190">
        <f>BK285</f>
        <v>0</v>
      </c>
      <c r="K285" s="176"/>
      <c r="L285" s="181"/>
      <c r="M285" s="182"/>
      <c r="N285" s="183"/>
      <c r="O285" s="183"/>
      <c r="P285" s="184">
        <f>SUM(P286:P294)</f>
        <v>0</v>
      </c>
      <c r="Q285" s="183"/>
      <c r="R285" s="184">
        <f>SUM(R286:R294)</f>
        <v>0.011475800000000001</v>
      </c>
      <c r="S285" s="183"/>
      <c r="T285" s="185">
        <f>SUM(T286:T294)</f>
        <v>0</v>
      </c>
      <c r="AR285" s="186" t="s">
        <v>148</v>
      </c>
      <c r="AT285" s="187" t="s">
        <v>73</v>
      </c>
      <c r="AU285" s="187" t="s">
        <v>82</v>
      </c>
      <c r="AY285" s="186" t="s">
        <v>143</v>
      </c>
      <c r="BK285" s="188">
        <f>SUM(BK286:BK294)</f>
        <v>0</v>
      </c>
    </row>
    <row r="286" spans="2:65" s="1" customFormat="1" ht="25.5" customHeight="1">
      <c r="B286" s="40"/>
      <c r="C286" s="191" t="s">
        <v>634</v>
      </c>
      <c r="D286" s="191" t="s">
        <v>149</v>
      </c>
      <c r="E286" s="192" t="s">
        <v>804</v>
      </c>
      <c r="F286" s="193" t="s">
        <v>805</v>
      </c>
      <c r="G286" s="194" t="s">
        <v>152</v>
      </c>
      <c r="H286" s="195">
        <v>14.7</v>
      </c>
      <c r="I286" s="196"/>
      <c r="J286" s="197">
        <f>ROUND(I286*H286,2)</f>
        <v>0</v>
      </c>
      <c r="K286" s="193" t="s">
        <v>153</v>
      </c>
      <c r="L286" s="60"/>
      <c r="M286" s="198" t="s">
        <v>23</v>
      </c>
      <c r="N286" s="199" t="s">
        <v>46</v>
      </c>
      <c r="O286" s="41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AR286" s="23" t="s">
        <v>249</v>
      </c>
      <c r="AT286" s="23" t="s">
        <v>149</v>
      </c>
      <c r="AU286" s="23" t="s">
        <v>148</v>
      </c>
      <c r="AY286" s="23" t="s">
        <v>143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23" t="s">
        <v>148</v>
      </c>
      <c r="BK286" s="202">
        <f>ROUND(I286*H286,2)</f>
        <v>0</v>
      </c>
      <c r="BL286" s="23" t="s">
        <v>249</v>
      </c>
      <c r="BM286" s="23" t="s">
        <v>1187</v>
      </c>
    </row>
    <row r="287" spans="2:51" s="12" customFormat="1" ht="12">
      <c r="B287" s="214"/>
      <c r="C287" s="215"/>
      <c r="D287" s="205" t="s">
        <v>157</v>
      </c>
      <c r="E287" s="216" t="s">
        <v>23</v>
      </c>
      <c r="F287" s="217" t="s">
        <v>925</v>
      </c>
      <c r="G287" s="215"/>
      <c r="H287" s="218">
        <v>14.7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157</v>
      </c>
      <c r="AU287" s="224" t="s">
        <v>148</v>
      </c>
      <c r="AV287" s="12" t="s">
        <v>148</v>
      </c>
      <c r="AW287" s="12" t="s">
        <v>37</v>
      </c>
      <c r="AX287" s="12" t="s">
        <v>82</v>
      </c>
      <c r="AY287" s="224" t="s">
        <v>143</v>
      </c>
    </row>
    <row r="288" spans="2:65" s="1" customFormat="1" ht="16.5" customHeight="1">
      <c r="B288" s="40"/>
      <c r="C288" s="236" t="s">
        <v>639</v>
      </c>
      <c r="D288" s="236" t="s">
        <v>166</v>
      </c>
      <c r="E288" s="237" t="s">
        <v>808</v>
      </c>
      <c r="F288" s="238" t="s">
        <v>809</v>
      </c>
      <c r="G288" s="239" t="s">
        <v>152</v>
      </c>
      <c r="H288" s="240">
        <v>14.7</v>
      </c>
      <c r="I288" s="241"/>
      <c r="J288" s="242">
        <f>ROUND(I288*H288,2)</f>
        <v>0</v>
      </c>
      <c r="K288" s="238" t="s">
        <v>153</v>
      </c>
      <c r="L288" s="243"/>
      <c r="M288" s="244" t="s">
        <v>23</v>
      </c>
      <c r="N288" s="245" t="s">
        <v>46</v>
      </c>
      <c r="O288" s="4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3" t="s">
        <v>333</v>
      </c>
      <c r="AT288" s="23" t="s">
        <v>166</v>
      </c>
      <c r="AU288" s="23" t="s">
        <v>148</v>
      </c>
      <c r="AY288" s="23" t="s">
        <v>143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23" t="s">
        <v>148</v>
      </c>
      <c r="BK288" s="202">
        <f>ROUND(I288*H288,2)</f>
        <v>0</v>
      </c>
      <c r="BL288" s="23" t="s">
        <v>249</v>
      </c>
      <c r="BM288" s="23" t="s">
        <v>1188</v>
      </c>
    </row>
    <row r="289" spans="2:51" s="12" customFormat="1" ht="12">
      <c r="B289" s="214"/>
      <c r="C289" s="215"/>
      <c r="D289" s="205" t="s">
        <v>157</v>
      </c>
      <c r="E289" s="215"/>
      <c r="F289" s="217" t="s">
        <v>1189</v>
      </c>
      <c r="G289" s="215"/>
      <c r="H289" s="218">
        <v>14.7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157</v>
      </c>
      <c r="AU289" s="224" t="s">
        <v>148</v>
      </c>
      <c r="AV289" s="12" t="s">
        <v>148</v>
      </c>
      <c r="AW289" s="12" t="s">
        <v>6</v>
      </c>
      <c r="AX289" s="12" t="s">
        <v>82</v>
      </c>
      <c r="AY289" s="224" t="s">
        <v>143</v>
      </c>
    </row>
    <row r="290" spans="2:65" s="1" customFormat="1" ht="25.5" customHeight="1">
      <c r="B290" s="40"/>
      <c r="C290" s="191" t="s">
        <v>643</v>
      </c>
      <c r="D290" s="191" t="s">
        <v>149</v>
      </c>
      <c r="E290" s="192" t="s">
        <v>812</v>
      </c>
      <c r="F290" s="193" t="s">
        <v>813</v>
      </c>
      <c r="G290" s="194" t="s">
        <v>152</v>
      </c>
      <c r="H290" s="195">
        <v>23.42</v>
      </c>
      <c r="I290" s="196"/>
      <c r="J290" s="197">
        <f>ROUND(I290*H290,2)</f>
        <v>0</v>
      </c>
      <c r="K290" s="193" t="s">
        <v>153</v>
      </c>
      <c r="L290" s="60"/>
      <c r="M290" s="198" t="s">
        <v>23</v>
      </c>
      <c r="N290" s="199" t="s">
        <v>46</v>
      </c>
      <c r="O290" s="41"/>
      <c r="P290" s="200">
        <f>O290*H290</f>
        <v>0</v>
      </c>
      <c r="Q290" s="200">
        <v>0.0002</v>
      </c>
      <c r="R290" s="200">
        <f>Q290*H290</f>
        <v>0.004684000000000001</v>
      </c>
      <c r="S290" s="200">
        <v>0</v>
      </c>
      <c r="T290" s="201">
        <f>S290*H290</f>
        <v>0</v>
      </c>
      <c r="AR290" s="23" t="s">
        <v>249</v>
      </c>
      <c r="AT290" s="23" t="s">
        <v>149</v>
      </c>
      <c r="AU290" s="23" t="s">
        <v>148</v>
      </c>
      <c r="AY290" s="23" t="s">
        <v>143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23" t="s">
        <v>148</v>
      </c>
      <c r="BK290" s="202">
        <f>ROUND(I290*H290,2)</f>
        <v>0</v>
      </c>
      <c r="BL290" s="23" t="s">
        <v>249</v>
      </c>
      <c r="BM290" s="23" t="s">
        <v>1190</v>
      </c>
    </row>
    <row r="291" spans="2:51" s="12" customFormat="1" ht="12">
      <c r="B291" s="214"/>
      <c r="C291" s="215"/>
      <c r="D291" s="205" t="s">
        <v>157</v>
      </c>
      <c r="E291" s="216" t="s">
        <v>23</v>
      </c>
      <c r="F291" s="217" t="s">
        <v>1191</v>
      </c>
      <c r="G291" s="215"/>
      <c r="H291" s="218">
        <v>8.72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157</v>
      </c>
      <c r="AU291" s="224" t="s">
        <v>148</v>
      </c>
      <c r="AV291" s="12" t="s">
        <v>148</v>
      </c>
      <c r="AW291" s="12" t="s">
        <v>37</v>
      </c>
      <c r="AX291" s="12" t="s">
        <v>74</v>
      </c>
      <c r="AY291" s="224" t="s">
        <v>143</v>
      </c>
    </row>
    <row r="292" spans="2:51" s="12" customFormat="1" ht="12">
      <c r="B292" s="214"/>
      <c r="C292" s="215"/>
      <c r="D292" s="205" t="s">
        <v>157</v>
      </c>
      <c r="E292" s="216" t="s">
        <v>23</v>
      </c>
      <c r="F292" s="217" t="s">
        <v>925</v>
      </c>
      <c r="G292" s="215"/>
      <c r="H292" s="218">
        <v>14.7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157</v>
      </c>
      <c r="AU292" s="224" t="s">
        <v>148</v>
      </c>
      <c r="AV292" s="12" t="s">
        <v>148</v>
      </c>
      <c r="AW292" s="12" t="s">
        <v>37</v>
      </c>
      <c r="AX292" s="12" t="s">
        <v>74</v>
      </c>
      <c r="AY292" s="224" t="s">
        <v>143</v>
      </c>
    </row>
    <row r="293" spans="2:51" s="13" customFormat="1" ht="12">
      <c r="B293" s="225"/>
      <c r="C293" s="226"/>
      <c r="D293" s="205" t="s">
        <v>157</v>
      </c>
      <c r="E293" s="227" t="s">
        <v>23</v>
      </c>
      <c r="F293" s="228" t="s">
        <v>165</v>
      </c>
      <c r="G293" s="226"/>
      <c r="H293" s="229">
        <v>23.42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157</v>
      </c>
      <c r="AU293" s="235" t="s">
        <v>148</v>
      </c>
      <c r="AV293" s="13" t="s">
        <v>154</v>
      </c>
      <c r="AW293" s="13" t="s">
        <v>37</v>
      </c>
      <c r="AX293" s="13" t="s">
        <v>82</v>
      </c>
      <c r="AY293" s="235" t="s">
        <v>143</v>
      </c>
    </row>
    <row r="294" spans="2:65" s="1" customFormat="1" ht="25.5" customHeight="1">
      <c r="B294" s="40"/>
      <c r="C294" s="191" t="s">
        <v>224</v>
      </c>
      <c r="D294" s="191" t="s">
        <v>149</v>
      </c>
      <c r="E294" s="192" t="s">
        <v>821</v>
      </c>
      <c r="F294" s="193" t="s">
        <v>822</v>
      </c>
      <c r="G294" s="194" t="s">
        <v>152</v>
      </c>
      <c r="H294" s="195">
        <v>23.42</v>
      </c>
      <c r="I294" s="196"/>
      <c r="J294" s="197">
        <f>ROUND(I294*H294,2)</f>
        <v>0</v>
      </c>
      <c r="K294" s="193" t="s">
        <v>153</v>
      </c>
      <c r="L294" s="60"/>
      <c r="M294" s="198" t="s">
        <v>23</v>
      </c>
      <c r="N294" s="251" t="s">
        <v>46</v>
      </c>
      <c r="O294" s="249"/>
      <c r="P294" s="252">
        <f>O294*H294</f>
        <v>0</v>
      </c>
      <c r="Q294" s="252">
        <v>0.00029</v>
      </c>
      <c r="R294" s="252">
        <f>Q294*H294</f>
        <v>0.006791800000000001</v>
      </c>
      <c r="S294" s="252">
        <v>0</v>
      </c>
      <c r="T294" s="253">
        <f>S294*H294</f>
        <v>0</v>
      </c>
      <c r="AR294" s="23" t="s">
        <v>249</v>
      </c>
      <c r="AT294" s="23" t="s">
        <v>149</v>
      </c>
      <c r="AU294" s="23" t="s">
        <v>148</v>
      </c>
      <c r="AY294" s="23" t="s">
        <v>143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23" t="s">
        <v>148</v>
      </c>
      <c r="BK294" s="202">
        <f>ROUND(I294*H294,2)</f>
        <v>0</v>
      </c>
      <c r="BL294" s="23" t="s">
        <v>249</v>
      </c>
      <c r="BM294" s="23" t="s">
        <v>1192</v>
      </c>
    </row>
    <row r="295" spans="2:12" s="1" customFormat="1" ht="6.9" customHeight="1">
      <c r="B295" s="55"/>
      <c r="C295" s="56"/>
      <c r="D295" s="56"/>
      <c r="E295" s="56"/>
      <c r="F295" s="56"/>
      <c r="G295" s="56"/>
      <c r="H295" s="56"/>
      <c r="I295" s="138"/>
      <c r="J295" s="56"/>
      <c r="K295" s="56"/>
      <c r="L295" s="60"/>
    </row>
  </sheetData>
  <sheetProtection algorithmName="SHA-512" hashValue="F2FdG1no6NwZ6dsYJXWC/kNQfMyVPq7CvlNl5LBaD+cxvZ4NJ1JUrX4BFDszhdo7PzII+k7I95jRWRDU8yYSAg==" saltValue="nbX9r+R/VKrXqKzmvZBjaZ+R9aasNxzpgrv8L+f5OgG0xUWiragrl5n1m1NVb/26A/EvXk+v1EiacRdLzyPnVQ==" spinCount="100000" sheet="1" objects="1" scenarios="1" formatColumns="0" formatRows="0" autoFilter="0"/>
  <autoFilter ref="C102:K294"/>
  <mergeCells count="10">
    <mergeCell ref="J51:J52"/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2" t="s">
        <v>1193</v>
      </c>
      <c r="D3" s="382"/>
      <c r="E3" s="382"/>
      <c r="F3" s="382"/>
      <c r="G3" s="382"/>
      <c r="H3" s="382"/>
      <c r="I3" s="382"/>
      <c r="J3" s="382"/>
      <c r="K3" s="259"/>
    </row>
    <row r="4" spans="2:11" ht="25.5" customHeight="1">
      <c r="B4" s="260"/>
      <c r="C4" s="386" t="s">
        <v>1194</v>
      </c>
      <c r="D4" s="386"/>
      <c r="E4" s="386"/>
      <c r="F4" s="386"/>
      <c r="G4" s="386"/>
      <c r="H4" s="386"/>
      <c r="I4" s="386"/>
      <c r="J4" s="386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5" t="s">
        <v>1195</v>
      </c>
      <c r="D6" s="385"/>
      <c r="E6" s="385"/>
      <c r="F6" s="385"/>
      <c r="G6" s="385"/>
      <c r="H6" s="385"/>
      <c r="I6" s="385"/>
      <c r="J6" s="385"/>
      <c r="K6" s="261"/>
    </row>
    <row r="7" spans="2:11" ht="15" customHeight="1">
      <c r="B7" s="264"/>
      <c r="C7" s="385" t="s">
        <v>1196</v>
      </c>
      <c r="D7" s="385"/>
      <c r="E7" s="385"/>
      <c r="F7" s="385"/>
      <c r="G7" s="385"/>
      <c r="H7" s="385"/>
      <c r="I7" s="385"/>
      <c r="J7" s="385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5" t="s">
        <v>1197</v>
      </c>
      <c r="D9" s="385"/>
      <c r="E9" s="385"/>
      <c r="F9" s="385"/>
      <c r="G9" s="385"/>
      <c r="H9" s="385"/>
      <c r="I9" s="385"/>
      <c r="J9" s="385"/>
      <c r="K9" s="261"/>
    </row>
    <row r="10" spans="2:11" ht="15" customHeight="1">
      <c r="B10" s="264"/>
      <c r="C10" s="263"/>
      <c r="D10" s="385" t="s">
        <v>1198</v>
      </c>
      <c r="E10" s="385"/>
      <c r="F10" s="385"/>
      <c r="G10" s="385"/>
      <c r="H10" s="385"/>
      <c r="I10" s="385"/>
      <c r="J10" s="385"/>
      <c r="K10" s="261"/>
    </row>
    <row r="11" spans="2:11" ht="15" customHeight="1">
      <c r="B11" s="264"/>
      <c r="C11" s="265"/>
      <c r="D11" s="385" t="s">
        <v>1199</v>
      </c>
      <c r="E11" s="385"/>
      <c r="F11" s="385"/>
      <c r="G11" s="385"/>
      <c r="H11" s="385"/>
      <c r="I11" s="385"/>
      <c r="J11" s="385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5" t="s">
        <v>1200</v>
      </c>
      <c r="E13" s="385"/>
      <c r="F13" s="385"/>
      <c r="G13" s="385"/>
      <c r="H13" s="385"/>
      <c r="I13" s="385"/>
      <c r="J13" s="385"/>
      <c r="K13" s="261"/>
    </row>
    <row r="14" spans="2:11" ht="15" customHeight="1">
      <c r="B14" s="264"/>
      <c r="C14" s="265"/>
      <c r="D14" s="385" t="s">
        <v>1201</v>
      </c>
      <c r="E14" s="385"/>
      <c r="F14" s="385"/>
      <c r="G14" s="385"/>
      <c r="H14" s="385"/>
      <c r="I14" s="385"/>
      <c r="J14" s="385"/>
      <c r="K14" s="261"/>
    </row>
    <row r="15" spans="2:11" ht="15" customHeight="1">
      <c r="B15" s="264"/>
      <c r="C15" s="265"/>
      <c r="D15" s="385" t="s">
        <v>1202</v>
      </c>
      <c r="E15" s="385"/>
      <c r="F15" s="385"/>
      <c r="G15" s="385"/>
      <c r="H15" s="385"/>
      <c r="I15" s="385"/>
      <c r="J15" s="385"/>
      <c r="K15" s="261"/>
    </row>
    <row r="16" spans="2:11" ht="15" customHeight="1">
      <c r="B16" s="264"/>
      <c r="C16" s="265"/>
      <c r="D16" s="265"/>
      <c r="E16" s="266" t="s">
        <v>81</v>
      </c>
      <c r="F16" s="385" t="s">
        <v>1203</v>
      </c>
      <c r="G16" s="385"/>
      <c r="H16" s="385"/>
      <c r="I16" s="385"/>
      <c r="J16" s="385"/>
      <c r="K16" s="261"/>
    </row>
    <row r="17" spans="2:11" ht="15" customHeight="1">
      <c r="B17" s="264"/>
      <c r="C17" s="265"/>
      <c r="D17" s="265"/>
      <c r="E17" s="266" t="s">
        <v>1204</v>
      </c>
      <c r="F17" s="385" t="s">
        <v>1205</v>
      </c>
      <c r="G17" s="385"/>
      <c r="H17" s="385"/>
      <c r="I17" s="385"/>
      <c r="J17" s="385"/>
      <c r="K17" s="261"/>
    </row>
    <row r="18" spans="2:11" ht="15" customHeight="1">
      <c r="B18" s="264"/>
      <c r="C18" s="265"/>
      <c r="D18" s="265"/>
      <c r="E18" s="266" t="s">
        <v>1206</v>
      </c>
      <c r="F18" s="385" t="s">
        <v>1207</v>
      </c>
      <c r="G18" s="385"/>
      <c r="H18" s="385"/>
      <c r="I18" s="385"/>
      <c r="J18" s="385"/>
      <c r="K18" s="261"/>
    </row>
    <row r="19" spans="2:11" ht="15" customHeight="1">
      <c r="B19" s="264"/>
      <c r="C19" s="265"/>
      <c r="D19" s="265"/>
      <c r="E19" s="266" t="s">
        <v>1208</v>
      </c>
      <c r="F19" s="385" t="s">
        <v>1209</v>
      </c>
      <c r="G19" s="385"/>
      <c r="H19" s="385"/>
      <c r="I19" s="385"/>
      <c r="J19" s="385"/>
      <c r="K19" s="261"/>
    </row>
    <row r="20" spans="2:11" ht="15" customHeight="1">
      <c r="B20" s="264"/>
      <c r="C20" s="265"/>
      <c r="D20" s="265"/>
      <c r="E20" s="266" t="s">
        <v>1210</v>
      </c>
      <c r="F20" s="385" t="s">
        <v>1211</v>
      </c>
      <c r="G20" s="385"/>
      <c r="H20" s="385"/>
      <c r="I20" s="385"/>
      <c r="J20" s="385"/>
      <c r="K20" s="261"/>
    </row>
    <row r="21" spans="2:11" ht="15" customHeight="1">
      <c r="B21" s="264"/>
      <c r="C21" s="265"/>
      <c r="D21" s="265"/>
      <c r="E21" s="266" t="s">
        <v>1212</v>
      </c>
      <c r="F21" s="385" t="s">
        <v>1213</v>
      </c>
      <c r="G21" s="385"/>
      <c r="H21" s="385"/>
      <c r="I21" s="385"/>
      <c r="J21" s="385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5" t="s">
        <v>1214</v>
      </c>
      <c r="D23" s="385"/>
      <c r="E23" s="385"/>
      <c r="F23" s="385"/>
      <c r="G23" s="385"/>
      <c r="H23" s="385"/>
      <c r="I23" s="385"/>
      <c r="J23" s="385"/>
      <c r="K23" s="261"/>
    </row>
    <row r="24" spans="2:11" ht="15" customHeight="1">
      <c r="B24" s="264"/>
      <c r="C24" s="385" t="s">
        <v>1215</v>
      </c>
      <c r="D24" s="385"/>
      <c r="E24" s="385"/>
      <c r="F24" s="385"/>
      <c r="G24" s="385"/>
      <c r="H24" s="385"/>
      <c r="I24" s="385"/>
      <c r="J24" s="385"/>
      <c r="K24" s="261"/>
    </row>
    <row r="25" spans="2:11" ht="15" customHeight="1">
      <c r="B25" s="264"/>
      <c r="C25" s="263"/>
      <c r="D25" s="385" t="s">
        <v>1216</v>
      </c>
      <c r="E25" s="385"/>
      <c r="F25" s="385"/>
      <c r="G25" s="385"/>
      <c r="H25" s="385"/>
      <c r="I25" s="385"/>
      <c r="J25" s="385"/>
      <c r="K25" s="261"/>
    </row>
    <row r="26" spans="2:11" ht="15" customHeight="1">
      <c r="B26" s="264"/>
      <c r="C26" s="265"/>
      <c r="D26" s="385" t="s">
        <v>1217</v>
      </c>
      <c r="E26" s="385"/>
      <c r="F26" s="385"/>
      <c r="G26" s="385"/>
      <c r="H26" s="385"/>
      <c r="I26" s="385"/>
      <c r="J26" s="385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5" t="s">
        <v>1218</v>
      </c>
      <c r="E28" s="385"/>
      <c r="F28" s="385"/>
      <c r="G28" s="385"/>
      <c r="H28" s="385"/>
      <c r="I28" s="385"/>
      <c r="J28" s="385"/>
      <c r="K28" s="261"/>
    </row>
    <row r="29" spans="2:11" ht="15" customHeight="1">
      <c r="B29" s="264"/>
      <c r="C29" s="265"/>
      <c r="D29" s="385" t="s">
        <v>1219</v>
      </c>
      <c r="E29" s="385"/>
      <c r="F29" s="385"/>
      <c r="G29" s="385"/>
      <c r="H29" s="385"/>
      <c r="I29" s="385"/>
      <c r="J29" s="385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5" t="s">
        <v>1220</v>
      </c>
      <c r="E31" s="385"/>
      <c r="F31" s="385"/>
      <c r="G31" s="385"/>
      <c r="H31" s="385"/>
      <c r="I31" s="385"/>
      <c r="J31" s="385"/>
      <c r="K31" s="261"/>
    </row>
    <row r="32" spans="2:11" ht="15" customHeight="1">
      <c r="B32" s="264"/>
      <c r="C32" s="265"/>
      <c r="D32" s="385" t="s">
        <v>1221</v>
      </c>
      <c r="E32" s="385"/>
      <c r="F32" s="385"/>
      <c r="G32" s="385"/>
      <c r="H32" s="385"/>
      <c r="I32" s="385"/>
      <c r="J32" s="385"/>
      <c r="K32" s="261"/>
    </row>
    <row r="33" spans="2:11" ht="15" customHeight="1">
      <c r="B33" s="264"/>
      <c r="C33" s="265"/>
      <c r="D33" s="385" t="s">
        <v>1222</v>
      </c>
      <c r="E33" s="385"/>
      <c r="F33" s="385"/>
      <c r="G33" s="385"/>
      <c r="H33" s="385"/>
      <c r="I33" s="385"/>
      <c r="J33" s="385"/>
      <c r="K33" s="261"/>
    </row>
    <row r="34" spans="2:11" ht="15" customHeight="1">
      <c r="B34" s="264"/>
      <c r="C34" s="265"/>
      <c r="D34" s="263"/>
      <c r="E34" s="267" t="s">
        <v>128</v>
      </c>
      <c r="F34" s="263"/>
      <c r="G34" s="385" t="s">
        <v>1223</v>
      </c>
      <c r="H34" s="385"/>
      <c r="I34" s="385"/>
      <c r="J34" s="385"/>
      <c r="K34" s="261"/>
    </row>
    <row r="35" spans="2:11" ht="30.75" customHeight="1">
      <c r="B35" s="264"/>
      <c r="C35" s="265"/>
      <c r="D35" s="263"/>
      <c r="E35" s="267" t="s">
        <v>1224</v>
      </c>
      <c r="F35" s="263"/>
      <c r="G35" s="385" t="s">
        <v>1225</v>
      </c>
      <c r="H35" s="385"/>
      <c r="I35" s="385"/>
      <c r="J35" s="385"/>
      <c r="K35" s="261"/>
    </row>
    <row r="36" spans="2:11" ht="15" customHeight="1">
      <c r="B36" s="264"/>
      <c r="C36" s="265"/>
      <c r="D36" s="263"/>
      <c r="E36" s="267" t="s">
        <v>55</v>
      </c>
      <c r="F36" s="263"/>
      <c r="G36" s="385" t="s">
        <v>1226</v>
      </c>
      <c r="H36" s="385"/>
      <c r="I36" s="385"/>
      <c r="J36" s="385"/>
      <c r="K36" s="261"/>
    </row>
    <row r="37" spans="2:11" ht="15" customHeight="1">
      <c r="B37" s="264"/>
      <c r="C37" s="265"/>
      <c r="D37" s="263"/>
      <c r="E37" s="267" t="s">
        <v>129</v>
      </c>
      <c r="F37" s="263"/>
      <c r="G37" s="385" t="s">
        <v>1227</v>
      </c>
      <c r="H37" s="385"/>
      <c r="I37" s="385"/>
      <c r="J37" s="385"/>
      <c r="K37" s="261"/>
    </row>
    <row r="38" spans="2:11" ht="15" customHeight="1">
      <c r="B38" s="264"/>
      <c r="C38" s="265"/>
      <c r="D38" s="263"/>
      <c r="E38" s="267" t="s">
        <v>130</v>
      </c>
      <c r="F38" s="263"/>
      <c r="G38" s="385" t="s">
        <v>1228</v>
      </c>
      <c r="H38" s="385"/>
      <c r="I38" s="385"/>
      <c r="J38" s="385"/>
      <c r="K38" s="261"/>
    </row>
    <row r="39" spans="2:11" ht="15" customHeight="1">
      <c r="B39" s="264"/>
      <c r="C39" s="265"/>
      <c r="D39" s="263"/>
      <c r="E39" s="267" t="s">
        <v>131</v>
      </c>
      <c r="F39" s="263"/>
      <c r="G39" s="385" t="s">
        <v>1229</v>
      </c>
      <c r="H39" s="385"/>
      <c r="I39" s="385"/>
      <c r="J39" s="385"/>
      <c r="K39" s="261"/>
    </row>
    <row r="40" spans="2:11" ht="15" customHeight="1">
      <c r="B40" s="264"/>
      <c r="C40" s="265"/>
      <c r="D40" s="263"/>
      <c r="E40" s="267" t="s">
        <v>1230</v>
      </c>
      <c r="F40" s="263"/>
      <c r="G40" s="385" t="s">
        <v>1231</v>
      </c>
      <c r="H40" s="385"/>
      <c r="I40" s="385"/>
      <c r="J40" s="385"/>
      <c r="K40" s="261"/>
    </row>
    <row r="41" spans="2:11" ht="15" customHeight="1">
      <c r="B41" s="264"/>
      <c r="C41" s="265"/>
      <c r="D41" s="263"/>
      <c r="E41" s="267"/>
      <c r="F41" s="263"/>
      <c r="G41" s="385" t="s">
        <v>1232</v>
      </c>
      <c r="H41" s="385"/>
      <c r="I41" s="385"/>
      <c r="J41" s="385"/>
      <c r="K41" s="261"/>
    </row>
    <row r="42" spans="2:11" ht="15" customHeight="1">
      <c r="B42" s="264"/>
      <c r="C42" s="265"/>
      <c r="D42" s="263"/>
      <c r="E42" s="267" t="s">
        <v>1233</v>
      </c>
      <c r="F42" s="263"/>
      <c r="G42" s="385" t="s">
        <v>1234</v>
      </c>
      <c r="H42" s="385"/>
      <c r="I42" s="385"/>
      <c r="J42" s="385"/>
      <c r="K42" s="261"/>
    </row>
    <row r="43" spans="2:11" ht="15" customHeight="1">
      <c r="B43" s="264"/>
      <c r="C43" s="265"/>
      <c r="D43" s="263"/>
      <c r="E43" s="267" t="s">
        <v>133</v>
      </c>
      <c r="F43" s="263"/>
      <c r="G43" s="385" t="s">
        <v>1235</v>
      </c>
      <c r="H43" s="385"/>
      <c r="I43" s="385"/>
      <c r="J43" s="385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5" t="s">
        <v>1236</v>
      </c>
      <c r="E45" s="385"/>
      <c r="F45" s="385"/>
      <c r="G45" s="385"/>
      <c r="H45" s="385"/>
      <c r="I45" s="385"/>
      <c r="J45" s="385"/>
      <c r="K45" s="261"/>
    </row>
    <row r="46" spans="2:11" ht="15" customHeight="1">
      <c r="B46" s="264"/>
      <c r="C46" s="265"/>
      <c r="D46" s="265"/>
      <c r="E46" s="385" t="s">
        <v>1237</v>
      </c>
      <c r="F46" s="385"/>
      <c r="G46" s="385"/>
      <c r="H46" s="385"/>
      <c r="I46" s="385"/>
      <c r="J46" s="385"/>
      <c r="K46" s="261"/>
    </row>
    <row r="47" spans="2:11" ht="15" customHeight="1">
      <c r="B47" s="264"/>
      <c r="C47" s="265"/>
      <c r="D47" s="265"/>
      <c r="E47" s="385" t="s">
        <v>1238</v>
      </c>
      <c r="F47" s="385"/>
      <c r="G47" s="385"/>
      <c r="H47" s="385"/>
      <c r="I47" s="385"/>
      <c r="J47" s="385"/>
      <c r="K47" s="261"/>
    </row>
    <row r="48" spans="2:11" ht="15" customHeight="1">
      <c r="B48" s="264"/>
      <c r="C48" s="265"/>
      <c r="D48" s="265"/>
      <c r="E48" s="385" t="s">
        <v>1239</v>
      </c>
      <c r="F48" s="385"/>
      <c r="G48" s="385"/>
      <c r="H48" s="385"/>
      <c r="I48" s="385"/>
      <c r="J48" s="385"/>
      <c r="K48" s="261"/>
    </row>
    <row r="49" spans="2:11" ht="15" customHeight="1">
      <c r="B49" s="264"/>
      <c r="C49" s="265"/>
      <c r="D49" s="385" t="s">
        <v>1240</v>
      </c>
      <c r="E49" s="385"/>
      <c r="F49" s="385"/>
      <c r="G49" s="385"/>
      <c r="H49" s="385"/>
      <c r="I49" s="385"/>
      <c r="J49" s="385"/>
      <c r="K49" s="261"/>
    </row>
    <row r="50" spans="2:11" ht="25.5" customHeight="1">
      <c r="B50" s="260"/>
      <c r="C50" s="386" t="s">
        <v>1241</v>
      </c>
      <c r="D50" s="386"/>
      <c r="E50" s="386"/>
      <c r="F50" s="386"/>
      <c r="G50" s="386"/>
      <c r="H50" s="386"/>
      <c r="I50" s="386"/>
      <c r="J50" s="386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5" t="s">
        <v>1242</v>
      </c>
      <c r="D52" s="385"/>
      <c r="E52" s="385"/>
      <c r="F52" s="385"/>
      <c r="G52" s="385"/>
      <c r="H52" s="385"/>
      <c r="I52" s="385"/>
      <c r="J52" s="385"/>
      <c r="K52" s="261"/>
    </row>
    <row r="53" spans="2:11" ht="15" customHeight="1">
      <c r="B53" s="260"/>
      <c r="C53" s="385" t="s">
        <v>1243</v>
      </c>
      <c r="D53" s="385"/>
      <c r="E53" s="385"/>
      <c r="F53" s="385"/>
      <c r="G53" s="385"/>
      <c r="H53" s="385"/>
      <c r="I53" s="385"/>
      <c r="J53" s="385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5" t="s">
        <v>1244</v>
      </c>
      <c r="D55" s="385"/>
      <c r="E55" s="385"/>
      <c r="F55" s="385"/>
      <c r="G55" s="385"/>
      <c r="H55" s="385"/>
      <c r="I55" s="385"/>
      <c r="J55" s="385"/>
      <c r="K55" s="261"/>
    </row>
    <row r="56" spans="2:11" ht="15" customHeight="1">
      <c r="B56" s="260"/>
      <c r="C56" s="265"/>
      <c r="D56" s="385" t="s">
        <v>1245</v>
      </c>
      <c r="E56" s="385"/>
      <c r="F56" s="385"/>
      <c r="G56" s="385"/>
      <c r="H56" s="385"/>
      <c r="I56" s="385"/>
      <c r="J56" s="385"/>
      <c r="K56" s="261"/>
    </row>
    <row r="57" spans="2:11" ht="15" customHeight="1">
      <c r="B57" s="260"/>
      <c r="C57" s="265"/>
      <c r="D57" s="385" t="s">
        <v>1246</v>
      </c>
      <c r="E57" s="385"/>
      <c r="F57" s="385"/>
      <c r="G57" s="385"/>
      <c r="H57" s="385"/>
      <c r="I57" s="385"/>
      <c r="J57" s="385"/>
      <c r="K57" s="261"/>
    </row>
    <row r="58" spans="2:11" ht="15" customHeight="1">
      <c r="B58" s="260"/>
      <c r="C58" s="265"/>
      <c r="D58" s="385" t="s">
        <v>1247</v>
      </c>
      <c r="E58" s="385"/>
      <c r="F58" s="385"/>
      <c r="G58" s="385"/>
      <c r="H58" s="385"/>
      <c r="I58" s="385"/>
      <c r="J58" s="385"/>
      <c r="K58" s="261"/>
    </row>
    <row r="59" spans="2:11" ht="15" customHeight="1">
      <c r="B59" s="260"/>
      <c r="C59" s="265"/>
      <c r="D59" s="385" t="s">
        <v>1248</v>
      </c>
      <c r="E59" s="385"/>
      <c r="F59" s="385"/>
      <c r="G59" s="385"/>
      <c r="H59" s="385"/>
      <c r="I59" s="385"/>
      <c r="J59" s="385"/>
      <c r="K59" s="261"/>
    </row>
    <row r="60" spans="2:11" ht="15" customHeight="1">
      <c r="B60" s="260"/>
      <c r="C60" s="265"/>
      <c r="D60" s="384" t="s">
        <v>1249</v>
      </c>
      <c r="E60" s="384"/>
      <c r="F60" s="384"/>
      <c r="G60" s="384"/>
      <c r="H60" s="384"/>
      <c r="I60" s="384"/>
      <c r="J60" s="384"/>
      <c r="K60" s="261"/>
    </row>
    <row r="61" spans="2:11" ht="15" customHeight="1">
      <c r="B61" s="260"/>
      <c r="C61" s="265"/>
      <c r="D61" s="385" t="s">
        <v>1250</v>
      </c>
      <c r="E61" s="385"/>
      <c r="F61" s="385"/>
      <c r="G61" s="385"/>
      <c r="H61" s="385"/>
      <c r="I61" s="385"/>
      <c r="J61" s="385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5" t="s">
        <v>1251</v>
      </c>
      <c r="E63" s="385"/>
      <c r="F63" s="385"/>
      <c r="G63" s="385"/>
      <c r="H63" s="385"/>
      <c r="I63" s="385"/>
      <c r="J63" s="385"/>
      <c r="K63" s="261"/>
    </row>
    <row r="64" spans="2:11" ht="15" customHeight="1">
      <c r="B64" s="260"/>
      <c r="C64" s="265"/>
      <c r="D64" s="384" t="s">
        <v>1252</v>
      </c>
      <c r="E64" s="384"/>
      <c r="F64" s="384"/>
      <c r="G64" s="384"/>
      <c r="H64" s="384"/>
      <c r="I64" s="384"/>
      <c r="J64" s="384"/>
      <c r="K64" s="261"/>
    </row>
    <row r="65" spans="2:11" ht="15" customHeight="1">
      <c r="B65" s="260"/>
      <c r="C65" s="265"/>
      <c r="D65" s="385" t="s">
        <v>1253</v>
      </c>
      <c r="E65" s="385"/>
      <c r="F65" s="385"/>
      <c r="G65" s="385"/>
      <c r="H65" s="385"/>
      <c r="I65" s="385"/>
      <c r="J65" s="385"/>
      <c r="K65" s="261"/>
    </row>
    <row r="66" spans="2:11" ht="15" customHeight="1">
      <c r="B66" s="260"/>
      <c r="C66" s="265"/>
      <c r="D66" s="385" t="s">
        <v>1254</v>
      </c>
      <c r="E66" s="385"/>
      <c r="F66" s="385"/>
      <c r="G66" s="385"/>
      <c r="H66" s="385"/>
      <c r="I66" s="385"/>
      <c r="J66" s="385"/>
      <c r="K66" s="261"/>
    </row>
    <row r="67" spans="2:11" ht="15" customHeight="1">
      <c r="B67" s="260"/>
      <c r="C67" s="265"/>
      <c r="D67" s="385" t="s">
        <v>1255</v>
      </c>
      <c r="E67" s="385"/>
      <c r="F67" s="385"/>
      <c r="G67" s="385"/>
      <c r="H67" s="385"/>
      <c r="I67" s="385"/>
      <c r="J67" s="385"/>
      <c r="K67" s="261"/>
    </row>
    <row r="68" spans="2:11" ht="15" customHeight="1">
      <c r="B68" s="260"/>
      <c r="C68" s="265"/>
      <c r="D68" s="385" t="s">
        <v>1256</v>
      </c>
      <c r="E68" s="385"/>
      <c r="F68" s="385"/>
      <c r="G68" s="385"/>
      <c r="H68" s="385"/>
      <c r="I68" s="385"/>
      <c r="J68" s="385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3" t="s">
        <v>91</v>
      </c>
      <c r="D73" s="383"/>
      <c r="E73" s="383"/>
      <c r="F73" s="383"/>
      <c r="G73" s="383"/>
      <c r="H73" s="383"/>
      <c r="I73" s="383"/>
      <c r="J73" s="383"/>
      <c r="K73" s="278"/>
    </row>
    <row r="74" spans="2:11" ht="17.25" customHeight="1">
      <c r="B74" s="277"/>
      <c r="C74" s="279" t="s">
        <v>1257</v>
      </c>
      <c r="D74" s="279"/>
      <c r="E74" s="279"/>
      <c r="F74" s="279" t="s">
        <v>1258</v>
      </c>
      <c r="G74" s="280"/>
      <c r="H74" s="279" t="s">
        <v>129</v>
      </c>
      <c r="I74" s="279" t="s">
        <v>59</v>
      </c>
      <c r="J74" s="279" t="s">
        <v>1259</v>
      </c>
      <c r="K74" s="278"/>
    </row>
    <row r="75" spans="2:11" ht="17.25" customHeight="1">
      <c r="B75" s="277"/>
      <c r="C75" s="281" t="s">
        <v>1260</v>
      </c>
      <c r="D75" s="281"/>
      <c r="E75" s="281"/>
      <c r="F75" s="282" t="s">
        <v>1261</v>
      </c>
      <c r="G75" s="283"/>
      <c r="H75" s="281"/>
      <c r="I75" s="281"/>
      <c r="J75" s="281" t="s">
        <v>1262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55</v>
      </c>
      <c r="D77" s="284"/>
      <c r="E77" s="284"/>
      <c r="F77" s="286" t="s">
        <v>1263</v>
      </c>
      <c r="G77" s="285"/>
      <c r="H77" s="267" t="s">
        <v>1264</v>
      </c>
      <c r="I77" s="267" t="s">
        <v>1265</v>
      </c>
      <c r="J77" s="267">
        <v>20</v>
      </c>
      <c r="K77" s="278"/>
    </row>
    <row r="78" spans="2:11" ht="15" customHeight="1">
      <c r="B78" s="277"/>
      <c r="C78" s="267" t="s">
        <v>1266</v>
      </c>
      <c r="D78" s="267"/>
      <c r="E78" s="267"/>
      <c r="F78" s="286" t="s">
        <v>1263</v>
      </c>
      <c r="G78" s="285"/>
      <c r="H78" s="267" t="s">
        <v>1267</v>
      </c>
      <c r="I78" s="267" t="s">
        <v>1265</v>
      </c>
      <c r="J78" s="267">
        <v>120</v>
      </c>
      <c r="K78" s="278"/>
    </row>
    <row r="79" spans="2:11" ht="15" customHeight="1">
      <c r="B79" s="287"/>
      <c r="C79" s="267" t="s">
        <v>1268</v>
      </c>
      <c r="D79" s="267"/>
      <c r="E79" s="267"/>
      <c r="F79" s="286" t="s">
        <v>1269</v>
      </c>
      <c r="G79" s="285"/>
      <c r="H79" s="267" t="s">
        <v>1270</v>
      </c>
      <c r="I79" s="267" t="s">
        <v>1265</v>
      </c>
      <c r="J79" s="267">
        <v>50</v>
      </c>
      <c r="K79" s="278"/>
    </row>
    <row r="80" spans="2:11" ht="15" customHeight="1">
      <c r="B80" s="287"/>
      <c r="C80" s="267" t="s">
        <v>1271</v>
      </c>
      <c r="D80" s="267"/>
      <c r="E80" s="267"/>
      <c r="F80" s="286" t="s">
        <v>1263</v>
      </c>
      <c r="G80" s="285"/>
      <c r="H80" s="267" t="s">
        <v>1272</v>
      </c>
      <c r="I80" s="267" t="s">
        <v>1273</v>
      </c>
      <c r="J80" s="267"/>
      <c r="K80" s="278"/>
    </row>
    <row r="81" spans="2:11" ht="15" customHeight="1">
      <c r="B81" s="287"/>
      <c r="C81" s="288" t="s">
        <v>1274</v>
      </c>
      <c r="D81" s="288"/>
      <c r="E81" s="288"/>
      <c r="F81" s="289" t="s">
        <v>1269</v>
      </c>
      <c r="G81" s="288"/>
      <c r="H81" s="288" t="s">
        <v>1275</v>
      </c>
      <c r="I81" s="288" t="s">
        <v>1265</v>
      </c>
      <c r="J81" s="288">
        <v>15</v>
      </c>
      <c r="K81" s="278"/>
    </row>
    <row r="82" spans="2:11" ht="15" customHeight="1">
      <c r="B82" s="287"/>
      <c r="C82" s="288" t="s">
        <v>1276</v>
      </c>
      <c r="D82" s="288"/>
      <c r="E82" s="288"/>
      <c r="F82" s="289" t="s">
        <v>1269</v>
      </c>
      <c r="G82" s="288"/>
      <c r="H82" s="288" t="s">
        <v>1277</v>
      </c>
      <c r="I82" s="288" t="s">
        <v>1265</v>
      </c>
      <c r="J82" s="288">
        <v>15</v>
      </c>
      <c r="K82" s="278"/>
    </row>
    <row r="83" spans="2:11" ht="15" customHeight="1">
      <c r="B83" s="287"/>
      <c r="C83" s="288" t="s">
        <v>1278</v>
      </c>
      <c r="D83" s="288"/>
      <c r="E83" s="288"/>
      <c r="F83" s="289" t="s">
        <v>1269</v>
      </c>
      <c r="G83" s="288"/>
      <c r="H83" s="288" t="s">
        <v>1279</v>
      </c>
      <c r="I83" s="288" t="s">
        <v>1265</v>
      </c>
      <c r="J83" s="288">
        <v>20</v>
      </c>
      <c r="K83" s="278"/>
    </row>
    <row r="84" spans="2:11" ht="15" customHeight="1">
      <c r="B84" s="287"/>
      <c r="C84" s="288" t="s">
        <v>1280</v>
      </c>
      <c r="D84" s="288"/>
      <c r="E84" s="288"/>
      <c r="F84" s="289" t="s">
        <v>1269</v>
      </c>
      <c r="G84" s="288"/>
      <c r="H84" s="288" t="s">
        <v>1281</v>
      </c>
      <c r="I84" s="288" t="s">
        <v>1265</v>
      </c>
      <c r="J84" s="288">
        <v>20</v>
      </c>
      <c r="K84" s="278"/>
    </row>
    <row r="85" spans="2:11" ht="15" customHeight="1">
      <c r="B85" s="287"/>
      <c r="C85" s="267" t="s">
        <v>1282</v>
      </c>
      <c r="D85" s="267"/>
      <c r="E85" s="267"/>
      <c r="F85" s="286" t="s">
        <v>1269</v>
      </c>
      <c r="G85" s="285"/>
      <c r="H85" s="267" t="s">
        <v>1283</v>
      </c>
      <c r="I85" s="267" t="s">
        <v>1265</v>
      </c>
      <c r="J85" s="267">
        <v>50</v>
      </c>
      <c r="K85" s="278"/>
    </row>
    <row r="86" spans="2:11" ht="15" customHeight="1">
      <c r="B86" s="287"/>
      <c r="C86" s="267" t="s">
        <v>1284</v>
      </c>
      <c r="D86" s="267"/>
      <c r="E86" s="267"/>
      <c r="F86" s="286" t="s">
        <v>1269</v>
      </c>
      <c r="G86" s="285"/>
      <c r="H86" s="267" t="s">
        <v>1285</v>
      </c>
      <c r="I86" s="267" t="s">
        <v>1265</v>
      </c>
      <c r="J86" s="267">
        <v>20</v>
      </c>
      <c r="K86" s="278"/>
    </row>
    <row r="87" spans="2:11" ht="15" customHeight="1">
      <c r="B87" s="287"/>
      <c r="C87" s="267" t="s">
        <v>1286</v>
      </c>
      <c r="D87" s="267"/>
      <c r="E87" s="267"/>
      <c r="F87" s="286" t="s">
        <v>1269</v>
      </c>
      <c r="G87" s="285"/>
      <c r="H87" s="267" t="s">
        <v>1287</v>
      </c>
      <c r="I87" s="267" t="s">
        <v>1265</v>
      </c>
      <c r="J87" s="267">
        <v>20</v>
      </c>
      <c r="K87" s="278"/>
    </row>
    <row r="88" spans="2:11" ht="15" customHeight="1">
      <c r="B88" s="287"/>
      <c r="C88" s="267" t="s">
        <v>1288</v>
      </c>
      <c r="D88" s="267"/>
      <c r="E88" s="267"/>
      <c r="F88" s="286" t="s">
        <v>1269</v>
      </c>
      <c r="G88" s="285"/>
      <c r="H88" s="267" t="s">
        <v>1289</v>
      </c>
      <c r="I88" s="267" t="s">
        <v>1265</v>
      </c>
      <c r="J88" s="267">
        <v>50</v>
      </c>
      <c r="K88" s="278"/>
    </row>
    <row r="89" spans="2:11" ht="15" customHeight="1">
      <c r="B89" s="287"/>
      <c r="C89" s="267" t="s">
        <v>1290</v>
      </c>
      <c r="D89" s="267"/>
      <c r="E89" s="267"/>
      <c r="F89" s="286" t="s">
        <v>1269</v>
      </c>
      <c r="G89" s="285"/>
      <c r="H89" s="267" t="s">
        <v>1290</v>
      </c>
      <c r="I89" s="267" t="s">
        <v>1265</v>
      </c>
      <c r="J89" s="267">
        <v>50</v>
      </c>
      <c r="K89" s="278"/>
    </row>
    <row r="90" spans="2:11" ht="15" customHeight="1">
      <c r="B90" s="287"/>
      <c r="C90" s="267" t="s">
        <v>134</v>
      </c>
      <c r="D90" s="267"/>
      <c r="E90" s="267"/>
      <c r="F90" s="286" t="s">
        <v>1269</v>
      </c>
      <c r="G90" s="285"/>
      <c r="H90" s="267" t="s">
        <v>1291</v>
      </c>
      <c r="I90" s="267" t="s">
        <v>1265</v>
      </c>
      <c r="J90" s="267">
        <v>255</v>
      </c>
      <c r="K90" s="278"/>
    </row>
    <row r="91" spans="2:11" ht="15" customHeight="1">
      <c r="B91" s="287"/>
      <c r="C91" s="267" t="s">
        <v>1292</v>
      </c>
      <c r="D91" s="267"/>
      <c r="E91" s="267"/>
      <c r="F91" s="286" t="s">
        <v>1263</v>
      </c>
      <c r="G91" s="285"/>
      <c r="H91" s="267" t="s">
        <v>1293</v>
      </c>
      <c r="I91" s="267" t="s">
        <v>1294</v>
      </c>
      <c r="J91" s="267"/>
      <c r="K91" s="278"/>
    </row>
    <row r="92" spans="2:11" ht="15" customHeight="1">
      <c r="B92" s="287"/>
      <c r="C92" s="267" t="s">
        <v>1295</v>
      </c>
      <c r="D92" s="267"/>
      <c r="E92" s="267"/>
      <c r="F92" s="286" t="s">
        <v>1263</v>
      </c>
      <c r="G92" s="285"/>
      <c r="H92" s="267" t="s">
        <v>1296</v>
      </c>
      <c r="I92" s="267" t="s">
        <v>1297</v>
      </c>
      <c r="J92" s="267"/>
      <c r="K92" s="278"/>
    </row>
    <row r="93" spans="2:11" ht="15" customHeight="1">
      <c r="B93" s="287"/>
      <c r="C93" s="267" t="s">
        <v>1298</v>
      </c>
      <c r="D93" s="267"/>
      <c r="E93" s="267"/>
      <c r="F93" s="286" t="s">
        <v>1263</v>
      </c>
      <c r="G93" s="285"/>
      <c r="H93" s="267" t="s">
        <v>1298</v>
      </c>
      <c r="I93" s="267" t="s">
        <v>1297</v>
      </c>
      <c r="J93" s="267"/>
      <c r="K93" s="278"/>
    </row>
    <row r="94" spans="2:11" ht="15" customHeight="1">
      <c r="B94" s="287"/>
      <c r="C94" s="267" t="s">
        <v>40</v>
      </c>
      <c r="D94" s="267"/>
      <c r="E94" s="267"/>
      <c r="F94" s="286" t="s">
        <v>1263</v>
      </c>
      <c r="G94" s="285"/>
      <c r="H94" s="267" t="s">
        <v>1299</v>
      </c>
      <c r="I94" s="267" t="s">
        <v>1297</v>
      </c>
      <c r="J94" s="267"/>
      <c r="K94" s="278"/>
    </row>
    <row r="95" spans="2:11" ht="15" customHeight="1">
      <c r="B95" s="287"/>
      <c r="C95" s="267" t="s">
        <v>50</v>
      </c>
      <c r="D95" s="267"/>
      <c r="E95" s="267"/>
      <c r="F95" s="286" t="s">
        <v>1263</v>
      </c>
      <c r="G95" s="285"/>
      <c r="H95" s="267" t="s">
        <v>1300</v>
      </c>
      <c r="I95" s="267" t="s">
        <v>1297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3" t="s">
        <v>1301</v>
      </c>
      <c r="D100" s="383"/>
      <c r="E100" s="383"/>
      <c r="F100" s="383"/>
      <c r="G100" s="383"/>
      <c r="H100" s="383"/>
      <c r="I100" s="383"/>
      <c r="J100" s="383"/>
      <c r="K100" s="278"/>
    </row>
    <row r="101" spans="2:11" ht="17.25" customHeight="1">
      <c r="B101" s="277"/>
      <c r="C101" s="279" t="s">
        <v>1257</v>
      </c>
      <c r="D101" s="279"/>
      <c r="E101" s="279"/>
      <c r="F101" s="279" t="s">
        <v>1258</v>
      </c>
      <c r="G101" s="280"/>
      <c r="H101" s="279" t="s">
        <v>129</v>
      </c>
      <c r="I101" s="279" t="s">
        <v>59</v>
      </c>
      <c r="J101" s="279" t="s">
        <v>1259</v>
      </c>
      <c r="K101" s="278"/>
    </row>
    <row r="102" spans="2:11" ht="17.25" customHeight="1">
      <c r="B102" s="277"/>
      <c r="C102" s="281" t="s">
        <v>1260</v>
      </c>
      <c r="D102" s="281"/>
      <c r="E102" s="281"/>
      <c r="F102" s="282" t="s">
        <v>1261</v>
      </c>
      <c r="G102" s="283"/>
      <c r="H102" s="281"/>
      <c r="I102" s="281"/>
      <c r="J102" s="281" t="s">
        <v>1262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55</v>
      </c>
      <c r="D104" s="284"/>
      <c r="E104" s="284"/>
      <c r="F104" s="286" t="s">
        <v>1263</v>
      </c>
      <c r="G104" s="295"/>
      <c r="H104" s="267" t="s">
        <v>1302</v>
      </c>
      <c r="I104" s="267" t="s">
        <v>1265</v>
      </c>
      <c r="J104" s="267">
        <v>20</v>
      </c>
      <c r="K104" s="278"/>
    </row>
    <row r="105" spans="2:11" ht="15" customHeight="1">
      <c r="B105" s="277"/>
      <c r="C105" s="267" t="s">
        <v>1266</v>
      </c>
      <c r="D105" s="267"/>
      <c r="E105" s="267"/>
      <c r="F105" s="286" t="s">
        <v>1263</v>
      </c>
      <c r="G105" s="267"/>
      <c r="H105" s="267" t="s">
        <v>1302</v>
      </c>
      <c r="I105" s="267" t="s">
        <v>1265</v>
      </c>
      <c r="J105" s="267">
        <v>120</v>
      </c>
      <c r="K105" s="278"/>
    </row>
    <row r="106" spans="2:11" ht="15" customHeight="1">
      <c r="B106" s="287"/>
      <c r="C106" s="267" t="s">
        <v>1268</v>
      </c>
      <c r="D106" s="267"/>
      <c r="E106" s="267"/>
      <c r="F106" s="286" t="s">
        <v>1269</v>
      </c>
      <c r="G106" s="267"/>
      <c r="H106" s="267" t="s">
        <v>1302</v>
      </c>
      <c r="I106" s="267" t="s">
        <v>1265</v>
      </c>
      <c r="J106" s="267">
        <v>50</v>
      </c>
      <c r="K106" s="278"/>
    </row>
    <row r="107" spans="2:11" ht="15" customHeight="1">
      <c r="B107" s="287"/>
      <c r="C107" s="267" t="s">
        <v>1271</v>
      </c>
      <c r="D107" s="267"/>
      <c r="E107" s="267"/>
      <c r="F107" s="286" t="s">
        <v>1263</v>
      </c>
      <c r="G107" s="267"/>
      <c r="H107" s="267" t="s">
        <v>1302</v>
      </c>
      <c r="I107" s="267" t="s">
        <v>1273</v>
      </c>
      <c r="J107" s="267"/>
      <c r="K107" s="278"/>
    </row>
    <row r="108" spans="2:11" ht="15" customHeight="1">
      <c r="B108" s="287"/>
      <c r="C108" s="267" t="s">
        <v>1282</v>
      </c>
      <c r="D108" s="267"/>
      <c r="E108" s="267"/>
      <c r="F108" s="286" t="s">
        <v>1269</v>
      </c>
      <c r="G108" s="267"/>
      <c r="H108" s="267" t="s">
        <v>1302</v>
      </c>
      <c r="I108" s="267" t="s">
        <v>1265</v>
      </c>
      <c r="J108" s="267">
        <v>50</v>
      </c>
      <c r="K108" s="278"/>
    </row>
    <row r="109" spans="2:11" ht="15" customHeight="1">
      <c r="B109" s="287"/>
      <c r="C109" s="267" t="s">
        <v>1290</v>
      </c>
      <c r="D109" s="267"/>
      <c r="E109" s="267"/>
      <c r="F109" s="286" t="s">
        <v>1269</v>
      </c>
      <c r="G109" s="267"/>
      <c r="H109" s="267" t="s">
        <v>1302</v>
      </c>
      <c r="I109" s="267" t="s">
        <v>1265</v>
      </c>
      <c r="J109" s="267">
        <v>50</v>
      </c>
      <c r="K109" s="278"/>
    </row>
    <row r="110" spans="2:11" ht="15" customHeight="1">
      <c r="B110" s="287"/>
      <c r="C110" s="267" t="s">
        <v>1288</v>
      </c>
      <c r="D110" s="267"/>
      <c r="E110" s="267"/>
      <c r="F110" s="286" t="s">
        <v>1269</v>
      </c>
      <c r="G110" s="267"/>
      <c r="H110" s="267" t="s">
        <v>1302</v>
      </c>
      <c r="I110" s="267" t="s">
        <v>1265</v>
      </c>
      <c r="J110" s="267">
        <v>50</v>
      </c>
      <c r="K110" s="278"/>
    </row>
    <row r="111" spans="2:11" ht="15" customHeight="1">
      <c r="B111" s="287"/>
      <c r="C111" s="267" t="s">
        <v>55</v>
      </c>
      <c r="D111" s="267"/>
      <c r="E111" s="267"/>
      <c r="F111" s="286" t="s">
        <v>1263</v>
      </c>
      <c r="G111" s="267"/>
      <c r="H111" s="267" t="s">
        <v>1303</v>
      </c>
      <c r="I111" s="267" t="s">
        <v>1265</v>
      </c>
      <c r="J111" s="267">
        <v>20</v>
      </c>
      <c r="K111" s="278"/>
    </row>
    <row r="112" spans="2:11" ht="15" customHeight="1">
      <c r="B112" s="287"/>
      <c r="C112" s="267" t="s">
        <v>1304</v>
      </c>
      <c r="D112" s="267"/>
      <c r="E112" s="267"/>
      <c r="F112" s="286" t="s">
        <v>1263</v>
      </c>
      <c r="G112" s="267"/>
      <c r="H112" s="267" t="s">
        <v>1305</v>
      </c>
      <c r="I112" s="267" t="s">
        <v>1265</v>
      </c>
      <c r="J112" s="267">
        <v>120</v>
      </c>
      <c r="K112" s="278"/>
    </row>
    <row r="113" spans="2:11" ht="15" customHeight="1">
      <c r="B113" s="287"/>
      <c r="C113" s="267" t="s">
        <v>40</v>
      </c>
      <c r="D113" s="267"/>
      <c r="E113" s="267"/>
      <c r="F113" s="286" t="s">
        <v>1263</v>
      </c>
      <c r="G113" s="267"/>
      <c r="H113" s="267" t="s">
        <v>1306</v>
      </c>
      <c r="I113" s="267" t="s">
        <v>1297</v>
      </c>
      <c r="J113" s="267"/>
      <c r="K113" s="278"/>
    </row>
    <row r="114" spans="2:11" ht="15" customHeight="1">
      <c r="B114" s="287"/>
      <c r="C114" s="267" t="s">
        <v>50</v>
      </c>
      <c r="D114" s="267"/>
      <c r="E114" s="267"/>
      <c r="F114" s="286" t="s">
        <v>1263</v>
      </c>
      <c r="G114" s="267"/>
      <c r="H114" s="267" t="s">
        <v>1307</v>
      </c>
      <c r="I114" s="267" t="s">
        <v>1297</v>
      </c>
      <c r="J114" s="267"/>
      <c r="K114" s="278"/>
    </row>
    <row r="115" spans="2:11" ht="15" customHeight="1">
      <c r="B115" s="287"/>
      <c r="C115" s="267" t="s">
        <v>59</v>
      </c>
      <c r="D115" s="267"/>
      <c r="E115" s="267"/>
      <c r="F115" s="286" t="s">
        <v>1263</v>
      </c>
      <c r="G115" s="267"/>
      <c r="H115" s="267" t="s">
        <v>1308</v>
      </c>
      <c r="I115" s="267" t="s">
        <v>1309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2" t="s">
        <v>1310</v>
      </c>
      <c r="D120" s="382"/>
      <c r="E120" s="382"/>
      <c r="F120" s="382"/>
      <c r="G120" s="382"/>
      <c r="H120" s="382"/>
      <c r="I120" s="382"/>
      <c r="J120" s="382"/>
      <c r="K120" s="303"/>
    </row>
    <row r="121" spans="2:11" ht="17.25" customHeight="1">
      <c r="B121" s="304"/>
      <c r="C121" s="279" t="s">
        <v>1257</v>
      </c>
      <c r="D121" s="279"/>
      <c r="E121" s="279"/>
      <c r="F121" s="279" t="s">
        <v>1258</v>
      </c>
      <c r="G121" s="280"/>
      <c r="H121" s="279" t="s">
        <v>129</v>
      </c>
      <c r="I121" s="279" t="s">
        <v>59</v>
      </c>
      <c r="J121" s="279" t="s">
        <v>1259</v>
      </c>
      <c r="K121" s="305"/>
    </row>
    <row r="122" spans="2:11" ht="17.25" customHeight="1">
      <c r="B122" s="304"/>
      <c r="C122" s="281" t="s">
        <v>1260</v>
      </c>
      <c r="D122" s="281"/>
      <c r="E122" s="281"/>
      <c r="F122" s="282" t="s">
        <v>1261</v>
      </c>
      <c r="G122" s="283"/>
      <c r="H122" s="281"/>
      <c r="I122" s="281"/>
      <c r="J122" s="281" t="s">
        <v>1262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1266</v>
      </c>
      <c r="D124" s="284"/>
      <c r="E124" s="284"/>
      <c r="F124" s="286" t="s">
        <v>1263</v>
      </c>
      <c r="G124" s="267"/>
      <c r="H124" s="267" t="s">
        <v>1302</v>
      </c>
      <c r="I124" s="267" t="s">
        <v>1265</v>
      </c>
      <c r="J124" s="267">
        <v>120</v>
      </c>
      <c r="K124" s="308"/>
    </row>
    <row r="125" spans="2:11" ht="15" customHeight="1">
      <c r="B125" s="306"/>
      <c r="C125" s="267" t="s">
        <v>1311</v>
      </c>
      <c r="D125" s="267"/>
      <c r="E125" s="267"/>
      <c r="F125" s="286" t="s">
        <v>1263</v>
      </c>
      <c r="G125" s="267"/>
      <c r="H125" s="267" t="s">
        <v>1312</v>
      </c>
      <c r="I125" s="267" t="s">
        <v>1265</v>
      </c>
      <c r="J125" s="267" t="s">
        <v>1313</v>
      </c>
      <c r="K125" s="308"/>
    </row>
    <row r="126" spans="2:11" ht="15" customHeight="1">
      <c r="B126" s="306"/>
      <c r="C126" s="267" t="s">
        <v>1212</v>
      </c>
      <c r="D126" s="267"/>
      <c r="E126" s="267"/>
      <c r="F126" s="286" t="s">
        <v>1263</v>
      </c>
      <c r="G126" s="267"/>
      <c r="H126" s="267" t="s">
        <v>1314</v>
      </c>
      <c r="I126" s="267" t="s">
        <v>1265</v>
      </c>
      <c r="J126" s="267" t="s">
        <v>1313</v>
      </c>
      <c r="K126" s="308"/>
    </row>
    <row r="127" spans="2:11" ht="15" customHeight="1">
      <c r="B127" s="306"/>
      <c r="C127" s="267" t="s">
        <v>1274</v>
      </c>
      <c r="D127" s="267"/>
      <c r="E127" s="267"/>
      <c r="F127" s="286" t="s">
        <v>1269</v>
      </c>
      <c r="G127" s="267"/>
      <c r="H127" s="267" t="s">
        <v>1275</v>
      </c>
      <c r="I127" s="267" t="s">
        <v>1265</v>
      </c>
      <c r="J127" s="267">
        <v>15</v>
      </c>
      <c r="K127" s="308"/>
    </row>
    <row r="128" spans="2:11" ht="15" customHeight="1">
      <c r="B128" s="306"/>
      <c r="C128" s="288" t="s">
        <v>1276</v>
      </c>
      <c r="D128" s="288"/>
      <c r="E128" s="288"/>
      <c r="F128" s="289" t="s">
        <v>1269</v>
      </c>
      <c r="G128" s="288"/>
      <c r="H128" s="288" t="s">
        <v>1277</v>
      </c>
      <c r="I128" s="288" t="s">
        <v>1265</v>
      </c>
      <c r="J128" s="288">
        <v>15</v>
      </c>
      <c r="K128" s="308"/>
    </row>
    <row r="129" spans="2:11" ht="15" customHeight="1">
      <c r="B129" s="306"/>
      <c r="C129" s="288" t="s">
        <v>1278</v>
      </c>
      <c r="D129" s="288"/>
      <c r="E129" s="288"/>
      <c r="F129" s="289" t="s">
        <v>1269</v>
      </c>
      <c r="G129" s="288"/>
      <c r="H129" s="288" t="s">
        <v>1279</v>
      </c>
      <c r="I129" s="288" t="s">
        <v>1265</v>
      </c>
      <c r="J129" s="288">
        <v>20</v>
      </c>
      <c r="K129" s="308"/>
    </row>
    <row r="130" spans="2:11" ht="15" customHeight="1">
      <c r="B130" s="306"/>
      <c r="C130" s="288" t="s">
        <v>1280</v>
      </c>
      <c r="D130" s="288"/>
      <c r="E130" s="288"/>
      <c r="F130" s="289" t="s">
        <v>1269</v>
      </c>
      <c r="G130" s="288"/>
      <c r="H130" s="288" t="s">
        <v>1281</v>
      </c>
      <c r="I130" s="288" t="s">
        <v>1265</v>
      </c>
      <c r="J130" s="288">
        <v>20</v>
      </c>
      <c r="K130" s="308"/>
    </row>
    <row r="131" spans="2:11" ht="15" customHeight="1">
      <c r="B131" s="306"/>
      <c r="C131" s="267" t="s">
        <v>1268</v>
      </c>
      <c r="D131" s="267"/>
      <c r="E131" s="267"/>
      <c r="F131" s="286" t="s">
        <v>1269</v>
      </c>
      <c r="G131" s="267"/>
      <c r="H131" s="267" t="s">
        <v>1302</v>
      </c>
      <c r="I131" s="267" t="s">
        <v>1265</v>
      </c>
      <c r="J131" s="267">
        <v>50</v>
      </c>
      <c r="K131" s="308"/>
    </row>
    <row r="132" spans="2:11" ht="15" customHeight="1">
      <c r="B132" s="306"/>
      <c r="C132" s="267" t="s">
        <v>1282</v>
      </c>
      <c r="D132" s="267"/>
      <c r="E132" s="267"/>
      <c r="F132" s="286" t="s">
        <v>1269</v>
      </c>
      <c r="G132" s="267"/>
      <c r="H132" s="267" t="s">
        <v>1302</v>
      </c>
      <c r="I132" s="267" t="s">
        <v>1265</v>
      </c>
      <c r="J132" s="267">
        <v>50</v>
      </c>
      <c r="K132" s="308"/>
    </row>
    <row r="133" spans="2:11" ht="15" customHeight="1">
      <c r="B133" s="306"/>
      <c r="C133" s="267" t="s">
        <v>1288</v>
      </c>
      <c r="D133" s="267"/>
      <c r="E133" s="267"/>
      <c r="F133" s="286" t="s">
        <v>1269</v>
      </c>
      <c r="G133" s="267"/>
      <c r="H133" s="267" t="s">
        <v>1302</v>
      </c>
      <c r="I133" s="267" t="s">
        <v>1265</v>
      </c>
      <c r="J133" s="267">
        <v>50</v>
      </c>
      <c r="K133" s="308"/>
    </row>
    <row r="134" spans="2:11" ht="15" customHeight="1">
      <c r="B134" s="306"/>
      <c r="C134" s="267" t="s">
        <v>1290</v>
      </c>
      <c r="D134" s="267"/>
      <c r="E134" s="267"/>
      <c r="F134" s="286" t="s">
        <v>1269</v>
      </c>
      <c r="G134" s="267"/>
      <c r="H134" s="267" t="s">
        <v>1302</v>
      </c>
      <c r="I134" s="267" t="s">
        <v>1265</v>
      </c>
      <c r="J134" s="267">
        <v>50</v>
      </c>
      <c r="K134" s="308"/>
    </row>
    <row r="135" spans="2:11" ht="15" customHeight="1">
      <c r="B135" s="306"/>
      <c r="C135" s="267" t="s">
        <v>134</v>
      </c>
      <c r="D135" s="267"/>
      <c r="E135" s="267"/>
      <c r="F135" s="286" t="s">
        <v>1269</v>
      </c>
      <c r="G135" s="267"/>
      <c r="H135" s="267" t="s">
        <v>1315</v>
      </c>
      <c r="I135" s="267" t="s">
        <v>1265</v>
      </c>
      <c r="J135" s="267">
        <v>255</v>
      </c>
      <c r="K135" s="308"/>
    </row>
    <row r="136" spans="2:11" ht="15" customHeight="1">
      <c r="B136" s="306"/>
      <c r="C136" s="267" t="s">
        <v>1292</v>
      </c>
      <c r="D136" s="267"/>
      <c r="E136" s="267"/>
      <c r="F136" s="286" t="s">
        <v>1263</v>
      </c>
      <c r="G136" s="267"/>
      <c r="H136" s="267" t="s">
        <v>1316</v>
      </c>
      <c r="I136" s="267" t="s">
        <v>1294</v>
      </c>
      <c r="J136" s="267"/>
      <c r="K136" s="308"/>
    </row>
    <row r="137" spans="2:11" ht="15" customHeight="1">
      <c r="B137" s="306"/>
      <c r="C137" s="267" t="s">
        <v>1295</v>
      </c>
      <c r="D137" s="267"/>
      <c r="E137" s="267"/>
      <c r="F137" s="286" t="s">
        <v>1263</v>
      </c>
      <c r="G137" s="267"/>
      <c r="H137" s="267" t="s">
        <v>1317</v>
      </c>
      <c r="I137" s="267" t="s">
        <v>1297</v>
      </c>
      <c r="J137" s="267"/>
      <c r="K137" s="308"/>
    </row>
    <row r="138" spans="2:11" ht="15" customHeight="1">
      <c r="B138" s="306"/>
      <c r="C138" s="267" t="s">
        <v>1298</v>
      </c>
      <c r="D138" s="267"/>
      <c r="E138" s="267"/>
      <c r="F138" s="286" t="s">
        <v>1263</v>
      </c>
      <c r="G138" s="267"/>
      <c r="H138" s="267" t="s">
        <v>1298</v>
      </c>
      <c r="I138" s="267" t="s">
        <v>1297</v>
      </c>
      <c r="J138" s="267"/>
      <c r="K138" s="308"/>
    </row>
    <row r="139" spans="2:11" ht="15" customHeight="1">
      <c r="B139" s="306"/>
      <c r="C139" s="267" t="s">
        <v>40</v>
      </c>
      <c r="D139" s="267"/>
      <c r="E139" s="267"/>
      <c r="F139" s="286" t="s">
        <v>1263</v>
      </c>
      <c r="G139" s="267"/>
      <c r="H139" s="267" t="s">
        <v>1318</v>
      </c>
      <c r="I139" s="267" t="s">
        <v>1297</v>
      </c>
      <c r="J139" s="267"/>
      <c r="K139" s="308"/>
    </row>
    <row r="140" spans="2:11" ht="15" customHeight="1">
      <c r="B140" s="306"/>
      <c r="C140" s="267" t="s">
        <v>1319</v>
      </c>
      <c r="D140" s="267"/>
      <c r="E140" s="267"/>
      <c r="F140" s="286" t="s">
        <v>1263</v>
      </c>
      <c r="G140" s="267"/>
      <c r="H140" s="267" t="s">
        <v>1320</v>
      </c>
      <c r="I140" s="267" t="s">
        <v>1297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3" t="s">
        <v>1321</v>
      </c>
      <c r="D145" s="383"/>
      <c r="E145" s="383"/>
      <c r="F145" s="383"/>
      <c r="G145" s="383"/>
      <c r="H145" s="383"/>
      <c r="I145" s="383"/>
      <c r="J145" s="383"/>
      <c r="K145" s="278"/>
    </row>
    <row r="146" spans="2:11" ht="17.25" customHeight="1">
      <c r="B146" s="277"/>
      <c r="C146" s="279" t="s">
        <v>1257</v>
      </c>
      <c r="D146" s="279"/>
      <c r="E146" s="279"/>
      <c r="F146" s="279" t="s">
        <v>1258</v>
      </c>
      <c r="G146" s="280"/>
      <c r="H146" s="279" t="s">
        <v>129</v>
      </c>
      <c r="I146" s="279" t="s">
        <v>59</v>
      </c>
      <c r="J146" s="279" t="s">
        <v>1259</v>
      </c>
      <c r="K146" s="278"/>
    </row>
    <row r="147" spans="2:11" ht="17.25" customHeight="1">
      <c r="B147" s="277"/>
      <c r="C147" s="281" t="s">
        <v>1260</v>
      </c>
      <c r="D147" s="281"/>
      <c r="E147" s="281"/>
      <c r="F147" s="282" t="s">
        <v>1261</v>
      </c>
      <c r="G147" s="283"/>
      <c r="H147" s="281"/>
      <c r="I147" s="281"/>
      <c r="J147" s="281" t="s">
        <v>1262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1266</v>
      </c>
      <c r="D149" s="267"/>
      <c r="E149" s="267"/>
      <c r="F149" s="313" t="s">
        <v>1263</v>
      </c>
      <c r="G149" s="267"/>
      <c r="H149" s="312" t="s">
        <v>1302</v>
      </c>
      <c r="I149" s="312" t="s">
        <v>1265</v>
      </c>
      <c r="J149" s="312">
        <v>120</v>
      </c>
      <c r="K149" s="308"/>
    </row>
    <row r="150" spans="2:11" ht="15" customHeight="1">
      <c r="B150" s="287"/>
      <c r="C150" s="312" t="s">
        <v>1311</v>
      </c>
      <c r="D150" s="267"/>
      <c r="E150" s="267"/>
      <c r="F150" s="313" t="s">
        <v>1263</v>
      </c>
      <c r="G150" s="267"/>
      <c r="H150" s="312" t="s">
        <v>1322</v>
      </c>
      <c r="I150" s="312" t="s">
        <v>1265</v>
      </c>
      <c r="J150" s="312" t="s">
        <v>1313</v>
      </c>
      <c r="K150" s="308"/>
    </row>
    <row r="151" spans="2:11" ht="15" customHeight="1">
      <c r="B151" s="287"/>
      <c r="C151" s="312" t="s">
        <v>1212</v>
      </c>
      <c r="D151" s="267"/>
      <c r="E151" s="267"/>
      <c r="F151" s="313" t="s">
        <v>1263</v>
      </c>
      <c r="G151" s="267"/>
      <c r="H151" s="312" t="s">
        <v>1323</v>
      </c>
      <c r="I151" s="312" t="s">
        <v>1265</v>
      </c>
      <c r="J151" s="312" t="s">
        <v>1313</v>
      </c>
      <c r="K151" s="308"/>
    </row>
    <row r="152" spans="2:11" ht="15" customHeight="1">
      <c r="B152" s="287"/>
      <c r="C152" s="312" t="s">
        <v>1268</v>
      </c>
      <c r="D152" s="267"/>
      <c r="E152" s="267"/>
      <c r="F152" s="313" t="s">
        <v>1269</v>
      </c>
      <c r="G152" s="267"/>
      <c r="H152" s="312" t="s">
        <v>1302</v>
      </c>
      <c r="I152" s="312" t="s">
        <v>1265</v>
      </c>
      <c r="J152" s="312">
        <v>50</v>
      </c>
      <c r="K152" s="308"/>
    </row>
    <row r="153" spans="2:11" ht="15" customHeight="1">
      <c r="B153" s="287"/>
      <c r="C153" s="312" t="s">
        <v>1271</v>
      </c>
      <c r="D153" s="267"/>
      <c r="E153" s="267"/>
      <c r="F153" s="313" t="s">
        <v>1263</v>
      </c>
      <c r="G153" s="267"/>
      <c r="H153" s="312" t="s">
        <v>1302</v>
      </c>
      <c r="I153" s="312" t="s">
        <v>1273</v>
      </c>
      <c r="J153" s="312"/>
      <c r="K153" s="308"/>
    </row>
    <row r="154" spans="2:11" ht="15" customHeight="1">
      <c r="B154" s="287"/>
      <c r="C154" s="312" t="s">
        <v>1282</v>
      </c>
      <c r="D154" s="267"/>
      <c r="E154" s="267"/>
      <c r="F154" s="313" t="s">
        <v>1269</v>
      </c>
      <c r="G154" s="267"/>
      <c r="H154" s="312" t="s">
        <v>1302</v>
      </c>
      <c r="I154" s="312" t="s">
        <v>1265</v>
      </c>
      <c r="J154" s="312">
        <v>50</v>
      </c>
      <c r="K154" s="308"/>
    </row>
    <row r="155" spans="2:11" ht="15" customHeight="1">
      <c r="B155" s="287"/>
      <c r="C155" s="312" t="s">
        <v>1290</v>
      </c>
      <c r="D155" s="267"/>
      <c r="E155" s="267"/>
      <c r="F155" s="313" t="s">
        <v>1269</v>
      </c>
      <c r="G155" s="267"/>
      <c r="H155" s="312" t="s">
        <v>1302</v>
      </c>
      <c r="I155" s="312" t="s">
        <v>1265</v>
      </c>
      <c r="J155" s="312">
        <v>50</v>
      </c>
      <c r="K155" s="308"/>
    </row>
    <row r="156" spans="2:11" ht="15" customHeight="1">
      <c r="B156" s="287"/>
      <c r="C156" s="312" t="s">
        <v>1288</v>
      </c>
      <c r="D156" s="267"/>
      <c r="E156" s="267"/>
      <c r="F156" s="313" t="s">
        <v>1269</v>
      </c>
      <c r="G156" s="267"/>
      <c r="H156" s="312" t="s">
        <v>1302</v>
      </c>
      <c r="I156" s="312" t="s">
        <v>1265</v>
      </c>
      <c r="J156" s="312">
        <v>50</v>
      </c>
      <c r="K156" s="308"/>
    </row>
    <row r="157" spans="2:11" ht="15" customHeight="1">
      <c r="B157" s="287"/>
      <c r="C157" s="312" t="s">
        <v>96</v>
      </c>
      <c r="D157" s="267"/>
      <c r="E157" s="267"/>
      <c r="F157" s="313" t="s">
        <v>1263</v>
      </c>
      <c r="G157" s="267"/>
      <c r="H157" s="312" t="s">
        <v>1324</v>
      </c>
      <c r="I157" s="312" t="s">
        <v>1265</v>
      </c>
      <c r="J157" s="312" t="s">
        <v>1325</v>
      </c>
      <c r="K157" s="308"/>
    </row>
    <row r="158" spans="2:11" ht="15" customHeight="1">
      <c r="B158" s="287"/>
      <c r="C158" s="312" t="s">
        <v>1326</v>
      </c>
      <c r="D158" s="267"/>
      <c r="E158" s="267"/>
      <c r="F158" s="313" t="s">
        <v>1263</v>
      </c>
      <c r="G158" s="267"/>
      <c r="H158" s="312" t="s">
        <v>1327</v>
      </c>
      <c r="I158" s="312" t="s">
        <v>1297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2" t="s">
        <v>1328</v>
      </c>
      <c r="D163" s="382"/>
      <c r="E163" s="382"/>
      <c r="F163" s="382"/>
      <c r="G163" s="382"/>
      <c r="H163" s="382"/>
      <c r="I163" s="382"/>
      <c r="J163" s="382"/>
      <c r="K163" s="259"/>
    </row>
    <row r="164" spans="2:11" ht="17.25" customHeight="1">
      <c r="B164" s="258"/>
      <c r="C164" s="279" t="s">
        <v>1257</v>
      </c>
      <c r="D164" s="279"/>
      <c r="E164" s="279"/>
      <c r="F164" s="279" t="s">
        <v>1258</v>
      </c>
      <c r="G164" s="316"/>
      <c r="H164" s="317" t="s">
        <v>129</v>
      </c>
      <c r="I164" s="317" t="s">
        <v>59</v>
      </c>
      <c r="J164" s="279" t="s">
        <v>1259</v>
      </c>
      <c r="K164" s="259"/>
    </row>
    <row r="165" spans="2:11" ht="17.25" customHeight="1">
      <c r="B165" s="260"/>
      <c r="C165" s="281" t="s">
        <v>1260</v>
      </c>
      <c r="D165" s="281"/>
      <c r="E165" s="281"/>
      <c r="F165" s="282" t="s">
        <v>1261</v>
      </c>
      <c r="G165" s="318"/>
      <c r="H165" s="319"/>
      <c r="I165" s="319"/>
      <c r="J165" s="281" t="s">
        <v>1262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1266</v>
      </c>
      <c r="D167" s="267"/>
      <c r="E167" s="267"/>
      <c r="F167" s="286" t="s">
        <v>1263</v>
      </c>
      <c r="G167" s="267"/>
      <c r="H167" s="267" t="s">
        <v>1302</v>
      </c>
      <c r="I167" s="267" t="s">
        <v>1265</v>
      </c>
      <c r="J167" s="267">
        <v>120</v>
      </c>
      <c r="K167" s="308"/>
    </row>
    <row r="168" spans="2:11" ht="15" customHeight="1">
      <c r="B168" s="287"/>
      <c r="C168" s="267" t="s">
        <v>1311</v>
      </c>
      <c r="D168" s="267"/>
      <c r="E168" s="267"/>
      <c r="F168" s="286" t="s">
        <v>1263</v>
      </c>
      <c r="G168" s="267"/>
      <c r="H168" s="267" t="s">
        <v>1312</v>
      </c>
      <c r="I168" s="267" t="s">
        <v>1265</v>
      </c>
      <c r="J168" s="267" t="s">
        <v>1313</v>
      </c>
      <c r="K168" s="308"/>
    </row>
    <row r="169" spans="2:11" ht="15" customHeight="1">
      <c r="B169" s="287"/>
      <c r="C169" s="267" t="s">
        <v>1212</v>
      </c>
      <c r="D169" s="267"/>
      <c r="E169" s="267"/>
      <c r="F169" s="286" t="s">
        <v>1263</v>
      </c>
      <c r="G169" s="267"/>
      <c r="H169" s="267" t="s">
        <v>1329</v>
      </c>
      <c r="I169" s="267" t="s">
        <v>1265</v>
      </c>
      <c r="J169" s="267" t="s">
        <v>1313</v>
      </c>
      <c r="K169" s="308"/>
    </row>
    <row r="170" spans="2:11" ht="15" customHeight="1">
      <c r="B170" s="287"/>
      <c r="C170" s="267" t="s">
        <v>1268</v>
      </c>
      <c r="D170" s="267"/>
      <c r="E170" s="267"/>
      <c r="F170" s="286" t="s">
        <v>1269</v>
      </c>
      <c r="G170" s="267"/>
      <c r="H170" s="267" t="s">
        <v>1329</v>
      </c>
      <c r="I170" s="267" t="s">
        <v>1265</v>
      </c>
      <c r="J170" s="267">
        <v>50</v>
      </c>
      <c r="K170" s="308"/>
    </row>
    <row r="171" spans="2:11" ht="15" customHeight="1">
      <c r="B171" s="287"/>
      <c r="C171" s="267" t="s">
        <v>1271</v>
      </c>
      <c r="D171" s="267"/>
      <c r="E171" s="267"/>
      <c r="F171" s="286" t="s">
        <v>1263</v>
      </c>
      <c r="G171" s="267"/>
      <c r="H171" s="267" t="s">
        <v>1329</v>
      </c>
      <c r="I171" s="267" t="s">
        <v>1273</v>
      </c>
      <c r="J171" s="267"/>
      <c r="K171" s="308"/>
    </row>
    <row r="172" spans="2:11" ht="15" customHeight="1">
      <c r="B172" s="287"/>
      <c r="C172" s="267" t="s">
        <v>1282</v>
      </c>
      <c r="D172" s="267"/>
      <c r="E172" s="267"/>
      <c r="F172" s="286" t="s">
        <v>1269</v>
      </c>
      <c r="G172" s="267"/>
      <c r="H172" s="267" t="s">
        <v>1329</v>
      </c>
      <c r="I172" s="267" t="s">
        <v>1265</v>
      </c>
      <c r="J172" s="267">
        <v>50</v>
      </c>
      <c r="K172" s="308"/>
    </row>
    <row r="173" spans="2:11" ht="15" customHeight="1">
      <c r="B173" s="287"/>
      <c r="C173" s="267" t="s">
        <v>1290</v>
      </c>
      <c r="D173" s="267"/>
      <c r="E173" s="267"/>
      <c r="F173" s="286" t="s">
        <v>1269</v>
      </c>
      <c r="G173" s="267"/>
      <c r="H173" s="267" t="s">
        <v>1329</v>
      </c>
      <c r="I173" s="267" t="s">
        <v>1265</v>
      </c>
      <c r="J173" s="267">
        <v>50</v>
      </c>
      <c r="K173" s="308"/>
    </row>
    <row r="174" spans="2:11" ht="15" customHeight="1">
      <c r="B174" s="287"/>
      <c r="C174" s="267" t="s">
        <v>1288</v>
      </c>
      <c r="D174" s="267"/>
      <c r="E174" s="267"/>
      <c r="F174" s="286" t="s">
        <v>1269</v>
      </c>
      <c r="G174" s="267"/>
      <c r="H174" s="267" t="s">
        <v>1329</v>
      </c>
      <c r="I174" s="267" t="s">
        <v>1265</v>
      </c>
      <c r="J174" s="267">
        <v>50</v>
      </c>
      <c r="K174" s="308"/>
    </row>
    <row r="175" spans="2:11" ht="15" customHeight="1">
      <c r="B175" s="287"/>
      <c r="C175" s="267" t="s">
        <v>128</v>
      </c>
      <c r="D175" s="267"/>
      <c r="E175" s="267"/>
      <c r="F175" s="286" t="s">
        <v>1263</v>
      </c>
      <c r="G175" s="267"/>
      <c r="H175" s="267" t="s">
        <v>1330</v>
      </c>
      <c r="I175" s="267" t="s">
        <v>1331</v>
      </c>
      <c r="J175" s="267"/>
      <c r="K175" s="308"/>
    </row>
    <row r="176" spans="2:11" ht="15" customHeight="1">
      <c r="B176" s="287"/>
      <c r="C176" s="267" t="s">
        <v>59</v>
      </c>
      <c r="D176" s="267"/>
      <c r="E176" s="267"/>
      <c r="F176" s="286" t="s">
        <v>1263</v>
      </c>
      <c r="G176" s="267"/>
      <c r="H176" s="267" t="s">
        <v>1332</v>
      </c>
      <c r="I176" s="267" t="s">
        <v>1333</v>
      </c>
      <c r="J176" s="267">
        <v>1</v>
      </c>
      <c r="K176" s="308"/>
    </row>
    <row r="177" spans="2:11" ht="15" customHeight="1">
      <c r="B177" s="287"/>
      <c r="C177" s="267" t="s">
        <v>55</v>
      </c>
      <c r="D177" s="267"/>
      <c r="E177" s="267"/>
      <c r="F177" s="286" t="s">
        <v>1263</v>
      </c>
      <c r="G177" s="267"/>
      <c r="H177" s="267" t="s">
        <v>1334</v>
      </c>
      <c r="I177" s="267" t="s">
        <v>1265</v>
      </c>
      <c r="J177" s="267">
        <v>20</v>
      </c>
      <c r="K177" s="308"/>
    </row>
    <row r="178" spans="2:11" ht="15" customHeight="1">
      <c r="B178" s="287"/>
      <c r="C178" s="267" t="s">
        <v>129</v>
      </c>
      <c r="D178" s="267"/>
      <c r="E178" s="267"/>
      <c r="F178" s="286" t="s">
        <v>1263</v>
      </c>
      <c r="G178" s="267"/>
      <c r="H178" s="267" t="s">
        <v>1335</v>
      </c>
      <c r="I178" s="267" t="s">
        <v>1265</v>
      </c>
      <c r="J178" s="267">
        <v>255</v>
      </c>
      <c r="K178" s="308"/>
    </row>
    <row r="179" spans="2:11" ht="15" customHeight="1">
      <c r="B179" s="287"/>
      <c r="C179" s="267" t="s">
        <v>130</v>
      </c>
      <c r="D179" s="267"/>
      <c r="E179" s="267"/>
      <c r="F179" s="286" t="s">
        <v>1263</v>
      </c>
      <c r="G179" s="267"/>
      <c r="H179" s="267" t="s">
        <v>1228</v>
      </c>
      <c r="I179" s="267" t="s">
        <v>1265</v>
      </c>
      <c r="J179" s="267">
        <v>10</v>
      </c>
      <c r="K179" s="308"/>
    </row>
    <row r="180" spans="2:11" ht="15" customHeight="1">
      <c r="B180" s="287"/>
      <c r="C180" s="267" t="s">
        <v>131</v>
      </c>
      <c r="D180" s="267"/>
      <c r="E180" s="267"/>
      <c r="F180" s="286" t="s">
        <v>1263</v>
      </c>
      <c r="G180" s="267"/>
      <c r="H180" s="267" t="s">
        <v>1336</v>
      </c>
      <c r="I180" s="267" t="s">
        <v>1297</v>
      </c>
      <c r="J180" s="267"/>
      <c r="K180" s="308"/>
    </row>
    <row r="181" spans="2:11" ht="15" customHeight="1">
      <c r="B181" s="287"/>
      <c r="C181" s="267" t="s">
        <v>1337</v>
      </c>
      <c r="D181" s="267"/>
      <c r="E181" s="267"/>
      <c r="F181" s="286" t="s">
        <v>1263</v>
      </c>
      <c r="G181" s="267"/>
      <c r="H181" s="267" t="s">
        <v>1338</v>
      </c>
      <c r="I181" s="267" t="s">
        <v>1297</v>
      </c>
      <c r="J181" s="267"/>
      <c r="K181" s="308"/>
    </row>
    <row r="182" spans="2:11" ht="15" customHeight="1">
      <c r="B182" s="287"/>
      <c r="C182" s="267" t="s">
        <v>1326</v>
      </c>
      <c r="D182" s="267"/>
      <c r="E182" s="267"/>
      <c r="F182" s="286" t="s">
        <v>1263</v>
      </c>
      <c r="G182" s="267"/>
      <c r="H182" s="267" t="s">
        <v>1339</v>
      </c>
      <c r="I182" s="267" t="s">
        <v>1297</v>
      </c>
      <c r="J182" s="267"/>
      <c r="K182" s="308"/>
    </row>
    <row r="183" spans="2:11" ht="15" customHeight="1">
      <c r="B183" s="287"/>
      <c r="C183" s="267" t="s">
        <v>133</v>
      </c>
      <c r="D183" s="267"/>
      <c r="E183" s="267"/>
      <c r="F183" s="286" t="s">
        <v>1269</v>
      </c>
      <c r="G183" s="267"/>
      <c r="H183" s="267" t="s">
        <v>1340</v>
      </c>
      <c r="I183" s="267" t="s">
        <v>1265</v>
      </c>
      <c r="J183" s="267">
        <v>50</v>
      </c>
      <c r="K183" s="308"/>
    </row>
    <row r="184" spans="2:11" ht="15" customHeight="1">
      <c r="B184" s="287"/>
      <c r="C184" s="267" t="s">
        <v>1341</v>
      </c>
      <c r="D184" s="267"/>
      <c r="E184" s="267"/>
      <c r="F184" s="286" t="s">
        <v>1269</v>
      </c>
      <c r="G184" s="267"/>
      <c r="H184" s="267" t="s">
        <v>1342</v>
      </c>
      <c r="I184" s="267" t="s">
        <v>1343</v>
      </c>
      <c r="J184" s="267"/>
      <c r="K184" s="308"/>
    </row>
    <row r="185" spans="2:11" ht="15" customHeight="1">
      <c r="B185" s="287"/>
      <c r="C185" s="267" t="s">
        <v>1344</v>
      </c>
      <c r="D185" s="267"/>
      <c r="E185" s="267"/>
      <c r="F185" s="286" t="s">
        <v>1269</v>
      </c>
      <c r="G185" s="267"/>
      <c r="H185" s="267" t="s">
        <v>1345</v>
      </c>
      <c r="I185" s="267" t="s">
        <v>1343</v>
      </c>
      <c r="J185" s="267"/>
      <c r="K185" s="308"/>
    </row>
    <row r="186" spans="2:11" ht="15" customHeight="1">
      <c r="B186" s="287"/>
      <c r="C186" s="267" t="s">
        <v>1346</v>
      </c>
      <c r="D186" s="267"/>
      <c r="E186" s="267"/>
      <c r="F186" s="286" t="s">
        <v>1269</v>
      </c>
      <c r="G186" s="267"/>
      <c r="H186" s="267" t="s">
        <v>1347</v>
      </c>
      <c r="I186" s="267" t="s">
        <v>1343</v>
      </c>
      <c r="J186" s="267"/>
      <c r="K186" s="308"/>
    </row>
    <row r="187" spans="2:11" ht="15" customHeight="1">
      <c r="B187" s="287"/>
      <c r="C187" s="320" t="s">
        <v>1348</v>
      </c>
      <c r="D187" s="267"/>
      <c r="E187" s="267"/>
      <c r="F187" s="286" t="s">
        <v>1269</v>
      </c>
      <c r="G187" s="267"/>
      <c r="H187" s="267" t="s">
        <v>1349</v>
      </c>
      <c r="I187" s="267" t="s">
        <v>1350</v>
      </c>
      <c r="J187" s="321" t="s">
        <v>1351</v>
      </c>
      <c r="K187" s="308"/>
    </row>
    <row r="188" spans="2:11" ht="15" customHeight="1">
      <c r="B188" s="287"/>
      <c r="C188" s="272" t="s">
        <v>44</v>
      </c>
      <c r="D188" s="267"/>
      <c r="E188" s="267"/>
      <c r="F188" s="286" t="s">
        <v>1263</v>
      </c>
      <c r="G188" s="267"/>
      <c r="H188" s="263" t="s">
        <v>1352</v>
      </c>
      <c r="I188" s="267" t="s">
        <v>1353</v>
      </c>
      <c r="J188" s="267"/>
      <c r="K188" s="308"/>
    </row>
    <row r="189" spans="2:11" ht="15" customHeight="1">
      <c r="B189" s="287"/>
      <c r="C189" s="272" t="s">
        <v>1354</v>
      </c>
      <c r="D189" s="267"/>
      <c r="E189" s="267"/>
      <c r="F189" s="286" t="s">
        <v>1263</v>
      </c>
      <c r="G189" s="267"/>
      <c r="H189" s="267" t="s">
        <v>1355</v>
      </c>
      <c r="I189" s="267" t="s">
        <v>1297</v>
      </c>
      <c r="J189" s="267"/>
      <c r="K189" s="308"/>
    </row>
    <row r="190" spans="2:11" ht="15" customHeight="1">
      <c r="B190" s="287"/>
      <c r="C190" s="272" t="s">
        <v>1356</v>
      </c>
      <c r="D190" s="267"/>
      <c r="E190" s="267"/>
      <c r="F190" s="286" t="s">
        <v>1263</v>
      </c>
      <c r="G190" s="267"/>
      <c r="H190" s="267" t="s">
        <v>1357</v>
      </c>
      <c r="I190" s="267" t="s">
        <v>1297</v>
      </c>
      <c r="J190" s="267"/>
      <c r="K190" s="308"/>
    </row>
    <row r="191" spans="2:11" ht="15" customHeight="1">
      <c r="B191" s="287"/>
      <c r="C191" s="272" t="s">
        <v>1358</v>
      </c>
      <c r="D191" s="267"/>
      <c r="E191" s="267"/>
      <c r="F191" s="286" t="s">
        <v>1269</v>
      </c>
      <c r="G191" s="267"/>
      <c r="H191" s="267" t="s">
        <v>1359</v>
      </c>
      <c r="I191" s="267" t="s">
        <v>1297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2.2">
      <c r="B197" s="258"/>
      <c r="C197" s="382" t="s">
        <v>1360</v>
      </c>
      <c r="D197" s="382"/>
      <c r="E197" s="382"/>
      <c r="F197" s="382"/>
      <c r="G197" s="382"/>
      <c r="H197" s="382"/>
      <c r="I197" s="382"/>
      <c r="J197" s="382"/>
      <c r="K197" s="259"/>
    </row>
    <row r="198" spans="2:11" ht="25.5" customHeight="1">
      <c r="B198" s="258"/>
      <c r="C198" s="323" t="s">
        <v>1361</v>
      </c>
      <c r="D198" s="323"/>
      <c r="E198" s="323"/>
      <c r="F198" s="323" t="s">
        <v>1362</v>
      </c>
      <c r="G198" s="324"/>
      <c r="H198" s="381" t="s">
        <v>1363</v>
      </c>
      <c r="I198" s="381"/>
      <c r="J198" s="381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1353</v>
      </c>
      <c r="D200" s="267"/>
      <c r="E200" s="267"/>
      <c r="F200" s="286" t="s">
        <v>45</v>
      </c>
      <c r="G200" s="267"/>
      <c r="H200" s="379" t="s">
        <v>1364</v>
      </c>
      <c r="I200" s="379"/>
      <c r="J200" s="379"/>
      <c r="K200" s="308"/>
    </row>
    <row r="201" spans="2:11" ht="15" customHeight="1">
      <c r="B201" s="287"/>
      <c r="C201" s="293"/>
      <c r="D201" s="267"/>
      <c r="E201" s="267"/>
      <c r="F201" s="286" t="s">
        <v>46</v>
      </c>
      <c r="G201" s="267"/>
      <c r="H201" s="379" t="s">
        <v>1365</v>
      </c>
      <c r="I201" s="379"/>
      <c r="J201" s="379"/>
      <c r="K201" s="308"/>
    </row>
    <row r="202" spans="2:11" ht="15" customHeight="1">
      <c r="B202" s="287"/>
      <c r="C202" s="293"/>
      <c r="D202" s="267"/>
      <c r="E202" s="267"/>
      <c r="F202" s="286" t="s">
        <v>49</v>
      </c>
      <c r="G202" s="267"/>
      <c r="H202" s="379" t="s">
        <v>1366</v>
      </c>
      <c r="I202" s="379"/>
      <c r="J202" s="379"/>
      <c r="K202" s="308"/>
    </row>
    <row r="203" spans="2:11" ht="15" customHeight="1">
      <c r="B203" s="287"/>
      <c r="C203" s="267"/>
      <c r="D203" s="267"/>
      <c r="E203" s="267"/>
      <c r="F203" s="286" t="s">
        <v>47</v>
      </c>
      <c r="G203" s="267"/>
      <c r="H203" s="379" t="s">
        <v>1367</v>
      </c>
      <c r="I203" s="379"/>
      <c r="J203" s="379"/>
      <c r="K203" s="308"/>
    </row>
    <row r="204" spans="2:11" ht="15" customHeight="1">
      <c r="B204" s="287"/>
      <c r="C204" s="267"/>
      <c r="D204" s="267"/>
      <c r="E204" s="267"/>
      <c r="F204" s="286" t="s">
        <v>48</v>
      </c>
      <c r="G204" s="267"/>
      <c r="H204" s="379" t="s">
        <v>1368</v>
      </c>
      <c r="I204" s="379"/>
      <c r="J204" s="379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1309</v>
      </c>
      <c r="D206" s="267"/>
      <c r="E206" s="267"/>
      <c r="F206" s="286" t="s">
        <v>81</v>
      </c>
      <c r="G206" s="267"/>
      <c r="H206" s="379" t="s">
        <v>1369</v>
      </c>
      <c r="I206" s="379"/>
      <c r="J206" s="379"/>
      <c r="K206" s="308"/>
    </row>
    <row r="207" spans="2:11" ht="15" customHeight="1">
      <c r="B207" s="287"/>
      <c r="C207" s="293"/>
      <c r="D207" s="267"/>
      <c r="E207" s="267"/>
      <c r="F207" s="286" t="s">
        <v>1206</v>
      </c>
      <c r="G207" s="267"/>
      <c r="H207" s="379" t="s">
        <v>1207</v>
      </c>
      <c r="I207" s="379"/>
      <c r="J207" s="379"/>
      <c r="K207" s="308"/>
    </row>
    <row r="208" spans="2:11" ht="15" customHeight="1">
      <c r="B208" s="287"/>
      <c r="C208" s="267"/>
      <c r="D208" s="267"/>
      <c r="E208" s="267"/>
      <c r="F208" s="286" t="s">
        <v>1204</v>
      </c>
      <c r="G208" s="267"/>
      <c r="H208" s="379" t="s">
        <v>1370</v>
      </c>
      <c r="I208" s="379"/>
      <c r="J208" s="379"/>
      <c r="K208" s="308"/>
    </row>
    <row r="209" spans="2:11" ht="15" customHeight="1">
      <c r="B209" s="325"/>
      <c r="C209" s="293"/>
      <c r="D209" s="293"/>
      <c r="E209" s="293"/>
      <c r="F209" s="286" t="s">
        <v>1208</v>
      </c>
      <c r="G209" s="272"/>
      <c r="H209" s="380" t="s">
        <v>1209</v>
      </c>
      <c r="I209" s="380"/>
      <c r="J209" s="380"/>
      <c r="K209" s="326"/>
    </row>
    <row r="210" spans="2:11" ht="15" customHeight="1">
      <c r="B210" s="325"/>
      <c r="C210" s="293"/>
      <c r="D210" s="293"/>
      <c r="E210" s="293"/>
      <c r="F210" s="286" t="s">
        <v>1210</v>
      </c>
      <c r="G210" s="272"/>
      <c r="H210" s="380" t="s">
        <v>1371</v>
      </c>
      <c r="I210" s="380"/>
      <c r="J210" s="380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1333</v>
      </c>
      <c r="D212" s="293"/>
      <c r="E212" s="293"/>
      <c r="F212" s="286">
        <v>1</v>
      </c>
      <c r="G212" s="272"/>
      <c r="H212" s="380" t="s">
        <v>1372</v>
      </c>
      <c r="I212" s="380"/>
      <c r="J212" s="380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80" t="s">
        <v>1373</v>
      </c>
      <c r="I213" s="380"/>
      <c r="J213" s="380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80" t="s">
        <v>1374</v>
      </c>
      <c r="I214" s="380"/>
      <c r="J214" s="380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80" t="s">
        <v>1375</v>
      </c>
      <c r="I215" s="380"/>
      <c r="J215" s="380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Faboková</dc:creator>
  <cp:keywords/>
  <dc:description/>
  <cp:lastModifiedBy>Provozni</cp:lastModifiedBy>
  <cp:lastPrinted>2018-07-11T03:38:51Z</cp:lastPrinted>
  <dcterms:created xsi:type="dcterms:W3CDTF">2018-05-30T16:18:02Z</dcterms:created>
  <dcterms:modified xsi:type="dcterms:W3CDTF">2018-07-11T03:39:07Z</dcterms:modified>
  <cp:category/>
  <cp:version/>
  <cp:contentType/>
  <cp:contentStatus/>
</cp:coreProperties>
</file>