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senekl\Documents\20_TENERA DOCS\PROJEKTY\PD Muzeum Hodonín - aktualizace\PD Muzeum Veselí nad Moravou_předání\DSP+DPS Předání\"/>
    </mc:Choice>
  </mc:AlternateContent>
  <bookViews>
    <workbookView xWindow="360" yWindow="270" windowWidth="18735" windowHeight="12210" activeTab="4"/>
  </bookViews>
  <sheets>
    <sheet name="Pokyny pro vyplnění" sheetId="11" r:id="rId1"/>
    <sheet name="Stavba" sheetId="1" r:id="rId2"/>
    <sheet name="VzorPolozky" sheetId="10" state="hidden" r:id="rId3"/>
    <sheet name="SO01 00 Pol" sheetId="12" r:id="rId4"/>
    <sheet name="SO01 01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00 Pol'!$1:$7</definedName>
    <definedName name="_xlnm.Print_Titles" localSheetId="4">'SO01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00 Pol'!$A$1:$W$18</definedName>
    <definedName name="_xlnm.Print_Area" localSheetId="4">'SO01 01 Pol'!$A$1:$W$198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I41" i="1" s="1"/>
  <c r="F41" i="1"/>
  <c r="G40" i="1"/>
  <c r="F40" i="1"/>
  <c r="G39" i="1"/>
  <c r="F39" i="1"/>
  <c r="G197" i="13"/>
  <c r="BA121" i="13"/>
  <c r="BA64" i="13"/>
  <c r="BA60" i="13"/>
  <c r="BA56" i="13"/>
  <c r="BA52" i="13"/>
  <c r="BA44" i="13"/>
  <c r="BA40" i="13"/>
  <c r="BA34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5" i="13"/>
  <c r="G14" i="13" s="1"/>
  <c r="I15" i="13"/>
  <c r="I14" i="13" s="1"/>
  <c r="K15" i="13"/>
  <c r="K14" i="13" s="1"/>
  <c r="O15" i="13"/>
  <c r="O14" i="13" s="1"/>
  <c r="Q15" i="13"/>
  <c r="Q14" i="13" s="1"/>
  <c r="V15" i="13"/>
  <c r="V14" i="13" s="1"/>
  <c r="I16" i="13"/>
  <c r="Q16" i="13"/>
  <c r="G17" i="13"/>
  <c r="I17" i="13"/>
  <c r="K17" i="13"/>
  <c r="K16" i="13" s="1"/>
  <c r="M17" i="13"/>
  <c r="M16" i="13" s="1"/>
  <c r="O17" i="13"/>
  <c r="Q17" i="13"/>
  <c r="V17" i="13"/>
  <c r="V16" i="13" s="1"/>
  <c r="G19" i="13"/>
  <c r="G16" i="13" s="1"/>
  <c r="I19" i="13"/>
  <c r="K19" i="13"/>
  <c r="M19" i="13"/>
  <c r="O19" i="13"/>
  <c r="O16" i="13" s="1"/>
  <c r="Q19" i="13"/>
  <c r="V19" i="13"/>
  <c r="G20" i="13"/>
  <c r="O20" i="13"/>
  <c r="G21" i="13"/>
  <c r="M21" i="13" s="1"/>
  <c r="M20" i="13" s="1"/>
  <c r="I21" i="13"/>
  <c r="I20" i="13" s="1"/>
  <c r="K21" i="13"/>
  <c r="K20" i="13" s="1"/>
  <c r="O21" i="13"/>
  <c r="Q21" i="13"/>
  <c r="Q20" i="13" s="1"/>
  <c r="V21" i="13"/>
  <c r="V20" i="13" s="1"/>
  <c r="K22" i="13"/>
  <c r="V22" i="13"/>
  <c r="G23" i="13"/>
  <c r="G22" i="13" s="1"/>
  <c r="I23" i="13"/>
  <c r="K23" i="13"/>
  <c r="M23" i="13"/>
  <c r="O23" i="13"/>
  <c r="O22" i="13" s="1"/>
  <c r="Q23" i="13"/>
  <c r="V23" i="13"/>
  <c r="G26" i="13"/>
  <c r="M26" i="13" s="1"/>
  <c r="I26" i="13"/>
  <c r="I22" i="13" s="1"/>
  <c r="K26" i="13"/>
  <c r="O26" i="13"/>
  <c r="Q26" i="13"/>
  <c r="Q22" i="13" s="1"/>
  <c r="V26" i="13"/>
  <c r="G30" i="13"/>
  <c r="I30" i="13"/>
  <c r="I29" i="13" s="1"/>
  <c r="K30" i="13"/>
  <c r="K29" i="13" s="1"/>
  <c r="M30" i="13"/>
  <c r="O30" i="13"/>
  <c r="Q30" i="13"/>
  <c r="Q29" i="13" s="1"/>
  <c r="V30" i="13"/>
  <c r="V29" i="13" s="1"/>
  <c r="G33" i="13"/>
  <c r="I33" i="13"/>
  <c r="K33" i="13"/>
  <c r="M33" i="13"/>
  <c r="O33" i="13"/>
  <c r="Q33" i="13"/>
  <c r="V33" i="13"/>
  <c r="G37" i="13"/>
  <c r="G29" i="13" s="1"/>
  <c r="I37" i="13"/>
  <c r="K37" i="13"/>
  <c r="M37" i="13"/>
  <c r="O37" i="13"/>
  <c r="O29" i="13" s="1"/>
  <c r="Q37" i="13"/>
  <c r="V37" i="13"/>
  <c r="G39" i="13"/>
  <c r="M39" i="13" s="1"/>
  <c r="I39" i="13"/>
  <c r="K39" i="13"/>
  <c r="O39" i="13"/>
  <c r="Q39" i="13"/>
  <c r="V39" i="13"/>
  <c r="G43" i="13"/>
  <c r="I43" i="13"/>
  <c r="K43" i="13"/>
  <c r="M43" i="13"/>
  <c r="O43" i="13"/>
  <c r="Q43" i="13"/>
  <c r="V43" i="13"/>
  <c r="G51" i="13"/>
  <c r="I51" i="13"/>
  <c r="K51" i="13"/>
  <c r="M51" i="13"/>
  <c r="O51" i="13"/>
  <c r="Q51" i="13"/>
  <c r="V51" i="13"/>
  <c r="G55" i="13"/>
  <c r="I55" i="13"/>
  <c r="K55" i="13"/>
  <c r="M55" i="13"/>
  <c r="O55" i="13"/>
  <c r="Q55" i="13"/>
  <c r="V55" i="13"/>
  <c r="G59" i="13"/>
  <c r="M59" i="13" s="1"/>
  <c r="I59" i="13"/>
  <c r="K59" i="13"/>
  <c r="O59" i="13"/>
  <c r="Q59" i="13"/>
  <c r="V59" i="13"/>
  <c r="G63" i="13"/>
  <c r="I63" i="13"/>
  <c r="K63" i="13"/>
  <c r="M63" i="13"/>
  <c r="O63" i="13"/>
  <c r="Q63" i="13"/>
  <c r="V63" i="13"/>
  <c r="G66" i="13"/>
  <c r="I66" i="13"/>
  <c r="K66" i="13"/>
  <c r="M66" i="13"/>
  <c r="O66" i="13"/>
  <c r="Q66" i="13"/>
  <c r="V66" i="13"/>
  <c r="G68" i="13"/>
  <c r="I68" i="13"/>
  <c r="K68" i="13"/>
  <c r="M68" i="13"/>
  <c r="O68" i="13"/>
  <c r="Q68" i="13"/>
  <c r="V68" i="13"/>
  <c r="G70" i="13"/>
  <c r="M70" i="13" s="1"/>
  <c r="I70" i="13"/>
  <c r="K70" i="13"/>
  <c r="O70" i="13"/>
  <c r="Q70" i="13"/>
  <c r="V70" i="13"/>
  <c r="G72" i="13"/>
  <c r="I72" i="13"/>
  <c r="K72" i="13"/>
  <c r="M72" i="13"/>
  <c r="O72" i="13"/>
  <c r="Q72" i="13"/>
  <c r="V72" i="13"/>
  <c r="G75" i="13"/>
  <c r="I75" i="13"/>
  <c r="K75" i="13"/>
  <c r="M75" i="13"/>
  <c r="O75" i="13"/>
  <c r="Q75" i="13"/>
  <c r="V75" i="13"/>
  <c r="G76" i="13"/>
  <c r="I76" i="13"/>
  <c r="K76" i="13"/>
  <c r="M76" i="13"/>
  <c r="O76" i="13"/>
  <c r="Q76" i="13"/>
  <c r="V76" i="13"/>
  <c r="G78" i="13"/>
  <c r="M78" i="13" s="1"/>
  <c r="I78" i="13"/>
  <c r="K78" i="13"/>
  <c r="O78" i="13"/>
  <c r="Q78" i="13"/>
  <c r="V78" i="13"/>
  <c r="G80" i="13"/>
  <c r="I80" i="13"/>
  <c r="K80" i="13"/>
  <c r="M80" i="13"/>
  <c r="O80" i="13"/>
  <c r="Q80" i="13"/>
  <c r="V80" i="13"/>
  <c r="G83" i="13"/>
  <c r="G82" i="13" s="1"/>
  <c r="I83" i="13"/>
  <c r="I82" i="13" s="1"/>
  <c r="K83" i="13"/>
  <c r="M83" i="13"/>
  <c r="O83" i="13"/>
  <c r="O82" i="13" s="1"/>
  <c r="Q83" i="13"/>
  <c r="Q82" i="13" s="1"/>
  <c r="V83" i="13"/>
  <c r="G87" i="13"/>
  <c r="M87" i="13" s="1"/>
  <c r="I87" i="13"/>
  <c r="K87" i="13"/>
  <c r="O87" i="13"/>
  <c r="Q87" i="13"/>
  <c r="V87" i="13"/>
  <c r="G89" i="13"/>
  <c r="I89" i="13"/>
  <c r="K89" i="13"/>
  <c r="K82" i="13" s="1"/>
  <c r="M89" i="13"/>
  <c r="O89" i="13"/>
  <c r="Q89" i="13"/>
  <c r="V89" i="13"/>
  <c r="V82" i="13" s="1"/>
  <c r="G91" i="13"/>
  <c r="I91" i="13"/>
  <c r="K91" i="13"/>
  <c r="M91" i="13"/>
  <c r="O91" i="13"/>
  <c r="Q91" i="13"/>
  <c r="V91" i="13"/>
  <c r="G94" i="13"/>
  <c r="G93" i="13" s="1"/>
  <c r="I94" i="13"/>
  <c r="I93" i="13" s="1"/>
  <c r="K94" i="13"/>
  <c r="K93" i="13" s="1"/>
  <c r="O94" i="13"/>
  <c r="O93" i="13" s="1"/>
  <c r="Q94" i="13"/>
  <c r="Q93" i="13" s="1"/>
  <c r="V94" i="13"/>
  <c r="V93" i="13" s="1"/>
  <c r="G97" i="13"/>
  <c r="G96" i="13" s="1"/>
  <c r="I97" i="13"/>
  <c r="K97" i="13"/>
  <c r="K96" i="13" s="1"/>
  <c r="M97" i="13"/>
  <c r="M96" i="13" s="1"/>
  <c r="O97" i="13"/>
  <c r="O96" i="13" s="1"/>
  <c r="Q97" i="13"/>
  <c r="V97" i="13"/>
  <c r="V96" i="13" s="1"/>
  <c r="G100" i="13"/>
  <c r="I100" i="13"/>
  <c r="K100" i="13"/>
  <c r="M100" i="13"/>
  <c r="O100" i="13"/>
  <c r="Q100" i="13"/>
  <c r="V100" i="13"/>
  <c r="G102" i="13"/>
  <c r="M102" i="13" s="1"/>
  <c r="I102" i="13"/>
  <c r="I96" i="13" s="1"/>
  <c r="K102" i="13"/>
  <c r="O102" i="13"/>
  <c r="Q102" i="13"/>
  <c r="Q96" i="13" s="1"/>
  <c r="V102" i="13"/>
  <c r="G105" i="13"/>
  <c r="I105" i="13"/>
  <c r="K105" i="13"/>
  <c r="M105" i="13"/>
  <c r="O105" i="13"/>
  <c r="Q105" i="13"/>
  <c r="V105" i="13"/>
  <c r="G108" i="13"/>
  <c r="I108" i="13"/>
  <c r="K108" i="13"/>
  <c r="M108" i="13"/>
  <c r="O108" i="13"/>
  <c r="Q108" i="13"/>
  <c r="V108" i="13"/>
  <c r="G112" i="13"/>
  <c r="M112" i="13" s="1"/>
  <c r="I112" i="13"/>
  <c r="K112" i="13"/>
  <c r="O112" i="13"/>
  <c r="Q112" i="13"/>
  <c r="V112" i="13"/>
  <c r="G116" i="13"/>
  <c r="M116" i="13" s="1"/>
  <c r="I116" i="13"/>
  <c r="K116" i="13"/>
  <c r="O116" i="13"/>
  <c r="Q116" i="13"/>
  <c r="V116" i="13"/>
  <c r="I119" i="13"/>
  <c r="Q119" i="13"/>
  <c r="G120" i="13"/>
  <c r="G119" i="13" s="1"/>
  <c r="I120" i="13"/>
  <c r="K120" i="13"/>
  <c r="K119" i="13" s="1"/>
  <c r="M120" i="13"/>
  <c r="O120" i="13"/>
  <c r="O119" i="13" s="1"/>
  <c r="Q120" i="13"/>
  <c r="V120" i="13"/>
  <c r="V119" i="13" s="1"/>
  <c r="G122" i="13"/>
  <c r="M122" i="13" s="1"/>
  <c r="I122" i="13"/>
  <c r="K122" i="13"/>
  <c r="O122" i="13"/>
  <c r="Q122" i="13"/>
  <c r="V122" i="13"/>
  <c r="G124" i="13"/>
  <c r="O124" i="13"/>
  <c r="G125" i="13"/>
  <c r="M125" i="13" s="1"/>
  <c r="M124" i="13" s="1"/>
  <c r="I125" i="13"/>
  <c r="I124" i="13" s="1"/>
  <c r="K125" i="13"/>
  <c r="K124" i="13" s="1"/>
  <c r="O125" i="13"/>
  <c r="Q125" i="13"/>
  <c r="Q124" i="13" s="1"/>
  <c r="V125" i="13"/>
  <c r="V124" i="13" s="1"/>
  <c r="G127" i="13"/>
  <c r="I127" i="13"/>
  <c r="K127" i="13"/>
  <c r="M127" i="13"/>
  <c r="O127" i="13"/>
  <c r="Q127" i="13"/>
  <c r="V127" i="13"/>
  <c r="G129" i="13"/>
  <c r="I129" i="13"/>
  <c r="K129" i="13"/>
  <c r="M129" i="13"/>
  <c r="O129" i="13"/>
  <c r="Q129" i="13"/>
  <c r="V129" i="13"/>
  <c r="G132" i="13"/>
  <c r="M132" i="13" s="1"/>
  <c r="I132" i="13"/>
  <c r="I131" i="13" s="1"/>
  <c r="K132" i="13"/>
  <c r="K131" i="13" s="1"/>
  <c r="O132" i="13"/>
  <c r="Q132" i="13"/>
  <c r="Q131" i="13" s="1"/>
  <c r="V132" i="13"/>
  <c r="V131" i="13" s="1"/>
  <c r="G135" i="13"/>
  <c r="I135" i="13"/>
  <c r="K135" i="13"/>
  <c r="M135" i="13"/>
  <c r="O135" i="13"/>
  <c r="Q135" i="13"/>
  <c r="V135" i="13"/>
  <c r="G137" i="13"/>
  <c r="I137" i="13"/>
  <c r="K137" i="13"/>
  <c r="M137" i="13"/>
  <c r="O137" i="13"/>
  <c r="Q137" i="13"/>
  <c r="V137" i="13"/>
  <c r="G139" i="13"/>
  <c r="M139" i="13" s="1"/>
  <c r="I139" i="13"/>
  <c r="K139" i="13"/>
  <c r="O139" i="13"/>
  <c r="O131" i="13" s="1"/>
  <c r="Q139" i="13"/>
  <c r="V139" i="13"/>
  <c r="G141" i="13"/>
  <c r="M141" i="13" s="1"/>
  <c r="I141" i="13"/>
  <c r="K141" i="13"/>
  <c r="O141" i="13"/>
  <c r="Q141" i="13"/>
  <c r="V141" i="13"/>
  <c r="G143" i="13"/>
  <c r="I143" i="13"/>
  <c r="K143" i="13"/>
  <c r="M143" i="13"/>
  <c r="O143" i="13"/>
  <c r="Q143" i="13"/>
  <c r="V143" i="13"/>
  <c r="G145" i="13"/>
  <c r="I145" i="13"/>
  <c r="K145" i="13"/>
  <c r="M145" i="13"/>
  <c r="O145" i="13"/>
  <c r="Q145" i="13"/>
  <c r="V145" i="13"/>
  <c r="G147" i="13"/>
  <c r="M147" i="13" s="1"/>
  <c r="I147" i="13"/>
  <c r="K147" i="13"/>
  <c r="O147" i="13"/>
  <c r="Q147" i="13"/>
  <c r="V147" i="13"/>
  <c r="G149" i="13"/>
  <c r="M149" i="13" s="1"/>
  <c r="I149" i="13"/>
  <c r="K149" i="13"/>
  <c r="O149" i="13"/>
  <c r="Q149" i="13"/>
  <c r="V149" i="13"/>
  <c r="G152" i="13"/>
  <c r="I152" i="13"/>
  <c r="I151" i="13" s="1"/>
  <c r="K152" i="13"/>
  <c r="M152" i="13"/>
  <c r="O152" i="13"/>
  <c r="Q152" i="13"/>
  <c r="Q151" i="13" s="1"/>
  <c r="V152" i="13"/>
  <c r="G154" i="13"/>
  <c r="G151" i="13" s="1"/>
  <c r="I154" i="13"/>
  <c r="K154" i="13"/>
  <c r="O154" i="13"/>
  <c r="O151" i="13" s="1"/>
  <c r="Q154" i="13"/>
  <c r="V154" i="13"/>
  <c r="G155" i="13"/>
  <c r="I155" i="13"/>
  <c r="K155" i="13"/>
  <c r="M155" i="13"/>
  <c r="O155" i="13"/>
  <c r="Q155" i="13"/>
  <c r="V155" i="13"/>
  <c r="G156" i="13"/>
  <c r="M156" i="13" s="1"/>
  <c r="I156" i="13"/>
  <c r="K156" i="13"/>
  <c r="K151" i="13" s="1"/>
  <c r="O156" i="13"/>
  <c r="Q156" i="13"/>
  <c r="V156" i="13"/>
  <c r="V151" i="13" s="1"/>
  <c r="G157" i="13"/>
  <c r="I157" i="13"/>
  <c r="K157" i="13"/>
  <c r="M157" i="13"/>
  <c r="O157" i="13"/>
  <c r="Q157" i="13"/>
  <c r="V157" i="13"/>
  <c r="G158" i="13"/>
  <c r="M158" i="13" s="1"/>
  <c r="I158" i="13"/>
  <c r="K158" i="13"/>
  <c r="O158" i="13"/>
  <c r="Q158" i="13"/>
  <c r="V158" i="13"/>
  <c r="G159" i="13"/>
  <c r="I159" i="13"/>
  <c r="K159" i="13"/>
  <c r="M159" i="13"/>
  <c r="O159" i="13"/>
  <c r="Q159" i="13"/>
  <c r="V159" i="13"/>
  <c r="K161" i="13"/>
  <c r="V161" i="13"/>
  <c r="G162" i="13"/>
  <c r="I162" i="13"/>
  <c r="I161" i="13" s="1"/>
  <c r="K162" i="13"/>
  <c r="M162" i="13"/>
  <c r="O162" i="13"/>
  <c r="Q162" i="13"/>
  <c r="Q161" i="13" s="1"/>
  <c r="V162" i="13"/>
  <c r="G163" i="13"/>
  <c r="G161" i="13" s="1"/>
  <c r="I163" i="13"/>
  <c r="K163" i="13"/>
  <c r="O163" i="13"/>
  <c r="O161" i="13" s="1"/>
  <c r="Q163" i="13"/>
  <c r="V163" i="13"/>
  <c r="G165" i="13"/>
  <c r="I165" i="13"/>
  <c r="K165" i="13"/>
  <c r="M165" i="13"/>
  <c r="O165" i="13"/>
  <c r="Q165" i="13"/>
  <c r="V165" i="13"/>
  <c r="G168" i="13"/>
  <c r="I168" i="13"/>
  <c r="I167" i="13" s="1"/>
  <c r="K168" i="13"/>
  <c r="M168" i="13"/>
  <c r="O168" i="13"/>
  <c r="Q168" i="13"/>
  <c r="Q167" i="13" s="1"/>
  <c r="V168" i="13"/>
  <c r="G171" i="13"/>
  <c r="G167" i="13" s="1"/>
  <c r="I171" i="13"/>
  <c r="K171" i="13"/>
  <c r="K167" i="13" s="1"/>
  <c r="O171" i="13"/>
  <c r="O167" i="13" s="1"/>
  <c r="Q171" i="13"/>
  <c r="V171" i="13"/>
  <c r="V167" i="13" s="1"/>
  <c r="G174" i="13"/>
  <c r="M174" i="13" s="1"/>
  <c r="M173" i="13" s="1"/>
  <c r="I174" i="13"/>
  <c r="K174" i="13"/>
  <c r="K173" i="13" s="1"/>
  <c r="O174" i="13"/>
  <c r="O173" i="13" s="1"/>
  <c r="Q174" i="13"/>
  <c r="V174" i="13"/>
  <c r="V173" i="13" s="1"/>
  <c r="G177" i="13"/>
  <c r="I177" i="13"/>
  <c r="I173" i="13" s="1"/>
  <c r="K177" i="13"/>
  <c r="M177" i="13"/>
  <c r="O177" i="13"/>
  <c r="Q177" i="13"/>
  <c r="Q173" i="13" s="1"/>
  <c r="V177" i="13"/>
  <c r="G180" i="13"/>
  <c r="I180" i="13"/>
  <c r="I179" i="13" s="1"/>
  <c r="K180" i="13"/>
  <c r="M180" i="13"/>
  <c r="O180" i="13"/>
  <c r="Q180" i="13"/>
  <c r="Q179" i="13" s="1"/>
  <c r="V180" i="13"/>
  <c r="G181" i="13"/>
  <c r="M181" i="13" s="1"/>
  <c r="I181" i="13"/>
  <c r="K181" i="13"/>
  <c r="K179" i="13" s="1"/>
  <c r="O181" i="13"/>
  <c r="Q181" i="13"/>
  <c r="V181" i="13"/>
  <c r="V179" i="13" s="1"/>
  <c r="G182" i="13"/>
  <c r="I182" i="13"/>
  <c r="K182" i="13"/>
  <c r="M182" i="13"/>
  <c r="O182" i="13"/>
  <c r="Q182" i="13"/>
  <c r="V182" i="13"/>
  <c r="G183" i="13"/>
  <c r="M183" i="13" s="1"/>
  <c r="I183" i="13"/>
  <c r="K183" i="13"/>
  <c r="O183" i="13"/>
  <c r="O179" i="13" s="1"/>
  <c r="Q183" i="13"/>
  <c r="V183" i="13"/>
  <c r="I184" i="13"/>
  <c r="Q184" i="13"/>
  <c r="G185" i="13"/>
  <c r="M185" i="13" s="1"/>
  <c r="M184" i="13" s="1"/>
  <c r="I185" i="13"/>
  <c r="K185" i="13"/>
  <c r="K184" i="13" s="1"/>
  <c r="O185" i="13"/>
  <c r="O184" i="13" s="1"/>
  <c r="Q185" i="13"/>
  <c r="V185" i="13"/>
  <c r="V184" i="13" s="1"/>
  <c r="G187" i="13"/>
  <c r="G186" i="13" s="1"/>
  <c r="I187" i="13"/>
  <c r="K187" i="13"/>
  <c r="K186" i="13" s="1"/>
  <c r="O187" i="13"/>
  <c r="O186" i="13" s="1"/>
  <c r="Q187" i="13"/>
  <c r="V187" i="13"/>
  <c r="V186" i="13" s="1"/>
  <c r="G188" i="13"/>
  <c r="I188" i="13"/>
  <c r="I186" i="13" s="1"/>
  <c r="K188" i="13"/>
  <c r="M188" i="13"/>
  <c r="O188" i="13"/>
  <c r="Q188" i="13"/>
  <c r="Q186" i="13" s="1"/>
  <c r="V188" i="13"/>
  <c r="G189" i="13"/>
  <c r="M189" i="13" s="1"/>
  <c r="I189" i="13"/>
  <c r="K189" i="13"/>
  <c r="O189" i="13"/>
  <c r="Q189" i="13"/>
  <c r="V189" i="13"/>
  <c r="G191" i="13"/>
  <c r="I191" i="13"/>
  <c r="K191" i="13"/>
  <c r="M191" i="13"/>
  <c r="O191" i="13"/>
  <c r="Q191" i="13"/>
  <c r="V191" i="13"/>
  <c r="G192" i="13"/>
  <c r="M192" i="13" s="1"/>
  <c r="I192" i="13"/>
  <c r="K192" i="13"/>
  <c r="O192" i="13"/>
  <c r="Q192" i="13"/>
  <c r="V192" i="13"/>
  <c r="G193" i="13"/>
  <c r="I193" i="13"/>
  <c r="K193" i="13"/>
  <c r="M193" i="13"/>
  <c r="O193" i="13"/>
  <c r="Q193" i="13"/>
  <c r="V193" i="13"/>
  <c r="G194" i="13"/>
  <c r="M194" i="13" s="1"/>
  <c r="I194" i="13"/>
  <c r="K194" i="13"/>
  <c r="O194" i="13"/>
  <c r="Q194" i="13"/>
  <c r="V194" i="13"/>
  <c r="G195" i="13"/>
  <c r="I195" i="13"/>
  <c r="K195" i="13"/>
  <c r="M195" i="13"/>
  <c r="O195" i="13"/>
  <c r="Q195" i="13"/>
  <c r="V195" i="13"/>
  <c r="AE197" i="13"/>
  <c r="AF197" i="13"/>
  <c r="G17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O8" i="12" s="1"/>
  <c r="Q12" i="12"/>
  <c r="V12" i="12"/>
  <c r="G13" i="12"/>
  <c r="M13" i="12" s="1"/>
  <c r="I13" i="12"/>
  <c r="K13" i="12"/>
  <c r="O13" i="12"/>
  <c r="Q13" i="12"/>
  <c r="V13" i="12"/>
  <c r="G14" i="12"/>
  <c r="K14" i="12"/>
  <c r="O14" i="12"/>
  <c r="V14" i="12"/>
  <c r="G15" i="12"/>
  <c r="I15" i="12"/>
  <c r="I14" i="12" s="1"/>
  <c r="K15" i="12"/>
  <c r="M15" i="12"/>
  <c r="M14" i="12" s="1"/>
  <c r="O15" i="12"/>
  <c r="Q15" i="12"/>
  <c r="Q14" i="12" s="1"/>
  <c r="V15" i="12"/>
  <c r="AE17" i="12"/>
  <c r="I20" i="1"/>
  <c r="I19" i="1"/>
  <c r="I18" i="1"/>
  <c r="I17" i="1"/>
  <c r="I16" i="1"/>
  <c r="I71" i="1"/>
  <c r="J70" i="1" s="1"/>
  <c r="F43" i="1"/>
  <c r="G23" i="1" s="1"/>
  <c r="G43" i="1"/>
  <c r="G25" i="1" s="1"/>
  <c r="H43" i="1"/>
  <c r="I42" i="1"/>
  <c r="I40" i="1"/>
  <c r="I39" i="1"/>
  <c r="I43" i="1" s="1"/>
  <c r="J51" i="1" l="1"/>
  <c r="J53" i="1"/>
  <c r="J55" i="1"/>
  <c r="J57" i="1"/>
  <c r="J59" i="1"/>
  <c r="J61" i="1"/>
  <c r="J63" i="1"/>
  <c r="J65" i="1"/>
  <c r="J50" i="1"/>
  <c r="J52" i="1"/>
  <c r="J54" i="1"/>
  <c r="J56" i="1"/>
  <c r="J58" i="1"/>
  <c r="J60" i="1"/>
  <c r="J62" i="1"/>
  <c r="J64" i="1"/>
  <c r="J66" i="1"/>
  <c r="A27" i="1"/>
  <c r="A28" i="1" s="1"/>
  <c r="G28" i="1" s="1"/>
  <c r="G27" i="1" s="1"/>
  <c r="G29" i="1" s="1"/>
  <c r="M131" i="13"/>
  <c r="M22" i="13"/>
  <c r="M29" i="13"/>
  <c r="M179" i="13"/>
  <c r="M82" i="13"/>
  <c r="M119" i="13"/>
  <c r="M161" i="13"/>
  <c r="G179" i="13"/>
  <c r="G131" i="13"/>
  <c r="M15" i="13"/>
  <c r="M14" i="13" s="1"/>
  <c r="M187" i="13"/>
  <c r="M186" i="13" s="1"/>
  <c r="G184" i="13"/>
  <c r="G173" i="13"/>
  <c r="M171" i="13"/>
  <c r="M167" i="13" s="1"/>
  <c r="M163" i="13"/>
  <c r="M154" i="13"/>
  <c r="M151" i="13" s="1"/>
  <c r="M94" i="13"/>
  <c r="M93" i="13" s="1"/>
  <c r="M12" i="12"/>
  <c r="M8" i="12" s="1"/>
  <c r="AF17" i="12"/>
  <c r="J67" i="1"/>
  <c r="J69" i="1"/>
  <c r="J68" i="1"/>
  <c r="J42" i="1"/>
  <c r="J41" i="1"/>
  <c r="J39" i="1"/>
  <c r="J43" i="1" s="1"/>
  <c r="J40" i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7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<sst xmlns="http://schemas.openxmlformats.org/spreadsheetml/2006/main" count="1055" uniqueCount="407">
  <si>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</si>
  <si>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</si>
  <si>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</si>
  <si>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</si>
  <si>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</si>
  <si>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</si>
  <si>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</si>
  <si>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</si>
  <si>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</si>
  <si>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</si>
  <si>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</si>
  <si>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</si>
  <si>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</si>
  <si>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</si>
  <si>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</si>
  <si>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</si>
  <si>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</si>
  <si>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</si>
  <si>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</si>
  <si>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</si>
  <si>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</si>
  <si>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</si>
  <si>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</si>
  <si>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</si>
  <si>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</si>
  <si>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</si>
  <si>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</si>
  <si>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</si>
  <si>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</si>
  <si>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</si>
  <si>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</si>
  <si>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</si>
  <si>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</si>
  <si>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</si>
  <si>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</si>
  <si>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</si>
  <si>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</si>
  <si>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</si>
  <si>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</si>
  <si>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</si>
  <si>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</si>
  <si>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</si>
  <si>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</si>
  <si>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Vladimír Šenekl</t>
  </si>
  <si>
    <t>201605</t>
  </si>
  <si>
    <t>ZATEPLENÍ BUDOVY MĚSTSKÉHO MUZEA VE VESELÍ NAD MORAVOU</t>
  </si>
  <si>
    <t>TENERA Servis, s.r.o.</t>
  </si>
  <si>
    <t>Panská 25</t>
  </si>
  <si>
    <t>Kunovice</t>
  </si>
  <si>
    <t>68604</t>
  </si>
  <si>
    <t>28822129</t>
  </si>
  <si>
    <t>Stavba</t>
  </si>
  <si>
    <t>SO01</t>
  </si>
  <si>
    <t>00</t>
  </si>
  <si>
    <t>OSTATNÍ A VEDLEJŠÍ NÁKLADY</t>
  </si>
  <si>
    <t>01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</si>
  <si>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</si>
  <si>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</si>
  <si>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</si>
  <si>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</si>
  <si>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</si>
  <si>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</si>
  <si>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</si>
  <si>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</si>
  <si>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</si>
  <si>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</si>
  <si>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</si>
  <si>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</si>
  <si>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61</t>
  </si>
  <si>
    <t>Upravy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</si>
  <si>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</si>
  <si>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</si>
  <si>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</si>
  <si>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</si>
  <si>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</si>
  <si>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</si>
  <si>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</si>
  <si>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</si>
  <si>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</si>
  <si>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</si>
  <si>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</si>
  <si>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</si>
  <si>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764</t>
  </si>
  <si>
    <t>Konstrukce klempířské</t>
  </si>
  <si>
    <t>766</t>
  </si>
  <si>
    <t>Konstrukce truhlářské</t>
  </si>
  <si>
    <t>767</t>
  </si>
  <si>
    <t>Konstrukce zámečnické</t>
  </si>
  <si>
    <t>783</t>
  </si>
  <si>
    <t>Nátěry</t>
  </si>
  <si>
    <t>784</t>
  </si>
  <si>
    <t>Malby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</si>
  <si>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</si>
  <si>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</si>
  <si>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</si>
  <si>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</si>
  <si>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</si>
  <si>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</si>
  <si>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</si>
  <si>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</si>
  <si>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</si>
  <si>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</si>
  <si>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</si>
  <si>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</si>
  <si>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</si>
  <si>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</si>
  <si>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</si>
  <si>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</si>
  <si>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</si>
  <si>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</si>
  <si>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</si>
  <si>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</si>
  <si>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</si>
  <si>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</si>
  <si>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</si>
  <si>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</si>
  <si>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</si>
  <si>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</si>
  <si>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</si>
  <si>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</si>
  <si>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</si>
  <si>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</si>
  <si>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</si>
  <si>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</si>
  <si>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</si>
  <si>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</si>
  <si>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</si>
  <si>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</si>
  <si>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005111020R</t>
  </si>
  <si>
    <t>Vytyčení stavby</t>
  </si>
  <si>
    <t xml:space="preserve">ks    </t>
  </si>
  <si>
    <t>RTS 17/ I</t>
  </si>
  <si>
    <t>Indiv</t>
  </si>
  <si>
    <t>POL99_8</t>
  </si>
  <si>
    <t>005111021R</t>
  </si>
  <si>
    <t>Vytyčení inženýrských sítí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</si>
  <si>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</si>
  <si>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</si>
  <si>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</si>
  <si>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</si>
  <si>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</si>
  <si>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</si>
  <si>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220890202R00</t>
  </si>
  <si>
    <t>Revize</t>
  </si>
  <si>
    <t>POL1_9</t>
  </si>
  <si>
    <t>SUM</t>
  </si>
  <si>
    <t>END</t>
  </si>
  <si>
    <t>181101101R00</t>
  </si>
  <si>
    <t>Úprava pláně v zářezech v hornině 1 až 4, bez zhutnění</t>
  </si>
  <si>
    <t>m2</t>
  </si>
  <si>
    <t>800-1</t>
  </si>
  <si>
    <t>POL1_1</t>
  </si>
  <si>
    <t>vyrovnáním výškových rozdílů, ploch vodorovných a ploch do sklonu 1 : 5.</t>
  </si>
  <si>
    <t>SPI</t>
  </si>
  <si>
    <t>okapový chodník : 87,949*0,5</t>
  </si>
  <si>
    <t>VV</t>
  </si>
  <si>
    <t>PC</t>
  </si>
  <si>
    <t>Ruční odkop pro obrubník okap.chodníku vč.úpravy terénu po osazení obrubníků</t>
  </si>
  <si>
    <t>m</t>
  </si>
  <si>
    <t>Vlastní</t>
  </si>
  <si>
    <t>87,949</t>
  </si>
  <si>
    <t>281606114R00</t>
  </si>
  <si>
    <t>Injektování zdiva proti vzlínající vlhkosti beztlakovou injektáží, cihelného zdiva, tloušťky 900 mm</t>
  </si>
  <si>
    <t>801-4</t>
  </si>
  <si>
    <t>POL1_</t>
  </si>
  <si>
    <t>311271178RT4</t>
  </si>
  <si>
    <t>Zdivo nosné z tvárnic porobetonových hladkých tloušťky 375 mm, charakteristická pevnost v tlaku fk = 1,80 MPa, součinitel prostupu tepla U=0,257 W/m2.K</t>
  </si>
  <si>
    <t>801-1</t>
  </si>
  <si>
    <t>1,74*2*6</t>
  </si>
  <si>
    <t>347016134R00</t>
  </si>
  <si>
    <t xml:space="preserve">Předstěny opláštěné sádrokartonovými deskami předsazené stěny volně stojící bez minerální izolace 1x ocelová konstrukce CW 100, tloušťka stěny 115 mm, tloušťka desky 12,5mm, protipožární impregnovaná,  </t>
  </si>
  <si>
    <t>RTS 16/ I</t>
  </si>
  <si>
    <t>416013121R00</t>
  </si>
  <si>
    <t>Podhledy na dřevěné konstrukci opláštěné deskami sádrokartonovými zavěšený podhled, dvojitá konstrukce 1x deska, tloušťky 12,5 mm, standard</t>
  </si>
  <si>
    <t>612409991RT2</t>
  </si>
  <si>
    <t>Začištění omítek kolem oken, dveří a obkladů apod. s použitím suché maltové směsi</t>
  </si>
  <si>
    <t>(5,04*5+6,73*6+4,68*26+4,38*3+3*2)</t>
  </si>
  <si>
    <t>(1,5*2+8,33*2+4+4,5+4,7)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</si>
  <si>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</si>
  <si>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</si>
  <si>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</si>
  <si>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239,06*0,3</t>
  </si>
  <si>
    <t>601011193R00</t>
  </si>
  <si>
    <t>Omítky stropů a podhledů z hotových směsí Doplňkové práce pro omítky stropů z hotových směsí Kontaktní nátěr pod omítky Cemix K bílý, můstek spojovací pro interier i exterier; báze minerální, umělopryskyřičná disperze; ruční</t>
  </si>
  <si>
    <t>po jednotlivých vrstvách</t>
  </si>
  <si>
    <t>1026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</si>
  <si>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</si>
  <si>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</si>
  <si>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</si>
  <si>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(1,77*1,59*5+2,64*1,45*6+1,59*1,5*26+1,59*1,2*3+1,2*0,6*2)</t>
  </si>
  <si>
    <t>21,9</t>
  </si>
  <si>
    <t>622323041R00</t>
  </si>
  <si>
    <t>Příprava podkladu penetrace</t>
  </si>
  <si>
    <t>622319124RU1</t>
  </si>
  <si>
    <t>Zateplení soklu soklovým polystyrénem, tloušťky 140 mm, kontaktní nátěr a mozaiková omítka</t>
  </si>
  <si>
    <t>nanesení lepicího tmelu na izolační desky, nalepení desek, zajištění talířovými hmoždinkami (6 ks/m2), přebroušení desek, natažení stěrky, vtlačení výztužné tkaniny (1,15 m2/m2), přehlazení stěrky. Další vrstvy podle popisu položky.</t>
  </si>
  <si>
    <t>K ochraně hran na rozích budovy je do plochy zahrnuto 0,14 m rohových lišt na m2.</t>
  </si>
  <si>
    <t>(5,5+7+16,455+9,29+16,655+7,07+20,34)*0,8</t>
  </si>
  <si>
    <t>622319134RT3</t>
  </si>
  <si>
    <t>Zateplení fasády  , expandovaným polystyrénem, tloušťky 140 mm, kontaktní nátěr a silikonová omítka, 3,3 kg/m2</t>
  </si>
  <si>
    <t>K ochraně hran na rozích budovy je zahrnuto 0,14 m rohových lišt na m2.</t>
  </si>
  <si>
    <t>(20,34+7,07+16,655+9,29+21,455+7+5,5)*5,3</t>
  </si>
  <si>
    <t>(20,34+7,07+16,75+9,29+16,655+7+30,71+2)*2,9</t>
  </si>
  <si>
    <t>2,5*7-,9*1,97</t>
  </si>
  <si>
    <t>(1,8*2+2,5)*5</t>
  </si>
  <si>
    <t>-198,14</t>
  </si>
  <si>
    <t>622319734RT1</t>
  </si>
  <si>
    <t>Zateplení fasády  , minerálními deskami s kolmým vláknem, tloušťky 140 mm, kontaktní nátěr a silikonová omítka, 3,3 kg/m2</t>
  </si>
  <si>
    <t>58,95</t>
  </si>
  <si>
    <t>622311653R00</t>
  </si>
  <si>
    <t>Zateplení ostění deskami z fenolické pěny oboustranně kašírované šedým polystyrenem , tloušťky 30 mm, kontaktní nátěr a akrylátová omítka</t>
  </si>
  <si>
    <t>nanesení lepicího tmelu na izolační desky, nalepení desek, přebroušení desek z polystyrénu, natažení stěrky, vtlačení výztužné tkaniny, přehlazení stěrky. Další vrstvy podle popisu položky.</t>
  </si>
  <si>
    <t>V položkách je obsaženo 3,33 m rohových lišt, 1,67 m lišt s okapničkou, 5 m napojovacích lišt na m2 a 1,68 m2 výztužné tkaniny.</t>
  </si>
  <si>
    <t>90,6</t>
  </si>
  <si>
    <t>622319153RT3</t>
  </si>
  <si>
    <t>Zateplení ostění expandovaným polystyrénem, tloušťky 30 mm, kontaktní nátěr a silikonová omítka</t>
  </si>
  <si>
    <t>239,26*0,3</t>
  </si>
  <si>
    <t>622315563R00</t>
  </si>
  <si>
    <t>Zateplení parapetu extrudovaným polystyrénem, tloušťky 30 mm</t>
  </si>
  <si>
    <t>nanesení lepicího tmelu na izolační desky, nalepení desek, natažení stěrky, vtlačení výztužné tkaniny (1,15 m2/m2) a přehlazení stěrky. Položka obsahuje  5,0 m parapetních lišt na m2.</t>
  </si>
  <si>
    <t>51,3*0,25</t>
  </si>
  <si>
    <t>622319113R00</t>
  </si>
  <si>
    <t>Profily dilatační rohové V</t>
  </si>
  <si>
    <t>8,7*4*1,15</t>
  </si>
  <si>
    <t>622421491R00</t>
  </si>
  <si>
    <t>Doplňky zateplovacích systémů Doplňky zatepl. systémů, rohová lišta s okapničkou, profil rohový s okapničkou; plast+tkanina; l = 2 000 mm</t>
  </si>
  <si>
    <t>(1,5*5+1,45*6+1,5*26+1,2*3+0,6*2+2,735+1,6+1,1+1,5+2,89+1)*1,15</t>
  </si>
  <si>
    <t>622421492R00</t>
  </si>
  <si>
    <t>Doplňky zateplovacích systémů Doplňky zatepl. systémů, okenní lišta s tkaninou, profil okenní; plast+tkanina; l = 1 400 mm</t>
  </si>
  <si>
    <t>239,26*1,15</t>
  </si>
  <si>
    <t>622475311R00</t>
  </si>
  <si>
    <t>Omítky vnější stěn dvouvrstvé vyztužené tkaninou vrchní vrstva minerální, tl. 1,5 mm, bílá</t>
  </si>
  <si>
    <t>spodní vrstva lehčená omítka tl. 15 mm</t>
  </si>
  <si>
    <t>622319131RTX</t>
  </si>
  <si>
    <t>Zatepl. system ETICS, fasáda, fenolická pěna tl.40 mm s omítkou  silikon 3,3 kg/m2</t>
  </si>
  <si>
    <t>622421492R01</t>
  </si>
  <si>
    <t xml:space="preserve">Doplňky zatepl. systémů, Al lišta s tkaninou </t>
  </si>
  <si>
    <t>239,26+34,80*1,15</t>
  </si>
  <si>
    <t>629995101U00</t>
  </si>
  <si>
    <t xml:space="preserve">Očištění vně povrch omytí tlak voda </t>
  </si>
  <si>
    <t>1195,8161</t>
  </si>
  <si>
    <t>631530006R</t>
  </si>
  <si>
    <t>rohož, pas izolační střešní; minerální vlákno, bez formaldehydu; tl. 160,0 mm; součinitel tepelné vodivosti 0,032 W/mK; R = 5,000 m2K/W; obj. hmotnost 20,00 kg/m3</t>
  </si>
  <si>
    <t>SPCM</t>
  </si>
  <si>
    <t>POL3_</t>
  </si>
  <si>
    <t>2*303,25</t>
  </si>
  <si>
    <t>941941041R00</t>
  </si>
  <si>
    <t>Montáž lešení lehkého pracovního řadového s podlahami šířky od 1,00 do 1,20 m, výšky do 10 m</t>
  </si>
  <si>
    <t>800-3</t>
  </si>
  <si>
    <t>Včetně kotvení lešení.</t>
  </si>
  <si>
    <t>POP</t>
  </si>
  <si>
    <t>8,2*(35,78+7+21,455+9,29+16,655+7,07+30,81+21,725)</t>
  </si>
  <si>
    <t>0</t>
  </si>
  <si>
    <t>941941291R00</t>
  </si>
  <si>
    <t>Montáž lešení lehkého pracovního řadového s podlahami příplatek za každý další i započatý měsíc použití lešení_x000D_
 šířky od 1,00 do 1,20 m a výšky do 10 m</t>
  </si>
  <si>
    <t>1228,2370*3</t>
  </si>
  <si>
    <t>941941841R00</t>
  </si>
  <si>
    <t>Demontáž lešení lehkého řadového s podlahami šířky přes 1 do 1,2 m, výšky do 10 m</t>
  </si>
  <si>
    <t>1228,2370</t>
  </si>
  <si>
    <t>941955002R00</t>
  </si>
  <si>
    <t>Lešení lehké pracovní pomocné pomocné, o výšce lešeňové podlahy přes 1,2 do 1,9 m</t>
  </si>
  <si>
    <t>50</t>
  </si>
  <si>
    <t>Okapový chodník - kačírek fr.16-32, obrubníky do betonu , podsyp štěrkopísek s geotextilií</t>
  </si>
  <si>
    <t>POL3_1</t>
  </si>
  <si>
    <t>(5,5+7+21,455+9,929+16,655+7,07+20,34)*0,5</t>
  </si>
  <si>
    <t>963051113R00</t>
  </si>
  <si>
    <t>Bourání železobetonových stropů deskových_x000D_
 tloušťky přes 80 mm</t>
  </si>
  <si>
    <t>m3</t>
  </si>
  <si>
    <t>801-3</t>
  </si>
  <si>
    <t>včetně pomocného lešení o výšce podlahy do 1900 mm a pro zatížení do 1,5 kPa  (150 kg/m2),</t>
  </si>
  <si>
    <t>1,17*,2*6</t>
  </si>
  <si>
    <t>965081712R00</t>
  </si>
  <si>
    <t>Bourání dlažeb z dlaždic keramických a z xylolitu litého z keramických dlaždic nebo xylolitových, plochy do 1 m2</t>
  </si>
  <si>
    <t>bez podkladního lože, s jakoukoliv výplní spár</t>
  </si>
  <si>
    <t>968061112R00</t>
  </si>
  <si>
    <t>Vyvěšení nebo zavěšení dřevěných křídel oken, plochy do 1,5 m2</t>
  </si>
  <si>
    <t>kus</t>
  </si>
  <si>
    <t>oken, dveří a vrat, s uložením a opětovným zavěšením po provedení stavebních změn,</t>
  </si>
  <si>
    <t>968061126R00</t>
  </si>
  <si>
    <t>Vyvěšení nebo zavěšení dřevěných křídel dveří, plochy přes 2 m2</t>
  </si>
  <si>
    <t>3+5+6+26</t>
  </si>
  <si>
    <t>968062354R00</t>
  </si>
  <si>
    <t>Vybourání dřevěných rámů oken dvojitých nebo zdvojených, plochy do 1 m2</t>
  </si>
  <si>
    <t>1,2*1,59*3</t>
  </si>
  <si>
    <t>0,6*1,2*2</t>
  </si>
  <si>
    <t>968062355R00</t>
  </si>
  <si>
    <t>Vybourání dřevěných rámů oken dvojitých nebo zdvojených, plochy do 2 m2</t>
  </si>
  <si>
    <t>1,5*1,77*5</t>
  </si>
  <si>
    <t>1,5*1,59*26</t>
  </si>
  <si>
    <t>968062356R00</t>
  </si>
  <si>
    <t>Vybourání dřevěných rámů oken dvojitých nebo zdvojených, plochy do 4 m2</t>
  </si>
  <si>
    <t>1,45*2,64*6</t>
  </si>
  <si>
    <t>998011001R00</t>
  </si>
  <si>
    <t>Přesun hmot pro budovy s nosnou konstrukcí zděnou výšky do 6 m</t>
  </si>
  <si>
    <t>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</si>
  <si>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</si>
  <si>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</si>
  <si>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999281111R00</t>
  </si>
  <si>
    <t>Přesun hmot pro opravy a údržbu objektů pro opravy a údržbu dosavadních objektů včetně vnějších plášťů_x000D_
 výšky do 25 m</t>
  </si>
  <si>
    <t>oborů 801, 803, 811 a 812</t>
  </si>
  <si>
    <t>713111111RV9</t>
  </si>
  <si>
    <t>Montáž tepelné izolace stropů tepelná izolace stropů kladená vrchem volně, dvouvrstvá, z minerálnách vláken, tloušťky 100 mm 2x</t>
  </si>
  <si>
    <t>800-713</t>
  </si>
  <si>
    <t>POL1_7</t>
  </si>
  <si>
    <t>39,05</t>
  </si>
  <si>
    <t>713111111RW9</t>
  </si>
  <si>
    <t>Montáž tepelné izolace stropů tepelná izolace stropů kladená vrchem volně, dvouvrstvá, z minerálnách vláken, tloušťky 140 mm 2x</t>
  </si>
  <si>
    <t>RTS 15/ I</t>
  </si>
  <si>
    <t>510</t>
  </si>
  <si>
    <t>998713203R00</t>
  </si>
  <si>
    <t>Přesun hmot pro izolace tepelné v objektech výšky do 24 m</t>
  </si>
  <si>
    <t>50 m vodorovně</t>
  </si>
  <si>
    <t>764231230R00</t>
  </si>
  <si>
    <t>Lemování z měděného plechu výroba a montáž lemování zdí_x000D_
 na střechách s tvrdou krytinou včetně rohů a ukončení před požární zdí, rš 330 mm</t>
  </si>
  <si>
    <t>800-764</t>
  </si>
  <si>
    <t>včetně spojovacích prostředků.</t>
  </si>
  <si>
    <t>59,3</t>
  </si>
  <si>
    <t>764251203R00</t>
  </si>
  <si>
    <t>Žlaby z měděného plechu výroba a montáž žlabů včetně háků, čel, rohů, rovných hrdel a dilatací_x000D_
 podokapních čtyřhranných, rš 330 mm</t>
  </si>
  <si>
    <t>133,005</t>
  </si>
  <si>
    <t>764510260R00</t>
  </si>
  <si>
    <t>Oplechování parapetů z měděného plechu výroba a montáž včetně rohů_x000D_
 rš 400 mm</t>
  </si>
  <si>
    <t>59,6</t>
  </si>
  <si>
    <t>764551203R00</t>
  </si>
  <si>
    <t>Odpadní trouby z měděného plechu výroba a montáž odpadní trouby z Cu plechu, čtvercové včetně zděří, manžet, odboček, kolen, výpustí vody a přechodových kusů_x000D_
 o straně 120 mm</t>
  </si>
  <si>
    <t>64</t>
  </si>
  <si>
    <t>764351812R00</t>
  </si>
  <si>
    <t xml:space="preserve">Demontáž žlabů podokapních čtyřhranných rovných, rš 250 a 330 mm, sklonu přes 45° </t>
  </si>
  <si>
    <t>21,725+21,455+7+5,5+7,7+16,27+9,29+16,655+7,07+20,34</t>
  </si>
  <si>
    <t>764410850R00</t>
  </si>
  <si>
    <t>Demontáž oplechování parapetů rš od 100 do 330 mm</t>
  </si>
  <si>
    <t>(1,5*5+1,5*26+1,2*3+0,6*2+1)</t>
  </si>
  <si>
    <t>764454803R00</t>
  </si>
  <si>
    <t>Demontáž odpadních trub nebo součástí trub kruhových , o průměru 150 mm</t>
  </si>
  <si>
    <t>764331230R0X</t>
  </si>
  <si>
    <t>Oplechování kordonové římsy z CU  rš 250mm</t>
  </si>
  <si>
    <t>69</t>
  </si>
  <si>
    <t>998764103R00</t>
  </si>
  <si>
    <t>Přesun hmot pro konstrukce klempířské v objektech výšky do 24 m</t>
  </si>
  <si>
    <t>766661911R00</t>
  </si>
  <si>
    <t>Oprava dveřních křídel kompletizovaných, bez výměny dílčích prvků nebo kování</t>
  </si>
  <si>
    <t>800-766</t>
  </si>
  <si>
    <t>8,2*6</t>
  </si>
  <si>
    <t>T1</t>
  </si>
  <si>
    <t>D+M dřevěné okno euro otvírav /sklopné , rozměr 1500*1810mm Uw=0,90W/m2k</t>
  </si>
  <si>
    <t>ks</t>
  </si>
  <si>
    <t>T2</t>
  </si>
  <si>
    <t>D+M dřevěné okno euro otvíravé /sklopné , rozměr 1450*1910mm Uw=0,90W/m2k</t>
  </si>
  <si>
    <t>T3</t>
  </si>
  <si>
    <t>D+M plast.okno 2kř otvíravé /sklopné, rozměr 1500*1640mm ,Uw=0,90W/m2k</t>
  </si>
  <si>
    <t>T4</t>
  </si>
  <si>
    <t>D+M plastové okno 2kř otvíravé /sklopné , rozměr 1450*1600mm, Uw=0,90W/m2k</t>
  </si>
  <si>
    <t>T5</t>
  </si>
  <si>
    <t>D+M plastové okno 1kř otvíravé/sklopné , rozměr 600*1200mm, Uw=0,90W/m2k</t>
  </si>
  <si>
    <t>998766203R00</t>
  </si>
  <si>
    <t>Přesun hmot pro konstrukce truhlářské v objektech výšky do 24 m</t>
  </si>
  <si>
    <t>767995105R00</t>
  </si>
  <si>
    <t>Výroba a montáž atypických kovovových doplňků staveb hmotnosti přes 50 do 100 kg</t>
  </si>
  <si>
    <t>kg</t>
  </si>
  <si>
    <t>800-767</t>
  </si>
  <si>
    <t>767996802R00</t>
  </si>
  <si>
    <t>Demontáž ostatních doplňků staveb atypických konstrukcí_x000D_
 o hmotnosti přes 50 do 100 kg</t>
  </si>
  <si>
    <t>980</t>
  </si>
  <si>
    <t>998767203R00</t>
  </si>
  <si>
    <t>Přesun hmot pro kovové stavební doplňk. konstrukce v objektech výšky do 24 m</t>
  </si>
  <si>
    <t>783101821R00</t>
  </si>
  <si>
    <t>Odstranění starých nátěrů z ocelových konstrukcí konstrukcí těžkých "A", opálením nebo oklepáním</t>
  </si>
  <si>
    <t>800-783</t>
  </si>
  <si>
    <t>11,925*2</t>
  </si>
  <si>
    <t>1,45*1,3*6*2</t>
  </si>
  <si>
    <t>783121152U00</t>
  </si>
  <si>
    <t>Nátěr syntet OK "C" DÜFA L 1a+1z+2e barva bílá</t>
  </si>
  <si>
    <t>Kalkul</t>
  </si>
  <si>
    <t>46,47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</si>
  <si>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</si>
  <si>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</si>
  <si>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</si>
  <si>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</si>
  <si>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hlinkové,  , bělost 77 %, dvojnásobné</t>
  </si>
  <si>
    <t>79901</t>
  </si>
  <si>
    <t>Úprava  prvků na fasádě vč demtž, mtž , nátěru mřížka suterénu barva šedá</t>
  </si>
  <si>
    <t>79902</t>
  </si>
  <si>
    <t>Úprava  prvků na fasádě vč demtž, mtž , nátěru skříň hlavního uzávěru plynu barva hnědá</t>
  </si>
  <si>
    <t>79903</t>
  </si>
  <si>
    <t>Úprava  prvků na fasádě vč demtž, mtž , nátěru skříň elektrorozvaděče barva bílá</t>
  </si>
  <si>
    <t>79904</t>
  </si>
  <si>
    <t>Úprava  prvků na fasádě vč demtž, mtž , nátěru dopisní schránka  barva hnědá</t>
  </si>
  <si>
    <t>Demontáž a  montáž nového  hromosvodu</t>
  </si>
  <si>
    <t>soubor</t>
  </si>
  <si>
    <t>979011111R00</t>
  </si>
  <si>
    <t>Svislá doprava suti a vybouraných hmot za prvé podlaží nad nebo pod základním podlažím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</si>
  <si>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</si>
  <si>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</si>
  <si>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</si>
  <si>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</si>
  <si>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</si>
  <si>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</si>
  <si>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</si>
  <si>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</si>
  <si>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</si>
  <si>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</si>
  <si>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</si>
  <si>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</si>
  <si>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</si>
  <si>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</si>
  <si>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979990161R00</t>
  </si>
  <si>
    <t>Poplatek za skládku dřevo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</si>
</sst>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7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6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2" fillId="2" borderId="0" xfId="0" applyFont="1" applyFill="1" applyAlignment="1">
      <alignment horizontal="left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8" fillId="0" borderId="20" xfId="0" applyFont="1" applyBorder="1"/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8" fillId="0" borderId="0" xfId="0" applyFont="1"/>
    <xf numFmtId="0" fontId="8" fillId="0" borderId="1" xfId="0" applyFont="1" applyBorder="1"/>
    <xf numFmtId="0" fontId="8" fillId="0" borderId="0" xfId="0" applyFont="1" applyBorder="1"/>
    <xf numFmtId="14" fontId="12" fillId="0" borderId="0" xfId="0" applyNumberFormat="1" applyFont="1" applyAlignment="1">
      <alignment horizontal="left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8" fillId="0" borderId="6" xfId="0" applyFont="1" applyBorder="1"/>
    <xf numFmtId="0" fontId="13" fillId="0" borderId="6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8" fillId="0" borderId="2" xfId="0" applyFont="1" applyBorder="1" applyAlignment="1"/>
    <xf numFmtId="0" fontId="13" fillId="0" borderId="1" xfId="0" applyFont="1" applyBorder="1" applyAlignment="1">
      <alignment horizontal="left" vertical="center" indent="1"/>
    </xf>
    <xf numFmtId="0" fontId="13" fillId="0" borderId="9" xfId="0" applyFont="1" applyBorder="1" applyAlignment="1">
      <alignment horizontal="left" vertical="center" indent="1"/>
    </xf>
    <xf numFmtId="0" fontId="13" fillId="0" borderId="6" xfId="0" applyFont="1" applyBorder="1" applyAlignment="1">
      <alignment horizontal="right" vertical="center"/>
    </xf>
    <xf numFmtId="0" fontId="13" fillId="0" borderId="6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8" xfId="0" applyFont="1" applyBorder="1" applyAlignment="1"/>
    <xf numFmtId="0" fontId="8" fillId="0" borderId="0" xfId="0" applyFont="1" applyBorder="1" applyAlignment="1"/>
    <xf numFmtId="0" fontId="8" fillId="0" borderId="9" xfId="0" applyFont="1" applyBorder="1" applyAlignment="1">
      <alignment horizontal="left" indent="1"/>
    </xf>
    <xf numFmtId="0" fontId="8" fillId="0" borderId="6" xfId="0" applyFont="1" applyBorder="1" applyAlignment="1"/>
    <xf numFmtId="0" fontId="8" fillId="0" borderId="6" xfId="0" applyFont="1" applyBorder="1" applyAlignment="1">
      <alignment horizontal="right"/>
    </xf>
    <xf numFmtId="0" fontId="8" fillId="0" borderId="6" xfId="0" applyFont="1" applyBorder="1" applyAlignment="1">
      <alignment horizontal="right" vertical="center"/>
    </xf>
    <xf numFmtId="0" fontId="8" fillId="0" borderId="17" xfId="0" applyFont="1" applyBorder="1" applyAlignment="1">
      <alignment horizontal="left" vertical="top" indent="1"/>
    </xf>
    <xf numFmtId="0" fontId="8" fillId="0" borderId="18" xfId="0" applyFont="1" applyBorder="1" applyAlignment="1">
      <alignment vertical="top"/>
    </xf>
    <xf numFmtId="0" fontId="13" fillId="0" borderId="18" xfId="0" applyFont="1" applyFill="1" applyBorder="1" applyAlignment="1">
      <alignment horizontal="left" vertical="top"/>
    </xf>
    <xf numFmtId="0" fontId="13" fillId="0" borderId="18" xfId="0" applyFont="1" applyBorder="1" applyAlignment="1">
      <alignment vertical="center"/>
    </xf>
    <xf numFmtId="0" fontId="8" fillId="0" borderId="18" xfId="0" applyFont="1" applyBorder="1" applyAlignment="1">
      <alignment horizontal="right" vertical="center"/>
    </xf>
    <xf numFmtId="0" fontId="8" fillId="0" borderId="19" xfId="0" applyFont="1" applyBorder="1" applyAlignment="1"/>
    <xf numFmtId="0" fontId="8" fillId="0" borderId="6" xfId="0" applyFont="1" applyBorder="1" applyAlignment="1">
      <alignment horizontal="left"/>
    </xf>
    <xf numFmtId="1" fontId="8" fillId="0" borderId="6" xfId="0" applyNumberFormat="1" applyFont="1" applyBorder="1" applyAlignment="1">
      <alignment horizontal="right" indent="1"/>
    </xf>
    <xf numFmtId="0" fontId="8" fillId="0" borderId="6" xfId="0" applyFont="1" applyBorder="1" applyAlignment="1">
      <alignment horizontal="right" indent="1"/>
    </xf>
    <xf numFmtId="0" fontId="8" fillId="0" borderId="8" xfId="0" applyFont="1" applyBorder="1" applyAlignment="1">
      <alignment horizontal="right" indent="1"/>
    </xf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0" fontId="13" fillId="0" borderId="14" xfId="0" applyFont="1" applyBorder="1" applyAlignment="1">
      <alignment horizontal="left" vertical="center" indent="1"/>
    </xf>
    <xf numFmtId="0" fontId="13" fillId="0" borderId="12" xfId="0" applyFont="1" applyBorder="1" applyAlignment="1">
      <alignment horizontal="left" vertical="center"/>
    </xf>
    <xf numFmtId="0" fontId="13" fillId="0" borderId="12" xfId="0" applyFont="1" applyBorder="1"/>
    <xf numFmtId="4" fontId="15" fillId="0" borderId="15" xfId="0" applyNumberFormat="1" applyFont="1" applyBorder="1" applyAlignment="1">
      <alignment horizontal="right" vertical="center" indent="1"/>
    </xf>
    <xf numFmtId="4" fontId="15" fillId="0" borderId="22" xfId="0" applyNumberFormat="1" applyFont="1" applyBorder="1" applyAlignment="1">
      <alignment horizontal="right" vertical="center" indent="1"/>
    </xf>
    <xf numFmtId="4" fontId="15" fillId="0" borderId="16" xfId="0" applyNumberFormat="1" applyFont="1" applyBorder="1" applyAlignment="1">
      <alignment horizontal="right" vertical="center" indent="1"/>
    </xf>
    <xf numFmtId="0" fontId="8" fillId="0" borderId="14" xfId="0" applyFont="1" applyBorder="1" applyAlignment="1">
      <alignment horizontal="left" indent="1"/>
    </xf>
    <xf numFmtId="1" fontId="13" fillId="0" borderId="12" xfId="0" applyNumberFormat="1" applyFont="1" applyBorder="1" applyAlignment="1">
      <alignment horizontal="right" vertical="center"/>
    </xf>
    <xf numFmtId="0" fontId="8" fillId="0" borderId="12" xfId="0" applyFont="1" applyBorder="1" applyAlignment="1">
      <alignment horizontal="left" vertical="center" indent="1"/>
    </xf>
    <xf numFmtId="0" fontId="13" fillId="0" borderId="12" xfId="0" applyFont="1" applyBorder="1" applyAlignment="1">
      <alignment vertical="center"/>
    </xf>
    <xf numFmtId="49" fontId="8" fillId="0" borderId="16" xfId="0" applyNumberFormat="1" applyFont="1" applyBorder="1" applyAlignment="1">
      <alignment horizontal="left" vertical="center"/>
    </xf>
    <xf numFmtId="1" fontId="13" fillId="0" borderId="15" xfId="0" applyNumberFormat="1" applyFont="1" applyBorder="1" applyAlignment="1">
      <alignment horizontal="right" vertical="center"/>
    </xf>
    <xf numFmtId="4" fontId="15" fillId="0" borderId="15" xfId="0" applyNumberFormat="1" applyFont="1" applyBorder="1" applyAlignment="1">
      <alignment vertical="center"/>
    </xf>
    <xf numFmtId="4" fontId="15" fillId="0" borderId="12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horizontal="right" vertical="center"/>
    </xf>
    <xf numFmtId="4" fontId="15" fillId="0" borderId="12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left" vertical="center"/>
    </xf>
    <xf numFmtId="1" fontId="13" fillId="0" borderId="10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left" vertical="center" indent="1"/>
    </xf>
    <xf numFmtId="4" fontId="15" fillId="0" borderId="10" xfId="0" applyNumberFormat="1" applyFont="1" applyBorder="1" applyAlignment="1">
      <alignment horizontal="right" vertical="center"/>
    </xf>
    <xf numFmtId="4" fontId="15" fillId="0" borderId="6" xfId="0" applyNumberFormat="1" applyFont="1" applyBorder="1" applyAlignment="1">
      <alignment horizontal="right" vertical="center"/>
    </xf>
    <xf numFmtId="49" fontId="8" fillId="0" borderId="8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1" fontId="8" fillId="0" borderId="0" xfId="0" applyNumberFormat="1" applyFont="1" applyBorder="1" applyAlignment="1">
      <alignment horizontal="left" vertical="center"/>
    </xf>
    <xf numFmtId="4" fontId="8" fillId="0" borderId="0" xfId="0" applyNumberFormat="1" applyFont="1" applyBorder="1" applyAlignment="1">
      <alignment horizontal="left" vertical="center"/>
    </xf>
    <xf numFmtId="4" fontId="15" fillId="0" borderId="18" xfId="0" applyNumberFormat="1" applyFont="1" applyBorder="1" applyAlignment="1">
      <alignment horizontal="right" vertical="center"/>
    </xf>
    <xf numFmtId="49" fontId="8" fillId="0" borderId="2" xfId="0" applyNumberFormat="1" applyFont="1" applyBorder="1" applyAlignment="1">
      <alignment horizontal="left" vertical="center"/>
    </xf>
    <xf numFmtId="0" fontId="8" fillId="0" borderId="2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8" fillId="0" borderId="0" xfId="0" applyFont="1" applyBorder="1" applyAlignment="1">
      <alignment horizontal="center" vertical="center"/>
    </xf>
    <xf numFmtId="0" fontId="13" fillId="0" borderId="6" xfId="0" applyFont="1" applyBorder="1" applyAlignment="1">
      <alignment vertical="top"/>
    </xf>
    <xf numFmtId="14" fontId="13" fillId="0" borderId="6" xfId="0" applyNumberFormat="1" applyFont="1" applyBorder="1" applyAlignment="1">
      <alignment horizontal="center" vertical="top"/>
    </xf>
    <xf numFmtId="0" fontId="13" fillId="0" borderId="1" xfId="0" applyFont="1" applyBorder="1"/>
    <xf numFmtId="0" fontId="13" fillId="0" borderId="0" xfId="0" applyFont="1" applyBorder="1"/>
    <xf numFmtId="0" fontId="13" fillId="0" borderId="6" xfId="0" applyFont="1" applyBorder="1"/>
    <xf numFmtId="0" fontId="13" fillId="0" borderId="6" xfId="0" applyFont="1" applyBorder="1" applyAlignment="1"/>
    <xf numFmtId="0" fontId="13" fillId="0" borderId="2" xfId="0" applyFont="1" applyBorder="1" applyAlignment="1">
      <alignment horizontal="right"/>
    </xf>
    <xf numFmtId="0" fontId="13" fillId="0" borderId="0" xfId="0" applyFont="1"/>
    <xf numFmtId="0" fontId="8" fillId="0" borderId="1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4" xfId="0" applyFont="1" applyBorder="1" applyAlignment="1"/>
    <xf numFmtId="0" fontId="8" fillId="0" borderId="5" xfId="0" applyFont="1" applyBorder="1" applyAlignment="1">
      <alignment horizontal="right"/>
    </xf>
    <xf numFmtId="0" fontId="8" fillId="0" borderId="0" xfId="0" applyFont="1" applyAlignment="1"/>
    <xf numFmtId="0" fontId="1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/>
    <xf numFmtId="49" fontId="11" fillId="3" borderId="0" xfId="0" applyNumberFormat="1" applyFont="1" applyFill="1" applyBorder="1" applyAlignment="1">
      <alignment horizontal="left" vertical="center"/>
    </xf>
    <xf numFmtId="49" fontId="11" fillId="3" borderId="18" xfId="0" applyNumberFormat="1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wrapText="1"/>
    </xf>
    <xf numFmtId="0" fontId="8" fillId="3" borderId="19" xfId="0" applyFont="1" applyFill="1" applyBorder="1" applyAlignment="1">
      <alignment wrapText="1"/>
    </xf>
    <xf numFmtId="0" fontId="8" fillId="3" borderId="1" xfId="0" applyFont="1" applyFill="1" applyBorder="1" applyAlignment="1">
      <alignment horizontal="left" vertical="center" indent="1"/>
    </xf>
    <xf numFmtId="0" fontId="13" fillId="3" borderId="0" xfId="0" applyFont="1" applyFill="1" applyBorder="1" applyAlignment="1">
      <alignment horizontal="left" vertical="center"/>
    </xf>
    <xf numFmtId="0" fontId="13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wrapText="1"/>
    </xf>
    <xf numFmtId="0" fontId="8" fillId="3" borderId="2" xfId="0" applyFont="1" applyFill="1" applyBorder="1" applyAlignment="1">
      <alignment wrapText="1"/>
    </xf>
    <xf numFmtId="0" fontId="8" fillId="3" borderId="9" xfId="0" applyFont="1" applyFill="1" applyBorder="1" applyAlignment="1">
      <alignment horizontal="left" vertical="center" indent="1"/>
    </xf>
    <xf numFmtId="0" fontId="8" fillId="3" borderId="6" xfId="0" applyFont="1" applyFill="1" applyBorder="1"/>
    <xf numFmtId="0" fontId="13" fillId="3" borderId="6" xfId="0" applyFont="1" applyFill="1" applyBorder="1" applyAlignment="1">
      <alignment horizontal="left" vertical="center"/>
    </xf>
    <xf numFmtId="0" fontId="13" fillId="3" borderId="6" xfId="0" applyFont="1" applyFill="1" applyBorder="1" applyAlignment="1">
      <alignment horizontal="left" vertical="center" wrapText="1"/>
    </xf>
    <xf numFmtId="0" fontId="13" fillId="3" borderId="8" xfId="0" applyFont="1" applyFill="1" applyBorder="1" applyAlignment="1">
      <alignment horizontal="left" vertical="center" wrapText="1"/>
    </xf>
    <xf numFmtId="49" fontId="13" fillId="0" borderId="0" xfId="0" applyNumberFormat="1" applyFont="1" applyFill="1" applyBorder="1" applyAlignment="1">
      <alignment horizontal="left" vertical="center"/>
    </xf>
    <xf numFmtId="49" fontId="13" fillId="0" borderId="6" xfId="0" applyNumberFormat="1" applyFont="1" applyFill="1" applyBorder="1" applyAlignment="1">
      <alignment horizontal="left" vertical="center"/>
    </xf>
    <xf numFmtId="49" fontId="13" fillId="0" borderId="6" xfId="0" applyNumberFormat="1" applyFont="1" applyBorder="1" applyAlignment="1">
      <alignment horizontal="right" vertical="center"/>
    </xf>
    <xf numFmtId="49" fontId="13" fillId="0" borderId="0" xfId="0" applyNumberFormat="1" applyFont="1" applyBorder="1" applyAlignment="1">
      <alignment horizontal="left" vertical="center"/>
    </xf>
    <xf numFmtId="0" fontId="13" fillId="4" borderId="18" xfId="0" applyFont="1" applyFill="1" applyBorder="1" applyAlignment="1" applyProtection="1">
      <alignment horizontal="left" vertical="center"/>
      <protection locked="0"/>
    </xf>
    <xf numFmtId="0" fontId="13" fillId="4" borderId="0" xfId="0" applyFont="1" applyFill="1" applyBorder="1" applyAlignment="1" applyProtection="1">
      <alignment horizontal="left" vertical="center"/>
      <protection locked="0"/>
    </xf>
    <xf numFmtId="0" fontId="13" fillId="4" borderId="6" xfId="0" applyFont="1" applyFill="1" applyBorder="1" applyAlignment="1" applyProtection="1">
      <alignment horizontal="left" vertical="center"/>
      <protection locked="0"/>
    </xf>
    <xf numFmtId="0" fontId="13" fillId="4" borderId="6" xfId="0" applyFont="1" applyFill="1" applyBorder="1" applyAlignment="1" applyProtection="1">
      <alignment horizontal="right" vertical="center"/>
      <protection locked="0"/>
    </xf>
    <xf numFmtId="0" fontId="13" fillId="4" borderId="0" xfId="0" applyFont="1" applyFill="1" applyBorder="1" applyAlignment="1" applyProtection="1">
      <alignment horizontal="left" vertical="center"/>
      <protection locked="0"/>
    </xf>
    <xf numFmtId="4" fontId="8" fillId="0" borderId="0" xfId="0" applyNumberFormat="1" applyFont="1" applyAlignment="1"/>
    <xf numFmtId="4" fontId="8" fillId="0" borderId="0" xfId="0" applyNumberFormat="1" applyFont="1"/>
    <xf numFmtId="3" fontId="8" fillId="0" borderId="0" xfId="0" applyNumberFormat="1" applyFont="1" applyAlignment="1"/>
    <xf numFmtId="3" fontId="8" fillId="0" borderId="26" xfId="0" applyNumberFormat="1" applyFont="1" applyBorder="1"/>
    <xf numFmtId="0" fontId="16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3" fontId="19" fillId="5" borderId="28" xfId="0" applyNumberFormat="1" applyFont="1" applyFill="1" applyBorder="1" applyAlignment="1">
      <alignment vertical="center"/>
    </xf>
    <xf numFmtId="3" fontId="19" fillId="5" borderId="29" xfId="0" applyNumberFormat="1" applyFont="1" applyFill="1" applyBorder="1" applyAlignment="1">
      <alignment vertical="center"/>
    </xf>
    <xf numFmtId="3" fontId="19" fillId="5" borderId="29" xfId="0" applyNumberFormat="1" applyFont="1" applyFill="1" applyBorder="1" applyAlignment="1">
      <alignment vertical="center" wrapText="1"/>
    </xf>
    <xf numFmtId="3" fontId="20" fillId="5" borderId="30" xfId="0" applyNumberFormat="1" applyFont="1" applyFill="1" applyBorder="1" applyAlignment="1">
      <alignment horizontal="center" vertical="center" wrapText="1" shrinkToFit="1"/>
    </xf>
    <xf numFmtId="3" fontId="19" fillId="5" borderId="28" xfId="0" applyNumberFormat="1" applyFont="1" applyFill="1" applyBorder="1" applyAlignment="1">
      <alignment horizontal="center" vertical="center" wrapText="1" shrinkToFit="1"/>
    </xf>
    <xf numFmtId="3" fontId="19" fillId="5" borderId="30" xfId="0" applyNumberFormat="1" applyFont="1" applyFill="1" applyBorder="1" applyAlignment="1">
      <alignment horizontal="center" vertical="center" wrapText="1" shrinkToFit="1"/>
    </xf>
    <xf numFmtId="3" fontId="19" fillId="5" borderId="30" xfId="0" applyNumberFormat="1" applyFont="1" applyFill="1" applyBorder="1" applyAlignment="1">
      <alignment horizontal="center" vertical="center" wrapText="1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12" fillId="0" borderId="32" xfId="0" applyNumberFormat="1" applyFont="1" applyBorder="1" applyAlignment="1">
      <alignment horizontal="right" vertical="center" wrapText="1" shrinkToFit="1"/>
    </xf>
    <xf numFmtId="3" fontId="12" fillId="0" borderId="32" xfId="0" applyNumberFormat="1" applyFont="1" applyBorder="1" applyAlignment="1">
      <alignment horizontal="right" vertical="center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4" fillId="0" borderId="31" xfId="0" applyNumberFormat="1" applyFont="1" applyBorder="1" applyAlignment="1">
      <alignment vertical="center"/>
    </xf>
    <xf numFmtId="3" fontId="4" fillId="0" borderId="32" xfId="0" applyNumberFormat="1" applyFont="1" applyBorder="1" applyAlignment="1">
      <alignment vertical="center"/>
    </xf>
    <xf numFmtId="3" fontId="4" fillId="0" borderId="32" xfId="0" applyNumberFormat="1" applyFont="1" applyBorder="1" applyAlignment="1">
      <alignment vertical="center" wrapText="1"/>
    </xf>
    <xf numFmtId="3" fontId="4" fillId="0" borderId="32" xfId="0" applyNumberFormat="1" applyFont="1" applyBorder="1" applyAlignment="1">
      <alignment vertical="center" wrapText="1" shrinkToFit="1"/>
    </xf>
    <xf numFmtId="3" fontId="4" fillId="0" borderId="32" xfId="0" applyNumberFormat="1" applyFont="1" applyBorder="1" applyAlignment="1">
      <alignment vertical="center" shrinkToFit="1"/>
    </xf>
    <xf numFmtId="3" fontId="4" fillId="0" borderId="33" xfId="0" applyNumberFormat="1" applyFont="1" applyBorder="1" applyAlignment="1">
      <alignment vertical="center" shrinkToFit="1"/>
    </xf>
    <xf numFmtId="3" fontId="4" fillId="0" borderId="33" xfId="0" applyNumberFormat="1" applyFont="1" applyBorder="1" applyAlignment="1">
      <alignment vertical="center"/>
    </xf>
    <xf numFmtId="3" fontId="8" fillId="0" borderId="31" xfId="0" applyNumberFormat="1" applyFont="1" applyBorder="1" applyAlignment="1">
      <alignment horizontal="left"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3" borderId="34" xfId="0" applyNumberFormat="1" applyFont="1" applyFill="1" applyBorder="1" applyAlignment="1">
      <alignment vertical="center"/>
    </xf>
    <xf numFmtId="3" fontId="8" fillId="3" borderId="35" xfId="0" applyNumberFormat="1" applyFont="1" applyFill="1" applyBorder="1" applyAlignment="1">
      <alignment vertical="center"/>
    </xf>
    <xf numFmtId="3" fontId="21" fillId="3" borderId="35" xfId="0" applyNumberFormat="1" applyFont="1" applyFill="1" applyBorder="1" applyAlignment="1">
      <alignment vertical="center" wrapText="1" shrinkToFit="1"/>
    </xf>
    <xf numFmtId="3" fontId="21" fillId="3" borderId="35" xfId="0" applyNumberFormat="1" applyFont="1" applyFill="1" applyBorder="1" applyAlignment="1">
      <alignment vertical="center" shrinkToFit="1"/>
    </xf>
    <xf numFmtId="3" fontId="8" fillId="3" borderId="36" xfId="0" applyNumberFormat="1" applyFont="1" applyFill="1" applyBorder="1" applyAlignment="1">
      <alignment vertical="center" shrinkToFit="1"/>
    </xf>
    <xf numFmtId="3" fontId="8" fillId="3" borderId="36" xfId="0" applyNumberFormat="1" applyFont="1" applyFill="1" applyBorder="1" applyAlignment="1">
      <alignment vertical="center"/>
    </xf>
    <xf numFmtId="0" fontId="16" fillId="3" borderId="11" xfId="0" applyFont="1" applyFill="1" applyBorder="1" applyAlignment="1">
      <alignment horizontal="left" vertical="center" indent="1"/>
    </xf>
    <xf numFmtId="0" fontId="17" fillId="3" borderId="7" xfId="0" applyFont="1" applyFill="1" applyBorder="1" applyAlignment="1">
      <alignment horizontal="left" vertical="center"/>
    </xf>
    <xf numFmtId="0" fontId="8" fillId="3" borderId="7" xfId="0" applyFont="1" applyFill="1" applyBorder="1" applyAlignment="1">
      <alignment horizontal="left" vertical="center"/>
    </xf>
    <xf numFmtId="4" fontId="16" fillId="3" borderId="7" xfId="0" applyNumberFormat="1" applyFont="1" applyFill="1" applyBorder="1" applyAlignment="1">
      <alignment horizontal="left" vertical="center"/>
    </xf>
    <xf numFmtId="2" fontId="18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8" fillId="3" borderId="7" xfId="0" applyFont="1" applyFill="1" applyBorder="1"/>
    <xf numFmtId="4" fontId="18" fillId="3" borderId="7" xfId="0" applyNumberFormat="1" applyFont="1" applyFill="1" applyBorder="1" applyAlignment="1">
      <alignment horizontal="right" vertical="center"/>
    </xf>
    <xf numFmtId="49" fontId="13" fillId="3" borderId="13" xfId="0" applyNumberFormat="1" applyFont="1" applyFill="1" applyBorder="1" applyAlignment="1">
      <alignment horizontal="left" vertical="center"/>
    </xf>
    <xf numFmtId="0" fontId="3" fillId="0" borderId="0" xfId="0" applyFont="1"/>
    <xf numFmtId="0" fontId="22" fillId="0" borderId="26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/>
    </xf>
    <xf numFmtId="0" fontId="12" fillId="0" borderId="26" xfId="0" applyFont="1" applyBorder="1"/>
    <xf numFmtId="0" fontId="22" fillId="5" borderId="28" xfId="0" applyFont="1" applyFill="1" applyBorder="1" applyAlignment="1">
      <alignment horizontal="center" vertical="center" wrapText="1"/>
    </xf>
    <xf numFmtId="0" fontId="22" fillId="5" borderId="29" xfId="0" applyFont="1" applyFill="1" applyBorder="1" applyAlignment="1">
      <alignment horizontal="center" vertical="center" wrapText="1"/>
    </xf>
    <xf numFmtId="0" fontId="22" fillId="5" borderId="30" xfId="0" applyFont="1" applyFill="1" applyBorder="1" applyAlignment="1">
      <alignment horizontal="center" vertical="center" wrapText="1"/>
    </xf>
    <xf numFmtId="49" fontId="12" fillId="0" borderId="31" xfId="0" applyNumberFormat="1" applyFont="1" applyBorder="1" applyAlignment="1">
      <alignment vertical="center"/>
    </xf>
    <xf numFmtId="49" fontId="12" fillId="0" borderId="31" xfId="0" applyNumberFormat="1" applyFont="1" applyBorder="1" applyAlignment="1">
      <alignment vertical="center" wrapText="1"/>
    </xf>
    <xf numFmtId="49" fontId="12" fillId="0" borderId="32" xfId="0" applyNumberFormat="1" applyFont="1" applyBorder="1" applyAlignment="1">
      <alignment vertical="center" wrapText="1"/>
    </xf>
    <xf numFmtId="0" fontId="12" fillId="3" borderId="34" xfId="0" applyFont="1" applyFill="1" applyBorder="1" applyAlignment="1">
      <alignment vertical="center"/>
    </xf>
    <xf numFmtId="0" fontId="12" fillId="3" borderId="35" xfId="0" applyFont="1" applyFill="1" applyBorder="1" applyAlignment="1">
      <alignment vertical="center"/>
    </xf>
    <xf numFmtId="3" fontId="12" fillId="0" borderId="33" xfId="0" applyNumberFormat="1" applyFont="1" applyBorder="1" applyAlignment="1">
      <alignment vertical="center"/>
    </xf>
    <xf numFmtId="3" fontId="12" fillId="3" borderId="36" xfId="0" applyNumberFormat="1" applyFont="1" applyFill="1" applyBorder="1" applyAlignment="1">
      <alignment vertical="center"/>
    </xf>
    <xf numFmtId="4" fontId="12" fillId="0" borderId="33" xfId="0" applyNumberFormat="1" applyFont="1" applyBorder="1" applyAlignment="1">
      <alignment horizontal="center" vertical="center"/>
    </xf>
    <xf numFmtId="4" fontId="12" fillId="0" borderId="33" xfId="0" applyNumberFormat="1" applyFont="1" applyBorder="1" applyAlignment="1">
      <alignment vertical="center"/>
    </xf>
    <xf numFmtId="4" fontId="12" fillId="3" borderId="36" xfId="0" applyNumberFormat="1" applyFont="1" applyFill="1" applyBorder="1" applyAlignment="1">
      <alignment horizontal="center" vertical="center"/>
    </xf>
    <xf numFmtId="4" fontId="12" fillId="3" borderId="36" xfId="0" applyNumberFormat="1" applyFont="1" applyFill="1" applyBorder="1" applyAlignment="1">
      <alignment vertical="center"/>
    </xf>
    <xf numFmtId="49" fontId="8" fillId="0" borderId="1" xfId="0" applyNumberFormat="1" applyFont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0" borderId="0" xfId="0" applyNumberFormat="1"/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23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4" fillId="3" borderId="15" xfId="0" applyFont="1" applyFill="1" applyBorder="1" applyAlignment="1">
      <alignment vertical="top"/>
    </xf>
    <xf numFmtId="49" fontId="4" fillId="3" borderId="12" xfId="0" applyNumberFormat="1" applyFont="1" applyFill="1" applyBorder="1" applyAlignment="1">
      <alignment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vertical="top"/>
    </xf>
    <xf numFmtId="0" fontId="23" fillId="0" borderId="0" xfId="0" applyFont="1" applyBorder="1" applyAlignment="1">
      <alignment vertical="top"/>
    </xf>
    <xf numFmtId="49" fontId="23" fillId="0" borderId="0" xfId="0" applyNumberFormat="1" applyFont="1" applyBorder="1" applyAlignment="1">
      <alignment vertical="top"/>
    </xf>
    <xf numFmtId="0" fontId="23" fillId="0" borderId="0" xfId="0" applyFont="1" applyBorder="1" applyAlignment="1">
      <alignment horizontal="center" vertical="top" shrinkToFit="1"/>
    </xf>
    <xf numFmtId="4" fontId="23" fillId="0" borderId="0" xfId="0" applyNumberFormat="1" applyFont="1" applyBorder="1" applyAlignment="1">
      <alignment vertical="top" shrinkToFit="1"/>
    </xf>
    <xf numFmtId="4" fontId="23" fillId="4" borderId="0" xfId="0" applyNumberFormat="1" applyFont="1" applyFill="1" applyBorder="1" applyAlignment="1" applyProtection="1">
      <alignment vertical="top" shrinkToFit="1"/>
      <protection locked="0"/>
    </xf>
    <xf numFmtId="4" fontId="4" fillId="3" borderId="0" xfId="0" applyNumberFormat="1" applyFont="1" applyFill="1" applyBorder="1" applyAlignment="1">
      <alignment vertical="top" shrinkToFit="1"/>
    </xf>
    <xf numFmtId="0" fontId="4" fillId="3" borderId="27" xfId="0" applyFont="1" applyFill="1" applyBorder="1" applyAlignment="1">
      <alignment vertical="top"/>
    </xf>
    <xf numFmtId="49" fontId="4" fillId="3" borderId="18" xfId="0" applyNumberFormat="1" applyFont="1" applyFill="1" applyBorder="1" applyAlignment="1">
      <alignment vertical="top"/>
    </xf>
    <xf numFmtId="0" fontId="4" fillId="3" borderId="18" xfId="0" applyFont="1" applyFill="1" applyBorder="1" applyAlignment="1">
      <alignment horizontal="center" vertical="top" shrinkToFit="1"/>
    </xf>
    <xf numFmtId="164" fontId="4" fillId="3" borderId="18" xfId="0" applyNumberFormat="1" applyFont="1" applyFill="1" applyBorder="1" applyAlignment="1">
      <alignment vertical="top" shrinkToFit="1"/>
    </xf>
    <xf numFmtId="4" fontId="4" fillId="3" borderId="18" xfId="0" applyNumberFormat="1" applyFont="1" applyFill="1" applyBorder="1" applyAlignment="1">
      <alignment vertical="top" shrinkToFit="1"/>
    </xf>
    <xf numFmtId="4" fontId="4" fillId="3" borderId="37" xfId="0" applyNumberFormat="1" applyFont="1" applyFill="1" applyBorder="1" applyAlignment="1">
      <alignment vertical="top" shrinkToFit="1"/>
    </xf>
    <xf numFmtId="0" fontId="23" fillId="0" borderId="38" xfId="0" applyFont="1" applyBorder="1" applyAlignment="1">
      <alignment vertical="top"/>
    </xf>
    <xf numFmtId="49" fontId="23" fillId="0" borderId="39" xfId="0" applyNumberFormat="1" applyFont="1" applyBorder="1" applyAlignment="1">
      <alignment vertical="top"/>
    </xf>
    <xf numFmtId="0" fontId="23" fillId="0" borderId="39" xfId="0" applyFont="1" applyBorder="1" applyAlignment="1">
      <alignment horizontal="center" vertical="top" shrinkToFit="1"/>
    </xf>
    <xf numFmtId="164" fontId="23" fillId="0" borderId="39" xfId="0" applyNumberFormat="1" applyFont="1" applyBorder="1" applyAlignment="1">
      <alignment vertical="top" shrinkToFit="1"/>
    </xf>
    <xf numFmtId="4" fontId="23" fillId="4" borderId="39" xfId="0" applyNumberFormat="1" applyFont="1" applyFill="1" applyBorder="1" applyAlignment="1" applyProtection="1">
      <alignment vertical="top" shrinkToFit="1"/>
      <protection locked="0"/>
    </xf>
    <xf numFmtId="4" fontId="23" fillId="0" borderId="39" xfId="0" applyNumberFormat="1" applyFont="1" applyBorder="1" applyAlignment="1">
      <alignment vertical="top" shrinkToFit="1"/>
    </xf>
    <xf numFmtId="4" fontId="23" fillId="0" borderId="40" xfId="0" applyNumberFormat="1" applyFont="1" applyBorder="1" applyAlignment="1">
      <alignment vertical="top" shrinkToFit="1"/>
    </xf>
    <xf numFmtId="0" fontId="23" fillId="0" borderId="41" xfId="0" applyFont="1" applyBorder="1" applyAlignment="1">
      <alignment vertical="top"/>
    </xf>
    <xf numFmtId="49" fontId="23" fillId="0" borderId="42" xfId="0" applyNumberFormat="1" applyFont="1" applyBorder="1" applyAlignment="1">
      <alignment vertical="top"/>
    </xf>
    <xf numFmtId="0" fontId="23" fillId="0" borderId="42" xfId="0" applyFont="1" applyBorder="1" applyAlignment="1">
      <alignment horizontal="center" vertical="top" shrinkToFit="1"/>
    </xf>
    <xf numFmtId="164" fontId="23" fillId="0" borderId="42" xfId="0" applyNumberFormat="1" applyFont="1" applyBorder="1" applyAlignment="1">
      <alignment vertical="top" shrinkToFit="1"/>
    </xf>
    <xf numFmtId="4" fontId="23" fillId="4" borderId="42" xfId="0" applyNumberFormat="1" applyFont="1" applyFill="1" applyBorder="1" applyAlignment="1" applyProtection="1">
      <alignment vertical="top" shrinkToFit="1"/>
      <protection locked="0"/>
    </xf>
    <xf numFmtId="4" fontId="23" fillId="0" borderId="42" xfId="0" applyNumberFormat="1" applyFont="1" applyBorder="1" applyAlignment="1">
      <alignment vertical="top" shrinkToFit="1"/>
    </xf>
    <xf numFmtId="4" fontId="23" fillId="0" borderId="43" xfId="0" applyNumberFormat="1" applyFont="1" applyBorder="1" applyAlignment="1">
      <alignment vertical="top" shrinkToFit="1"/>
    </xf>
    <xf numFmtId="4" fontId="4" fillId="3" borderId="22" xfId="0" applyNumberFormat="1" applyFont="1" applyFill="1" applyBorder="1" applyAlignment="1">
      <alignment vertical="top"/>
    </xf>
    <xf numFmtId="49" fontId="4" fillId="3" borderId="18" xfId="0" applyNumberFormat="1" applyFont="1" applyFill="1" applyBorder="1" applyAlignment="1">
      <alignment horizontal="left" vertical="top" wrapText="1"/>
    </xf>
    <xf numFmtId="49" fontId="23" fillId="0" borderId="42" xfId="0" applyNumberFormat="1" applyFont="1" applyBorder="1" applyAlignment="1">
      <alignment horizontal="left" vertical="top" wrapText="1"/>
    </xf>
    <xf numFmtId="49" fontId="23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4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4" fillId="0" borderId="0" xfId="0" applyNumberFormat="1" applyFont="1" applyBorder="1" applyAlignment="1">
      <alignment horizontal="center" vertical="top" wrapText="1" shrinkToFit="1"/>
    </xf>
    <xf numFmtId="0" fontId="24" fillId="0" borderId="0" xfId="0" applyNumberFormat="1" applyFont="1" applyBorder="1" applyAlignment="1">
      <alignment vertical="top" wrapText="1" shrinkToFit="1"/>
    </xf>
    <xf numFmtId="0" fontId="23" fillId="0" borderId="18" xfId="0" applyNumberFormat="1" applyFont="1" applyBorder="1" applyAlignment="1">
      <alignment vertical="top" wrapText="1"/>
    </xf>
    <xf numFmtId="0" fontId="26" fillId="0" borderId="0" xfId="0" applyNumberFormat="1" applyFont="1" applyAlignment="1">
      <alignment wrapText="1"/>
    </xf>
    <xf numFmtId="0" fontId="23" fillId="0" borderId="0" xfId="0" applyNumberFormat="1" applyFont="1" applyBorder="1" applyAlignment="1">
      <alignment vertical="top" wrapText="1"/>
    </xf>
    <xf numFmtId="0" fontId="25" fillId="0" borderId="18" xfId="0" applyNumberFormat="1" applyFont="1" applyBorder="1" applyAlignment="1">
      <alignment vertical="top" wrapText="1"/>
    </xf>
    <xf numFmtId="164" fontId="23" fillId="4" borderId="0" xfId="0" applyNumberFormat="1" applyFont="1" applyFill="1" applyBorder="1" applyAlignment="1" applyProtection="1">
      <alignment vertical="top" shrinkToFit="1"/>
      <protection locked="0"/>
    </xf>
    <xf numFmtId="0" fontId="23" fillId="0" borderId="18" xfId="0" applyNumberFormat="1" applyFont="1" applyBorder="1" applyAlignment="1">
      <alignment horizontal="left" vertical="top" wrapText="1"/>
    </xf>
    <xf numFmtId="0" fontId="24" fillId="0" borderId="0" xfId="0" quotePrefix="1" applyNumberFormat="1" applyFont="1" applyBorder="1" applyAlignment="1">
      <alignment horizontal="left" vertical="top" wrapText="1"/>
    </xf>
    <xf numFmtId="0" fontId="23" fillId="0" borderId="0" xfId="0" applyNumberFormat="1" applyFont="1" applyBorder="1" applyAlignment="1">
      <alignment horizontal="left" vertical="top" wrapText="1"/>
    </xf>
    <xf numFmtId="0" fontId="25" fillId="0" borderId="18" xfId="0" applyNumberFormat="1" applyFont="1" applyBorder="1" applyAlignment="1">
      <alignment horizontal="left" vertical="top" wrapText="1"/>
    </xf>
    <xf numFmtId="49" fontId="23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38</v>
      </c>
    </row>
    <row r="2" spans="1:7" ht="57.75" customHeight="1" x14ac:dyDescent="0.2">
      <c r="A2" s="9" t="s">
        <v>39</v>
      </c>
      <c r="B2" s="9"/>
      <c r="C2" s="9"/>
      <c r="D2" s="9"/>
      <c r="E2" s="9"/>
      <c r="F2" s="9"/>
      <c r="G2" s="9"/>
    </row>
  </sheetData>
  <sheetProtection algorithmName="SHA-512" hashValue="YIt8dDhmB32npK6mJ1NHiBjEeQdN6r+GCEnnwCMQwRc0g5UQLvGn9lqCJ/ejDvgkXVaKYKHpv5NG8HWUv4/ooQ==" saltValue="YOO9plQjy7fB5mSBLFdZx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4"/>
  <sheetViews>
    <sheetView showGridLines="0" topLeftCell="B4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style="18" hidden="1" customWidth="1"/>
    <col min="2" max="2" width="9.140625" style="18" customWidth="1"/>
    <col min="3" max="3" width="7.42578125" style="18" customWidth="1"/>
    <col min="4" max="4" width="13.42578125" style="18" customWidth="1"/>
    <col min="5" max="5" width="12.140625" style="18" customWidth="1"/>
    <col min="6" max="6" width="11.42578125" style="18" customWidth="1"/>
    <col min="7" max="7" width="12.7109375" style="101" customWidth="1"/>
    <col min="8" max="8" width="12.7109375" style="18" customWidth="1"/>
    <col min="9" max="9" width="12.7109375" style="101" customWidth="1"/>
    <col min="10" max="10" width="6.7109375" style="101" customWidth="1"/>
    <col min="11" max="11" width="4.28515625" style="18" customWidth="1"/>
    <col min="12" max="15" width="10.7109375" style="18" customWidth="1"/>
    <col min="16" max="16384" width="9" style="18"/>
  </cols>
  <sheetData>
    <row r="1" spans="1:15" ht="33.75" customHeight="1" x14ac:dyDescent="0.2">
      <c r="A1" s="14" t="s">
        <v>36</v>
      </c>
      <c r="B1" s="15" t="s">
        <v>41</v>
      </c>
      <c r="C1" s="16"/>
      <c r="D1" s="16"/>
      <c r="E1" s="16"/>
      <c r="F1" s="16"/>
      <c r="G1" s="16"/>
      <c r="H1" s="16"/>
      <c r="I1" s="16"/>
      <c r="J1" s="17"/>
    </row>
    <row r="2" spans="1:15" ht="36" customHeight="1" x14ac:dyDescent="0.2">
      <c r="A2" s="19"/>
      <c r="B2" s="102" t="s">
        <v>22</v>
      </c>
      <c r="C2" s="103"/>
      <c r="D2" s="104" t="s">
        <v>44</v>
      </c>
      <c r="E2" s="105" t="s">
        <v>45</v>
      </c>
      <c r="F2" s="106"/>
      <c r="G2" s="106"/>
      <c r="H2" s="106"/>
      <c r="I2" s="106"/>
      <c r="J2" s="107"/>
      <c r="O2" s="21"/>
    </row>
    <row r="3" spans="1:15" ht="27" hidden="1" customHeight="1" x14ac:dyDescent="0.2">
      <c r="A3" s="19"/>
      <c r="B3" s="108"/>
      <c r="C3" s="103"/>
      <c r="D3" s="109"/>
      <c r="E3" s="110"/>
      <c r="F3" s="111"/>
      <c r="G3" s="111"/>
      <c r="H3" s="111"/>
      <c r="I3" s="111"/>
      <c r="J3" s="112"/>
    </row>
    <row r="4" spans="1:15" ht="23.25" customHeight="1" x14ac:dyDescent="0.2">
      <c r="A4" s="19"/>
      <c r="B4" s="113"/>
      <c r="C4" s="114"/>
      <c r="D4" s="115"/>
      <c r="E4" s="116"/>
      <c r="F4" s="116"/>
      <c r="G4" s="116"/>
      <c r="H4" s="116"/>
      <c r="I4" s="116"/>
      <c r="J4" s="117"/>
    </row>
    <row r="5" spans="1:15" ht="24" customHeight="1" x14ac:dyDescent="0.2">
      <c r="A5" s="19"/>
      <c r="B5" s="22" t="s">
        <v>42</v>
      </c>
      <c r="C5" s="20"/>
      <c r="D5" s="26"/>
      <c r="E5" s="27"/>
      <c r="F5" s="27"/>
      <c r="G5" s="27"/>
      <c r="H5" s="28" t="s">
        <v>40</v>
      </c>
      <c r="I5" s="26"/>
      <c r="J5" s="29"/>
    </row>
    <row r="6" spans="1:15" ht="15.75" customHeight="1" x14ac:dyDescent="0.2">
      <c r="A6" s="19"/>
      <c r="B6" s="30"/>
      <c r="C6" s="27"/>
      <c r="D6" s="26"/>
      <c r="E6" s="27"/>
      <c r="F6" s="27"/>
      <c r="G6" s="27"/>
      <c r="H6" s="28" t="s">
        <v>34</v>
      </c>
      <c r="I6" s="26"/>
      <c r="J6" s="29"/>
    </row>
    <row r="7" spans="1:15" ht="15.75" customHeight="1" x14ac:dyDescent="0.2">
      <c r="A7" s="19"/>
      <c r="B7" s="31"/>
      <c r="C7" s="32"/>
      <c r="D7" s="25"/>
      <c r="E7" s="33"/>
      <c r="F7" s="33"/>
      <c r="G7" s="33"/>
      <c r="H7" s="34"/>
      <c r="I7" s="33"/>
      <c r="J7" s="35"/>
    </row>
    <row r="8" spans="1:15" ht="24" hidden="1" customHeight="1" x14ac:dyDescent="0.2">
      <c r="A8" s="19"/>
      <c r="B8" s="22" t="s">
        <v>20</v>
      </c>
      <c r="C8" s="20"/>
      <c r="D8" s="118" t="s">
        <v>46</v>
      </c>
      <c r="E8" s="20"/>
      <c r="F8" s="20"/>
      <c r="G8" s="36"/>
      <c r="H8" s="28" t="s">
        <v>40</v>
      </c>
      <c r="I8" s="121" t="s">
        <v>50</v>
      </c>
      <c r="J8" s="29"/>
    </row>
    <row r="9" spans="1:15" ht="15.75" hidden="1" customHeight="1" x14ac:dyDescent="0.2">
      <c r="A9" s="19"/>
      <c r="B9" s="19"/>
      <c r="C9" s="20"/>
      <c r="D9" s="118" t="s">
        <v>47</v>
      </c>
      <c r="E9" s="20"/>
      <c r="F9" s="20"/>
      <c r="G9" s="36"/>
      <c r="H9" s="28" t="s">
        <v>34</v>
      </c>
      <c r="I9" s="26"/>
      <c r="J9" s="29"/>
    </row>
    <row r="10" spans="1:15" ht="15.75" hidden="1" customHeight="1" x14ac:dyDescent="0.2">
      <c r="A10" s="19"/>
      <c r="B10" s="37"/>
      <c r="C10" s="120" t="s">
        <v>49</v>
      </c>
      <c r="D10" s="119" t="s">
        <v>48</v>
      </c>
      <c r="E10" s="34"/>
      <c r="F10" s="34"/>
      <c r="G10" s="38"/>
      <c r="H10" s="38"/>
      <c r="I10" s="39"/>
      <c r="J10" s="35"/>
    </row>
    <row r="11" spans="1:15" ht="24" customHeight="1" x14ac:dyDescent="0.2">
      <c r="A11" s="19"/>
      <c r="B11" s="22" t="s">
        <v>19</v>
      </c>
      <c r="C11" s="20"/>
      <c r="D11" s="122"/>
      <c r="E11" s="122"/>
      <c r="F11" s="122"/>
      <c r="G11" s="122"/>
      <c r="H11" s="28" t="s">
        <v>40</v>
      </c>
      <c r="I11" s="126"/>
      <c r="J11" s="29"/>
    </row>
    <row r="12" spans="1:15" ht="15.75" customHeight="1" x14ac:dyDescent="0.2">
      <c r="A12" s="19"/>
      <c r="B12" s="30"/>
      <c r="C12" s="27"/>
      <c r="D12" s="123"/>
      <c r="E12" s="123"/>
      <c r="F12" s="123"/>
      <c r="G12" s="123"/>
      <c r="H12" s="28" t="s">
        <v>34</v>
      </c>
      <c r="I12" s="126"/>
      <c r="J12" s="29"/>
    </row>
    <row r="13" spans="1:15" ht="15.75" customHeight="1" x14ac:dyDescent="0.2">
      <c r="A13" s="19"/>
      <c r="B13" s="31"/>
      <c r="C13" s="125"/>
      <c r="D13" s="124"/>
      <c r="E13" s="124"/>
      <c r="F13" s="124"/>
      <c r="G13" s="124"/>
      <c r="H13" s="40"/>
      <c r="I13" s="33"/>
      <c r="J13" s="35"/>
    </row>
    <row r="14" spans="1:15" ht="24" hidden="1" customHeight="1" x14ac:dyDescent="0.2">
      <c r="A14" s="19"/>
      <c r="B14" s="41" t="s">
        <v>21</v>
      </c>
      <c r="C14" s="42"/>
      <c r="D14" s="43" t="s">
        <v>43</v>
      </c>
      <c r="E14" s="44"/>
      <c r="F14" s="44"/>
      <c r="G14" s="44"/>
      <c r="H14" s="45"/>
      <c r="I14" s="44"/>
      <c r="J14" s="46"/>
    </row>
    <row r="15" spans="1:15" ht="32.25" customHeight="1" x14ac:dyDescent="0.2">
      <c r="A15" s="19"/>
      <c r="B15" s="37" t="s">
        <v>32</v>
      </c>
      <c r="C15" s="47"/>
      <c r="D15" s="38"/>
      <c r="E15" s="48"/>
      <c r="F15" s="48"/>
      <c r="G15" s="49"/>
      <c r="H15" s="49"/>
      <c r="I15" s="49" t="s">
        <v>29</v>
      </c>
      <c r="J15" s="50"/>
    </row>
    <row r="16" spans="1:15" ht="23.25" customHeight="1" x14ac:dyDescent="0.2">
      <c r="A16" s="191" t="s">
        <v>24</v>
      </c>
      <c r="B16" s="51" t="s">
        <v>24</v>
      </c>
      <c r="C16" s="52"/>
      <c r="D16" s="53"/>
      <c r="E16" s="54"/>
      <c r="F16" s="55"/>
      <c r="G16" s="54"/>
      <c r="H16" s="55"/>
      <c r="I16" s="54">
        <f>SUMIF(F50:F70,A16,I50:I70)+SUMIF(F50:F70,"PSU",I50:I70)</f>
        <v>0</v>
      </c>
      <c r="J16" s="56"/>
    </row>
    <row r="17" spans="1:10" ht="23.25" customHeight="1" x14ac:dyDescent="0.2">
      <c r="A17" s="191" t="s">
        <v>25</v>
      </c>
      <c r="B17" s="51" t="s">
        <v>25</v>
      </c>
      <c r="C17" s="52"/>
      <c r="D17" s="53"/>
      <c r="E17" s="54"/>
      <c r="F17" s="55"/>
      <c r="G17" s="54"/>
      <c r="H17" s="55"/>
      <c r="I17" s="54">
        <f>SUMIF(F50:F70,A17,I50:I70)</f>
        <v>0</v>
      </c>
      <c r="J17" s="56"/>
    </row>
    <row r="18" spans="1:10" ht="23.25" customHeight="1" x14ac:dyDescent="0.2">
      <c r="A18" s="191" t="s">
        <v>26</v>
      </c>
      <c r="B18" s="51" t="s">
        <v>26</v>
      </c>
      <c r="C18" s="52"/>
      <c r="D18" s="53"/>
      <c r="E18" s="54"/>
      <c r="F18" s="55"/>
      <c r="G18" s="54"/>
      <c r="H18" s="55"/>
      <c r="I18" s="54">
        <f>SUMIF(F50:F70,A18,I50:I70)</f>
        <v>0</v>
      </c>
      <c r="J18" s="56"/>
    </row>
    <row r="19" spans="1:10" ht="23.25" customHeight="1" x14ac:dyDescent="0.2">
      <c r="A19" s="191" t="s">
        <v>99</v>
      </c>
      <c r="B19" s="51" t="s">
        <v>27</v>
      </c>
      <c r="C19" s="52"/>
      <c r="D19" s="53"/>
      <c r="E19" s="54"/>
      <c r="F19" s="55"/>
      <c r="G19" s="54"/>
      <c r="H19" s="55"/>
      <c r="I19" s="54">
        <f>SUMIF(F50:F70,A19,I50:I70)</f>
        <v>0</v>
      </c>
      <c r="J19" s="56"/>
    </row>
    <row r="20" spans="1:10" ht="23.25" customHeight="1" x14ac:dyDescent="0.2">
      <c r="A20" s="191" t="s">
        <v>100</v>
      </c>
      <c r="B20" s="51" t="s">
        <v>28</v>
      </c>
      <c r="C20" s="52"/>
      <c r="D20" s="53"/>
      <c r="E20" s="54"/>
      <c r="F20" s="55"/>
      <c r="G20" s="54"/>
      <c r="H20" s="55"/>
      <c r="I20" s="54">
        <f>SUMIF(F50:F70,A20,I50:I70)</f>
        <v>0</v>
      </c>
      <c r="J20" s="56"/>
    </row>
    <row r="21" spans="1:10" ht="23.25" customHeight="1" x14ac:dyDescent="0.2">
      <c r="A21" s="19"/>
      <c r="B21" s="57" t="s">
        <v>29</v>
      </c>
      <c r="C21" s="58"/>
      <c r="D21" s="59"/>
      <c r="E21" s="60"/>
      <c r="F21" s="61"/>
      <c r="G21" s="60"/>
      <c r="H21" s="61"/>
      <c r="I21" s="60">
        <f>SUM(I16:J20)</f>
        <v>0</v>
      </c>
      <c r="J21" s="62"/>
    </row>
    <row r="22" spans="1:10" ht="33" customHeight="1" x14ac:dyDescent="0.2">
      <c r="A22" s="19"/>
      <c r="B22" s="63" t="s">
        <v>33</v>
      </c>
      <c r="C22" s="52"/>
      <c r="D22" s="53"/>
      <c r="E22" s="64"/>
      <c r="F22" s="65"/>
      <c r="G22" s="66"/>
      <c r="H22" s="66"/>
      <c r="I22" s="66"/>
      <c r="J22" s="67"/>
    </row>
    <row r="23" spans="1:10" ht="23.25" customHeight="1" x14ac:dyDescent="0.2">
      <c r="A23" s="19"/>
      <c r="B23" s="51" t="s">
        <v>12</v>
      </c>
      <c r="C23" s="52"/>
      <c r="D23" s="53"/>
      <c r="E23" s="68">
        <v>15</v>
      </c>
      <c r="F23" s="65" t="s">
        <v>0</v>
      </c>
      <c r="G23" s="69">
        <f>ZakladDPHSniVypocet</f>
        <v>0</v>
      </c>
      <c r="H23" s="70"/>
      <c r="I23" s="70"/>
      <c r="J23" s="67" t="str">
        <f t="shared" ref="J23:J28" si="0">Mena</f>
        <v>CZK</v>
      </c>
    </row>
    <row r="24" spans="1:10" ht="23.25" hidden="1" customHeight="1" x14ac:dyDescent="0.2">
      <c r="A24" s="19"/>
      <c r="B24" s="51" t="s">
        <v>13</v>
      </c>
      <c r="C24" s="52"/>
      <c r="D24" s="53"/>
      <c r="E24" s="68">
        <f>SazbaDPH1</f>
        <v>15</v>
      </c>
      <c r="F24" s="65" t="s">
        <v>0</v>
      </c>
      <c r="G24" s="71">
        <f>I23*E23/100</f>
        <v>0</v>
      </c>
      <c r="H24" s="72"/>
      <c r="I24" s="72"/>
      <c r="J24" s="67" t="str">
        <f t="shared" si="0"/>
        <v>CZK</v>
      </c>
    </row>
    <row r="25" spans="1:10" ht="23.25" customHeight="1" x14ac:dyDescent="0.2">
      <c r="A25" s="19"/>
      <c r="B25" s="51" t="s">
        <v>14</v>
      </c>
      <c r="C25" s="52"/>
      <c r="D25" s="53"/>
      <c r="E25" s="68">
        <v>21</v>
      </c>
      <c r="F25" s="65" t="s">
        <v>0</v>
      </c>
      <c r="G25" s="69">
        <f>ZakladDPHZaklVypocet</f>
        <v>0</v>
      </c>
      <c r="H25" s="70"/>
      <c r="I25" s="70"/>
      <c r="J25" s="67" t="str">
        <f t="shared" si="0"/>
        <v>CZK</v>
      </c>
    </row>
    <row r="26" spans="1:10" ht="23.25" hidden="1" customHeight="1" x14ac:dyDescent="0.2">
      <c r="A26" s="19"/>
      <c r="B26" s="23" t="s">
        <v>15</v>
      </c>
      <c r="C26" s="73"/>
      <c r="D26" s="24"/>
      <c r="E26" s="74">
        <f>SazbaDPH2</f>
        <v>21</v>
      </c>
      <c r="F26" s="75" t="s">
        <v>0</v>
      </c>
      <c r="G26" s="76">
        <f>I25*E25/100</f>
        <v>0</v>
      </c>
      <c r="H26" s="77"/>
      <c r="I26" s="77"/>
      <c r="J26" s="78" t="str">
        <f t="shared" si="0"/>
        <v>CZK</v>
      </c>
    </row>
    <row r="27" spans="1:10" ht="23.25" customHeight="1" thickBot="1" x14ac:dyDescent="0.25">
      <c r="A27" s="19">
        <f>ZakladDPHSni+ZakladDPHZakl</f>
        <v>0</v>
      </c>
      <c r="B27" s="22" t="s">
        <v>4</v>
      </c>
      <c r="C27" s="79"/>
      <c r="D27" s="80"/>
      <c r="E27" s="79"/>
      <c r="F27" s="81"/>
      <c r="G27" s="82">
        <f>CenaCelkemBezDPH-(ZakladDPHSni+ZakladDPHZakl)</f>
        <v>0</v>
      </c>
      <c r="H27" s="82"/>
      <c r="I27" s="82"/>
      <c r="J27" s="83" t="str">
        <f t="shared" si="0"/>
        <v>CZK</v>
      </c>
    </row>
    <row r="28" spans="1:10" ht="27.75" customHeight="1" thickBot="1" x14ac:dyDescent="0.25">
      <c r="A28" s="19">
        <f>(A27-INT(A27))*100</f>
        <v>0</v>
      </c>
      <c r="B28" s="164" t="s">
        <v>23</v>
      </c>
      <c r="C28" s="165"/>
      <c r="D28" s="165"/>
      <c r="E28" s="166"/>
      <c r="F28" s="167"/>
      <c r="G28" s="168">
        <f>IF(A28&gt;50, ROUNDUP(A27, 0), ROUNDDOWN(A27, 0))</f>
        <v>0</v>
      </c>
      <c r="H28" s="168"/>
      <c r="I28" s="168"/>
      <c r="J28" s="169" t="str">
        <f t="shared" si="0"/>
        <v>CZK</v>
      </c>
    </row>
    <row r="29" spans="1:10" ht="27.75" hidden="1" customHeight="1" thickBot="1" x14ac:dyDescent="0.25">
      <c r="A29" s="19"/>
      <c r="B29" s="164" t="s">
        <v>35</v>
      </c>
      <c r="C29" s="170"/>
      <c r="D29" s="170"/>
      <c r="E29" s="170"/>
      <c r="F29" s="170"/>
      <c r="G29" s="171">
        <f>ZakladDPHSni+DPHSni+ZakladDPHZakl+DPHZakl+Zaokrouhleni</f>
        <v>0</v>
      </c>
      <c r="H29" s="171"/>
      <c r="I29" s="171"/>
      <c r="J29" s="172" t="s">
        <v>57</v>
      </c>
    </row>
    <row r="30" spans="1:10" ht="12.75" customHeight="1" x14ac:dyDescent="0.2">
      <c r="A30" s="19"/>
      <c r="B30" s="19"/>
      <c r="C30" s="20"/>
      <c r="D30" s="20"/>
      <c r="E30" s="20"/>
      <c r="F30" s="20"/>
      <c r="G30" s="36"/>
      <c r="H30" s="20"/>
      <c r="I30" s="36"/>
      <c r="J30" s="84"/>
    </row>
    <row r="31" spans="1:10" ht="30" customHeight="1" x14ac:dyDescent="0.2">
      <c r="A31" s="19"/>
      <c r="B31" s="19"/>
      <c r="C31" s="20"/>
      <c r="D31" s="20"/>
      <c r="E31" s="20"/>
      <c r="F31" s="20"/>
      <c r="G31" s="36"/>
      <c r="H31" s="20"/>
      <c r="I31" s="36"/>
      <c r="J31" s="84"/>
    </row>
    <row r="32" spans="1:10" ht="18.75" customHeight="1" x14ac:dyDescent="0.2">
      <c r="A32" s="19"/>
      <c r="B32" s="85"/>
      <c r="C32" s="86" t="s">
        <v>11</v>
      </c>
      <c r="D32" s="87"/>
      <c r="E32" s="87"/>
      <c r="F32" s="86" t="s">
        <v>10</v>
      </c>
      <c r="G32" s="87"/>
      <c r="H32" s="88">
        <f ca="1">TODAY()</f>
        <v>42900</v>
      </c>
      <c r="I32" s="87"/>
      <c r="J32" s="84"/>
    </row>
    <row r="33" spans="1:10" ht="47.25" customHeight="1" x14ac:dyDescent="0.2">
      <c r="A33" s="19"/>
      <c r="B33" s="19"/>
      <c r="C33" s="20"/>
      <c r="D33" s="20"/>
      <c r="E33" s="20"/>
      <c r="F33" s="20"/>
      <c r="G33" s="36"/>
      <c r="H33" s="20"/>
      <c r="I33" s="36"/>
      <c r="J33" s="84"/>
    </row>
    <row r="34" spans="1:10" s="94" customFormat="1" ht="18.75" customHeight="1" x14ac:dyDescent="0.2">
      <c r="A34" s="89"/>
      <c r="B34" s="89"/>
      <c r="C34" s="90"/>
      <c r="D34" s="91"/>
      <c r="E34" s="91"/>
      <c r="F34" s="90"/>
      <c r="G34" s="92"/>
      <c r="H34" s="91"/>
      <c r="I34" s="92"/>
      <c r="J34" s="93"/>
    </row>
    <row r="35" spans="1:10" ht="12.75" customHeight="1" x14ac:dyDescent="0.2">
      <c r="A35" s="19"/>
      <c r="B35" s="19"/>
      <c r="C35" s="20"/>
      <c r="D35" s="95" t="s">
        <v>2</v>
      </c>
      <c r="E35" s="95"/>
      <c r="F35" s="20"/>
      <c r="G35" s="36"/>
      <c r="H35" s="96" t="s">
        <v>3</v>
      </c>
      <c r="I35" s="36"/>
      <c r="J35" s="84"/>
    </row>
    <row r="36" spans="1:10" ht="13.5" customHeight="1" thickBot="1" x14ac:dyDescent="0.25">
      <c r="A36" s="97"/>
      <c r="B36" s="97"/>
      <c r="C36" s="98"/>
      <c r="D36" s="98"/>
      <c r="E36" s="98"/>
      <c r="F36" s="98"/>
      <c r="G36" s="99"/>
      <c r="H36" s="98"/>
      <c r="I36" s="99"/>
      <c r="J36" s="100"/>
    </row>
    <row r="37" spans="1:10" ht="27" customHeight="1" x14ac:dyDescent="0.2">
      <c r="B37" s="131" t="s">
        <v>16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37</v>
      </c>
      <c r="B38" s="134" t="s">
        <v>17</v>
      </c>
      <c r="C38" s="135" t="s">
        <v>5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18</v>
      </c>
      <c r="I38" s="139" t="s">
        <v>1</v>
      </c>
      <c r="J38" s="140" t="s">
        <v>0</v>
      </c>
    </row>
    <row r="39" spans="1:10" ht="25.5" hidden="1" customHeight="1" x14ac:dyDescent="0.2">
      <c r="A39" s="130">
        <v>1</v>
      </c>
      <c r="B39" s="141" t="s">
        <v>51</v>
      </c>
      <c r="C39" s="142"/>
      <c r="D39" s="143"/>
      <c r="E39" s="143"/>
      <c r="F39" s="144">
        <f>'SO01 00 Pol'!AE17+'SO01 01 Pol'!AE197</f>
        <v>0</v>
      </c>
      <c r="G39" s="145">
        <f>'SO01 00 Pol'!AF17+'SO01 01 Pol'!AF197</f>
        <v>0</v>
      </c>
      <c r="H39" s="146"/>
      <c r="I39" s="147">
        <f>F39+G39+H39</f>
        <v>0</v>
      </c>
      <c r="J39" s="148" t="str">
        <f>IF(CenaCelkemVypocet=0,"",I39/CenaCelkemVypocet*100)</f>
        <v/>
      </c>
    </row>
    <row r="40" spans="1:10" ht="25.5" customHeight="1" x14ac:dyDescent="0.2">
      <c r="A40" s="130">
        <v>2</v>
      </c>
      <c r="B40" s="149" t="s">
        <v>52</v>
      </c>
      <c r="C40" s="150" t="s">
        <v>45</v>
      </c>
      <c r="D40" s="151"/>
      <c r="E40" s="151"/>
      <c r="F40" s="152">
        <f>'SO01 00 Pol'!AE17+'SO01 01 Pol'!AE197</f>
        <v>0</v>
      </c>
      <c r="G40" s="153">
        <f>'SO01 00 Pol'!AF17+'SO01 01 Pol'!AF197</f>
        <v>0</v>
      </c>
      <c r="H40" s="153"/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0">
        <v>3</v>
      </c>
      <c r="B41" s="156" t="s">
        <v>53</v>
      </c>
      <c r="C41" s="142" t="s">
        <v>54</v>
      </c>
      <c r="D41" s="143"/>
      <c r="E41" s="143"/>
      <c r="F41" s="157">
        <f>'SO01 00 Pol'!AE17</f>
        <v>0</v>
      </c>
      <c r="G41" s="146">
        <f>'SO01 00 Pol'!AF17</f>
        <v>0</v>
      </c>
      <c r="H41" s="146"/>
      <c r="I41" s="147">
        <f>F41+G41+H41</f>
        <v>0</v>
      </c>
      <c r="J41" s="148" t="str">
        <f>IF(CenaCelkemVypocet=0,"",I41/CenaCelkemVypocet*100)</f>
        <v/>
      </c>
    </row>
    <row r="42" spans="1:10" ht="25.5" customHeight="1" x14ac:dyDescent="0.2">
      <c r="A42" s="130">
        <v>3</v>
      </c>
      <c r="B42" s="156" t="s">
        <v>55</v>
      </c>
      <c r="C42" s="142" t="s">
        <v>45</v>
      </c>
      <c r="D42" s="143"/>
      <c r="E42" s="143"/>
      <c r="F42" s="157">
        <f>'SO01 01 Pol'!AE197</f>
        <v>0</v>
      </c>
      <c r="G42" s="146">
        <f>'SO01 01 Pol'!AF197</f>
        <v>0</v>
      </c>
      <c r="H42" s="146"/>
      <c r="I42" s="147">
        <f>F42+G42+H42</f>
        <v>0</v>
      </c>
      <c r="J42" s="148" t="str">
        <f>IF(CenaCelkemVypocet=0,"",I42/CenaCelkemVypocet*100)</f>
        <v/>
      </c>
    </row>
    <row r="43" spans="1:10" ht="25.5" customHeight="1" x14ac:dyDescent="0.2">
      <c r="A43" s="130"/>
      <c r="B43" s="158" t="s">
        <v>56</v>
      </c>
      <c r="C43" s="159"/>
      <c r="D43" s="159"/>
      <c r="E43" s="159"/>
      <c r="F43" s="160">
        <f>SUMIF(A39:A42,"=1",F39:F42)</f>
        <v>0</v>
      </c>
      <c r="G43" s="161">
        <f>SUMIF(A39:A42,"=1",G39:G42)</f>
        <v>0</v>
      </c>
      <c r="H43" s="161">
        <f>SUMIF(A39:A42,"=1",H39:H42)</f>
        <v>0</v>
      </c>
      <c r="I43" s="162">
        <f>SUMIF(A39:A42,"=1",I39:I42)</f>
        <v>0</v>
      </c>
      <c r="J43" s="163">
        <f>SUMIF(A39:A42,"=1",J39:J42)</f>
        <v>0</v>
      </c>
    </row>
    <row r="47" spans="1:10" ht="15.75" x14ac:dyDescent="0.25">
      <c r="B47" s="173" t="s">
        <v>58</v>
      </c>
    </row>
    <row r="49" spans="1:10" ht="25.5" customHeight="1" x14ac:dyDescent="0.2">
      <c r="A49" s="174"/>
      <c r="B49" s="177" t="s">
        <v>17</v>
      </c>
      <c r="C49" s="177" t="s">
        <v>5</v>
      </c>
      <c r="D49" s="178"/>
      <c r="E49" s="178"/>
      <c r="F49" s="179" t="s">
        <v>59</v>
      </c>
      <c r="G49" s="179"/>
      <c r="H49" s="179"/>
      <c r="I49" s="179" t="s">
        <v>29</v>
      </c>
      <c r="J49" s="179" t="s">
        <v>0</v>
      </c>
    </row>
    <row r="50" spans="1:10" ht="25.5" customHeight="1" x14ac:dyDescent="0.2">
      <c r="A50" s="175"/>
      <c r="B50" s="180" t="s">
        <v>60</v>
      </c>
      <c r="C50" s="181" t="s">
        <v>61</v>
      </c>
      <c r="D50" s="182"/>
      <c r="E50" s="182"/>
      <c r="F50" s="187" t="s">
        <v>24</v>
      </c>
      <c r="G50" s="188"/>
      <c r="H50" s="188"/>
      <c r="I50" s="188">
        <f>'SO01 01 Pol'!G8</f>
        <v>0</v>
      </c>
      <c r="J50" s="185" t="str">
        <f>IF(I71=0,"",I50/I71*100)</f>
        <v/>
      </c>
    </row>
    <row r="51" spans="1:10" ht="25.5" customHeight="1" x14ac:dyDescent="0.2">
      <c r="A51" s="175"/>
      <c r="B51" s="180" t="s">
        <v>62</v>
      </c>
      <c r="C51" s="181" t="s">
        <v>63</v>
      </c>
      <c r="D51" s="182"/>
      <c r="E51" s="182"/>
      <c r="F51" s="187" t="s">
        <v>24</v>
      </c>
      <c r="G51" s="188"/>
      <c r="H51" s="188"/>
      <c r="I51" s="188">
        <f>'SO01 01 Pol'!G14</f>
        <v>0</v>
      </c>
      <c r="J51" s="185" t="str">
        <f>IF(I71=0,"",I51/I71*100)</f>
        <v/>
      </c>
    </row>
    <row r="52" spans="1:10" ht="25.5" customHeight="1" x14ac:dyDescent="0.2">
      <c r="A52" s="175"/>
      <c r="B52" s="180" t="s">
        <v>64</v>
      </c>
      <c r="C52" s="181" t="s">
        <v>65</v>
      </c>
      <c r="D52" s="182"/>
      <c r="E52" s="182"/>
      <c r="F52" s="187" t="s">
        <v>24</v>
      </c>
      <c r="G52" s="188"/>
      <c r="H52" s="188"/>
      <c r="I52" s="188">
        <f>'SO01 01 Pol'!G16</f>
        <v>0</v>
      </c>
      <c r="J52" s="185" t="str">
        <f>IF(I71=0,"",I52/I71*100)</f>
        <v/>
      </c>
    </row>
    <row r="53" spans="1:10" ht="25.5" customHeight="1" x14ac:dyDescent="0.2">
      <c r="A53" s="175"/>
      <c r="B53" s="180" t="s">
        <v>66</v>
      </c>
      <c r="C53" s="181" t="s">
        <v>67</v>
      </c>
      <c r="D53" s="182"/>
      <c r="E53" s="182"/>
      <c r="F53" s="187" t="s">
        <v>24</v>
      </c>
      <c r="G53" s="188"/>
      <c r="H53" s="188"/>
      <c r="I53" s="188">
        <f>'SO01 01 Pol'!G20</f>
        <v>0</v>
      </c>
      <c r="J53" s="185" t="str">
        <f>IF(I71=0,"",I53/I71*100)</f>
        <v/>
      </c>
    </row>
    <row r="54" spans="1:10" ht="25.5" customHeight="1" x14ac:dyDescent="0.2">
      <c r="A54" s="175"/>
      <c r="B54" s="180" t="s">
        <v>68</v>
      </c>
      <c r="C54" s="181" t="s">
        <v>69</v>
      </c>
      <c r="D54" s="182"/>
      <c r="E54" s="182"/>
      <c r="F54" s="187" t="s">
        <v>24</v>
      </c>
      <c r="G54" s="188"/>
      <c r="H54" s="188"/>
      <c r="I54" s="188">
        <f>'SO01 01 Pol'!G22</f>
        <v>0</v>
      </c>
      <c r="J54" s="185" t="str">
        <f>IF(I71=0,"",I54/I71*100)</f>
        <v/>
      </c>
    </row>
    <row r="55" spans="1:10" ht="25.5" customHeight="1" x14ac:dyDescent="0.2">
      <c r="A55" s="175"/>
      <c r="B55" s="180" t="s">
        <v>70</v>
      </c>
      <c r="C55" s="181" t="s">
        <v>71</v>
      </c>
      <c r="D55" s="182"/>
      <c r="E55" s="182"/>
      <c r="F55" s="187" t="s">
        <v>24</v>
      </c>
      <c r="G55" s="188"/>
      <c r="H55" s="188"/>
      <c r="I55" s="188">
        <f>'SO01 01 Pol'!G29</f>
        <v>0</v>
      </c>
      <c r="J55" s="185" t="str">
        <f>IF(I71=0,"",I55/I71*100)</f>
        <v/>
      </c>
    </row>
    <row r="56" spans="1:10" ht="25.5" customHeight="1" x14ac:dyDescent="0.2">
      <c r="A56" s="175"/>
      <c r="B56" s="180" t="s">
        <v>72</v>
      </c>
      <c r="C56" s="181" t="s">
        <v>73</v>
      </c>
      <c r="D56" s="182"/>
      <c r="E56" s="182"/>
      <c r="F56" s="187" t="s">
        <v>24</v>
      </c>
      <c r="G56" s="188"/>
      <c r="H56" s="188"/>
      <c r="I56" s="188">
        <f>'SO01 01 Pol'!G82</f>
        <v>0</v>
      </c>
      <c r="J56" s="185" t="str">
        <f>IF(I71=0,"",I56/I71*100)</f>
        <v/>
      </c>
    </row>
    <row r="57" spans="1:10" ht="25.5" customHeight="1" x14ac:dyDescent="0.2">
      <c r="A57" s="175"/>
      <c r="B57" s="180" t="s">
        <v>74</v>
      </c>
      <c r="C57" s="181" t="s">
        <v>75</v>
      </c>
      <c r="D57" s="182"/>
      <c r="E57" s="182"/>
      <c r="F57" s="187" t="s">
        <v>24</v>
      </c>
      <c r="G57" s="188"/>
      <c r="H57" s="188"/>
      <c r="I57" s="188">
        <f>'SO01 01 Pol'!G93</f>
        <v>0</v>
      </c>
      <c r="J57" s="185" t="str">
        <f>IF(I71=0,"",I57/I71*100)</f>
        <v/>
      </c>
    </row>
    <row r="58" spans="1:10" ht="25.5" customHeight="1" x14ac:dyDescent="0.2">
      <c r="A58" s="175"/>
      <c r="B58" s="180" t="s">
        <v>76</v>
      </c>
      <c r="C58" s="181" t="s">
        <v>77</v>
      </c>
      <c r="D58" s="182"/>
      <c r="E58" s="182"/>
      <c r="F58" s="187" t="s">
        <v>24</v>
      </c>
      <c r="G58" s="188"/>
      <c r="H58" s="188"/>
      <c r="I58" s="188">
        <f>'SO01 01 Pol'!G96</f>
        <v>0</v>
      </c>
      <c r="J58" s="185" t="str">
        <f>IF(I71=0,"",I58/I71*100)</f>
        <v/>
      </c>
    </row>
    <row r="59" spans="1:10" ht="25.5" customHeight="1" x14ac:dyDescent="0.2">
      <c r="A59" s="175"/>
      <c r="B59" s="180" t="s">
        <v>78</v>
      </c>
      <c r="C59" s="181" t="s">
        <v>79</v>
      </c>
      <c r="D59" s="182"/>
      <c r="E59" s="182"/>
      <c r="F59" s="187" t="s">
        <v>24</v>
      </c>
      <c r="G59" s="188"/>
      <c r="H59" s="188"/>
      <c r="I59" s="188">
        <f>'SO01 01 Pol'!G119</f>
        <v>0</v>
      </c>
      <c r="J59" s="185" t="str">
        <f>IF(I71=0,"",I59/I71*100)</f>
        <v/>
      </c>
    </row>
    <row r="60" spans="1:10" ht="25.5" customHeight="1" x14ac:dyDescent="0.2">
      <c r="A60" s="175"/>
      <c r="B60" s="180" t="s">
        <v>80</v>
      </c>
      <c r="C60" s="181" t="s">
        <v>81</v>
      </c>
      <c r="D60" s="182"/>
      <c r="E60" s="182"/>
      <c r="F60" s="187" t="s">
        <v>25</v>
      </c>
      <c r="G60" s="188"/>
      <c r="H60" s="188"/>
      <c r="I60" s="188">
        <f>'SO01 01 Pol'!G124</f>
        <v>0</v>
      </c>
      <c r="J60" s="185" t="str">
        <f>IF(I71=0,"",I60/I71*100)</f>
        <v/>
      </c>
    </row>
    <row r="61" spans="1:10" ht="25.5" customHeight="1" x14ac:dyDescent="0.2">
      <c r="A61" s="175"/>
      <c r="B61" s="180" t="s">
        <v>82</v>
      </c>
      <c r="C61" s="181" t="s">
        <v>83</v>
      </c>
      <c r="D61" s="182"/>
      <c r="E61" s="182"/>
      <c r="F61" s="187" t="s">
        <v>25</v>
      </c>
      <c r="G61" s="188"/>
      <c r="H61" s="188"/>
      <c r="I61" s="188">
        <f>'SO01 01 Pol'!G131</f>
        <v>0</v>
      </c>
      <c r="J61" s="185" t="str">
        <f>IF(I71=0,"",I61/I71*100)</f>
        <v/>
      </c>
    </row>
    <row r="62" spans="1:10" ht="25.5" customHeight="1" x14ac:dyDescent="0.2">
      <c r="A62" s="175"/>
      <c r="B62" s="180" t="s">
        <v>84</v>
      </c>
      <c r="C62" s="181" t="s">
        <v>85</v>
      </c>
      <c r="D62" s="182"/>
      <c r="E62" s="182"/>
      <c r="F62" s="187" t="s">
        <v>25</v>
      </c>
      <c r="G62" s="188"/>
      <c r="H62" s="188"/>
      <c r="I62" s="188">
        <f>'SO01 01 Pol'!G151</f>
        <v>0</v>
      </c>
      <c r="J62" s="185" t="str">
        <f>IF(I71=0,"",I62/I71*100)</f>
        <v/>
      </c>
    </row>
    <row r="63" spans="1:10" ht="25.5" customHeight="1" x14ac:dyDescent="0.2">
      <c r="A63" s="175"/>
      <c r="B63" s="180" t="s">
        <v>86</v>
      </c>
      <c r="C63" s="181" t="s">
        <v>87</v>
      </c>
      <c r="D63" s="182"/>
      <c r="E63" s="182"/>
      <c r="F63" s="187" t="s">
        <v>25</v>
      </c>
      <c r="G63" s="188"/>
      <c r="H63" s="188"/>
      <c r="I63" s="188">
        <f>'SO01 01 Pol'!G161</f>
        <v>0</v>
      </c>
      <c r="J63" s="185" t="str">
        <f>IF(I71=0,"",I63/I71*100)</f>
        <v/>
      </c>
    </row>
    <row r="64" spans="1:10" ht="25.5" customHeight="1" x14ac:dyDescent="0.2">
      <c r="A64" s="175"/>
      <c r="B64" s="180" t="s">
        <v>88</v>
      </c>
      <c r="C64" s="181" t="s">
        <v>89</v>
      </c>
      <c r="D64" s="182"/>
      <c r="E64" s="182"/>
      <c r="F64" s="187" t="s">
        <v>25</v>
      </c>
      <c r="G64" s="188"/>
      <c r="H64" s="188"/>
      <c r="I64" s="188">
        <f>'SO01 01 Pol'!G167</f>
        <v>0</v>
      </c>
      <c r="J64" s="185" t="str">
        <f>IF(I71=0,"",I64/I71*100)</f>
        <v/>
      </c>
    </row>
    <row r="65" spans="1:10" ht="25.5" customHeight="1" x14ac:dyDescent="0.2">
      <c r="A65" s="175"/>
      <c r="B65" s="180" t="s">
        <v>90</v>
      </c>
      <c r="C65" s="181" t="s">
        <v>91</v>
      </c>
      <c r="D65" s="182"/>
      <c r="E65" s="182"/>
      <c r="F65" s="187" t="s">
        <v>25</v>
      </c>
      <c r="G65" s="188"/>
      <c r="H65" s="188"/>
      <c r="I65" s="188">
        <f>'SO01 01 Pol'!G173</f>
        <v>0</v>
      </c>
      <c r="J65" s="185" t="str">
        <f>IF(I71=0,"",I65/I71*100)</f>
        <v/>
      </c>
    </row>
    <row r="66" spans="1:10" ht="25.5" customHeight="1" x14ac:dyDescent="0.2">
      <c r="A66" s="175"/>
      <c r="B66" s="180" t="s">
        <v>92</v>
      </c>
      <c r="C66" s="181" t="s">
        <v>93</v>
      </c>
      <c r="D66" s="182"/>
      <c r="E66" s="182"/>
      <c r="F66" s="187" t="s">
        <v>25</v>
      </c>
      <c r="G66" s="188"/>
      <c r="H66" s="188"/>
      <c r="I66" s="188">
        <f>'SO01 01 Pol'!G179</f>
        <v>0</v>
      </c>
      <c r="J66" s="185" t="str">
        <f>IF(I71=0,"",I66/I71*100)</f>
        <v/>
      </c>
    </row>
    <row r="67" spans="1:10" ht="25.5" customHeight="1" x14ac:dyDescent="0.2">
      <c r="A67" s="175"/>
      <c r="B67" s="180" t="s">
        <v>94</v>
      </c>
      <c r="C67" s="181" t="s">
        <v>95</v>
      </c>
      <c r="D67" s="182"/>
      <c r="E67" s="182"/>
      <c r="F67" s="187" t="s">
        <v>26</v>
      </c>
      <c r="G67" s="188"/>
      <c r="H67" s="188"/>
      <c r="I67" s="188">
        <f>'SO01 01 Pol'!G184</f>
        <v>0</v>
      </c>
      <c r="J67" s="185" t="str">
        <f>IF(I71=0,"",I67/I71*100)</f>
        <v/>
      </c>
    </row>
    <row r="68" spans="1:10" ht="25.5" customHeight="1" x14ac:dyDescent="0.2">
      <c r="A68" s="175"/>
      <c r="B68" s="180" t="s">
        <v>96</v>
      </c>
      <c r="C68" s="181" t="s">
        <v>97</v>
      </c>
      <c r="D68" s="182"/>
      <c r="E68" s="182"/>
      <c r="F68" s="187" t="s">
        <v>98</v>
      </c>
      <c r="G68" s="188"/>
      <c r="H68" s="188"/>
      <c r="I68" s="188">
        <f>'SO01 01 Pol'!G186</f>
        <v>0</v>
      </c>
      <c r="J68" s="185" t="str">
        <f>IF(I71=0,"",I68/I71*100)</f>
        <v/>
      </c>
    </row>
    <row r="69" spans="1:10" ht="25.5" customHeight="1" x14ac:dyDescent="0.2">
      <c r="A69" s="175"/>
      <c r="B69" s="180" t="s">
        <v>99</v>
      </c>
      <c r="C69" s="181" t="s">
        <v>27</v>
      </c>
      <c r="D69" s="182"/>
      <c r="E69" s="182"/>
      <c r="F69" s="187" t="s">
        <v>99</v>
      </c>
      <c r="G69" s="188"/>
      <c r="H69" s="188"/>
      <c r="I69" s="188">
        <f>'SO01 00 Pol'!G8</f>
        <v>0</v>
      </c>
      <c r="J69" s="185" t="str">
        <f>IF(I71=0,"",I69/I71*100)</f>
        <v/>
      </c>
    </row>
    <row r="70" spans="1:10" ht="25.5" customHeight="1" x14ac:dyDescent="0.2">
      <c r="A70" s="175"/>
      <c r="B70" s="180" t="s">
        <v>100</v>
      </c>
      <c r="C70" s="181" t="s">
        <v>28</v>
      </c>
      <c r="D70" s="182"/>
      <c r="E70" s="182"/>
      <c r="F70" s="187" t="s">
        <v>100</v>
      </c>
      <c r="G70" s="188"/>
      <c r="H70" s="188"/>
      <c r="I70" s="188">
        <f>'SO01 00 Pol'!G14</f>
        <v>0</v>
      </c>
      <c r="J70" s="185" t="str">
        <f>IF(I71=0,"",I70/I71*100)</f>
        <v/>
      </c>
    </row>
    <row r="71" spans="1:10" ht="25.5" customHeight="1" x14ac:dyDescent="0.2">
      <c r="A71" s="176"/>
      <c r="B71" s="183" t="s">
        <v>1</v>
      </c>
      <c r="C71" s="183"/>
      <c r="D71" s="184"/>
      <c r="E71" s="184"/>
      <c r="F71" s="189"/>
      <c r="G71" s="190"/>
      <c r="H71" s="190"/>
      <c r="I71" s="190">
        <f>SUM(I50:I70)</f>
        <v>0</v>
      </c>
      <c r="J71" s="186">
        <f>SUM(J50:J70)</f>
        <v>0</v>
      </c>
    </row>
    <row r="72" spans="1:10" x14ac:dyDescent="0.2">
      <c r="F72" s="128"/>
      <c r="G72" s="127"/>
      <c r="H72" s="128"/>
      <c r="I72" s="127"/>
      <c r="J72" s="129"/>
    </row>
    <row r="73" spans="1:10" x14ac:dyDescent="0.2">
      <c r="F73" s="128"/>
      <c r="G73" s="127"/>
      <c r="H73" s="128"/>
      <c r="I73" s="127"/>
      <c r="J73" s="129"/>
    </row>
    <row r="74" spans="1:10" x14ac:dyDescent="0.2">
      <c r="F74" s="128"/>
      <c r="G74" s="127"/>
      <c r="H74" s="128"/>
      <c r="I74" s="127"/>
      <c r="J74" s="129"/>
    </row>
  </sheetData>
  <sheetProtection algorithmName="SHA-512" hashValue="rw7gA+9KnnvTFyUQJsJs4hGilNLHUiobz73CgNxEesqA5L9xFrJoBBhIO6C1ebleJWBLphgrlq3+/fd3XY3Xzg==" saltValue="DcFDGMFNoc6wVNYfEa6Au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0:E70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0" t="s">
        <v>6</v>
      </c>
      <c r="B1" s="10"/>
      <c r="C1" s="11"/>
      <c r="D1" s="10"/>
      <c r="E1" s="10"/>
      <c r="F1" s="10"/>
      <c r="G1" s="10"/>
    </row>
    <row r="2" spans="1:7" ht="24.95" customHeight="1" x14ac:dyDescent="0.2">
      <c r="A2" s="8" t="s">
        <v>7</v>
      </c>
      <c r="B2" s="7"/>
      <c r="C2" s="12"/>
      <c r="D2" s="12"/>
      <c r="E2" s="12"/>
      <c r="F2" s="12"/>
      <c r="G2" s="13"/>
    </row>
    <row r="3" spans="1:7" ht="24.95" customHeight="1" x14ac:dyDescent="0.2">
      <c r="A3" s="8" t="s">
        <v>8</v>
      </c>
      <c r="B3" s="7"/>
      <c r="C3" s="12"/>
      <c r="D3" s="12"/>
      <c r="E3" s="12"/>
      <c r="F3" s="12"/>
      <c r="G3" s="13"/>
    </row>
    <row r="4" spans="1:7" ht="24.95" customHeight="1" x14ac:dyDescent="0.2">
      <c r="A4" s="8" t="s">
        <v>9</v>
      </c>
      <c r="B4" s="7"/>
      <c r="C4" s="12"/>
      <c r="D4" s="12"/>
      <c r="E4" s="12"/>
      <c r="F4" s="12"/>
      <c r="G4" s="13"/>
    </row>
    <row r="5" spans="1:7" x14ac:dyDescent="0.2">
      <c r="B5" s="2"/>
      <c r="C5" s="3"/>
      <c r="D5" s="4"/>
    </row>
  </sheetData>
  <sheetProtection algorithmName="SHA-512" hashValue="dkNTwLTc84nz+Vwa+VYLIaFek0gOKU1Znph+3eEKZCbAPEVI3efscLxD0A6Gpyzx0rg3zcKgOcpfyxXuv9zEiQ==" saltValue="h0peZ3gDfupWbS8U+ShhG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98" customWidth="1"/>
    <col min="3" max="3" width="63.28515625" style="19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3" t="s">
        <v>101</v>
      </c>
      <c r="B1" s="193"/>
      <c r="C1" s="193"/>
      <c r="D1" s="193"/>
      <c r="E1" s="193"/>
      <c r="F1" s="193"/>
      <c r="G1" s="193"/>
      <c r="AG1" t="s">
        <v>102</v>
      </c>
    </row>
    <row r="2" spans="1:60" ht="24.95" customHeight="1" x14ac:dyDescent="0.2">
      <c r="A2" s="194" t="s">
        <v>7</v>
      </c>
      <c r="B2" s="7" t="s">
        <v>44</v>
      </c>
      <c r="C2" s="197" t="s">
        <v>45</v>
      </c>
      <c r="D2" s="195"/>
      <c r="E2" s="195"/>
      <c r="F2" s="195"/>
      <c r="G2" s="196"/>
      <c r="AG2" t="s">
        <v>103</v>
      </c>
    </row>
    <row r="3" spans="1:60" ht="24.95" customHeight="1" x14ac:dyDescent="0.2">
      <c r="A3" s="194" t="s">
        <v>8</v>
      </c>
      <c r="B3" s="7" t="s">
        <v>52</v>
      </c>
      <c r="C3" s="197" t="s">
        <v>45</v>
      </c>
      <c r="D3" s="195"/>
      <c r="E3" s="195"/>
      <c r="F3" s="195"/>
      <c r="G3" s="196"/>
      <c r="AC3" s="198" t="s">
        <v>103</v>
      </c>
      <c r="AG3" t="s">
        <v>104</v>
      </c>
    </row>
    <row r="4" spans="1:60" ht="24.95" customHeight="1" x14ac:dyDescent="0.2">
      <c r="A4" s="199" t="s">
        <v>9</v>
      </c>
      <c r="B4" s="200" t="s">
        <v>53</v>
      </c>
      <c r="C4" s="201" t="s">
        <v>54</v>
      </c>
      <c r="D4" s="202"/>
      <c r="E4" s="202"/>
      <c r="F4" s="202"/>
      <c r="G4" s="203"/>
      <c r="AG4" t="s">
        <v>105</v>
      </c>
    </row>
    <row r="5" spans="1:60" x14ac:dyDescent="0.2">
      <c r="D5" s="192"/>
    </row>
    <row r="6" spans="1:60" ht="38.25" x14ac:dyDescent="0.2">
      <c r="A6" s="205" t="s">
        <v>106</v>
      </c>
      <c r="B6" s="207" t="s">
        <v>107</v>
      </c>
      <c r="C6" s="207" t="s">
        <v>108</v>
      </c>
      <c r="D6" s="206" t="s">
        <v>109</v>
      </c>
      <c r="E6" s="205" t="s">
        <v>110</v>
      </c>
      <c r="F6" s="204" t="s">
        <v>111</v>
      </c>
      <c r="G6" s="205" t="s">
        <v>29</v>
      </c>
      <c r="H6" s="208" t="s">
        <v>30</v>
      </c>
      <c r="I6" s="208" t="s">
        <v>112</v>
      </c>
      <c r="J6" s="208" t="s">
        <v>31</v>
      </c>
      <c r="K6" s="208" t="s">
        <v>113</v>
      </c>
      <c r="L6" s="208" t="s">
        <v>114</v>
      </c>
      <c r="M6" s="208" t="s">
        <v>115</v>
      </c>
      <c r="N6" s="208" t="s">
        <v>116</v>
      </c>
      <c r="O6" s="208" t="s">
        <v>117</v>
      </c>
      <c r="P6" s="208" t="s">
        <v>118</v>
      </c>
      <c r="Q6" s="208" t="s">
        <v>119</v>
      </c>
      <c r="R6" s="208" t="s">
        <v>120</v>
      </c>
      <c r="S6" s="208" t="s">
        <v>121</v>
      </c>
      <c r="T6" s="208" t="s">
        <v>122</v>
      </c>
      <c r="U6" s="208" t="s">
        <v>123</v>
      </c>
      <c r="V6" s="208" t="s">
        <v>124</v>
      </c>
      <c r="W6" s="208" t="s">
        <v>125</v>
      </c>
    </row>
    <row r="7" spans="1:60" hidden="1" x14ac:dyDescent="0.2">
      <c r="A7" s="1"/>
      <c r="B7" s="2"/>
      <c r="C7" s="2"/>
      <c r="D7" s="4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22" t="s">
        <v>126</v>
      </c>
      <c r="B8" s="223" t="s">
        <v>99</v>
      </c>
      <c r="C8" s="243" t="s">
        <v>27</v>
      </c>
      <c r="D8" s="224"/>
      <c r="E8" s="225"/>
      <c r="F8" s="226"/>
      <c r="G8" s="226">
        <f>SUMIF(AG9:AG13,"&lt;&gt;NOR",G9:G13)</f>
        <v>0</v>
      </c>
      <c r="H8" s="226"/>
      <c r="I8" s="226">
        <f>SUM(I9:I13)</f>
        <v>0</v>
      </c>
      <c r="J8" s="226"/>
      <c r="K8" s="226">
        <f>SUM(K9:K13)</f>
        <v>0</v>
      </c>
      <c r="L8" s="226"/>
      <c r="M8" s="226">
        <f>SUM(M9:M13)</f>
        <v>0</v>
      </c>
      <c r="N8" s="226"/>
      <c r="O8" s="226">
        <f>SUM(O9:O13)</f>
        <v>0</v>
      </c>
      <c r="P8" s="226"/>
      <c r="Q8" s="226">
        <f>SUM(Q9:Q13)</f>
        <v>0</v>
      </c>
      <c r="R8" s="226"/>
      <c r="S8" s="226"/>
      <c r="T8" s="227"/>
      <c r="U8" s="221"/>
      <c r="V8" s="221">
        <f>SUM(V9:V13)</f>
        <v>0</v>
      </c>
      <c r="W8" s="221"/>
      <c r="AG8" t="s">
        <v>127</v>
      </c>
    </row>
    <row r="9" spans="1:60" outlineLevel="1" x14ac:dyDescent="0.2">
      <c r="A9" s="235">
        <v>1</v>
      </c>
      <c r="B9" s="236" t="s">
        <v>128</v>
      </c>
      <c r="C9" s="244" t="s">
        <v>129</v>
      </c>
      <c r="D9" s="237" t="s">
        <v>130</v>
      </c>
      <c r="E9" s="238">
        <v>1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0"/>
      <c r="S9" s="240" t="s">
        <v>131</v>
      </c>
      <c r="T9" s="241" t="s">
        <v>132</v>
      </c>
      <c r="U9" s="219">
        <v>0</v>
      </c>
      <c r="V9" s="219">
        <f>ROUND(E9*U9,2)</f>
        <v>0</v>
      </c>
      <c r="W9" s="219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133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">
      <c r="A10" s="235">
        <v>2</v>
      </c>
      <c r="B10" s="236" t="s">
        <v>134</v>
      </c>
      <c r="C10" s="244" t="s">
        <v>135</v>
      </c>
      <c r="D10" s="237" t="s">
        <v>130</v>
      </c>
      <c r="E10" s="238">
        <v>1</v>
      </c>
      <c r="F10" s="239"/>
      <c r="G10" s="240">
        <f>ROUND(E10*F10,2)</f>
        <v>0</v>
      </c>
      <c r="H10" s="239"/>
      <c r="I10" s="240">
        <f>ROUND(E10*H10,2)</f>
        <v>0</v>
      </c>
      <c r="J10" s="239"/>
      <c r="K10" s="240">
        <f>ROUND(E10*J10,2)</f>
        <v>0</v>
      </c>
      <c r="L10" s="240">
        <v>21</v>
      </c>
      <c r="M10" s="240">
        <f>G10*(1+L10/100)</f>
        <v>0</v>
      </c>
      <c r="N10" s="240">
        <v>0</v>
      </c>
      <c r="O10" s="240">
        <f>ROUND(E10*N10,2)</f>
        <v>0</v>
      </c>
      <c r="P10" s="240">
        <v>0</v>
      </c>
      <c r="Q10" s="240">
        <f>ROUND(E10*P10,2)</f>
        <v>0</v>
      </c>
      <c r="R10" s="240"/>
      <c r="S10" s="240" t="s">
        <v>131</v>
      </c>
      <c r="T10" s="241" t="s">
        <v>132</v>
      </c>
      <c r="U10" s="219">
        <v>0</v>
      </c>
      <c r="V10" s="219">
        <f>ROUND(E10*U10,2)</f>
        <v>0</v>
      </c>
      <c r="W10" s="219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133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35">
        <v>3</v>
      </c>
      <c r="B11" s="236" t="s">
        <v>136</v>
      </c>
      <c r="C11" s="244" t="s">
        <v>137</v>
      </c>
      <c r="D11" s="237" t="s">
        <v>130</v>
      </c>
      <c r="E11" s="238">
        <v>1</v>
      </c>
      <c r="F11" s="239"/>
      <c r="G11" s="240">
        <f>ROUND(E11*F11,2)</f>
        <v>0</v>
      </c>
      <c r="H11" s="239"/>
      <c r="I11" s="240">
        <f>ROUND(E11*H11,2)</f>
        <v>0</v>
      </c>
      <c r="J11" s="239"/>
      <c r="K11" s="240">
        <f>ROUND(E11*J11,2)</f>
        <v>0</v>
      </c>
      <c r="L11" s="240">
        <v>21</v>
      </c>
      <c r="M11" s="240">
        <f>G11*(1+L11/100)</f>
        <v>0</v>
      </c>
      <c r="N11" s="240">
        <v>0</v>
      </c>
      <c r="O11" s="240">
        <f>ROUND(E11*N11,2)</f>
        <v>0</v>
      </c>
      <c r="P11" s="240">
        <v>0</v>
      </c>
      <c r="Q11" s="240">
        <f>ROUND(E11*P11,2)</f>
        <v>0</v>
      </c>
      <c r="R11" s="240"/>
      <c r="S11" s="240" t="s">
        <v>131</v>
      </c>
      <c r="T11" s="241" t="s">
        <v>132</v>
      </c>
      <c r="U11" s="219">
        <v>0</v>
      </c>
      <c r="V11" s="219">
        <f>ROUND(E11*U11,2)</f>
        <v>0</v>
      </c>
      <c r="W11" s="219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133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35">
        <v>4</v>
      </c>
      <c r="B12" s="236" t="s">
        <v>138</v>
      </c>
      <c r="C12" s="244" t="s">
        <v>139</v>
      </c>
      <c r="D12" s="237" t="s">
        <v>130</v>
      </c>
      <c r="E12" s="238">
        <v>1</v>
      </c>
      <c r="F12" s="239"/>
      <c r="G12" s="240">
        <f>ROUND(E12*F12,2)</f>
        <v>0</v>
      </c>
      <c r="H12" s="239"/>
      <c r="I12" s="240">
        <f>ROUND(E12*H12,2)</f>
        <v>0</v>
      </c>
      <c r="J12" s="239"/>
      <c r="K12" s="240">
        <f>ROUND(E12*J12,2)</f>
        <v>0</v>
      </c>
      <c r="L12" s="240">
        <v>21</v>
      </c>
      <c r="M12" s="240">
        <f>G12*(1+L12/100)</f>
        <v>0</v>
      </c>
      <c r="N12" s="240">
        <v>0</v>
      </c>
      <c r="O12" s="240">
        <f>ROUND(E12*N12,2)</f>
        <v>0</v>
      </c>
      <c r="P12" s="240">
        <v>0</v>
      </c>
      <c r="Q12" s="240">
        <f>ROUND(E12*P12,2)</f>
        <v>0</v>
      </c>
      <c r="R12" s="240"/>
      <c r="S12" s="240" t="s">
        <v>131</v>
      </c>
      <c r="T12" s="241" t="s">
        <v>132</v>
      </c>
      <c r="U12" s="219">
        <v>0</v>
      </c>
      <c r="V12" s="219">
        <f>ROUND(E12*U12,2)</f>
        <v>0</v>
      </c>
      <c r="W12" s="219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133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35">
        <v>5</v>
      </c>
      <c r="B13" s="236" t="s">
        <v>140</v>
      </c>
      <c r="C13" s="244" t="s">
        <v>141</v>
      </c>
      <c r="D13" s="237" t="s">
        <v>130</v>
      </c>
      <c r="E13" s="238">
        <v>1</v>
      </c>
      <c r="F13" s="239"/>
      <c r="G13" s="240">
        <f>ROUND(E13*F13,2)</f>
        <v>0</v>
      </c>
      <c r="H13" s="239"/>
      <c r="I13" s="240">
        <f>ROUND(E13*H13,2)</f>
        <v>0</v>
      </c>
      <c r="J13" s="239"/>
      <c r="K13" s="240">
        <f>ROUND(E13*J13,2)</f>
        <v>0</v>
      </c>
      <c r="L13" s="240">
        <v>21</v>
      </c>
      <c r="M13" s="240">
        <f>G13*(1+L13/100)</f>
        <v>0</v>
      </c>
      <c r="N13" s="240">
        <v>0</v>
      </c>
      <c r="O13" s="240">
        <f>ROUND(E13*N13,2)</f>
        <v>0</v>
      </c>
      <c r="P13" s="240">
        <v>0</v>
      </c>
      <c r="Q13" s="240">
        <f>ROUND(E13*P13,2)</f>
        <v>0</v>
      </c>
      <c r="R13" s="240"/>
      <c r="S13" s="240" t="s">
        <v>131</v>
      </c>
      <c r="T13" s="241" t="s">
        <v>132</v>
      </c>
      <c r="U13" s="219">
        <v>0</v>
      </c>
      <c r="V13" s="219">
        <f>ROUND(E13*U13,2)</f>
        <v>0</v>
      </c>
      <c r="W13" s="219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133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x14ac:dyDescent="0.2">
      <c r="A14" s="222" t="s">
        <v>126</v>
      </c>
      <c r="B14" s="223" t="s">
        <v>100</v>
      </c>
      <c r="C14" s="243" t="s">
        <v>28</v>
      </c>
      <c r="D14" s="224"/>
      <c r="E14" s="225"/>
      <c r="F14" s="226"/>
      <c r="G14" s="226">
        <f>SUMIF(AG15:AG15,"&lt;&gt;NOR",G15:G15)</f>
        <v>0</v>
      </c>
      <c r="H14" s="226"/>
      <c r="I14" s="226">
        <f>SUM(I15:I15)</f>
        <v>0</v>
      </c>
      <c r="J14" s="226"/>
      <c r="K14" s="226">
        <f>SUM(K15:K15)</f>
        <v>0</v>
      </c>
      <c r="L14" s="226"/>
      <c r="M14" s="226">
        <f>SUM(M15:M15)</f>
        <v>0</v>
      </c>
      <c r="N14" s="226"/>
      <c r="O14" s="226">
        <f>SUM(O15:O15)</f>
        <v>0</v>
      </c>
      <c r="P14" s="226"/>
      <c r="Q14" s="226">
        <f>SUM(Q15:Q15)</f>
        <v>0</v>
      </c>
      <c r="R14" s="226"/>
      <c r="S14" s="226"/>
      <c r="T14" s="227"/>
      <c r="U14" s="221"/>
      <c r="V14" s="221">
        <f>SUM(V15:V15)</f>
        <v>1</v>
      </c>
      <c r="W14" s="221"/>
      <c r="AG14" t="s">
        <v>127</v>
      </c>
    </row>
    <row r="15" spans="1:60" outlineLevel="1" x14ac:dyDescent="0.2">
      <c r="A15" s="228">
        <v>6</v>
      </c>
      <c r="B15" s="229" t="s">
        <v>142</v>
      </c>
      <c r="C15" s="245" t="s">
        <v>143</v>
      </c>
      <c r="D15" s="230" t="s">
        <v>130</v>
      </c>
      <c r="E15" s="231">
        <v>1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33">
        <v>0</v>
      </c>
      <c r="O15" s="233">
        <f>ROUND(E15*N15,2)</f>
        <v>0</v>
      </c>
      <c r="P15" s="233">
        <v>0</v>
      </c>
      <c r="Q15" s="233">
        <f>ROUND(E15*P15,2)</f>
        <v>0</v>
      </c>
      <c r="R15" s="233"/>
      <c r="S15" s="233" t="s">
        <v>131</v>
      </c>
      <c r="T15" s="234" t="s">
        <v>132</v>
      </c>
      <c r="U15" s="219">
        <v>1</v>
      </c>
      <c r="V15" s="219">
        <f>ROUND(E15*U15,2)</f>
        <v>1</v>
      </c>
      <c r="W15" s="219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144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x14ac:dyDescent="0.2">
      <c r="A16" s="1"/>
      <c r="B16" s="2"/>
      <c r="C16" s="246"/>
      <c r="D16" s="4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AE16">
        <v>15</v>
      </c>
      <c r="AF16">
        <v>21</v>
      </c>
    </row>
    <row r="17" spans="1:33" x14ac:dyDescent="0.2">
      <c r="A17" s="212"/>
      <c r="B17" s="213" t="s">
        <v>29</v>
      </c>
      <c r="C17" s="247"/>
      <c r="D17" s="214"/>
      <c r="E17" s="215"/>
      <c r="F17" s="215"/>
      <c r="G17" s="242">
        <f>G8+G14</f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AE17">
        <f>SUMIF(L7:L15,AE16,G7:G15)</f>
        <v>0</v>
      </c>
      <c r="AF17">
        <f>SUMIF(L7:L15,AF16,G7:G15)</f>
        <v>0</v>
      </c>
      <c r="AG17" t="s">
        <v>145</v>
      </c>
    </row>
    <row r="18" spans="1:33" x14ac:dyDescent="0.2">
      <c r="C18" s="248"/>
      <c r="D18" s="192"/>
      <c r="AG18" t="s">
        <v>146</v>
      </c>
    </row>
    <row r="19" spans="1:33" x14ac:dyDescent="0.2">
      <c r="D19" s="192"/>
    </row>
    <row r="20" spans="1:33" x14ac:dyDescent="0.2">
      <c r="D20" s="192"/>
    </row>
    <row r="21" spans="1:33" x14ac:dyDescent="0.2">
      <c r="D21" s="192"/>
    </row>
    <row r="22" spans="1:33" x14ac:dyDescent="0.2">
      <c r="D22" s="192"/>
    </row>
    <row r="23" spans="1:33" x14ac:dyDescent="0.2">
      <c r="D23" s="192"/>
    </row>
    <row r="24" spans="1:33" x14ac:dyDescent="0.2">
      <c r="D24" s="192"/>
    </row>
    <row r="25" spans="1:33" x14ac:dyDescent="0.2">
      <c r="D25" s="192"/>
    </row>
    <row r="26" spans="1:33" x14ac:dyDescent="0.2">
      <c r="D26" s="192"/>
    </row>
    <row r="27" spans="1:33" x14ac:dyDescent="0.2">
      <c r="D27" s="192"/>
    </row>
    <row r="28" spans="1:33" x14ac:dyDescent="0.2">
      <c r="D28" s="192"/>
    </row>
    <row r="29" spans="1:33" x14ac:dyDescent="0.2">
      <c r="D29" s="192"/>
    </row>
    <row r="30" spans="1:33" x14ac:dyDescent="0.2">
      <c r="D30" s="192"/>
    </row>
    <row r="31" spans="1:33" x14ac:dyDescent="0.2">
      <c r="D31" s="192"/>
    </row>
    <row r="32" spans="1:33" x14ac:dyDescent="0.2">
      <c r="D32" s="192"/>
    </row>
    <row r="33" spans="4:4" x14ac:dyDescent="0.2">
      <c r="D33" s="192"/>
    </row>
    <row r="34" spans="4:4" x14ac:dyDescent="0.2">
      <c r="D34" s="192"/>
    </row>
    <row r="35" spans="4:4" x14ac:dyDescent="0.2">
      <c r="D35" s="192"/>
    </row>
    <row r="36" spans="4:4" x14ac:dyDescent="0.2">
      <c r="D36" s="192"/>
    </row>
    <row r="37" spans="4:4" x14ac:dyDescent="0.2">
      <c r="D37" s="192"/>
    </row>
    <row r="38" spans="4:4" x14ac:dyDescent="0.2">
      <c r="D38" s="192"/>
    </row>
    <row r="39" spans="4:4" x14ac:dyDescent="0.2">
      <c r="D39" s="192"/>
    </row>
    <row r="40" spans="4:4" x14ac:dyDescent="0.2">
      <c r="D40" s="192"/>
    </row>
    <row r="41" spans="4:4" x14ac:dyDescent="0.2">
      <c r="D41" s="192"/>
    </row>
    <row r="42" spans="4:4" x14ac:dyDescent="0.2">
      <c r="D42" s="192"/>
    </row>
    <row r="43" spans="4:4" x14ac:dyDescent="0.2">
      <c r="D43" s="192"/>
    </row>
    <row r="44" spans="4:4" x14ac:dyDescent="0.2">
      <c r="D44" s="192"/>
    </row>
    <row r="45" spans="4:4" x14ac:dyDescent="0.2">
      <c r="D45" s="192"/>
    </row>
    <row r="46" spans="4:4" x14ac:dyDescent="0.2">
      <c r="D46" s="192"/>
    </row>
    <row r="47" spans="4:4" x14ac:dyDescent="0.2">
      <c r="D47" s="192"/>
    </row>
    <row r="48" spans="4:4" x14ac:dyDescent="0.2">
      <c r="D48" s="192"/>
    </row>
    <row r="49" spans="4:4" x14ac:dyDescent="0.2">
      <c r="D49" s="192"/>
    </row>
    <row r="50" spans="4:4" x14ac:dyDescent="0.2">
      <c r="D50" s="192"/>
    </row>
    <row r="51" spans="4:4" x14ac:dyDescent="0.2">
      <c r="D51" s="192"/>
    </row>
    <row r="52" spans="4:4" x14ac:dyDescent="0.2">
      <c r="D52" s="192"/>
    </row>
    <row r="53" spans="4:4" x14ac:dyDescent="0.2">
      <c r="D53" s="192"/>
    </row>
    <row r="54" spans="4:4" x14ac:dyDescent="0.2">
      <c r="D54" s="192"/>
    </row>
    <row r="55" spans="4:4" x14ac:dyDescent="0.2">
      <c r="D55" s="192"/>
    </row>
    <row r="56" spans="4:4" x14ac:dyDescent="0.2">
      <c r="D56" s="192"/>
    </row>
    <row r="57" spans="4:4" x14ac:dyDescent="0.2">
      <c r="D57" s="192"/>
    </row>
    <row r="58" spans="4:4" x14ac:dyDescent="0.2">
      <c r="D58" s="192"/>
    </row>
    <row r="59" spans="4:4" x14ac:dyDescent="0.2">
      <c r="D59" s="192"/>
    </row>
    <row r="60" spans="4:4" x14ac:dyDescent="0.2">
      <c r="D60" s="192"/>
    </row>
    <row r="61" spans="4:4" x14ac:dyDescent="0.2">
      <c r="D61" s="192"/>
    </row>
    <row r="62" spans="4:4" x14ac:dyDescent="0.2">
      <c r="D62" s="192"/>
    </row>
    <row r="63" spans="4:4" x14ac:dyDescent="0.2">
      <c r="D63" s="192"/>
    </row>
    <row r="64" spans="4:4" x14ac:dyDescent="0.2">
      <c r="D64" s="192"/>
    </row>
    <row r="65" spans="4:4" x14ac:dyDescent="0.2">
      <c r="D65" s="192"/>
    </row>
    <row r="66" spans="4:4" x14ac:dyDescent="0.2">
      <c r="D66" s="192"/>
    </row>
    <row r="67" spans="4:4" x14ac:dyDescent="0.2">
      <c r="D67" s="192"/>
    </row>
    <row r="68" spans="4:4" x14ac:dyDescent="0.2">
      <c r="D68" s="192"/>
    </row>
    <row r="69" spans="4:4" x14ac:dyDescent="0.2">
      <c r="D69" s="192"/>
    </row>
    <row r="70" spans="4:4" x14ac:dyDescent="0.2">
      <c r="D70" s="192"/>
    </row>
    <row r="71" spans="4:4" x14ac:dyDescent="0.2">
      <c r="D71" s="192"/>
    </row>
    <row r="72" spans="4:4" x14ac:dyDescent="0.2">
      <c r="D72" s="192"/>
    </row>
    <row r="73" spans="4:4" x14ac:dyDescent="0.2">
      <c r="D73" s="192"/>
    </row>
    <row r="74" spans="4:4" x14ac:dyDescent="0.2">
      <c r="D74" s="192"/>
    </row>
    <row r="75" spans="4:4" x14ac:dyDescent="0.2">
      <c r="D75" s="192"/>
    </row>
    <row r="76" spans="4:4" x14ac:dyDescent="0.2">
      <c r="D76" s="192"/>
    </row>
    <row r="77" spans="4:4" x14ac:dyDescent="0.2">
      <c r="D77" s="192"/>
    </row>
    <row r="78" spans="4:4" x14ac:dyDescent="0.2">
      <c r="D78" s="192"/>
    </row>
    <row r="79" spans="4:4" x14ac:dyDescent="0.2">
      <c r="D79" s="192"/>
    </row>
    <row r="80" spans="4:4" x14ac:dyDescent="0.2">
      <c r="D80" s="192"/>
    </row>
    <row r="81" spans="4:4" x14ac:dyDescent="0.2">
      <c r="D81" s="192"/>
    </row>
    <row r="82" spans="4:4" x14ac:dyDescent="0.2">
      <c r="D82" s="192"/>
    </row>
    <row r="83" spans="4:4" x14ac:dyDescent="0.2">
      <c r="D83" s="192"/>
    </row>
    <row r="84" spans="4:4" x14ac:dyDescent="0.2">
      <c r="D84" s="192"/>
    </row>
    <row r="85" spans="4:4" x14ac:dyDescent="0.2">
      <c r="D85" s="192"/>
    </row>
    <row r="86" spans="4:4" x14ac:dyDescent="0.2">
      <c r="D86" s="192"/>
    </row>
    <row r="87" spans="4:4" x14ac:dyDescent="0.2">
      <c r="D87" s="192"/>
    </row>
    <row r="88" spans="4:4" x14ac:dyDescent="0.2">
      <c r="D88" s="192"/>
    </row>
    <row r="89" spans="4:4" x14ac:dyDescent="0.2">
      <c r="D89" s="192"/>
    </row>
    <row r="90" spans="4:4" x14ac:dyDescent="0.2">
      <c r="D90" s="192"/>
    </row>
    <row r="91" spans="4:4" x14ac:dyDescent="0.2">
      <c r="D91" s="192"/>
    </row>
    <row r="92" spans="4:4" x14ac:dyDescent="0.2">
      <c r="D92" s="192"/>
    </row>
    <row r="93" spans="4:4" x14ac:dyDescent="0.2">
      <c r="D93" s="192"/>
    </row>
    <row r="94" spans="4:4" x14ac:dyDescent="0.2">
      <c r="D94" s="192"/>
    </row>
    <row r="95" spans="4:4" x14ac:dyDescent="0.2">
      <c r="D95" s="192"/>
    </row>
    <row r="96" spans="4:4" x14ac:dyDescent="0.2">
      <c r="D96" s="192"/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algorithmName="SHA-512" hashValue="uYvTb5hqGTsHRxXTGt5oaCPqCfZxieesgNqeNiF2mn05JWZJ3B1Wa8tYk3DTop47xBGxcNZQKQzV6Pz1ercG8A==" saltValue="H42w5FiIMjZ5Q2EovAxlZg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zoomScale="160" zoomScaleNormal="160" workbookViewId="0">
      <pane ySplit="7" topLeftCell="A47" activePane="bottomLeft" state="frozen"/>
      <selection pane="bottomLeft" activeCell="A9" sqref="A9"/>
    </sheetView>
  </sheetViews>
  <sheetFormatPr defaultRowHeight="12.75" outlineLevelRow="1" x14ac:dyDescent="0.2"/>
  <cols>
    <col min="1" max="1" width="3.42578125" customWidth="1"/>
    <col min="2" max="2" width="12.5703125" style="198" customWidth="1"/>
    <col min="3" max="3" width="63.28515625" style="19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101</v>
      </c>
      <c r="B1" s="193"/>
      <c r="C1" s="193"/>
      <c r="D1" s="193"/>
      <c r="E1" s="193"/>
      <c r="F1" s="193"/>
      <c r="G1" s="193"/>
      <c r="AG1" t="s">
        <v>102</v>
      </c>
    </row>
    <row r="2" spans="1:60" ht="24.95" customHeight="1" x14ac:dyDescent="0.2">
      <c r="A2" s="194" t="s">
        <v>7</v>
      </c>
      <c r="B2" s="7" t="s">
        <v>44</v>
      </c>
      <c r="C2" s="197" t="s">
        <v>45</v>
      </c>
      <c r="D2" s="195"/>
      <c r="E2" s="195"/>
      <c r="F2" s="195"/>
      <c r="G2" s="196"/>
      <c r="AG2" t="s">
        <v>103</v>
      </c>
    </row>
    <row r="3" spans="1:60" ht="24.95" customHeight="1" x14ac:dyDescent="0.2">
      <c r="A3" s="194" t="s">
        <v>8</v>
      </c>
      <c r="B3" s="7" t="s">
        <v>52</v>
      </c>
      <c r="C3" s="197" t="s">
        <v>45</v>
      </c>
      <c r="D3" s="195"/>
      <c r="E3" s="195"/>
      <c r="F3" s="195"/>
      <c r="G3" s="196"/>
      <c r="AC3" s="198" t="s">
        <v>103</v>
      </c>
      <c r="AG3" t="s">
        <v>104</v>
      </c>
    </row>
    <row r="4" spans="1:60" ht="24.95" customHeight="1" x14ac:dyDescent="0.2">
      <c r="A4" s="199" t="s">
        <v>9</v>
      </c>
      <c r="B4" s="200" t="s">
        <v>55</v>
      </c>
      <c r="C4" s="201" t="s">
        <v>45</v>
      </c>
      <c r="D4" s="202"/>
      <c r="E4" s="202"/>
      <c r="F4" s="202"/>
      <c r="G4" s="203"/>
      <c r="AG4" t="s">
        <v>105</v>
      </c>
    </row>
    <row r="5" spans="1:60" x14ac:dyDescent="0.2">
      <c r="D5" s="192"/>
    </row>
    <row r="6" spans="1:60" ht="38.25" x14ac:dyDescent="0.2">
      <c r="A6" s="205" t="s">
        <v>106</v>
      </c>
      <c r="B6" s="207" t="s">
        <v>107</v>
      </c>
      <c r="C6" s="207" t="s">
        <v>108</v>
      </c>
      <c r="D6" s="206" t="s">
        <v>109</v>
      </c>
      <c r="E6" s="205" t="s">
        <v>110</v>
      </c>
      <c r="F6" s="204" t="s">
        <v>111</v>
      </c>
      <c r="G6" s="205" t="s">
        <v>29</v>
      </c>
      <c r="H6" s="208" t="s">
        <v>30</v>
      </c>
      <c r="I6" s="208" t="s">
        <v>112</v>
      </c>
      <c r="J6" s="208" t="s">
        <v>31</v>
      </c>
      <c r="K6" s="208" t="s">
        <v>113</v>
      </c>
      <c r="L6" s="208" t="s">
        <v>114</v>
      </c>
      <c r="M6" s="208" t="s">
        <v>115</v>
      </c>
      <c r="N6" s="208" t="s">
        <v>116</v>
      </c>
      <c r="O6" s="208" t="s">
        <v>117</v>
      </c>
      <c r="P6" s="208" t="s">
        <v>118</v>
      </c>
      <c r="Q6" s="208" t="s">
        <v>119</v>
      </c>
      <c r="R6" s="208" t="s">
        <v>120</v>
      </c>
      <c r="S6" s="208" t="s">
        <v>121</v>
      </c>
      <c r="T6" s="208" t="s">
        <v>122</v>
      </c>
      <c r="U6" s="208" t="s">
        <v>123</v>
      </c>
      <c r="V6" s="208" t="s">
        <v>124</v>
      </c>
      <c r="W6" s="208" t="s">
        <v>125</v>
      </c>
    </row>
    <row r="7" spans="1:60" hidden="1" x14ac:dyDescent="0.2">
      <c r="A7" s="1"/>
      <c r="B7" s="2"/>
      <c r="C7" s="2"/>
      <c r="D7" s="4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22" t="s">
        <v>126</v>
      </c>
      <c r="B8" s="223" t="s">
        <v>60</v>
      </c>
      <c r="C8" s="243" t="s">
        <v>61</v>
      </c>
      <c r="D8" s="224"/>
      <c r="E8" s="225"/>
      <c r="F8" s="226"/>
      <c r="G8" s="226">
        <f>SUMIF(AG9:AG13,"&lt;&gt;NOR",G9:G13)</f>
        <v>0</v>
      </c>
      <c r="H8" s="226"/>
      <c r="I8" s="226">
        <f>SUM(I9:I13)</f>
        <v>0</v>
      </c>
      <c r="J8" s="226"/>
      <c r="K8" s="226">
        <f>SUM(K9:K13)</f>
        <v>0</v>
      </c>
      <c r="L8" s="226"/>
      <c r="M8" s="226">
        <f>SUM(M9:M13)</f>
        <v>0</v>
      </c>
      <c r="N8" s="226"/>
      <c r="O8" s="226">
        <f>SUM(O9:O13)</f>
        <v>0</v>
      </c>
      <c r="P8" s="226"/>
      <c r="Q8" s="226">
        <f>SUM(Q9:Q13)</f>
        <v>0</v>
      </c>
      <c r="R8" s="226"/>
      <c r="S8" s="226"/>
      <c r="T8" s="227"/>
      <c r="U8" s="221"/>
      <c r="V8" s="221">
        <f>SUM(V9:V13)</f>
        <v>0.56999999999999995</v>
      </c>
      <c r="W8" s="221"/>
      <c r="AG8" t="s">
        <v>127</v>
      </c>
    </row>
    <row r="9" spans="1:60" outlineLevel="1" x14ac:dyDescent="0.2">
      <c r="A9" s="228">
        <v>1</v>
      </c>
      <c r="B9" s="229" t="s">
        <v>147</v>
      </c>
      <c r="C9" s="245" t="s">
        <v>148</v>
      </c>
      <c r="D9" s="230" t="s">
        <v>149</v>
      </c>
      <c r="E9" s="231">
        <v>43.974499999999999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 t="s">
        <v>150</v>
      </c>
      <c r="S9" s="233" t="s">
        <v>131</v>
      </c>
      <c r="T9" s="234" t="s">
        <v>131</v>
      </c>
      <c r="U9" s="219">
        <v>1.2999999999999999E-2</v>
      </c>
      <c r="V9" s="219">
        <f>ROUND(E9*U9,2)</f>
        <v>0.56999999999999995</v>
      </c>
      <c r="W9" s="219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151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">
      <c r="A10" s="216"/>
      <c r="B10" s="217"/>
      <c r="C10" s="256" t="s">
        <v>152</v>
      </c>
      <c r="D10" s="251"/>
      <c r="E10" s="251"/>
      <c r="F10" s="251"/>
      <c r="G10" s="251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153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16"/>
      <c r="B11" s="217"/>
      <c r="C11" s="257" t="s">
        <v>154</v>
      </c>
      <c r="D11" s="249"/>
      <c r="E11" s="250">
        <v>43.974499999999999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155</v>
      </c>
      <c r="AH11" s="209">
        <v>0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28">
        <v>2</v>
      </c>
      <c r="B12" s="229" t="s">
        <v>156</v>
      </c>
      <c r="C12" s="245" t="s">
        <v>157</v>
      </c>
      <c r="D12" s="230" t="s">
        <v>158</v>
      </c>
      <c r="E12" s="231">
        <v>87.948999999999998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33">
        <v>0</v>
      </c>
      <c r="O12" s="233">
        <f>ROUND(E12*N12,2)</f>
        <v>0</v>
      </c>
      <c r="P12" s="233">
        <v>0</v>
      </c>
      <c r="Q12" s="233">
        <f>ROUND(E12*P12,2)</f>
        <v>0</v>
      </c>
      <c r="R12" s="233"/>
      <c r="S12" s="233" t="s">
        <v>159</v>
      </c>
      <c r="T12" s="234" t="s">
        <v>132</v>
      </c>
      <c r="U12" s="219">
        <v>0</v>
      </c>
      <c r="V12" s="219">
        <f>ROUND(E12*U12,2)</f>
        <v>0</v>
      </c>
      <c r="W12" s="219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151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16"/>
      <c r="B13" s="217"/>
      <c r="C13" s="257" t="s">
        <v>160</v>
      </c>
      <c r="D13" s="249"/>
      <c r="E13" s="250">
        <v>87.95</v>
      </c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155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x14ac:dyDescent="0.2">
      <c r="A14" s="222" t="s">
        <v>126</v>
      </c>
      <c r="B14" s="223" t="s">
        <v>62</v>
      </c>
      <c r="C14" s="243" t="s">
        <v>63</v>
      </c>
      <c r="D14" s="224"/>
      <c r="E14" s="225"/>
      <c r="F14" s="226"/>
      <c r="G14" s="226">
        <f>SUMIF(AG15:AG15,"&lt;&gt;NOR",G15:G15)</f>
        <v>0</v>
      </c>
      <c r="H14" s="226"/>
      <c r="I14" s="226">
        <f>SUM(I15:I15)</f>
        <v>0</v>
      </c>
      <c r="J14" s="226"/>
      <c r="K14" s="226">
        <f>SUM(K15:K15)</f>
        <v>0</v>
      </c>
      <c r="L14" s="226"/>
      <c r="M14" s="226">
        <f>SUM(M15:M15)</f>
        <v>0</v>
      </c>
      <c r="N14" s="226"/>
      <c r="O14" s="226">
        <f>SUM(O15:O15)</f>
        <v>2.4900000000000002</v>
      </c>
      <c r="P14" s="226"/>
      <c r="Q14" s="226">
        <f>SUM(Q15:Q15)</f>
        <v>0</v>
      </c>
      <c r="R14" s="226"/>
      <c r="S14" s="226"/>
      <c r="T14" s="227"/>
      <c r="U14" s="221"/>
      <c r="V14" s="221">
        <f>SUM(V15:V15)</f>
        <v>649.34</v>
      </c>
      <c r="W14" s="221"/>
      <c r="AG14" t="s">
        <v>127</v>
      </c>
    </row>
    <row r="15" spans="1:60" ht="22.5" outlineLevel="1" x14ac:dyDescent="0.2">
      <c r="A15" s="235">
        <v>3</v>
      </c>
      <c r="B15" s="236" t="s">
        <v>161</v>
      </c>
      <c r="C15" s="244" t="s">
        <v>162</v>
      </c>
      <c r="D15" s="237" t="s">
        <v>158</v>
      </c>
      <c r="E15" s="238">
        <v>109.5</v>
      </c>
      <c r="F15" s="239"/>
      <c r="G15" s="240">
        <f>ROUND(E15*F15,2)</f>
        <v>0</v>
      </c>
      <c r="H15" s="239"/>
      <c r="I15" s="240">
        <f>ROUND(E15*H15,2)</f>
        <v>0</v>
      </c>
      <c r="J15" s="239"/>
      <c r="K15" s="240">
        <f>ROUND(E15*J15,2)</f>
        <v>0</v>
      </c>
      <c r="L15" s="240">
        <v>21</v>
      </c>
      <c r="M15" s="240">
        <f>G15*(1+L15/100)</f>
        <v>0</v>
      </c>
      <c r="N15" s="240">
        <v>2.2700000000000001E-2</v>
      </c>
      <c r="O15" s="240">
        <f>ROUND(E15*N15,2)</f>
        <v>2.4900000000000002</v>
      </c>
      <c r="P15" s="240">
        <v>0</v>
      </c>
      <c r="Q15" s="240">
        <f>ROUND(E15*P15,2)</f>
        <v>0</v>
      </c>
      <c r="R15" s="240" t="s">
        <v>163</v>
      </c>
      <c r="S15" s="240" t="s">
        <v>131</v>
      </c>
      <c r="T15" s="241" t="s">
        <v>131</v>
      </c>
      <c r="U15" s="219">
        <v>5.93</v>
      </c>
      <c r="V15" s="219">
        <f>ROUND(E15*U15,2)</f>
        <v>649.34</v>
      </c>
      <c r="W15" s="219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164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x14ac:dyDescent="0.2">
      <c r="A16" s="222" t="s">
        <v>126</v>
      </c>
      <c r="B16" s="223" t="s">
        <v>64</v>
      </c>
      <c r="C16" s="243" t="s">
        <v>65</v>
      </c>
      <c r="D16" s="224"/>
      <c r="E16" s="225"/>
      <c r="F16" s="226"/>
      <c r="G16" s="226">
        <f>SUMIF(AG17:AG19,"&lt;&gt;NOR",G17:G19)</f>
        <v>0</v>
      </c>
      <c r="H16" s="226"/>
      <c r="I16" s="226">
        <f>SUM(I17:I19)</f>
        <v>0</v>
      </c>
      <c r="J16" s="226"/>
      <c r="K16" s="226">
        <f>SUM(K17:K19)</f>
        <v>0</v>
      </c>
      <c r="L16" s="226"/>
      <c r="M16" s="226">
        <f>SUM(M17:M19)</f>
        <v>0</v>
      </c>
      <c r="N16" s="226"/>
      <c r="O16" s="226">
        <f>SUM(O17:O19)</f>
        <v>3.9</v>
      </c>
      <c r="P16" s="226"/>
      <c r="Q16" s="226">
        <f>SUM(Q17:Q19)</f>
        <v>0</v>
      </c>
      <c r="R16" s="226"/>
      <c r="S16" s="226"/>
      <c r="T16" s="227"/>
      <c r="U16" s="221"/>
      <c r="V16" s="221">
        <f>SUM(V17:V19)</f>
        <v>48.42</v>
      </c>
      <c r="W16" s="221"/>
      <c r="AG16" t="s">
        <v>127</v>
      </c>
    </row>
    <row r="17" spans="1:60" ht="22.5" outlineLevel="1" x14ac:dyDescent="0.2">
      <c r="A17" s="228">
        <v>4</v>
      </c>
      <c r="B17" s="229" t="s">
        <v>165</v>
      </c>
      <c r="C17" s="245" t="s">
        <v>166</v>
      </c>
      <c r="D17" s="230" t="s">
        <v>149</v>
      </c>
      <c r="E17" s="231">
        <v>20.88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33">
        <v>0.15853999999999999</v>
      </c>
      <c r="O17" s="233">
        <f>ROUND(E17*N17,2)</f>
        <v>3.31</v>
      </c>
      <c r="P17" s="233">
        <v>0</v>
      </c>
      <c r="Q17" s="233">
        <f>ROUND(E17*P17,2)</f>
        <v>0</v>
      </c>
      <c r="R17" s="233" t="s">
        <v>167</v>
      </c>
      <c r="S17" s="233" t="s">
        <v>131</v>
      </c>
      <c r="T17" s="234" t="s">
        <v>131</v>
      </c>
      <c r="U17" s="219">
        <v>0.93110000000000004</v>
      </c>
      <c r="V17" s="219">
        <f>ROUND(E17*U17,2)</f>
        <v>19.440000000000001</v>
      </c>
      <c r="W17" s="219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164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 x14ac:dyDescent="0.2">
      <c r="A18" s="216"/>
      <c r="B18" s="217"/>
      <c r="C18" s="257" t="s">
        <v>168</v>
      </c>
      <c r="D18" s="249"/>
      <c r="E18" s="250">
        <v>20.88</v>
      </c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155</v>
      </c>
      <c r="AH18" s="209">
        <v>0</v>
      </c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ht="33.75" outlineLevel="1" x14ac:dyDescent="0.2">
      <c r="A19" s="235">
        <v>5</v>
      </c>
      <c r="B19" s="236" t="s">
        <v>169</v>
      </c>
      <c r="C19" s="244" t="s">
        <v>170</v>
      </c>
      <c r="D19" s="237" t="s">
        <v>149</v>
      </c>
      <c r="E19" s="238">
        <v>42</v>
      </c>
      <c r="F19" s="239"/>
      <c r="G19" s="240">
        <f>ROUND(E19*F19,2)</f>
        <v>0</v>
      </c>
      <c r="H19" s="239"/>
      <c r="I19" s="240">
        <f>ROUND(E19*H19,2)</f>
        <v>0</v>
      </c>
      <c r="J19" s="239"/>
      <c r="K19" s="240">
        <f>ROUND(E19*J19,2)</f>
        <v>0</v>
      </c>
      <c r="L19" s="240">
        <v>21</v>
      </c>
      <c r="M19" s="240">
        <f>G19*(1+L19/100)</f>
        <v>0</v>
      </c>
      <c r="N19" s="240">
        <v>1.41E-2</v>
      </c>
      <c r="O19" s="240">
        <f>ROUND(E19*N19,2)</f>
        <v>0.59</v>
      </c>
      <c r="P19" s="240">
        <v>0</v>
      </c>
      <c r="Q19" s="240">
        <f>ROUND(E19*P19,2)</f>
        <v>0</v>
      </c>
      <c r="R19" s="240" t="s">
        <v>167</v>
      </c>
      <c r="S19" s="240" t="s">
        <v>131</v>
      </c>
      <c r="T19" s="241" t="s">
        <v>171</v>
      </c>
      <c r="U19" s="219">
        <v>0.69</v>
      </c>
      <c r="V19" s="219">
        <f>ROUND(E19*U19,2)</f>
        <v>28.98</v>
      </c>
      <c r="W19" s="219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164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x14ac:dyDescent="0.2">
      <c r="A20" s="222" t="s">
        <v>126</v>
      </c>
      <c r="B20" s="223" t="s">
        <v>66</v>
      </c>
      <c r="C20" s="243" t="s">
        <v>67</v>
      </c>
      <c r="D20" s="224"/>
      <c r="E20" s="225"/>
      <c r="F20" s="226"/>
      <c r="G20" s="226">
        <f>SUMIF(AG21:AG21,"&lt;&gt;NOR",G21:G21)</f>
        <v>0</v>
      </c>
      <c r="H20" s="226"/>
      <c r="I20" s="226">
        <f>SUM(I21:I21)</f>
        <v>0</v>
      </c>
      <c r="J20" s="226"/>
      <c r="K20" s="226">
        <f>SUM(K21:K21)</f>
        <v>0</v>
      </c>
      <c r="L20" s="226"/>
      <c r="M20" s="226">
        <f>SUM(M21:M21)</f>
        <v>0</v>
      </c>
      <c r="N20" s="226"/>
      <c r="O20" s="226">
        <f>SUM(O21:O21)</f>
        <v>3.75</v>
      </c>
      <c r="P20" s="226"/>
      <c r="Q20" s="226">
        <f>SUM(Q21:Q21)</f>
        <v>0</v>
      </c>
      <c r="R20" s="226"/>
      <c r="S20" s="226"/>
      <c r="T20" s="227"/>
      <c r="U20" s="221"/>
      <c r="V20" s="221">
        <f>SUM(V21:V21)</f>
        <v>330.23</v>
      </c>
      <c r="W20" s="221"/>
      <c r="AG20" t="s">
        <v>127</v>
      </c>
    </row>
    <row r="21" spans="1:60" ht="22.5" outlineLevel="1" x14ac:dyDescent="0.2">
      <c r="A21" s="235">
        <v>6</v>
      </c>
      <c r="B21" s="236" t="s">
        <v>172</v>
      </c>
      <c r="C21" s="244" t="s">
        <v>173</v>
      </c>
      <c r="D21" s="237" t="s">
        <v>149</v>
      </c>
      <c r="E21" s="238">
        <v>303.24</v>
      </c>
      <c r="F21" s="239"/>
      <c r="G21" s="240">
        <f>ROUND(E21*F21,2)</f>
        <v>0</v>
      </c>
      <c r="H21" s="239"/>
      <c r="I21" s="240">
        <f>ROUND(E21*H21,2)</f>
        <v>0</v>
      </c>
      <c r="J21" s="239"/>
      <c r="K21" s="240">
        <f>ROUND(E21*J21,2)</f>
        <v>0</v>
      </c>
      <c r="L21" s="240">
        <v>21</v>
      </c>
      <c r="M21" s="240">
        <f>G21*(1+L21/100)</f>
        <v>0</v>
      </c>
      <c r="N21" s="240">
        <v>1.235E-2</v>
      </c>
      <c r="O21" s="240">
        <f>ROUND(E21*N21,2)</f>
        <v>3.75</v>
      </c>
      <c r="P21" s="240">
        <v>0</v>
      </c>
      <c r="Q21" s="240">
        <f>ROUND(E21*P21,2)</f>
        <v>0</v>
      </c>
      <c r="R21" s="240" t="s">
        <v>167</v>
      </c>
      <c r="S21" s="240" t="s">
        <v>131</v>
      </c>
      <c r="T21" s="241" t="s">
        <v>131</v>
      </c>
      <c r="U21" s="219">
        <v>1.089</v>
      </c>
      <c r="V21" s="219">
        <f>ROUND(E21*U21,2)</f>
        <v>330.23</v>
      </c>
      <c r="W21" s="219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164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x14ac:dyDescent="0.2">
      <c r="A22" s="222" t="s">
        <v>126</v>
      </c>
      <c r="B22" s="223" t="s">
        <v>68</v>
      </c>
      <c r="C22" s="243" t="s">
        <v>69</v>
      </c>
      <c r="D22" s="224"/>
      <c r="E22" s="225"/>
      <c r="F22" s="226"/>
      <c r="G22" s="226">
        <f>SUMIF(AG23:AG28,"&lt;&gt;NOR",G23:G28)</f>
        <v>0</v>
      </c>
      <c r="H22" s="226"/>
      <c r="I22" s="226">
        <f>SUM(I23:I28)</f>
        <v>0</v>
      </c>
      <c r="J22" s="226"/>
      <c r="K22" s="226">
        <f>SUM(K23:K28)</f>
        <v>0</v>
      </c>
      <c r="L22" s="226"/>
      <c r="M22" s="226">
        <f>SUM(M23:M28)</f>
        <v>0</v>
      </c>
      <c r="N22" s="226"/>
      <c r="O22" s="226">
        <f>SUM(O23:O28)</f>
        <v>3.07</v>
      </c>
      <c r="P22" s="226"/>
      <c r="Q22" s="226">
        <f>SUM(Q23:Q28)</f>
        <v>0</v>
      </c>
      <c r="R22" s="226"/>
      <c r="S22" s="226"/>
      <c r="T22" s="227"/>
      <c r="U22" s="221"/>
      <c r="V22" s="221">
        <f>SUM(V23:V28)</f>
        <v>128.55000000000001</v>
      </c>
      <c r="W22" s="221"/>
      <c r="AG22" t="s">
        <v>127</v>
      </c>
    </row>
    <row r="23" spans="1:60" outlineLevel="1" x14ac:dyDescent="0.2">
      <c r="A23" s="228">
        <v>7</v>
      </c>
      <c r="B23" s="229" t="s">
        <v>174</v>
      </c>
      <c r="C23" s="245" t="s">
        <v>175</v>
      </c>
      <c r="D23" s="230" t="s">
        <v>158</v>
      </c>
      <c r="E23" s="231">
        <v>239.26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33">
        <v>2.3800000000000002E-3</v>
      </c>
      <c r="O23" s="233">
        <f>ROUND(E23*N23,2)</f>
        <v>0.56999999999999995</v>
      </c>
      <c r="P23" s="233">
        <v>0</v>
      </c>
      <c r="Q23" s="233">
        <f>ROUND(E23*P23,2)</f>
        <v>0</v>
      </c>
      <c r="R23" s="233" t="s">
        <v>163</v>
      </c>
      <c r="S23" s="233" t="s">
        <v>131</v>
      </c>
      <c r="T23" s="234" t="s">
        <v>131</v>
      </c>
      <c r="U23" s="219">
        <v>0.18232999999999999</v>
      </c>
      <c r="V23" s="219">
        <f>ROUND(E23*U23,2)</f>
        <v>43.62</v>
      </c>
      <c r="W23" s="219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151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57" t="s">
        <v>176</v>
      </c>
      <c r="D24" s="249"/>
      <c r="E24" s="250">
        <v>206.4</v>
      </c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155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16"/>
      <c r="B25" s="217"/>
      <c r="C25" s="257" t="s">
        <v>177</v>
      </c>
      <c r="D25" s="249"/>
      <c r="E25" s="250">
        <v>32.86</v>
      </c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155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 x14ac:dyDescent="0.2">
      <c r="A26" s="228">
        <v>8</v>
      </c>
      <c r="B26" s="229" t="s">
        <v>178</v>
      </c>
      <c r="C26" s="245" t="s">
        <v>179</v>
      </c>
      <c r="D26" s="230" t="s">
        <v>149</v>
      </c>
      <c r="E26" s="231">
        <v>71.718000000000004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33">
        <v>3.4909999999999997E-2</v>
      </c>
      <c r="O26" s="233">
        <f>ROUND(E26*N26,2)</f>
        <v>2.5</v>
      </c>
      <c r="P26" s="233">
        <v>0</v>
      </c>
      <c r="Q26" s="233">
        <f>ROUND(E26*P26,2)</f>
        <v>0</v>
      </c>
      <c r="R26" s="233" t="s">
        <v>163</v>
      </c>
      <c r="S26" s="233" t="s">
        <v>131</v>
      </c>
      <c r="T26" s="234" t="s">
        <v>131</v>
      </c>
      <c r="U26" s="219">
        <v>1.1841699999999999</v>
      </c>
      <c r="V26" s="219">
        <f>ROUND(E26*U26,2)</f>
        <v>84.93</v>
      </c>
      <c r="W26" s="219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151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16"/>
      <c r="B27" s="217"/>
      <c r="C27" s="256" t="s">
        <v>180</v>
      </c>
      <c r="D27" s="251"/>
      <c r="E27" s="251"/>
      <c r="F27" s="251"/>
      <c r="G27" s="251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153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1" x14ac:dyDescent="0.2">
      <c r="A28" s="216"/>
      <c r="B28" s="217"/>
      <c r="C28" s="257" t="s">
        <v>181</v>
      </c>
      <c r="D28" s="249"/>
      <c r="E28" s="250">
        <v>71.718000000000004</v>
      </c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155</v>
      </c>
      <c r="AH28" s="209">
        <v>0</v>
      </c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x14ac:dyDescent="0.2">
      <c r="A29" s="222" t="s">
        <v>126</v>
      </c>
      <c r="B29" s="223" t="s">
        <v>70</v>
      </c>
      <c r="C29" s="243" t="s">
        <v>71</v>
      </c>
      <c r="D29" s="224"/>
      <c r="E29" s="225"/>
      <c r="F29" s="226"/>
      <c r="G29" s="226">
        <f>SUMIF(AG30:AG81,"&lt;&gt;NOR",G30:G81)</f>
        <v>0</v>
      </c>
      <c r="H29" s="226"/>
      <c r="I29" s="226">
        <f>SUM(I30:I81)</f>
        <v>0</v>
      </c>
      <c r="J29" s="226"/>
      <c r="K29" s="226">
        <f>SUM(K30:K81)</f>
        <v>0</v>
      </c>
      <c r="L29" s="226"/>
      <c r="M29" s="226">
        <f>SUM(M30:M81)</f>
        <v>0</v>
      </c>
      <c r="N29" s="226"/>
      <c r="O29" s="226">
        <f>SUM(O30:O81)</f>
        <v>16.62</v>
      </c>
      <c r="P29" s="226"/>
      <c r="Q29" s="226">
        <f>SUM(Q30:Q81)</f>
        <v>0</v>
      </c>
      <c r="R29" s="226"/>
      <c r="S29" s="226"/>
      <c r="T29" s="227"/>
      <c r="U29" s="221"/>
      <c r="V29" s="221">
        <f>SUM(V30:V81)</f>
        <v>1697.76</v>
      </c>
      <c r="W29" s="221"/>
      <c r="AG29" t="s">
        <v>127</v>
      </c>
    </row>
    <row r="30" spans="1:60" ht="33.75" outlineLevel="1" x14ac:dyDescent="0.2">
      <c r="A30" s="228">
        <v>9</v>
      </c>
      <c r="B30" s="229" t="s">
        <v>182</v>
      </c>
      <c r="C30" s="245" t="s">
        <v>183</v>
      </c>
      <c r="D30" s="230" t="s">
        <v>149</v>
      </c>
      <c r="E30" s="231">
        <v>1026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33">
        <v>3.2000000000000003E-4</v>
      </c>
      <c r="O30" s="233">
        <f>ROUND(E30*N30,2)</f>
        <v>0.33</v>
      </c>
      <c r="P30" s="233">
        <v>0</v>
      </c>
      <c r="Q30" s="233">
        <f>ROUND(E30*P30,2)</f>
        <v>0</v>
      </c>
      <c r="R30" s="233" t="s">
        <v>167</v>
      </c>
      <c r="S30" s="233" t="s">
        <v>131</v>
      </c>
      <c r="T30" s="234" t="s">
        <v>131</v>
      </c>
      <c r="U30" s="219">
        <v>8.8999999999999996E-2</v>
      </c>
      <c r="V30" s="219">
        <f>ROUND(E30*U30,2)</f>
        <v>91.31</v>
      </c>
      <c r="W30" s="219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151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16"/>
      <c r="B31" s="217"/>
      <c r="C31" s="256" t="s">
        <v>184</v>
      </c>
      <c r="D31" s="251"/>
      <c r="E31" s="251"/>
      <c r="F31" s="251"/>
      <c r="G31" s="251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153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 x14ac:dyDescent="0.2">
      <c r="A32" s="216"/>
      <c r="B32" s="217"/>
      <c r="C32" s="257" t="s">
        <v>185</v>
      </c>
      <c r="D32" s="249"/>
      <c r="E32" s="250">
        <v>1026</v>
      </c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09"/>
      <c r="Y32" s="209"/>
      <c r="Z32" s="209"/>
      <c r="AA32" s="209"/>
      <c r="AB32" s="209"/>
      <c r="AC32" s="209"/>
      <c r="AD32" s="209"/>
      <c r="AE32" s="209"/>
      <c r="AF32" s="209"/>
      <c r="AG32" s="209" t="s">
        <v>155</v>
      </c>
      <c r="AH32" s="209">
        <v>0</v>
      </c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">
      <c r="A33" s="228">
        <v>10</v>
      </c>
      <c r="B33" s="229" t="s">
        <v>186</v>
      </c>
      <c r="C33" s="245" t="s">
        <v>187</v>
      </c>
      <c r="D33" s="230" t="s">
        <v>149</v>
      </c>
      <c r="E33" s="231">
        <v>128.11349999999999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33">
        <v>4.0000000000000003E-5</v>
      </c>
      <c r="O33" s="233">
        <f>ROUND(E33*N33,2)</f>
        <v>0.01</v>
      </c>
      <c r="P33" s="233">
        <v>0</v>
      </c>
      <c r="Q33" s="233">
        <f>ROUND(E33*P33,2)</f>
        <v>0</v>
      </c>
      <c r="R33" s="233" t="s">
        <v>167</v>
      </c>
      <c r="S33" s="233" t="s">
        <v>131</v>
      </c>
      <c r="T33" s="234" t="s">
        <v>131</v>
      </c>
      <c r="U33" s="219">
        <v>7.8E-2</v>
      </c>
      <c r="V33" s="219">
        <f>ROUND(E33*U33,2)</f>
        <v>9.99</v>
      </c>
      <c r="W33" s="219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151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ht="22.5" outlineLevel="1" x14ac:dyDescent="0.2">
      <c r="A34" s="216"/>
      <c r="B34" s="217"/>
      <c r="C34" s="256" t="s">
        <v>188</v>
      </c>
      <c r="D34" s="251"/>
      <c r="E34" s="251"/>
      <c r="F34" s="251"/>
      <c r="G34" s="251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153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52" t="str">
        <f>C34</f>
        <v>s rámy a zárubněmi, zábradlí, předmětů oplechování apod., které se zřizují ještě před úpravami povrchu, před jejich znečištěním při úpravách povrchu nástřikem plastických (lepivých) maltovin</v>
      </c>
      <c r="BB34" s="209"/>
      <c r="BC34" s="209"/>
      <c r="BD34" s="209"/>
      <c r="BE34" s="209"/>
      <c r="BF34" s="209"/>
      <c r="BG34" s="209"/>
      <c r="BH34" s="209"/>
    </row>
    <row r="35" spans="1:60" outlineLevel="1" x14ac:dyDescent="0.2">
      <c r="A35" s="216"/>
      <c r="B35" s="217"/>
      <c r="C35" s="257" t="s">
        <v>189</v>
      </c>
      <c r="D35" s="249"/>
      <c r="E35" s="250">
        <v>106.2135</v>
      </c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155</v>
      </c>
      <c r="AH35" s="209">
        <v>0</v>
      </c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16"/>
      <c r="B36" s="217"/>
      <c r="C36" s="257" t="s">
        <v>190</v>
      </c>
      <c r="D36" s="249"/>
      <c r="E36" s="250">
        <v>21.9</v>
      </c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155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28">
        <v>11</v>
      </c>
      <c r="B37" s="229" t="s">
        <v>191</v>
      </c>
      <c r="C37" s="245" t="s">
        <v>192</v>
      </c>
      <c r="D37" s="230" t="s">
        <v>149</v>
      </c>
      <c r="E37" s="231">
        <v>1026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33">
        <v>3.5E-4</v>
      </c>
      <c r="O37" s="233">
        <f>ROUND(E37*N37,2)</f>
        <v>0.36</v>
      </c>
      <c r="P37" s="233">
        <v>0</v>
      </c>
      <c r="Q37" s="233">
        <f>ROUND(E37*P37,2)</f>
        <v>0</v>
      </c>
      <c r="R37" s="233" t="s">
        <v>167</v>
      </c>
      <c r="S37" s="233" t="s">
        <v>131</v>
      </c>
      <c r="T37" s="234" t="s">
        <v>131</v>
      </c>
      <c r="U37" s="219">
        <v>7.0000000000000007E-2</v>
      </c>
      <c r="V37" s="219">
        <f>ROUND(E37*U37,2)</f>
        <v>71.819999999999993</v>
      </c>
      <c r="W37" s="219"/>
      <c r="X37" s="209"/>
      <c r="Y37" s="209"/>
      <c r="Z37" s="209"/>
      <c r="AA37" s="209"/>
      <c r="AB37" s="209"/>
      <c r="AC37" s="209"/>
      <c r="AD37" s="209"/>
      <c r="AE37" s="209"/>
      <c r="AF37" s="209"/>
      <c r="AG37" s="209" t="s">
        <v>151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16"/>
      <c r="B38" s="217"/>
      <c r="C38" s="257" t="s">
        <v>185</v>
      </c>
      <c r="D38" s="249"/>
      <c r="E38" s="250">
        <v>1026</v>
      </c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155</v>
      </c>
      <c r="AH38" s="209">
        <v>0</v>
      </c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ht="22.5" outlineLevel="1" x14ac:dyDescent="0.2">
      <c r="A39" s="228">
        <v>12</v>
      </c>
      <c r="B39" s="229" t="s">
        <v>193</v>
      </c>
      <c r="C39" s="245" t="s">
        <v>194</v>
      </c>
      <c r="D39" s="230" t="s">
        <v>149</v>
      </c>
      <c r="E39" s="231">
        <v>65.847999999999999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33">
        <v>1.8880000000000001E-2</v>
      </c>
      <c r="O39" s="233">
        <f>ROUND(E39*N39,2)</f>
        <v>1.24</v>
      </c>
      <c r="P39" s="233">
        <v>0</v>
      </c>
      <c r="Q39" s="233">
        <f>ROUND(E39*P39,2)</f>
        <v>0</v>
      </c>
      <c r="R39" s="233" t="s">
        <v>167</v>
      </c>
      <c r="S39" s="233" t="s">
        <v>131</v>
      </c>
      <c r="T39" s="234" t="s">
        <v>131</v>
      </c>
      <c r="U39" s="219">
        <v>1.2558</v>
      </c>
      <c r="V39" s="219">
        <f>ROUND(E39*U39,2)</f>
        <v>82.69</v>
      </c>
      <c r="W39" s="219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151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ht="22.5" outlineLevel="1" x14ac:dyDescent="0.2">
      <c r="A40" s="216"/>
      <c r="B40" s="217"/>
      <c r="C40" s="256" t="s">
        <v>195</v>
      </c>
      <c r="D40" s="251"/>
      <c r="E40" s="251"/>
      <c r="F40" s="251"/>
      <c r="G40" s="251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09"/>
      <c r="Y40" s="209"/>
      <c r="Z40" s="209"/>
      <c r="AA40" s="209"/>
      <c r="AB40" s="209"/>
      <c r="AC40" s="209"/>
      <c r="AD40" s="209"/>
      <c r="AE40" s="209"/>
      <c r="AF40" s="209"/>
      <c r="AG40" s="209" t="s">
        <v>153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52" t="str">
        <f>C40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16"/>
      <c r="B41" s="217"/>
      <c r="C41" s="258" t="s">
        <v>196</v>
      </c>
      <c r="D41" s="253"/>
      <c r="E41" s="253"/>
      <c r="F41" s="253"/>
      <c r="G41" s="253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153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16"/>
      <c r="B42" s="217"/>
      <c r="C42" s="257" t="s">
        <v>197</v>
      </c>
      <c r="D42" s="249"/>
      <c r="E42" s="250">
        <v>65.847999999999999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09"/>
      <c r="Y42" s="209"/>
      <c r="Z42" s="209"/>
      <c r="AA42" s="209"/>
      <c r="AB42" s="209"/>
      <c r="AC42" s="209"/>
      <c r="AD42" s="209"/>
      <c r="AE42" s="209"/>
      <c r="AF42" s="209"/>
      <c r="AG42" s="209" t="s">
        <v>155</v>
      </c>
      <c r="AH42" s="209">
        <v>0</v>
      </c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ht="22.5" outlineLevel="1" x14ac:dyDescent="0.2">
      <c r="A43" s="228">
        <v>13</v>
      </c>
      <c r="B43" s="229" t="s">
        <v>198</v>
      </c>
      <c r="C43" s="245" t="s">
        <v>199</v>
      </c>
      <c r="D43" s="230" t="s">
        <v>149</v>
      </c>
      <c r="E43" s="231">
        <v>629.29349999999999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33">
        <v>1.37E-2</v>
      </c>
      <c r="O43" s="233">
        <f>ROUND(E43*N43,2)</f>
        <v>8.6199999999999992</v>
      </c>
      <c r="P43" s="233">
        <v>0</v>
      </c>
      <c r="Q43" s="233">
        <f>ROUND(E43*P43,2)</f>
        <v>0</v>
      </c>
      <c r="R43" s="233" t="s">
        <v>167</v>
      </c>
      <c r="S43" s="233" t="s">
        <v>131</v>
      </c>
      <c r="T43" s="234" t="s">
        <v>131</v>
      </c>
      <c r="U43" s="219">
        <v>1.2558</v>
      </c>
      <c r="V43" s="219">
        <f>ROUND(E43*U43,2)</f>
        <v>790.27</v>
      </c>
      <c r="W43" s="219"/>
      <c r="X43" s="209"/>
      <c r="Y43" s="209"/>
      <c r="Z43" s="209"/>
      <c r="AA43" s="209"/>
      <c r="AB43" s="209"/>
      <c r="AC43" s="209"/>
      <c r="AD43" s="209"/>
      <c r="AE43" s="209"/>
      <c r="AF43" s="209"/>
      <c r="AG43" s="209" t="s">
        <v>151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ht="22.5" outlineLevel="1" x14ac:dyDescent="0.2">
      <c r="A44" s="216"/>
      <c r="B44" s="217"/>
      <c r="C44" s="256" t="s">
        <v>195</v>
      </c>
      <c r="D44" s="251"/>
      <c r="E44" s="251"/>
      <c r="F44" s="251"/>
      <c r="G44" s="251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09"/>
      <c r="Y44" s="209"/>
      <c r="Z44" s="209"/>
      <c r="AA44" s="209"/>
      <c r="AB44" s="209"/>
      <c r="AC44" s="209"/>
      <c r="AD44" s="209"/>
      <c r="AE44" s="209"/>
      <c r="AF44" s="209"/>
      <c r="AG44" s="209" t="s">
        <v>153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52" t="str">
        <f>C44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16"/>
      <c r="B45" s="217"/>
      <c r="C45" s="258" t="s">
        <v>200</v>
      </c>
      <c r="D45" s="253"/>
      <c r="E45" s="253"/>
      <c r="F45" s="253"/>
      <c r="G45" s="253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09"/>
      <c r="Y45" s="209"/>
      <c r="Z45" s="209"/>
      <c r="AA45" s="209"/>
      <c r="AB45" s="209"/>
      <c r="AC45" s="209"/>
      <c r="AD45" s="209"/>
      <c r="AE45" s="209"/>
      <c r="AF45" s="209"/>
      <c r="AG45" s="209" t="s">
        <v>153</v>
      </c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16"/>
      <c r="B46" s="217"/>
      <c r="C46" s="257" t="s">
        <v>201</v>
      </c>
      <c r="D46" s="249"/>
      <c r="E46" s="250">
        <v>462.74299999999999</v>
      </c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09"/>
      <c r="Y46" s="209"/>
      <c r="Z46" s="209"/>
      <c r="AA46" s="209"/>
      <c r="AB46" s="209"/>
      <c r="AC46" s="209"/>
      <c r="AD46" s="209"/>
      <c r="AE46" s="209"/>
      <c r="AF46" s="209"/>
      <c r="AG46" s="209" t="s">
        <v>155</v>
      </c>
      <c r="AH46" s="209">
        <v>0</v>
      </c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">
      <c r="A47" s="216"/>
      <c r="B47" s="217"/>
      <c r="C47" s="257" t="s">
        <v>202</v>
      </c>
      <c r="D47" s="249"/>
      <c r="E47" s="250">
        <v>318.46350000000001</v>
      </c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155</v>
      </c>
      <c r="AH47" s="209">
        <v>0</v>
      </c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">
      <c r="A48" s="216"/>
      <c r="B48" s="217"/>
      <c r="C48" s="257" t="s">
        <v>203</v>
      </c>
      <c r="D48" s="249"/>
      <c r="E48" s="250">
        <v>15.727</v>
      </c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09"/>
      <c r="Y48" s="209"/>
      <c r="Z48" s="209"/>
      <c r="AA48" s="209"/>
      <c r="AB48" s="209"/>
      <c r="AC48" s="209"/>
      <c r="AD48" s="209"/>
      <c r="AE48" s="209"/>
      <c r="AF48" s="209"/>
      <c r="AG48" s="209" t="s">
        <v>155</v>
      </c>
      <c r="AH48" s="209">
        <v>0</v>
      </c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">
      <c r="A49" s="216"/>
      <c r="B49" s="217"/>
      <c r="C49" s="257" t="s">
        <v>204</v>
      </c>
      <c r="D49" s="249"/>
      <c r="E49" s="250">
        <v>30.5</v>
      </c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09"/>
      <c r="Y49" s="209"/>
      <c r="Z49" s="209"/>
      <c r="AA49" s="209"/>
      <c r="AB49" s="209"/>
      <c r="AC49" s="209"/>
      <c r="AD49" s="209"/>
      <c r="AE49" s="209"/>
      <c r="AF49" s="209"/>
      <c r="AG49" s="209" t="s">
        <v>155</v>
      </c>
      <c r="AH49" s="209">
        <v>0</v>
      </c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">
      <c r="A50" s="216"/>
      <c r="B50" s="217"/>
      <c r="C50" s="257" t="s">
        <v>205</v>
      </c>
      <c r="D50" s="249"/>
      <c r="E50" s="250">
        <v>-198.14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09"/>
      <c r="Y50" s="209"/>
      <c r="Z50" s="209"/>
      <c r="AA50" s="209"/>
      <c r="AB50" s="209"/>
      <c r="AC50" s="209"/>
      <c r="AD50" s="209"/>
      <c r="AE50" s="209"/>
      <c r="AF50" s="209"/>
      <c r="AG50" s="209" t="s">
        <v>155</v>
      </c>
      <c r="AH50" s="209">
        <v>0</v>
      </c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ht="22.5" outlineLevel="1" x14ac:dyDescent="0.2">
      <c r="A51" s="228">
        <v>14</v>
      </c>
      <c r="B51" s="229" t="s">
        <v>206</v>
      </c>
      <c r="C51" s="245" t="s">
        <v>207</v>
      </c>
      <c r="D51" s="230" t="s">
        <v>149</v>
      </c>
      <c r="E51" s="231">
        <v>58.95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33">
        <v>2.8119999999999999E-2</v>
      </c>
      <c r="O51" s="233">
        <f>ROUND(E51*N51,2)</f>
        <v>1.66</v>
      </c>
      <c r="P51" s="233">
        <v>0</v>
      </c>
      <c r="Q51" s="233">
        <f>ROUND(E51*P51,2)</f>
        <v>0</v>
      </c>
      <c r="R51" s="233" t="s">
        <v>167</v>
      </c>
      <c r="S51" s="233" t="s">
        <v>131</v>
      </c>
      <c r="T51" s="234" t="s">
        <v>131</v>
      </c>
      <c r="U51" s="219">
        <v>1.2758</v>
      </c>
      <c r="V51" s="219">
        <f>ROUND(E51*U51,2)</f>
        <v>75.209999999999994</v>
      </c>
      <c r="W51" s="219"/>
      <c r="X51" s="209"/>
      <c r="Y51" s="209"/>
      <c r="Z51" s="209"/>
      <c r="AA51" s="209"/>
      <c r="AB51" s="209"/>
      <c r="AC51" s="209"/>
      <c r="AD51" s="209"/>
      <c r="AE51" s="209"/>
      <c r="AF51" s="209"/>
      <c r="AG51" s="209" t="s">
        <v>151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ht="22.5" outlineLevel="1" x14ac:dyDescent="0.2">
      <c r="A52" s="216"/>
      <c r="B52" s="217"/>
      <c r="C52" s="256" t="s">
        <v>195</v>
      </c>
      <c r="D52" s="251"/>
      <c r="E52" s="251"/>
      <c r="F52" s="251"/>
      <c r="G52" s="251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09"/>
      <c r="Y52" s="209"/>
      <c r="Z52" s="209"/>
      <c r="AA52" s="209"/>
      <c r="AB52" s="209"/>
      <c r="AC52" s="209"/>
      <c r="AD52" s="209"/>
      <c r="AE52" s="209"/>
      <c r="AF52" s="209"/>
      <c r="AG52" s="209" t="s">
        <v>153</v>
      </c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52" t="str">
        <f>C52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52" s="209"/>
      <c r="BC52" s="209"/>
      <c r="BD52" s="209"/>
      <c r="BE52" s="209"/>
      <c r="BF52" s="209"/>
      <c r="BG52" s="209"/>
      <c r="BH52" s="209"/>
    </row>
    <row r="53" spans="1:60" outlineLevel="1" x14ac:dyDescent="0.2">
      <c r="A53" s="216"/>
      <c r="B53" s="217"/>
      <c r="C53" s="258" t="s">
        <v>200</v>
      </c>
      <c r="D53" s="253"/>
      <c r="E53" s="253"/>
      <c r="F53" s="253"/>
      <c r="G53" s="253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09"/>
      <c r="Y53" s="209"/>
      <c r="Z53" s="209"/>
      <c r="AA53" s="209"/>
      <c r="AB53" s="209"/>
      <c r="AC53" s="209"/>
      <c r="AD53" s="209"/>
      <c r="AE53" s="209"/>
      <c r="AF53" s="209"/>
      <c r="AG53" s="209" t="s">
        <v>153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16"/>
      <c r="B54" s="217"/>
      <c r="C54" s="257" t="s">
        <v>208</v>
      </c>
      <c r="D54" s="249"/>
      <c r="E54" s="250">
        <v>58.95</v>
      </c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09"/>
      <c r="Y54" s="209"/>
      <c r="Z54" s="209"/>
      <c r="AA54" s="209"/>
      <c r="AB54" s="209"/>
      <c r="AC54" s="209"/>
      <c r="AD54" s="209"/>
      <c r="AE54" s="209"/>
      <c r="AF54" s="209"/>
      <c r="AG54" s="209" t="s">
        <v>155</v>
      </c>
      <c r="AH54" s="209">
        <v>0</v>
      </c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ht="22.5" outlineLevel="1" x14ac:dyDescent="0.2">
      <c r="A55" s="228">
        <v>15</v>
      </c>
      <c r="B55" s="229" t="s">
        <v>209</v>
      </c>
      <c r="C55" s="245" t="s">
        <v>210</v>
      </c>
      <c r="D55" s="230" t="s">
        <v>149</v>
      </c>
      <c r="E55" s="231">
        <v>90.6</v>
      </c>
      <c r="F55" s="232"/>
      <c r="G55" s="233">
        <f>ROUND(E55*F55,2)</f>
        <v>0</v>
      </c>
      <c r="H55" s="232"/>
      <c r="I55" s="233">
        <f>ROUND(E55*H55,2)</f>
        <v>0</v>
      </c>
      <c r="J55" s="232"/>
      <c r="K55" s="233">
        <f>ROUND(E55*J55,2)</f>
        <v>0</v>
      </c>
      <c r="L55" s="233">
        <v>21</v>
      </c>
      <c r="M55" s="233">
        <f>G55*(1+L55/100)</f>
        <v>0</v>
      </c>
      <c r="N55" s="233">
        <v>1.354E-2</v>
      </c>
      <c r="O55" s="233">
        <f>ROUND(E55*N55,2)</f>
        <v>1.23</v>
      </c>
      <c r="P55" s="233">
        <v>0</v>
      </c>
      <c r="Q55" s="233">
        <f>ROUND(E55*P55,2)</f>
        <v>0</v>
      </c>
      <c r="R55" s="233" t="s">
        <v>167</v>
      </c>
      <c r="S55" s="233" t="s">
        <v>131</v>
      </c>
      <c r="T55" s="234" t="s">
        <v>131</v>
      </c>
      <c r="U55" s="219">
        <v>2.9020000000000001</v>
      </c>
      <c r="V55" s="219">
        <f>ROUND(E55*U55,2)</f>
        <v>262.92</v>
      </c>
      <c r="W55" s="219"/>
      <c r="X55" s="209"/>
      <c r="Y55" s="209"/>
      <c r="Z55" s="209"/>
      <c r="AA55" s="209"/>
      <c r="AB55" s="209"/>
      <c r="AC55" s="209"/>
      <c r="AD55" s="209"/>
      <c r="AE55" s="209"/>
      <c r="AF55" s="209"/>
      <c r="AG55" s="209" t="s">
        <v>151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ht="22.5" outlineLevel="1" x14ac:dyDescent="0.2">
      <c r="A56" s="216"/>
      <c r="B56" s="217"/>
      <c r="C56" s="256" t="s">
        <v>211</v>
      </c>
      <c r="D56" s="251"/>
      <c r="E56" s="251"/>
      <c r="F56" s="251"/>
      <c r="G56" s="251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09"/>
      <c r="Y56" s="209"/>
      <c r="Z56" s="209"/>
      <c r="AA56" s="209"/>
      <c r="AB56" s="209"/>
      <c r="AC56" s="209"/>
      <c r="AD56" s="209"/>
      <c r="AE56" s="209"/>
      <c r="AF56" s="209"/>
      <c r="AG56" s="209" t="s">
        <v>153</v>
      </c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52" t="str">
        <f>C56</f>
        <v>nanesení lepicího tmelu na izolační desky, nalepení desek, přebroušení desek z polystyrénu, natažení stěrky, vtlačení výztužné tkaniny, přehlazení stěrky. Další vrstvy podle popisu položky.</v>
      </c>
      <c r="BB56" s="209"/>
      <c r="BC56" s="209"/>
      <c r="BD56" s="209"/>
      <c r="BE56" s="209"/>
      <c r="BF56" s="209"/>
      <c r="BG56" s="209"/>
      <c r="BH56" s="209"/>
    </row>
    <row r="57" spans="1:60" outlineLevel="1" x14ac:dyDescent="0.2">
      <c r="A57" s="216"/>
      <c r="B57" s="217"/>
      <c r="C57" s="258" t="s">
        <v>212</v>
      </c>
      <c r="D57" s="253"/>
      <c r="E57" s="253"/>
      <c r="F57" s="253"/>
      <c r="G57" s="253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09"/>
      <c r="Y57" s="209"/>
      <c r="Z57" s="209"/>
      <c r="AA57" s="209"/>
      <c r="AB57" s="209"/>
      <c r="AC57" s="209"/>
      <c r="AD57" s="209"/>
      <c r="AE57" s="209"/>
      <c r="AF57" s="209"/>
      <c r="AG57" s="209" t="s">
        <v>153</v>
      </c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">
      <c r="A58" s="216"/>
      <c r="B58" s="217"/>
      <c r="C58" s="257" t="s">
        <v>213</v>
      </c>
      <c r="D58" s="249"/>
      <c r="E58" s="250">
        <v>90.6</v>
      </c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09"/>
      <c r="Y58" s="209"/>
      <c r="Z58" s="209"/>
      <c r="AA58" s="209"/>
      <c r="AB58" s="209"/>
      <c r="AC58" s="209"/>
      <c r="AD58" s="209"/>
      <c r="AE58" s="209"/>
      <c r="AF58" s="209"/>
      <c r="AG58" s="209" t="s">
        <v>155</v>
      </c>
      <c r="AH58" s="209">
        <v>0</v>
      </c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ht="22.5" outlineLevel="1" x14ac:dyDescent="0.2">
      <c r="A59" s="228">
        <v>16</v>
      </c>
      <c r="B59" s="229" t="s">
        <v>214</v>
      </c>
      <c r="C59" s="245" t="s">
        <v>215</v>
      </c>
      <c r="D59" s="230" t="s">
        <v>149</v>
      </c>
      <c r="E59" s="231">
        <v>71.778000000000006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21</v>
      </c>
      <c r="M59" s="233">
        <f>G59*(1+L59/100)</f>
        <v>0</v>
      </c>
      <c r="N59" s="233">
        <v>1.363E-2</v>
      </c>
      <c r="O59" s="233">
        <f>ROUND(E59*N59,2)</f>
        <v>0.98</v>
      </c>
      <c r="P59" s="233">
        <v>0</v>
      </c>
      <c r="Q59" s="233">
        <f>ROUND(E59*P59,2)</f>
        <v>0</v>
      </c>
      <c r="R59" s="233" t="s">
        <v>167</v>
      </c>
      <c r="S59" s="233" t="s">
        <v>131</v>
      </c>
      <c r="T59" s="234" t="s">
        <v>131</v>
      </c>
      <c r="U59" s="219">
        <v>2.9020000000000001</v>
      </c>
      <c r="V59" s="219">
        <f>ROUND(E59*U59,2)</f>
        <v>208.3</v>
      </c>
      <c r="W59" s="219"/>
      <c r="X59" s="209"/>
      <c r="Y59" s="209"/>
      <c r="Z59" s="209"/>
      <c r="AA59" s="209"/>
      <c r="AB59" s="209"/>
      <c r="AC59" s="209"/>
      <c r="AD59" s="209"/>
      <c r="AE59" s="209"/>
      <c r="AF59" s="209"/>
      <c r="AG59" s="209" t="s">
        <v>151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ht="22.5" outlineLevel="1" x14ac:dyDescent="0.2">
      <c r="A60" s="216"/>
      <c r="B60" s="217"/>
      <c r="C60" s="256" t="s">
        <v>211</v>
      </c>
      <c r="D60" s="251"/>
      <c r="E60" s="251"/>
      <c r="F60" s="251"/>
      <c r="G60" s="251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09"/>
      <c r="Y60" s="209"/>
      <c r="Z60" s="209"/>
      <c r="AA60" s="209"/>
      <c r="AB60" s="209"/>
      <c r="AC60" s="209"/>
      <c r="AD60" s="209"/>
      <c r="AE60" s="209"/>
      <c r="AF60" s="209"/>
      <c r="AG60" s="209" t="s">
        <v>153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52" t="str">
        <f>C60</f>
        <v>nanesení lepicího tmelu na izolační desky, nalepení desek, přebroušení desek z polystyrénu, natažení stěrky, vtlačení výztužné tkaniny, přehlazení stěrky. Další vrstvy podle popisu položky.</v>
      </c>
      <c r="BB60" s="209"/>
      <c r="BC60" s="209"/>
      <c r="BD60" s="209"/>
      <c r="BE60" s="209"/>
      <c r="BF60" s="209"/>
      <c r="BG60" s="209"/>
      <c r="BH60" s="209"/>
    </row>
    <row r="61" spans="1:60" outlineLevel="1" x14ac:dyDescent="0.2">
      <c r="A61" s="216"/>
      <c r="B61" s="217"/>
      <c r="C61" s="258" t="s">
        <v>212</v>
      </c>
      <c r="D61" s="253"/>
      <c r="E61" s="253"/>
      <c r="F61" s="253"/>
      <c r="G61" s="253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09"/>
      <c r="Y61" s="209"/>
      <c r="Z61" s="209"/>
      <c r="AA61" s="209"/>
      <c r="AB61" s="209"/>
      <c r="AC61" s="209"/>
      <c r="AD61" s="209"/>
      <c r="AE61" s="209"/>
      <c r="AF61" s="209"/>
      <c r="AG61" s="209" t="s">
        <v>153</v>
      </c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 x14ac:dyDescent="0.2">
      <c r="A62" s="216"/>
      <c r="B62" s="217"/>
      <c r="C62" s="257" t="s">
        <v>216</v>
      </c>
      <c r="D62" s="249"/>
      <c r="E62" s="250">
        <v>71.778000000000006</v>
      </c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09"/>
      <c r="Y62" s="209"/>
      <c r="Z62" s="209"/>
      <c r="AA62" s="209"/>
      <c r="AB62" s="209"/>
      <c r="AC62" s="209"/>
      <c r="AD62" s="209"/>
      <c r="AE62" s="209"/>
      <c r="AF62" s="209"/>
      <c r="AG62" s="209" t="s">
        <v>155</v>
      </c>
      <c r="AH62" s="209">
        <v>0</v>
      </c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 x14ac:dyDescent="0.2">
      <c r="A63" s="228">
        <v>17</v>
      </c>
      <c r="B63" s="229" t="s">
        <v>217</v>
      </c>
      <c r="C63" s="245" t="s">
        <v>218</v>
      </c>
      <c r="D63" s="230" t="s">
        <v>149</v>
      </c>
      <c r="E63" s="231">
        <v>12.824999999999999</v>
      </c>
      <c r="F63" s="232"/>
      <c r="G63" s="233">
        <f>ROUND(E63*F63,2)</f>
        <v>0</v>
      </c>
      <c r="H63" s="232"/>
      <c r="I63" s="233">
        <f>ROUND(E63*H63,2)</f>
        <v>0</v>
      </c>
      <c r="J63" s="232"/>
      <c r="K63" s="233">
        <f>ROUND(E63*J63,2)</f>
        <v>0</v>
      </c>
      <c r="L63" s="233">
        <v>21</v>
      </c>
      <c r="M63" s="233">
        <f>G63*(1+L63/100)</f>
        <v>0</v>
      </c>
      <c r="N63" s="233">
        <v>9.8399999999999998E-3</v>
      </c>
      <c r="O63" s="233">
        <f>ROUND(E63*N63,2)</f>
        <v>0.13</v>
      </c>
      <c r="P63" s="233">
        <v>0</v>
      </c>
      <c r="Q63" s="233">
        <f>ROUND(E63*P63,2)</f>
        <v>0</v>
      </c>
      <c r="R63" s="233" t="s">
        <v>167</v>
      </c>
      <c r="S63" s="233" t="s">
        <v>131</v>
      </c>
      <c r="T63" s="234" t="s">
        <v>131</v>
      </c>
      <c r="U63" s="219">
        <v>1.5620000000000001</v>
      </c>
      <c r="V63" s="219">
        <f>ROUND(E63*U63,2)</f>
        <v>20.03</v>
      </c>
      <c r="W63" s="219"/>
      <c r="X63" s="209"/>
      <c r="Y63" s="209"/>
      <c r="Z63" s="209"/>
      <c r="AA63" s="209"/>
      <c r="AB63" s="209"/>
      <c r="AC63" s="209"/>
      <c r="AD63" s="209"/>
      <c r="AE63" s="209"/>
      <c r="AF63" s="209"/>
      <c r="AG63" s="209" t="s">
        <v>151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ht="22.5" outlineLevel="1" x14ac:dyDescent="0.2">
      <c r="A64" s="216"/>
      <c r="B64" s="217"/>
      <c r="C64" s="256" t="s">
        <v>219</v>
      </c>
      <c r="D64" s="251"/>
      <c r="E64" s="251"/>
      <c r="F64" s="251"/>
      <c r="G64" s="251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09"/>
      <c r="Y64" s="209"/>
      <c r="Z64" s="209"/>
      <c r="AA64" s="209"/>
      <c r="AB64" s="209"/>
      <c r="AC64" s="209"/>
      <c r="AD64" s="209"/>
      <c r="AE64" s="209"/>
      <c r="AF64" s="209"/>
      <c r="AG64" s="209" t="s">
        <v>153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52" t="str">
        <f>C64</f>
        <v>nanesení lepicího tmelu na izolační desky, nalepení desek, natažení stěrky, vtlačení výztužné tkaniny (1,15 m2/m2) a přehlazení stěrky. Položka obsahuje  5,0 m parapetních lišt na m2.</v>
      </c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16"/>
      <c r="B65" s="217"/>
      <c r="C65" s="257" t="s">
        <v>220</v>
      </c>
      <c r="D65" s="249"/>
      <c r="E65" s="250">
        <v>12.824999999999999</v>
      </c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09"/>
      <c r="Y65" s="209"/>
      <c r="Z65" s="209"/>
      <c r="AA65" s="209"/>
      <c r="AB65" s="209"/>
      <c r="AC65" s="209"/>
      <c r="AD65" s="209"/>
      <c r="AE65" s="209"/>
      <c r="AF65" s="209"/>
      <c r="AG65" s="209" t="s">
        <v>155</v>
      </c>
      <c r="AH65" s="209">
        <v>0</v>
      </c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28">
        <v>18</v>
      </c>
      <c r="B66" s="229" t="s">
        <v>221</v>
      </c>
      <c r="C66" s="245" t="s">
        <v>222</v>
      </c>
      <c r="D66" s="230" t="s">
        <v>158</v>
      </c>
      <c r="E66" s="231">
        <v>40.020000000000003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21</v>
      </c>
      <c r="M66" s="233">
        <f>G66*(1+L66/100)</f>
        <v>0</v>
      </c>
      <c r="N66" s="233">
        <v>5.1000000000000004E-4</v>
      </c>
      <c r="O66" s="233">
        <f>ROUND(E66*N66,2)</f>
        <v>0.02</v>
      </c>
      <c r="P66" s="233">
        <v>0</v>
      </c>
      <c r="Q66" s="233">
        <f>ROUND(E66*P66,2)</f>
        <v>0</v>
      </c>
      <c r="R66" s="233" t="s">
        <v>167</v>
      </c>
      <c r="S66" s="233" t="s">
        <v>131</v>
      </c>
      <c r="T66" s="234" t="s">
        <v>131</v>
      </c>
      <c r="U66" s="219">
        <v>0.16</v>
      </c>
      <c r="V66" s="219">
        <f>ROUND(E66*U66,2)</f>
        <v>6.4</v>
      </c>
      <c r="W66" s="219"/>
      <c r="X66" s="209"/>
      <c r="Y66" s="209"/>
      <c r="Z66" s="209"/>
      <c r="AA66" s="209"/>
      <c r="AB66" s="209"/>
      <c r="AC66" s="209"/>
      <c r="AD66" s="209"/>
      <c r="AE66" s="209"/>
      <c r="AF66" s="209"/>
      <c r="AG66" s="209" t="s">
        <v>151</v>
      </c>
      <c r="AH66" s="209"/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16"/>
      <c r="B67" s="217"/>
      <c r="C67" s="257" t="s">
        <v>223</v>
      </c>
      <c r="D67" s="249"/>
      <c r="E67" s="250">
        <v>40.020000000000003</v>
      </c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09"/>
      <c r="Y67" s="209"/>
      <c r="Z67" s="209"/>
      <c r="AA67" s="209"/>
      <c r="AB67" s="209"/>
      <c r="AC67" s="209"/>
      <c r="AD67" s="209"/>
      <c r="AE67" s="209"/>
      <c r="AF67" s="209"/>
      <c r="AG67" s="209" t="s">
        <v>155</v>
      </c>
      <c r="AH67" s="209">
        <v>0</v>
      </c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ht="22.5" outlineLevel="1" x14ac:dyDescent="0.2">
      <c r="A68" s="228">
        <v>19</v>
      </c>
      <c r="B68" s="229" t="s">
        <v>224</v>
      </c>
      <c r="C68" s="245" t="s">
        <v>225</v>
      </c>
      <c r="D68" s="230" t="s">
        <v>158</v>
      </c>
      <c r="E68" s="231">
        <v>81.448800000000006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21</v>
      </c>
      <c r="M68" s="233">
        <f>G68*(1+L68/100)</f>
        <v>0</v>
      </c>
      <c r="N68" s="233">
        <v>2.0000000000000002E-5</v>
      </c>
      <c r="O68" s="233">
        <f>ROUND(E68*N68,2)</f>
        <v>0</v>
      </c>
      <c r="P68" s="233">
        <v>0</v>
      </c>
      <c r="Q68" s="233">
        <f>ROUND(E68*P68,2)</f>
        <v>0</v>
      </c>
      <c r="R68" s="233" t="s">
        <v>167</v>
      </c>
      <c r="S68" s="233" t="s">
        <v>131</v>
      </c>
      <c r="T68" s="234" t="s">
        <v>131</v>
      </c>
      <c r="U68" s="219">
        <v>0.16</v>
      </c>
      <c r="V68" s="219">
        <f>ROUND(E68*U68,2)</f>
        <v>13.03</v>
      </c>
      <c r="W68" s="219"/>
      <c r="X68" s="209"/>
      <c r="Y68" s="209"/>
      <c r="Z68" s="209"/>
      <c r="AA68" s="209"/>
      <c r="AB68" s="209"/>
      <c r="AC68" s="209"/>
      <c r="AD68" s="209"/>
      <c r="AE68" s="209"/>
      <c r="AF68" s="209"/>
      <c r="AG68" s="209" t="s">
        <v>151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 x14ac:dyDescent="0.2">
      <c r="A69" s="216"/>
      <c r="B69" s="217"/>
      <c r="C69" s="257" t="s">
        <v>226</v>
      </c>
      <c r="D69" s="249"/>
      <c r="E69" s="250">
        <v>81.448750000000004</v>
      </c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09"/>
      <c r="Y69" s="209"/>
      <c r="Z69" s="209"/>
      <c r="AA69" s="209"/>
      <c r="AB69" s="209"/>
      <c r="AC69" s="209"/>
      <c r="AD69" s="209"/>
      <c r="AE69" s="209"/>
      <c r="AF69" s="209"/>
      <c r="AG69" s="209" t="s">
        <v>155</v>
      </c>
      <c r="AH69" s="209">
        <v>0</v>
      </c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ht="22.5" outlineLevel="1" x14ac:dyDescent="0.2">
      <c r="A70" s="228">
        <v>20</v>
      </c>
      <c r="B70" s="229" t="s">
        <v>227</v>
      </c>
      <c r="C70" s="245" t="s">
        <v>228</v>
      </c>
      <c r="D70" s="230" t="s">
        <v>158</v>
      </c>
      <c r="E70" s="231">
        <v>275.149</v>
      </c>
      <c r="F70" s="232"/>
      <c r="G70" s="233">
        <f>ROUND(E70*F70,2)</f>
        <v>0</v>
      </c>
      <c r="H70" s="232"/>
      <c r="I70" s="233">
        <f>ROUND(E70*H70,2)</f>
        <v>0</v>
      </c>
      <c r="J70" s="232"/>
      <c r="K70" s="233">
        <f>ROUND(E70*J70,2)</f>
        <v>0</v>
      </c>
      <c r="L70" s="233">
        <v>21</v>
      </c>
      <c r="M70" s="233">
        <f>G70*(1+L70/100)</f>
        <v>0</v>
      </c>
      <c r="N70" s="233">
        <v>1.1E-4</v>
      </c>
      <c r="O70" s="233">
        <f>ROUND(E70*N70,2)</f>
        <v>0.03</v>
      </c>
      <c r="P70" s="233">
        <v>0</v>
      </c>
      <c r="Q70" s="233">
        <f>ROUND(E70*P70,2)</f>
        <v>0</v>
      </c>
      <c r="R70" s="233" t="s">
        <v>167</v>
      </c>
      <c r="S70" s="233" t="s">
        <v>131</v>
      </c>
      <c r="T70" s="234" t="s">
        <v>131</v>
      </c>
      <c r="U70" s="219">
        <v>0.16</v>
      </c>
      <c r="V70" s="219">
        <f>ROUND(E70*U70,2)</f>
        <v>44.02</v>
      </c>
      <c r="W70" s="219"/>
      <c r="X70" s="209"/>
      <c r="Y70" s="209"/>
      <c r="Z70" s="209"/>
      <c r="AA70" s="209"/>
      <c r="AB70" s="209"/>
      <c r="AC70" s="209"/>
      <c r="AD70" s="209"/>
      <c r="AE70" s="209"/>
      <c r="AF70" s="209"/>
      <c r="AG70" s="209" t="s">
        <v>151</v>
      </c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">
      <c r="A71" s="216"/>
      <c r="B71" s="217"/>
      <c r="C71" s="257" t="s">
        <v>229</v>
      </c>
      <c r="D71" s="249"/>
      <c r="E71" s="250">
        <v>275.149</v>
      </c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09"/>
      <c r="Y71" s="209"/>
      <c r="Z71" s="209"/>
      <c r="AA71" s="209"/>
      <c r="AB71" s="209"/>
      <c r="AC71" s="209"/>
      <c r="AD71" s="209"/>
      <c r="AE71" s="209"/>
      <c r="AF71" s="209"/>
      <c r="AG71" s="209" t="s">
        <v>155</v>
      </c>
      <c r="AH71" s="209">
        <v>0</v>
      </c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ht="22.5" outlineLevel="1" x14ac:dyDescent="0.2">
      <c r="A72" s="228">
        <v>21</v>
      </c>
      <c r="B72" s="229" t="s">
        <v>230</v>
      </c>
      <c r="C72" s="245" t="s">
        <v>231</v>
      </c>
      <c r="D72" s="230" t="s">
        <v>149</v>
      </c>
      <c r="E72" s="231">
        <v>20.88</v>
      </c>
      <c r="F72" s="232"/>
      <c r="G72" s="233">
        <f>ROUND(E72*F72,2)</f>
        <v>0</v>
      </c>
      <c r="H72" s="232"/>
      <c r="I72" s="233">
        <f>ROUND(E72*H72,2)</f>
        <v>0</v>
      </c>
      <c r="J72" s="232"/>
      <c r="K72" s="233">
        <f>ROUND(E72*J72,2)</f>
        <v>0</v>
      </c>
      <c r="L72" s="233">
        <v>21</v>
      </c>
      <c r="M72" s="233">
        <f>G72*(1+L72/100)</f>
        <v>0</v>
      </c>
      <c r="N72" s="233">
        <v>3.13E-3</v>
      </c>
      <c r="O72" s="233">
        <f>ROUND(E72*N72,2)</f>
        <v>7.0000000000000007E-2</v>
      </c>
      <c r="P72" s="233">
        <v>0</v>
      </c>
      <c r="Q72" s="233">
        <f>ROUND(E72*P72,2)</f>
        <v>0</v>
      </c>
      <c r="R72" s="233" t="s">
        <v>167</v>
      </c>
      <c r="S72" s="233" t="s">
        <v>131</v>
      </c>
      <c r="T72" s="234" t="s">
        <v>131</v>
      </c>
      <c r="U72" s="219">
        <v>1.0425</v>
      </c>
      <c r="V72" s="219">
        <f>ROUND(E72*U72,2)</f>
        <v>21.77</v>
      </c>
      <c r="W72" s="219"/>
      <c r="X72" s="209"/>
      <c r="Y72" s="209"/>
      <c r="Z72" s="209"/>
      <c r="AA72" s="209"/>
      <c r="AB72" s="209"/>
      <c r="AC72" s="209"/>
      <c r="AD72" s="209"/>
      <c r="AE72" s="209"/>
      <c r="AF72" s="209"/>
      <c r="AG72" s="209" t="s">
        <v>164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">
      <c r="A73" s="216"/>
      <c r="B73" s="217"/>
      <c r="C73" s="256" t="s">
        <v>232</v>
      </c>
      <c r="D73" s="251"/>
      <c r="E73" s="251"/>
      <c r="F73" s="251"/>
      <c r="G73" s="251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09"/>
      <c r="Y73" s="209"/>
      <c r="Z73" s="209"/>
      <c r="AA73" s="209"/>
      <c r="AB73" s="209"/>
      <c r="AC73" s="209"/>
      <c r="AD73" s="209"/>
      <c r="AE73" s="209"/>
      <c r="AF73" s="209"/>
      <c r="AG73" s="209" t="s">
        <v>153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16"/>
      <c r="B74" s="217"/>
      <c r="C74" s="257" t="s">
        <v>168</v>
      </c>
      <c r="D74" s="249"/>
      <c r="E74" s="250">
        <v>20.88</v>
      </c>
      <c r="F74" s="219"/>
      <c r="G74" s="219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09"/>
      <c r="Y74" s="209"/>
      <c r="Z74" s="209"/>
      <c r="AA74" s="209"/>
      <c r="AB74" s="209"/>
      <c r="AC74" s="209"/>
      <c r="AD74" s="209"/>
      <c r="AE74" s="209"/>
      <c r="AF74" s="209"/>
      <c r="AG74" s="209" t="s">
        <v>155</v>
      </c>
      <c r="AH74" s="209">
        <v>0</v>
      </c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1" x14ac:dyDescent="0.2">
      <c r="A75" s="235">
        <v>22</v>
      </c>
      <c r="B75" s="236" t="s">
        <v>233</v>
      </c>
      <c r="C75" s="244" t="s">
        <v>234</v>
      </c>
      <c r="D75" s="237" t="s">
        <v>149</v>
      </c>
      <c r="E75" s="238">
        <v>9.4450000000000003</v>
      </c>
      <c r="F75" s="239"/>
      <c r="G75" s="240">
        <f>ROUND(E75*F75,2)</f>
        <v>0</v>
      </c>
      <c r="H75" s="239"/>
      <c r="I75" s="240">
        <f>ROUND(E75*H75,2)</f>
        <v>0</v>
      </c>
      <c r="J75" s="239"/>
      <c r="K75" s="240">
        <f>ROUND(E75*J75,2)</f>
        <v>0</v>
      </c>
      <c r="L75" s="240">
        <v>21</v>
      </c>
      <c r="M75" s="240">
        <f>G75*(1+L75/100)</f>
        <v>0</v>
      </c>
      <c r="N75" s="240">
        <v>0</v>
      </c>
      <c r="O75" s="240">
        <f>ROUND(E75*N75,2)</f>
        <v>0</v>
      </c>
      <c r="P75" s="240">
        <v>0</v>
      </c>
      <c r="Q75" s="240">
        <f>ROUND(E75*P75,2)</f>
        <v>0</v>
      </c>
      <c r="R75" s="240"/>
      <c r="S75" s="240" t="s">
        <v>159</v>
      </c>
      <c r="T75" s="241" t="s">
        <v>132</v>
      </c>
      <c r="U75" s="219">
        <v>0</v>
      </c>
      <c r="V75" s="219">
        <f>ROUND(E75*U75,2)</f>
        <v>0</v>
      </c>
      <c r="W75" s="219"/>
      <c r="X75" s="209"/>
      <c r="Y75" s="209"/>
      <c r="Z75" s="209"/>
      <c r="AA75" s="209"/>
      <c r="AB75" s="209"/>
      <c r="AC75" s="209"/>
      <c r="AD75" s="209"/>
      <c r="AE75" s="209"/>
      <c r="AF75" s="209"/>
      <c r="AG75" s="209" t="s">
        <v>151</v>
      </c>
      <c r="AH75" s="209"/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">
      <c r="A76" s="228">
        <v>23</v>
      </c>
      <c r="B76" s="229" t="s">
        <v>235</v>
      </c>
      <c r="C76" s="245" t="s">
        <v>236</v>
      </c>
      <c r="D76" s="230" t="s">
        <v>158</v>
      </c>
      <c r="E76" s="231">
        <v>279.27999999999997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21</v>
      </c>
      <c r="M76" s="233">
        <f>G76*(1+L76/100)</f>
        <v>0</v>
      </c>
      <c r="N76" s="233">
        <v>0</v>
      </c>
      <c r="O76" s="233">
        <f>ROUND(E76*N76,2)</f>
        <v>0</v>
      </c>
      <c r="P76" s="233">
        <v>0</v>
      </c>
      <c r="Q76" s="233">
        <f>ROUND(E76*P76,2)</f>
        <v>0</v>
      </c>
      <c r="R76" s="233"/>
      <c r="S76" s="233" t="s">
        <v>159</v>
      </c>
      <c r="T76" s="234" t="s">
        <v>132</v>
      </c>
      <c r="U76" s="219">
        <v>0</v>
      </c>
      <c r="V76" s="219">
        <f>ROUND(E76*U76,2)</f>
        <v>0</v>
      </c>
      <c r="W76" s="219"/>
      <c r="X76" s="209"/>
      <c r="Y76" s="209"/>
      <c r="Z76" s="209"/>
      <c r="AA76" s="209"/>
      <c r="AB76" s="209"/>
      <c r="AC76" s="209"/>
      <c r="AD76" s="209"/>
      <c r="AE76" s="209"/>
      <c r="AF76" s="209"/>
      <c r="AG76" s="209" t="s">
        <v>151</v>
      </c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1" x14ac:dyDescent="0.2">
      <c r="A77" s="216"/>
      <c r="B77" s="217"/>
      <c r="C77" s="257" t="s">
        <v>237</v>
      </c>
      <c r="D77" s="249"/>
      <c r="E77" s="250">
        <v>279.27999999999997</v>
      </c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09"/>
      <c r="Y77" s="209"/>
      <c r="Z77" s="209"/>
      <c r="AA77" s="209"/>
      <c r="AB77" s="209"/>
      <c r="AC77" s="209"/>
      <c r="AD77" s="209"/>
      <c r="AE77" s="209"/>
      <c r="AF77" s="209"/>
      <c r="AG77" s="209" t="s">
        <v>155</v>
      </c>
      <c r="AH77" s="209">
        <v>0</v>
      </c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">
      <c r="A78" s="228">
        <v>24</v>
      </c>
      <c r="B78" s="229" t="s">
        <v>238</v>
      </c>
      <c r="C78" s="245" t="s">
        <v>239</v>
      </c>
      <c r="D78" s="230" t="s">
        <v>149</v>
      </c>
      <c r="E78" s="231">
        <v>1195.8161</v>
      </c>
      <c r="F78" s="232"/>
      <c r="G78" s="233">
        <f>ROUND(E78*F78,2)</f>
        <v>0</v>
      </c>
      <c r="H78" s="232"/>
      <c r="I78" s="233">
        <f>ROUND(E78*H78,2)</f>
        <v>0</v>
      </c>
      <c r="J78" s="232"/>
      <c r="K78" s="233">
        <f>ROUND(E78*J78,2)</f>
        <v>0</v>
      </c>
      <c r="L78" s="233">
        <v>21</v>
      </c>
      <c r="M78" s="233">
        <f>G78*(1+L78/100)</f>
        <v>0</v>
      </c>
      <c r="N78" s="233">
        <v>0</v>
      </c>
      <c r="O78" s="233">
        <f>ROUND(E78*N78,2)</f>
        <v>0</v>
      </c>
      <c r="P78" s="233">
        <v>0</v>
      </c>
      <c r="Q78" s="233">
        <f>ROUND(E78*P78,2)</f>
        <v>0</v>
      </c>
      <c r="R78" s="233"/>
      <c r="S78" s="233" t="s">
        <v>159</v>
      </c>
      <c r="T78" s="234" t="s">
        <v>132</v>
      </c>
      <c r="U78" s="219">
        <v>0</v>
      </c>
      <c r="V78" s="219">
        <f>ROUND(E78*U78,2)</f>
        <v>0</v>
      </c>
      <c r="W78" s="219"/>
      <c r="X78" s="209"/>
      <c r="Y78" s="209"/>
      <c r="Z78" s="209"/>
      <c r="AA78" s="209"/>
      <c r="AB78" s="209"/>
      <c r="AC78" s="209"/>
      <c r="AD78" s="209"/>
      <c r="AE78" s="209"/>
      <c r="AF78" s="209"/>
      <c r="AG78" s="209" t="s">
        <v>151</v>
      </c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">
      <c r="A79" s="216"/>
      <c r="B79" s="217"/>
      <c r="C79" s="257" t="s">
        <v>240</v>
      </c>
      <c r="D79" s="249"/>
      <c r="E79" s="250">
        <v>1195.82</v>
      </c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09"/>
      <c r="Y79" s="209"/>
      <c r="Z79" s="209"/>
      <c r="AA79" s="209"/>
      <c r="AB79" s="209"/>
      <c r="AC79" s="209"/>
      <c r="AD79" s="209"/>
      <c r="AE79" s="209"/>
      <c r="AF79" s="209"/>
      <c r="AG79" s="209" t="s">
        <v>155</v>
      </c>
      <c r="AH79" s="209">
        <v>0</v>
      </c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ht="22.5" outlineLevel="1" x14ac:dyDescent="0.2">
      <c r="A80" s="228">
        <v>25</v>
      </c>
      <c r="B80" s="229" t="s">
        <v>241</v>
      </c>
      <c r="C80" s="245" t="s">
        <v>242</v>
      </c>
      <c r="D80" s="230" t="s">
        <v>149</v>
      </c>
      <c r="E80" s="231">
        <v>606.5</v>
      </c>
      <c r="F80" s="232"/>
      <c r="G80" s="233">
        <f>ROUND(E80*F80,2)</f>
        <v>0</v>
      </c>
      <c r="H80" s="232"/>
      <c r="I80" s="233">
        <f>ROUND(E80*H80,2)</f>
        <v>0</v>
      </c>
      <c r="J80" s="232"/>
      <c r="K80" s="233">
        <f>ROUND(E80*J80,2)</f>
        <v>0</v>
      </c>
      <c r="L80" s="233">
        <v>21</v>
      </c>
      <c r="M80" s="233">
        <f>G80*(1+L80/100)</f>
        <v>0</v>
      </c>
      <c r="N80" s="233">
        <v>3.2000000000000002E-3</v>
      </c>
      <c r="O80" s="233">
        <f>ROUND(E80*N80,2)</f>
        <v>1.94</v>
      </c>
      <c r="P80" s="233">
        <v>0</v>
      </c>
      <c r="Q80" s="233">
        <f>ROUND(E80*P80,2)</f>
        <v>0</v>
      </c>
      <c r="R80" s="233" t="s">
        <v>243</v>
      </c>
      <c r="S80" s="233" t="s">
        <v>131</v>
      </c>
      <c r="T80" s="234" t="s">
        <v>131</v>
      </c>
      <c r="U80" s="219">
        <v>0</v>
      </c>
      <c r="V80" s="219">
        <f>ROUND(E80*U80,2)</f>
        <v>0</v>
      </c>
      <c r="W80" s="219"/>
      <c r="X80" s="209"/>
      <c r="Y80" s="209"/>
      <c r="Z80" s="209"/>
      <c r="AA80" s="209"/>
      <c r="AB80" s="209"/>
      <c r="AC80" s="209"/>
      <c r="AD80" s="209"/>
      <c r="AE80" s="209"/>
      <c r="AF80" s="209"/>
      <c r="AG80" s="209" t="s">
        <v>244</v>
      </c>
      <c r="AH80" s="209"/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 x14ac:dyDescent="0.2">
      <c r="A81" s="216"/>
      <c r="B81" s="217"/>
      <c r="C81" s="257" t="s">
        <v>245</v>
      </c>
      <c r="D81" s="249"/>
      <c r="E81" s="250">
        <v>606.5</v>
      </c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09"/>
      <c r="Y81" s="209"/>
      <c r="Z81" s="209"/>
      <c r="AA81" s="209"/>
      <c r="AB81" s="209"/>
      <c r="AC81" s="209"/>
      <c r="AD81" s="209"/>
      <c r="AE81" s="209"/>
      <c r="AF81" s="209"/>
      <c r="AG81" s="209" t="s">
        <v>155</v>
      </c>
      <c r="AH81" s="209">
        <v>0</v>
      </c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x14ac:dyDescent="0.2">
      <c r="A82" s="222" t="s">
        <v>126</v>
      </c>
      <c r="B82" s="223" t="s">
        <v>72</v>
      </c>
      <c r="C82" s="243" t="s">
        <v>73</v>
      </c>
      <c r="D82" s="224"/>
      <c r="E82" s="225"/>
      <c r="F82" s="226"/>
      <c r="G82" s="226">
        <f>SUMIF(AG83:AG92,"&lt;&gt;NOR",G83:G92)</f>
        <v>0</v>
      </c>
      <c r="H82" s="226"/>
      <c r="I82" s="226">
        <f>SUM(I83:I92)</f>
        <v>0</v>
      </c>
      <c r="J82" s="226"/>
      <c r="K82" s="226">
        <f>SUM(K83:K92)</f>
        <v>0</v>
      </c>
      <c r="L82" s="226"/>
      <c r="M82" s="226">
        <f>SUM(M83:M92)</f>
        <v>0</v>
      </c>
      <c r="N82" s="226"/>
      <c r="O82" s="226">
        <f>SUM(O83:O92)</f>
        <v>26.22</v>
      </c>
      <c r="P82" s="226"/>
      <c r="Q82" s="226">
        <f>SUM(Q83:Q92)</f>
        <v>0</v>
      </c>
      <c r="R82" s="226"/>
      <c r="S82" s="226"/>
      <c r="T82" s="227"/>
      <c r="U82" s="221"/>
      <c r="V82" s="221">
        <f>SUM(V83:V92)</f>
        <v>364.44</v>
      </c>
      <c r="W82" s="221"/>
      <c r="AG82" t="s">
        <v>127</v>
      </c>
    </row>
    <row r="83" spans="1:60" ht="22.5" outlineLevel="1" x14ac:dyDescent="0.2">
      <c r="A83" s="228">
        <v>26</v>
      </c>
      <c r="B83" s="229" t="s">
        <v>246</v>
      </c>
      <c r="C83" s="245" t="s">
        <v>247</v>
      </c>
      <c r="D83" s="230" t="s">
        <v>149</v>
      </c>
      <c r="E83" s="231">
        <v>1228.2370000000001</v>
      </c>
      <c r="F83" s="232"/>
      <c r="G83" s="233">
        <f>ROUND(E83*F83,2)</f>
        <v>0</v>
      </c>
      <c r="H83" s="232"/>
      <c r="I83" s="233">
        <f>ROUND(E83*H83,2)</f>
        <v>0</v>
      </c>
      <c r="J83" s="232"/>
      <c r="K83" s="233">
        <f>ROUND(E83*J83,2)</f>
        <v>0</v>
      </c>
      <c r="L83" s="233">
        <v>21</v>
      </c>
      <c r="M83" s="233">
        <f>G83*(1+L83/100)</f>
        <v>0</v>
      </c>
      <c r="N83" s="233">
        <v>1.8380000000000001E-2</v>
      </c>
      <c r="O83" s="233">
        <f>ROUND(E83*N83,2)</f>
        <v>22.57</v>
      </c>
      <c r="P83" s="233">
        <v>0</v>
      </c>
      <c r="Q83" s="233">
        <f>ROUND(E83*P83,2)</f>
        <v>0</v>
      </c>
      <c r="R83" s="233" t="s">
        <v>248</v>
      </c>
      <c r="S83" s="233" t="s">
        <v>131</v>
      </c>
      <c r="T83" s="234" t="s">
        <v>171</v>
      </c>
      <c r="U83" s="219">
        <v>0.14399999999999999</v>
      </c>
      <c r="V83" s="219">
        <f>ROUND(E83*U83,2)</f>
        <v>176.87</v>
      </c>
      <c r="W83" s="219"/>
      <c r="X83" s="209"/>
      <c r="Y83" s="209"/>
      <c r="Z83" s="209"/>
      <c r="AA83" s="209"/>
      <c r="AB83" s="209"/>
      <c r="AC83" s="209"/>
      <c r="AD83" s="209"/>
      <c r="AE83" s="209"/>
      <c r="AF83" s="209"/>
      <c r="AG83" s="209" t="s">
        <v>151</v>
      </c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">
      <c r="A84" s="216"/>
      <c r="B84" s="217"/>
      <c r="C84" s="259" t="s">
        <v>249</v>
      </c>
      <c r="D84" s="254"/>
      <c r="E84" s="254"/>
      <c r="F84" s="254"/>
      <c r="G84" s="254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09"/>
      <c r="Y84" s="209"/>
      <c r="Z84" s="209"/>
      <c r="AA84" s="209"/>
      <c r="AB84" s="209"/>
      <c r="AC84" s="209"/>
      <c r="AD84" s="209"/>
      <c r="AE84" s="209"/>
      <c r="AF84" s="209"/>
      <c r="AG84" s="209" t="s">
        <v>250</v>
      </c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 x14ac:dyDescent="0.2">
      <c r="A85" s="216"/>
      <c r="B85" s="217"/>
      <c r="C85" s="257" t="s">
        <v>251</v>
      </c>
      <c r="D85" s="249"/>
      <c r="E85" s="250">
        <v>1228.24</v>
      </c>
      <c r="F85" s="219"/>
      <c r="G85" s="219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09"/>
      <c r="Y85" s="209"/>
      <c r="Z85" s="209"/>
      <c r="AA85" s="209"/>
      <c r="AB85" s="209"/>
      <c r="AC85" s="209"/>
      <c r="AD85" s="209"/>
      <c r="AE85" s="209"/>
      <c r="AF85" s="209"/>
      <c r="AG85" s="209" t="s">
        <v>155</v>
      </c>
      <c r="AH85" s="209">
        <v>0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16"/>
      <c r="B86" s="217"/>
      <c r="C86" s="257" t="s">
        <v>252</v>
      </c>
      <c r="D86" s="249"/>
      <c r="E86" s="250"/>
      <c r="F86" s="219"/>
      <c r="G86" s="219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09"/>
      <c r="Y86" s="209"/>
      <c r="Z86" s="209"/>
      <c r="AA86" s="209"/>
      <c r="AB86" s="209"/>
      <c r="AC86" s="209"/>
      <c r="AD86" s="209"/>
      <c r="AE86" s="209"/>
      <c r="AF86" s="209"/>
      <c r="AG86" s="209" t="s">
        <v>155</v>
      </c>
      <c r="AH86" s="209">
        <v>0</v>
      </c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ht="33.75" outlineLevel="1" x14ac:dyDescent="0.2">
      <c r="A87" s="228">
        <v>27</v>
      </c>
      <c r="B87" s="229" t="s">
        <v>253</v>
      </c>
      <c r="C87" s="245" t="s">
        <v>254</v>
      </c>
      <c r="D87" s="230" t="s">
        <v>149</v>
      </c>
      <c r="E87" s="231">
        <v>3684.7109999999998</v>
      </c>
      <c r="F87" s="232"/>
      <c r="G87" s="233">
        <f>ROUND(E87*F87,2)</f>
        <v>0</v>
      </c>
      <c r="H87" s="232"/>
      <c r="I87" s="233">
        <f>ROUND(E87*H87,2)</f>
        <v>0</v>
      </c>
      <c r="J87" s="232"/>
      <c r="K87" s="233">
        <f>ROUND(E87*J87,2)</f>
        <v>0</v>
      </c>
      <c r="L87" s="233">
        <v>21</v>
      </c>
      <c r="M87" s="233">
        <f>G87*(1+L87/100)</f>
        <v>0</v>
      </c>
      <c r="N87" s="233">
        <v>9.7000000000000005E-4</v>
      </c>
      <c r="O87" s="233">
        <f>ROUND(E87*N87,2)</f>
        <v>3.57</v>
      </c>
      <c r="P87" s="233">
        <v>0</v>
      </c>
      <c r="Q87" s="233">
        <f>ROUND(E87*P87,2)</f>
        <v>0</v>
      </c>
      <c r="R87" s="233" t="s">
        <v>248</v>
      </c>
      <c r="S87" s="233" t="s">
        <v>131</v>
      </c>
      <c r="T87" s="234" t="s">
        <v>171</v>
      </c>
      <c r="U87" s="219">
        <v>6.0000000000000001E-3</v>
      </c>
      <c r="V87" s="219">
        <f>ROUND(E87*U87,2)</f>
        <v>22.11</v>
      </c>
      <c r="W87" s="219"/>
      <c r="X87" s="209"/>
      <c r="Y87" s="209"/>
      <c r="Z87" s="209"/>
      <c r="AA87" s="209"/>
      <c r="AB87" s="209"/>
      <c r="AC87" s="209"/>
      <c r="AD87" s="209"/>
      <c r="AE87" s="209"/>
      <c r="AF87" s="209"/>
      <c r="AG87" s="209" t="s">
        <v>151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">
      <c r="A88" s="216"/>
      <c r="B88" s="217"/>
      <c r="C88" s="257" t="s">
        <v>255</v>
      </c>
      <c r="D88" s="249"/>
      <c r="E88" s="250">
        <v>3684.71</v>
      </c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09"/>
      <c r="Y88" s="209"/>
      <c r="Z88" s="209"/>
      <c r="AA88" s="209"/>
      <c r="AB88" s="209"/>
      <c r="AC88" s="209"/>
      <c r="AD88" s="209"/>
      <c r="AE88" s="209"/>
      <c r="AF88" s="209"/>
      <c r="AG88" s="209" t="s">
        <v>155</v>
      </c>
      <c r="AH88" s="209">
        <v>0</v>
      </c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">
      <c r="A89" s="228">
        <v>28</v>
      </c>
      <c r="B89" s="229" t="s">
        <v>256</v>
      </c>
      <c r="C89" s="245" t="s">
        <v>257</v>
      </c>
      <c r="D89" s="230" t="s">
        <v>149</v>
      </c>
      <c r="E89" s="231">
        <v>1228.2370000000001</v>
      </c>
      <c r="F89" s="232"/>
      <c r="G89" s="233">
        <f>ROUND(E89*F89,2)</f>
        <v>0</v>
      </c>
      <c r="H89" s="232"/>
      <c r="I89" s="233">
        <f>ROUND(E89*H89,2)</f>
        <v>0</v>
      </c>
      <c r="J89" s="232"/>
      <c r="K89" s="233">
        <f>ROUND(E89*J89,2)</f>
        <v>0</v>
      </c>
      <c r="L89" s="233">
        <v>21</v>
      </c>
      <c r="M89" s="233">
        <f>G89*(1+L89/100)</f>
        <v>0</v>
      </c>
      <c r="N89" s="233">
        <v>0</v>
      </c>
      <c r="O89" s="233">
        <f>ROUND(E89*N89,2)</f>
        <v>0</v>
      </c>
      <c r="P89" s="233">
        <v>0</v>
      </c>
      <c r="Q89" s="233">
        <f>ROUND(E89*P89,2)</f>
        <v>0</v>
      </c>
      <c r="R89" s="233" t="s">
        <v>248</v>
      </c>
      <c r="S89" s="233" t="s">
        <v>131</v>
      </c>
      <c r="T89" s="234" t="s">
        <v>171</v>
      </c>
      <c r="U89" s="219">
        <v>0.126</v>
      </c>
      <c r="V89" s="219">
        <f>ROUND(E89*U89,2)</f>
        <v>154.76</v>
      </c>
      <c r="W89" s="219"/>
      <c r="X89" s="209"/>
      <c r="Y89" s="209"/>
      <c r="Z89" s="209"/>
      <c r="AA89" s="209"/>
      <c r="AB89" s="209"/>
      <c r="AC89" s="209"/>
      <c r="AD89" s="209"/>
      <c r="AE89" s="209"/>
      <c r="AF89" s="209"/>
      <c r="AG89" s="209" t="s">
        <v>151</v>
      </c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16"/>
      <c r="B90" s="217"/>
      <c r="C90" s="257" t="s">
        <v>258</v>
      </c>
      <c r="D90" s="249"/>
      <c r="E90" s="250">
        <v>1228.24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09"/>
      <c r="Y90" s="209"/>
      <c r="Z90" s="209"/>
      <c r="AA90" s="209"/>
      <c r="AB90" s="209"/>
      <c r="AC90" s="209"/>
      <c r="AD90" s="209"/>
      <c r="AE90" s="209"/>
      <c r="AF90" s="209"/>
      <c r="AG90" s="209" t="s">
        <v>155</v>
      </c>
      <c r="AH90" s="209">
        <v>0</v>
      </c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1" x14ac:dyDescent="0.2">
      <c r="A91" s="228">
        <v>29</v>
      </c>
      <c r="B91" s="229" t="s">
        <v>259</v>
      </c>
      <c r="C91" s="245" t="s">
        <v>260</v>
      </c>
      <c r="D91" s="230" t="s">
        <v>149</v>
      </c>
      <c r="E91" s="231">
        <v>50</v>
      </c>
      <c r="F91" s="232"/>
      <c r="G91" s="233">
        <f>ROUND(E91*F91,2)</f>
        <v>0</v>
      </c>
      <c r="H91" s="232"/>
      <c r="I91" s="233">
        <f>ROUND(E91*H91,2)</f>
        <v>0</v>
      </c>
      <c r="J91" s="232"/>
      <c r="K91" s="233">
        <f>ROUND(E91*J91,2)</f>
        <v>0</v>
      </c>
      <c r="L91" s="233">
        <v>21</v>
      </c>
      <c r="M91" s="233">
        <f>G91*(1+L91/100)</f>
        <v>0</v>
      </c>
      <c r="N91" s="233">
        <v>1.58E-3</v>
      </c>
      <c r="O91" s="233">
        <f>ROUND(E91*N91,2)</f>
        <v>0.08</v>
      </c>
      <c r="P91" s="233">
        <v>0</v>
      </c>
      <c r="Q91" s="233">
        <f>ROUND(E91*P91,2)</f>
        <v>0</v>
      </c>
      <c r="R91" s="233" t="s">
        <v>248</v>
      </c>
      <c r="S91" s="233" t="s">
        <v>131</v>
      </c>
      <c r="T91" s="234" t="s">
        <v>171</v>
      </c>
      <c r="U91" s="219">
        <v>0.214</v>
      </c>
      <c r="V91" s="219">
        <f>ROUND(E91*U91,2)</f>
        <v>10.7</v>
      </c>
      <c r="W91" s="219"/>
      <c r="X91" s="209"/>
      <c r="Y91" s="209"/>
      <c r="Z91" s="209"/>
      <c r="AA91" s="209"/>
      <c r="AB91" s="209"/>
      <c r="AC91" s="209"/>
      <c r="AD91" s="209"/>
      <c r="AE91" s="209"/>
      <c r="AF91" s="209"/>
      <c r="AG91" s="209" t="s">
        <v>151</v>
      </c>
      <c r="AH91" s="209"/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 x14ac:dyDescent="0.2">
      <c r="A92" s="216"/>
      <c r="B92" s="217"/>
      <c r="C92" s="257" t="s">
        <v>261</v>
      </c>
      <c r="D92" s="249"/>
      <c r="E92" s="250">
        <v>50</v>
      </c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09"/>
      <c r="Y92" s="209"/>
      <c r="Z92" s="209"/>
      <c r="AA92" s="209"/>
      <c r="AB92" s="209"/>
      <c r="AC92" s="209"/>
      <c r="AD92" s="209"/>
      <c r="AE92" s="209"/>
      <c r="AF92" s="209"/>
      <c r="AG92" s="209" t="s">
        <v>155</v>
      </c>
      <c r="AH92" s="209">
        <v>0</v>
      </c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x14ac:dyDescent="0.2">
      <c r="A93" s="222" t="s">
        <v>126</v>
      </c>
      <c r="B93" s="223" t="s">
        <v>74</v>
      </c>
      <c r="C93" s="243" t="s">
        <v>75</v>
      </c>
      <c r="D93" s="224"/>
      <c r="E93" s="225"/>
      <c r="F93" s="226"/>
      <c r="G93" s="226">
        <f>SUMIF(AG94:AG95,"&lt;&gt;NOR",G94:G95)</f>
        <v>0</v>
      </c>
      <c r="H93" s="226"/>
      <c r="I93" s="226">
        <f>SUM(I94:I95)</f>
        <v>0</v>
      </c>
      <c r="J93" s="226"/>
      <c r="K93" s="226">
        <f>SUM(K94:K95)</f>
        <v>0</v>
      </c>
      <c r="L93" s="226"/>
      <c r="M93" s="226">
        <f>SUM(M94:M95)</f>
        <v>0</v>
      </c>
      <c r="N93" s="226"/>
      <c r="O93" s="226">
        <f>SUM(O94:O95)</f>
        <v>0</v>
      </c>
      <c r="P93" s="226"/>
      <c r="Q93" s="226">
        <f>SUM(Q94:Q95)</f>
        <v>0</v>
      </c>
      <c r="R93" s="226"/>
      <c r="S93" s="226"/>
      <c r="T93" s="227"/>
      <c r="U93" s="221"/>
      <c r="V93" s="221">
        <f>SUM(V94:V95)</f>
        <v>0</v>
      </c>
      <c r="W93" s="221"/>
      <c r="AG93" t="s">
        <v>127</v>
      </c>
    </row>
    <row r="94" spans="1:60" ht="22.5" outlineLevel="1" x14ac:dyDescent="0.2">
      <c r="A94" s="228">
        <v>30</v>
      </c>
      <c r="B94" s="229" t="s">
        <v>74</v>
      </c>
      <c r="C94" s="245" t="s">
        <v>262</v>
      </c>
      <c r="D94" s="230" t="s">
        <v>149</v>
      </c>
      <c r="E94" s="231">
        <v>43.974499999999999</v>
      </c>
      <c r="F94" s="232"/>
      <c r="G94" s="233">
        <f>ROUND(E94*F94,2)</f>
        <v>0</v>
      </c>
      <c r="H94" s="232"/>
      <c r="I94" s="233">
        <f>ROUND(E94*H94,2)</f>
        <v>0</v>
      </c>
      <c r="J94" s="232"/>
      <c r="K94" s="233">
        <f>ROUND(E94*J94,2)</f>
        <v>0</v>
      </c>
      <c r="L94" s="233">
        <v>21</v>
      </c>
      <c r="M94" s="233">
        <f>G94*(1+L94/100)</f>
        <v>0</v>
      </c>
      <c r="N94" s="233">
        <v>0</v>
      </c>
      <c r="O94" s="233">
        <f>ROUND(E94*N94,2)</f>
        <v>0</v>
      </c>
      <c r="P94" s="233">
        <v>0</v>
      </c>
      <c r="Q94" s="233">
        <f>ROUND(E94*P94,2)</f>
        <v>0</v>
      </c>
      <c r="R94" s="233"/>
      <c r="S94" s="233" t="s">
        <v>159</v>
      </c>
      <c r="T94" s="234" t="s">
        <v>132</v>
      </c>
      <c r="U94" s="219">
        <v>0</v>
      </c>
      <c r="V94" s="219">
        <f>ROUND(E94*U94,2)</f>
        <v>0</v>
      </c>
      <c r="W94" s="219"/>
      <c r="X94" s="209"/>
      <c r="Y94" s="209"/>
      <c r="Z94" s="209"/>
      <c r="AA94" s="209"/>
      <c r="AB94" s="209"/>
      <c r="AC94" s="209"/>
      <c r="AD94" s="209"/>
      <c r="AE94" s="209"/>
      <c r="AF94" s="209"/>
      <c r="AG94" s="209" t="s">
        <v>263</v>
      </c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">
      <c r="A95" s="216"/>
      <c r="B95" s="217"/>
      <c r="C95" s="257" t="s">
        <v>264</v>
      </c>
      <c r="D95" s="249"/>
      <c r="E95" s="250">
        <v>43.974499999999999</v>
      </c>
      <c r="F95" s="219"/>
      <c r="G95" s="219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09"/>
      <c r="Y95" s="209"/>
      <c r="Z95" s="209"/>
      <c r="AA95" s="209"/>
      <c r="AB95" s="209"/>
      <c r="AC95" s="209"/>
      <c r="AD95" s="209"/>
      <c r="AE95" s="209"/>
      <c r="AF95" s="209"/>
      <c r="AG95" s="209" t="s">
        <v>155</v>
      </c>
      <c r="AH95" s="209">
        <v>0</v>
      </c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x14ac:dyDescent="0.2">
      <c r="A96" s="222" t="s">
        <v>126</v>
      </c>
      <c r="B96" s="223" t="s">
        <v>76</v>
      </c>
      <c r="C96" s="243" t="s">
        <v>77</v>
      </c>
      <c r="D96" s="224"/>
      <c r="E96" s="225"/>
      <c r="F96" s="226"/>
      <c r="G96" s="226">
        <f>SUMIF(AG97:AG118,"&lt;&gt;NOR",G97:G118)</f>
        <v>0</v>
      </c>
      <c r="H96" s="226"/>
      <c r="I96" s="226">
        <f>SUM(I97:I118)</f>
        <v>0</v>
      </c>
      <c r="J96" s="226"/>
      <c r="K96" s="226">
        <f>SUM(K97:K118)</f>
        <v>0</v>
      </c>
      <c r="L96" s="226"/>
      <c r="M96" s="226">
        <f>SUM(M97:M118)</f>
        <v>0</v>
      </c>
      <c r="N96" s="226"/>
      <c r="O96" s="226">
        <f>SUM(O97:O118)</f>
        <v>0.13</v>
      </c>
      <c r="P96" s="226"/>
      <c r="Q96" s="226">
        <f>SUM(Q97:Q118)</f>
        <v>10.82</v>
      </c>
      <c r="R96" s="226"/>
      <c r="S96" s="226"/>
      <c r="T96" s="227"/>
      <c r="U96" s="221"/>
      <c r="V96" s="221">
        <f>SUM(V97:V118)</f>
        <v>88.66</v>
      </c>
      <c r="W96" s="221"/>
      <c r="AG96" t="s">
        <v>127</v>
      </c>
    </row>
    <row r="97" spans="1:60" ht="22.5" outlineLevel="1" x14ac:dyDescent="0.2">
      <c r="A97" s="228">
        <v>31</v>
      </c>
      <c r="B97" s="229" t="s">
        <v>265</v>
      </c>
      <c r="C97" s="245" t="s">
        <v>266</v>
      </c>
      <c r="D97" s="230" t="s">
        <v>267</v>
      </c>
      <c r="E97" s="231">
        <v>1.4039999999999999</v>
      </c>
      <c r="F97" s="232"/>
      <c r="G97" s="233">
        <f>ROUND(E97*F97,2)</f>
        <v>0</v>
      </c>
      <c r="H97" s="232"/>
      <c r="I97" s="233">
        <f>ROUND(E97*H97,2)</f>
        <v>0</v>
      </c>
      <c r="J97" s="232"/>
      <c r="K97" s="233">
        <f>ROUND(E97*J97,2)</f>
        <v>0</v>
      </c>
      <c r="L97" s="233">
        <v>21</v>
      </c>
      <c r="M97" s="233">
        <f>G97*(1+L97/100)</f>
        <v>0</v>
      </c>
      <c r="N97" s="233">
        <v>6.6600000000000001E-3</v>
      </c>
      <c r="O97" s="233">
        <f>ROUND(E97*N97,2)</f>
        <v>0.01</v>
      </c>
      <c r="P97" s="233">
        <v>2.4</v>
      </c>
      <c r="Q97" s="233">
        <f>ROUND(E97*P97,2)</f>
        <v>3.37</v>
      </c>
      <c r="R97" s="233" t="s">
        <v>268</v>
      </c>
      <c r="S97" s="233" t="s">
        <v>131</v>
      </c>
      <c r="T97" s="234" t="s">
        <v>131</v>
      </c>
      <c r="U97" s="219">
        <v>6.72</v>
      </c>
      <c r="V97" s="219">
        <f>ROUND(E97*U97,2)</f>
        <v>9.43</v>
      </c>
      <c r="W97" s="219"/>
      <c r="X97" s="209"/>
      <c r="Y97" s="209"/>
      <c r="Z97" s="209"/>
      <c r="AA97" s="209"/>
      <c r="AB97" s="209"/>
      <c r="AC97" s="209"/>
      <c r="AD97" s="209"/>
      <c r="AE97" s="209"/>
      <c r="AF97" s="209"/>
      <c r="AG97" s="209" t="s">
        <v>164</v>
      </c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">
      <c r="A98" s="216"/>
      <c r="B98" s="217"/>
      <c r="C98" s="256" t="s">
        <v>269</v>
      </c>
      <c r="D98" s="251"/>
      <c r="E98" s="251"/>
      <c r="F98" s="251"/>
      <c r="G98" s="251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09"/>
      <c r="Y98" s="209"/>
      <c r="Z98" s="209"/>
      <c r="AA98" s="209"/>
      <c r="AB98" s="209"/>
      <c r="AC98" s="209"/>
      <c r="AD98" s="209"/>
      <c r="AE98" s="209"/>
      <c r="AF98" s="209"/>
      <c r="AG98" s="209" t="s">
        <v>153</v>
      </c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">
      <c r="A99" s="216"/>
      <c r="B99" s="217"/>
      <c r="C99" s="257" t="s">
        <v>270</v>
      </c>
      <c r="D99" s="249"/>
      <c r="E99" s="250">
        <v>1.4039999999999999</v>
      </c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09"/>
      <c r="Y99" s="209"/>
      <c r="Z99" s="209"/>
      <c r="AA99" s="209"/>
      <c r="AB99" s="209"/>
      <c r="AC99" s="209"/>
      <c r="AD99" s="209"/>
      <c r="AE99" s="209"/>
      <c r="AF99" s="209"/>
      <c r="AG99" s="209" t="s">
        <v>155</v>
      </c>
      <c r="AH99" s="209">
        <v>0</v>
      </c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ht="22.5" outlineLevel="1" x14ac:dyDescent="0.2">
      <c r="A100" s="228">
        <v>32</v>
      </c>
      <c r="B100" s="229" t="s">
        <v>271</v>
      </c>
      <c r="C100" s="245" t="s">
        <v>272</v>
      </c>
      <c r="D100" s="230" t="s">
        <v>149</v>
      </c>
      <c r="E100" s="231">
        <v>49.92</v>
      </c>
      <c r="F100" s="232"/>
      <c r="G100" s="233">
        <f>ROUND(E100*F100,2)</f>
        <v>0</v>
      </c>
      <c r="H100" s="232"/>
      <c r="I100" s="233">
        <f>ROUND(E100*H100,2)</f>
        <v>0</v>
      </c>
      <c r="J100" s="232"/>
      <c r="K100" s="233">
        <f>ROUND(E100*J100,2)</f>
        <v>0</v>
      </c>
      <c r="L100" s="233">
        <v>21</v>
      </c>
      <c r="M100" s="233">
        <f>G100*(1+L100/100)</f>
        <v>0</v>
      </c>
      <c r="N100" s="233">
        <v>0</v>
      </c>
      <c r="O100" s="233">
        <f>ROUND(E100*N100,2)</f>
        <v>0</v>
      </c>
      <c r="P100" s="233">
        <v>0.02</v>
      </c>
      <c r="Q100" s="233">
        <f>ROUND(E100*P100,2)</f>
        <v>1</v>
      </c>
      <c r="R100" s="233" t="s">
        <v>268</v>
      </c>
      <c r="S100" s="233" t="s">
        <v>131</v>
      </c>
      <c r="T100" s="234" t="s">
        <v>171</v>
      </c>
      <c r="U100" s="219">
        <v>0.24</v>
      </c>
      <c r="V100" s="219">
        <f>ROUND(E100*U100,2)</f>
        <v>11.98</v>
      </c>
      <c r="W100" s="219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164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">
      <c r="A101" s="216"/>
      <c r="B101" s="217"/>
      <c r="C101" s="256" t="s">
        <v>273</v>
      </c>
      <c r="D101" s="251"/>
      <c r="E101" s="251"/>
      <c r="F101" s="251"/>
      <c r="G101" s="251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153</v>
      </c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 x14ac:dyDescent="0.2">
      <c r="A102" s="228">
        <v>33</v>
      </c>
      <c r="B102" s="229" t="s">
        <v>274</v>
      </c>
      <c r="C102" s="245" t="s">
        <v>275</v>
      </c>
      <c r="D102" s="230" t="s">
        <v>276</v>
      </c>
      <c r="E102" s="231">
        <v>2</v>
      </c>
      <c r="F102" s="232"/>
      <c r="G102" s="233">
        <f>ROUND(E102*F102,2)</f>
        <v>0</v>
      </c>
      <c r="H102" s="232"/>
      <c r="I102" s="233">
        <f>ROUND(E102*H102,2)</f>
        <v>0</v>
      </c>
      <c r="J102" s="232"/>
      <c r="K102" s="233">
        <f>ROUND(E102*J102,2)</f>
        <v>0</v>
      </c>
      <c r="L102" s="233">
        <v>21</v>
      </c>
      <c r="M102" s="233">
        <f>G102*(1+L102/100)</f>
        <v>0</v>
      </c>
      <c r="N102" s="233">
        <v>0</v>
      </c>
      <c r="O102" s="233">
        <f>ROUND(E102*N102,2)</f>
        <v>0</v>
      </c>
      <c r="P102" s="233">
        <v>0</v>
      </c>
      <c r="Q102" s="233">
        <f>ROUND(E102*P102,2)</f>
        <v>0</v>
      </c>
      <c r="R102" s="233" t="s">
        <v>268</v>
      </c>
      <c r="S102" s="233" t="s">
        <v>131</v>
      </c>
      <c r="T102" s="234" t="s">
        <v>171</v>
      </c>
      <c r="U102" s="219">
        <v>0.03</v>
      </c>
      <c r="V102" s="219">
        <f>ROUND(E102*U102,2)</f>
        <v>0.06</v>
      </c>
      <c r="W102" s="219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151</v>
      </c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1" x14ac:dyDescent="0.2">
      <c r="A103" s="216"/>
      <c r="B103" s="217"/>
      <c r="C103" s="256" t="s">
        <v>277</v>
      </c>
      <c r="D103" s="251"/>
      <c r="E103" s="251"/>
      <c r="F103" s="251"/>
      <c r="G103" s="251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153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">
      <c r="A104" s="216"/>
      <c r="B104" s="217"/>
      <c r="C104" s="257" t="s">
        <v>62</v>
      </c>
      <c r="D104" s="249"/>
      <c r="E104" s="250">
        <v>2</v>
      </c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155</v>
      </c>
      <c r="AH104" s="209">
        <v>0</v>
      </c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 x14ac:dyDescent="0.2">
      <c r="A105" s="228">
        <v>34</v>
      </c>
      <c r="B105" s="229" t="s">
        <v>278</v>
      </c>
      <c r="C105" s="245" t="s">
        <v>279</v>
      </c>
      <c r="D105" s="230" t="s">
        <v>276</v>
      </c>
      <c r="E105" s="231">
        <v>40</v>
      </c>
      <c r="F105" s="232"/>
      <c r="G105" s="233">
        <f>ROUND(E105*F105,2)</f>
        <v>0</v>
      </c>
      <c r="H105" s="232"/>
      <c r="I105" s="233">
        <f>ROUND(E105*H105,2)</f>
        <v>0</v>
      </c>
      <c r="J105" s="232"/>
      <c r="K105" s="233">
        <f>ROUND(E105*J105,2)</f>
        <v>0</v>
      </c>
      <c r="L105" s="233">
        <v>21</v>
      </c>
      <c r="M105" s="233">
        <f>G105*(1+L105/100)</f>
        <v>0</v>
      </c>
      <c r="N105" s="233">
        <v>0</v>
      </c>
      <c r="O105" s="233">
        <f>ROUND(E105*N105,2)</f>
        <v>0</v>
      </c>
      <c r="P105" s="233">
        <v>0</v>
      </c>
      <c r="Q105" s="233">
        <f>ROUND(E105*P105,2)</f>
        <v>0</v>
      </c>
      <c r="R105" s="233" t="s">
        <v>268</v>
      </c>
      <c r="S105" s="233" t="s">
        <v>131</v>
      </c>
      <c r="T105" s="234" t="s">
        <v>171</v>
      </c>
      <c r="U105" s="219">
        <v>0.09</v>
      </c>
      <c r="V105" s="219">
        <f>ROUND(E105*U105,2)</f>
        <v>3.6</v>
      </c>
      <c r="W105" s="219"/>
      <c r="X105" s="209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151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1" x14ac:dyDescent="0.2">
      <c r="A106" s="216"/>
      <c r="B106" s="217"/>
      <c r="C106" s="256" t="s">
        <v>277</v>
      </c>
      <c r="D106" s="251"/>
      <c r="E106" s="251"/>
      <c r="F106" s="251"/>
      <c r="G106" s="251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09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153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 x14ac:dyDescent="0.2">
      <c r="A107" s="216"/>
      <c r="B107" s="217"/>
      <c r="C107" s="257" t="s">
        <v>280</v>
      </c>
      <c r="D107" s="249"/>
      <c r="E107" s="250">
        <v>40</v>
      </c>
      <c r="F107" s="219"/>
      <c r="G107" s="219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09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155</v>
      </c>
      <c r="AH107" s="209">
        <v>0</v>
      </c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">
      <c r="A108" s="228">
        <v>35</v>
      </c>
      <c r="B108" s="229" t="s">
        <v>281</v>
      </c>
      <c r="C108" s="245" t="s">
        <v>282</v>
      </c>
      <c r="D108" s="230" t="s">
        <v>149</v>
      </c>
      <c r="E108" s="231">
        <v>7.1639999999999997</v>
      </c>
      <c r="F108" s="232"/>
      <c r="G108" s="233">
        <f>ROUND(E108*F108,2)</f>
        <v>0</v>
      </c>
      <c r="H108" s="232"/>
      <c r="I108" s="233">
        <f>ROUND(E108*H108,2)</f>
        <v>0</v>
      </c>
      <c r="J108" s="232"/>
      <c r="K108" s="233">
        <f>ROUND(E108*J108,2)</f>
        <v>0</v>
      </c>
      <c r="L108" s="233">
        <v>21</v>
      </c>
      <c r="M108" s="233">
        <f>G108*(1+L108/100)</f>
        <v>0</v>
      </c>
      <c r="N108" s="233">
        <v>2.1900000000000001E-3</v>
      </c>
      <c r="O108" s="233">
        <f>ROUND(E108*N108,2)</f>
        <v>0.02</v>
      </c>
      <c r="P108" s="233">
        <v>7.4999999999999997E-2</v>
      </c>
      <c r="Q108" s="233">
        <f>ROUND(E108*P108,2)</f>
        <v>0.54</v>
      </c>
      <c r="R108" s="233" t="s">
        <v>268</v>
      </c>
      <c r="S108" s="233" t="s">
        <v>131</v>
      </c>
      <c r="T108" s="234" t="s">
        <v>171</v>
      </c>
      <c r="U108" s="219">
        <v>0.95499999999999996</v>
      </c>
      <c r="V108" s="219">
        <f>ROUND(E108*U108,2)</f>
        <v>6.84</v>
      </c>
      <c r="W108" s="219"/>
      <c r="X108" s="209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151</v>
      </c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1" x14ac:dyDescent="0.2">
      <c r="A109" s="216"/>
      <c r="B109" s="217"/>
      <c r="C109" s="256" t="s">
        <v>269</v>
      </c>
      <c r="D109" s="251"/>
      <c r="E109" s="251"/>
      <c r="F109" s="251"/>
      <c r="G109" s="251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09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153</v>
      </c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1" x14ac:dyDescent="0.2">
      <c r="A110" s="216"/>
      <c r="B110" s="217"/>
      <c r="C110" s="257" t="s">
        <v>283</v>
      </c>
      <c r="D110" s="249"/>
      <c r="E110" s="250">
        <v>5.72</v>
      </c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09"/>
      <c r="Y110" s="209"/>
      <c r="Z110" s="209"/>
      <c r="AA110" s="209"/>
      <c r="AB110" s="209"/>
      <c r="AC110" s="209"/>
      <c r="AD110" s="209"/>
      <c r="AE110" s="209"/>
      <c r="AF110" s="209"/>
      <c r="AG110" s="209" t="s">
        <v>155</v>
      </c>
      <c r="AH110" s="209">
        <v>0</v>
      </c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">
      <c r="A111" s="216"/>
      <c r="B111" s="217"/>
      <c r="C111" s="257" t="s">
        <v>284</v>
      </c>
      <c r="D111" s="249"/>
      <c r="E111" s="250">
        <v>1.44</v>
      </c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155</v>
      </c>
      <c r="AH111" s="209">
        <v>0</v>
      </c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">
      <c r="A112" s="228">
        <v>36</v>
      </c>
      <c r="B112" s="229" t="s">
        <v>285</v>
      </c>
      <c r="C112" s="245" t="s">
        <v>286</v>
      </c>
      <c r="D112" s="230" t="s">
        <v>149</v>
      </c>
      <c r="E112" s="231">
        <v>75.284999999999997</v>
      </c>
      <c r="F112" s="232"/>
      <c r="G112" s="233">
        <f>ROUND(E112*F112,2)</f>
        <v>0</v>
      </c>
      <c r="H112" s="232"/>
      <c r="I112" s="233">
        <f>ROUND(E112*H112,2)</f>
        <v>0</v>
      </c>
      <c r="J112" s="232"/>
      <c r="K112" s="233">
        <f>ROUND(E112*J112,2)</f>
        <v>0</v>
      </c>
      <c r="L112" s="233">
        <v>21</v>
      </c>
      <c r="M112" s="233">
        <f>G112*(1+L112/100)</f>
        <v>0</v>
      </c>
      <c r="N112" s="233">
        <v>1E-3</v>
      </c>
      <c r="O112" s="233">
        <f>ROUND(E112*N112,2)</f>
        <v>0.08</v>
      </c>
      <c r="P112" s="233">
        <v>6.2E-2</v>
      </c>
      <c r="Q112" s="233">
        <f>ROUND(E112*P112,2)</f>
        <v>4.67</v>
      </c>
      <c r="R112" s="233" t="s">
        <v>268</v>
      </c>
      <c r="S112" s="233" t="s">
        <v>131</v>
      </c>
      <c r="T112" s="234" t="s">
        <v>171</v>
      </c>
      <c r="U112" s="219">
        <v>0.61199999999999999</v>
      </c>
      <c r="V112" s="219">
        <f>ROUND(E112*U112,2)</f>
        <v>46.07</v>
      </c>
      <c r="W112" s="219"/>
      <c r="X112" s="209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151</v>
      </c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 x14ac:dyDescent="0.2">
      <c r="A113" s="216"/>
      <c r="B113" s="217"/>
      <c r="C113" s="256" t="s">
        <v>269</v>
      </c>
      <c r="D113" s="251"/>
      <c r="E113" s="251"/>
      <c r="F113" s="251"/>
      <c r="G113" s="251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09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153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">
      <c r="A114" s="216"/>
      <c r="B114" s="217"/>
      <c r="C114" s="257" t="s">
        <v>287</v>
      </c>
      <c r="D114" s="249"/>
      <c r="E114" s="250">
        <v>13.28</v>
      </c>
      <c r="F114" s="219"/>
      <c r="G114" s="219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09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155</v>
      </c>
      <c r="AH114" s="209">
        <v>0</v>
      </c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 x14ac:dyDescent="0.2">
      <c r="A115" s="216"/>
      <c r="B115" s="217"/>
      <c r="C115" s="257" t="s">
        <v>288</v>
      </c>
      <c r="D115" s="249"/>
      <c r="E115" s="250">
        <v>62.01</v>
      </c>
      <c r="F115" s="219"/>
      <c r="G115" s="219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155</v>
      </c>
      <c r="AH115" s="209">
        <v>0</v>
      </c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">
      <c r="A116" s="228">
        <v>37</v>
      </c>
      <c r="B116" s="229" t="s">
        <v>289</v>
      </c>
      <c r="C116" s="245" t="s">
        <v>290</v>
      </c>
      <c r="D116" s="230" t="s">
        <v>149</v>
      </c>
      <c r="E116" s="231">
        <v>22.968</v>
      </c>
      <c r="F116" s="232"/>
      <c r="G116" s="233">
        <f>ROUND(E116*F116,2)</f>
        <v>0</v>
      </c>
      <c r="H116" s="232"/>
      <c r="I116" s="233">
        <f>ROUND(E116*H116,2)</f>
        <v>0</v>
      </c>
      <c r="J116" s="232"/>
      <c r="K116" s="233">
        <f>ROUND(E116*J116,2)</f>
        <v>0</v>
      </c>
      <c r="L116" s="233">
        <v>21</v>
      </c>
      <c r="M116" s="233">
        <f>G116*(1+L116/100)</f>
        <v>0</v>
      </c>
      <c r="N116" s="233">
        <v>9.2000000000000003E-4</v>
      </c>
      <c r="O116" s="233">
        <f>ROUND(E116*N116,2)</f>
        <v>0.02</v>
      </c>
      <c r="P116" s="233">
        <v>5.3999999999999999E-2</v>
      </c>
      <c r="Q116" s="233">
        <f>ROUND(E116*P116,2)</f>
        <v>1.24</v>
      </c>
      <c r="R116" s="233" t="s">
        <v>268</v>
      </c>
      <c r="S116" s="233" t="s">
        <v>131</v>
      </c>
      <c r="T116" s="234" t="s">
        <v>171</v>
      </c>
      <c r="U116" s="219">
        <v>0.46500000000000002</v>
      </c>
      <c r="V116" s="219">
        <f>ROUND(E116*U116,2)</f>
        <v>10.68</v>
      </c>
      <c r="W116" s="219"/>
      <c r="X116" s="209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151</v>
      </c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">
      <c r="A117" s="216"/>
      <c r="B117" s="217"/>
      <c r="C117" s="256" t="s">
        <v>269</v>
      </c>
      <c r="D117" s="251"/>
      <c r="E117" s="251"/>
      <c r="F117" s="251"/>
      <c r="G117" s="251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09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153</v>
      </c>
      <c r="AH117" s="209"/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 x14ac:dyDescent="0.2">
      <c r="A118" s="216"/>
      <c r="B118" s="217"/>
      <c r="C118" s="257" t="s">
        <v>291</v>
      </c>
      <c r="D118" s="249"/>
      <c r="E118" s="250">
        <v>22.97</v>
      </c>
      <c r="F118" s="219"/>
      <c r="G118" s="219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09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155</v>
      </c>
      <c r="AH118" s="209">
        <v>0</v>
      </c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x14ac:dyDescent="0.2">
      <c r="A119" s="222" t="s">
        <v>126</v>
      </c>
      <c r="B119" s="223" t="s">
        <v>78</v>
      </c>
      <c r="C119" s="243" t="s">
        <v>79</v>
      </c>
      <c r="D119" s="224"/>
      <c r="E119" s="225"/>
      <c r="F119" s="226"/>
      <c r="G119" s="226">
        <f>SUMIF(AG120:AG123,"&lt;&gt;NOR",G120:G123)</f>
        <v>0</v>
      </c>
      <c r="H119" s="226"/>
      <c r="I119" s="226">
        <f>SUM(I120:I123)</f>
        <v>0</v>
      </c>
      <c r="J119" s="226"/>
      <c r="K119" s="226">
        <f>SUM(K120:K123)</f>
        <v>0</v>
      </c>
      <c r="L119" s="226"/>
      <c r="M119" s="226">
        <f>SUM(M120:M123)</f>
        <v>0</v>
      </c>
      <c r="N119" s="226"/>
      <c r="O119" s="226">
        <f>SUM(O120:O123)</f>
        <v>0</v>
      </c>
      <c r="P119" s="226"/>
      <c r="Q119" s="226">
        <f>SUM(Q120:Q123)</f>
        <v>0</v>
      </c>
      <c r="R119" s="226"/>
      <c r="S119" s="226"/>
      <c r="T119" s="227"/>
      <c r="U119" s="221"/>
      <c r="V119" s="221">
        <f>SUM(V120:V123)</f>
        <v>192.57999999999998</v>
      </c>
      <c r="W119" s="221"/>
      <c r="AG119" t="s">
        <v>127</v>
      </c>
    </row>
    <row r="120" spans="1:60" outlineLevel="1" x14ac:dyDescent="0.2">
      <c r="A120" s="228">
        <v>38</v>
      </c>
      <c r="B120" s="229" t="s">
        <v>292</v>
      </c>
      <c r="C120" s="245" t="s">
        <v>293</v>
      </c>
      <c r="D120" s="230" t="s">
        <v>294</v>
      </c>
      <c r="E120" s="231">
        <v>56.160380000000004</v>
      </c>
      <c r="F120" s="232"/>
      <c r="G120" s="233">
        <f>ROUND(E120*F120,2)</f>
        <v>0</v>
      </c>
      <c r="H120" s="232"/>
      <c r="I120" s="233">
        <f>ROUND(E120*H120,2)</f>
        <v>0</v>
      </c>
      <c r="J120" s="232"/>
      <c r="K120" s="233">
        <f>ROUND(E120*J120,2)</f>
        <v>0</v>
      </c>
      <c r="L120" s="233">
        <v>21</v>
      </c>
      <c r="M120" s="233">
        <f>G120*(1+L120/100)</f>
        <v>0</v>
      </c>
      <c r="N120" s="233">
        <v>0</v>
      </c>
      <c r="O120" s="233">
        <f>ROUND(E120*N120,2)</f>
        <v>0</v>
      </c>
      <c r="P120" s="233">
        <v>0</v>
      </c>
      <c r="Q120" s="233">
        <f>ROUND(E120*P120,2)</f>
        <v>0</v>
      </c>
      <c r="R120" s="233" t="s">
        <v>167</v>
      </c>
      <c r="S120" s="233" t="s">
        <v>131</v>
      </c>
      <c r="T120" s="234" t="s">
        <v>171</v>
      </c>
      <c r="U120" s="219">
        <v>0.85199999999999998</v>
      </c>
      <c r="V120" s="219">
        <f>ROUND(E120*U120,2)</f>
        <v>47.85</v>
      </c>
      <c r="W120" s="219"/>
      <c r="X120" s="209"/>
      <c r="Y120" s="209"/>
      <c r="Z120" s="209"/>
      <c r="AA120" s="209"/>
      <c r="AB120" s="209"/>
      <c r="AC120" s="209"/>
      <c r="AD120" s="209"/>
      <c r="AE120" s="209"/>
      <c r="AF120" s="209"/>
      <c r="AG120" s="209" t="s">
        <v>295</v>
      </c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ht="22.5" outlineLevel="1" x14ac:dyDescent="0.2">
      <c r="A121" s="216"/>
      <c r="B121" s="217"/>
      <c r="C121" s="256" t="s">
        <v>296</v>
      </c>
      <c r="D121" s="251"/>
      <c r="E121" s="251"/>
      <c r="F121" s="251"/>
      <c r="G121" s="251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09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153</v>
      </c>
      <c r="AH121" s="209"/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52" t="str">
        <f>C121</f>
        <v>přesun hmot pro budovy občanské výstavby (JKSO 801), budovy pro bydlení (JKSO 803) budovy pro výrobu a služby (JKSO 812) s nosnou svislou konstrukcí zděnou z cihel nebo tvárnic nebo kovovou</v>
      </c>
      <c r="BB121" s="209"/>
      <c r="BC121" s="209"/>
      <c r="BD121" s="209"/>
      <c r="BE121" s="209"/>
      <c r="BF121" s="209"/>
      <c r="BG121" s="209"/>
      <c r="BH121" s="209"/>
    </row>
    <row r="122" spans="1:60" ht="33.75" outlineLevel="1" x14ac:dyDescent="0.2">
      <c r="A122" s="228">
        <v>39</v>
      </c>
      <c r="B122" s="229" t="s">
        <v>297</v>
      </c>
      <c r="C122" s="245" t="s">
        <v>298</v>
      </c>
      <c r="D122" s="230" t="s">
        <v>294</v>
      </c>
      <c r="E122" s="231">
        <v>56.160380000000004</v>
      </c>
      <c r="F122" s="232"/>
      <c r="G122" s="233">
        <f>ROUND(E122*F122,2)</f>
        <v>0</v>
      </c>
      <c r="H122" s="232"/>
      <c r="I122" s="233">
        <f>ROUND(E122*H122,2)</f>
        <v>0</v>
      </c>
      <c r="J122" s="232"/>
      <c r="K122" s="233">
        <f>ROUND(E122*J122,2)</f>
        <v>0</v>
      </c>
      <c r="L122" s="233">
        <v>21</v>
      </c>
      <c r="M122" s="233">
        <f>G122*(1+L122/100)</f>
        <v>0</v>
      </c>
      <c r="N122" s="233">
        <v>0</v>
      </c>
      <c r="O122" s="233">
        <f>ROUND(E122*N122,2)</f>
        <v>0</v>
      </c>
      <c r="P122" s="233">
        <v>0</v>
      </c>
      <c r="Q122" s="233">
        <f>ROUND(E122*P122,2)</f>
        <v>0</v>
      </c>
      <c r="R122" s="233" t="s">
        <v>163</v>
      </c>
      <c r="S122" s="233" t="s">
        <v>131</v>
      </c>
      <c r="T122" s="234" t="s">
        <v>171</v>
      </c>
      <c r="U122" s="219">
        <v>2.577</v>
      </c>
      <c r="V122" s="219">
        <f>ROUND(E122*U122,2)</f>
        <v>144.72999999999999</v>
      </c>
      <c r="W122" s="219"/>
      <c r="X122" s="209"/>
      <c r="Y122" s="209"/>
      <c r="Z122" s="209"/>
      <c r="AA122" s="209"/>
      <c r="AB122" s="209"/>
      <c r="AC122" s="209"/>
      <c r="AD122" s="209"/>
      <c r="AE122" s="209"/>
      <c r="AF122" s="209"/>
      <c r="AG122" s="209" t="s">
        <v>295</v>
      </c>
      <c r="AH122" s="209"/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1" x14ac:dyDescent="0.2">
      <c r="A123" s="216"/>
      <c r="B123" s="217"/>
      <c r="C123" s="256" t="s">
        <v>299</v>
      </c>
      <c r="D123" s="251"/>
      <c r="E123" s="251"/>
      <c r="F123" s="251"/>
      <c r="G123" s="251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09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153</v>
      </c>
      <c r="AH123" s="209"/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x14ac:dyDescent="0.2">
      <c r="A124" s="222" t="s">
        <v>126</v>
      </c>
      <c r="B124" s="223" t="s">
        <v>80</v>
      </c>
      <c r="C124" s="243" t="s">
        <v>81</v>
      </c>
      <c r="D124" s="224"/>
      <c r="E124" s="225"/>
      <c r="F124" s="226"/>
      <c r="G124" s="226">
        <f>SUMIF(AG125:AG130,"&lt;&gt;NOR",G125:G130)</f>
        <v>0</v>
      </c>
      <c r="H124" s="226"/>
      <c r="I124" s="226">
        <f>SUM(I125:I130)</f>
        <v>0</v>
      </c>
      <c r="J124" s="226"/>
      <c r="K124" s="226">
        <f>SUM(K125:K130)</f>
        <v>0</v>
      </c>
      <c r="L124" s="226"/>
      <c r="M124" s="226">
        <f>SUM(M125:M130)</f>
        <v>0</v>
      </c>
      <c r="N124" s="226"/>
      <c r="O124" s="226">
        <f>SUM(O125:O130)</f>
        <v>2.6599999999999997</v>
      </c>
      <c r="P124" s="226"/>
      <c r="Q124" s="226">
        <f>SUM(Q125:Q130)</f>
        <v>0</v>
      </c>
      <c r="R124" s="226"/>
      <c r="S124" s="226"/>
      <c r="T124" s="227"/>
      <c r="U124" s="221"/>
      <c r="V124" s="221">
        <f>SUM(V125:V130)</f>
        <v>98.83</v>
      </c>
      <c r="W124" s="221"/>
      <c r="AG124" t="s">
        <v>127</v>
      </c>
    </row>
    <row r="125" spans="1:60" ht="22.5" outlineLevel="1" x14ac:dyDescent="0.2">
      <c r="A125" s="228">
        <v>40</v>
      </c>
      <c r="B125" s="229" t="s">
        <v>300</v>
      </c>
      <c r="C125" s="245" t="s">
        <v>301</v>
      </c>
      <c r="D125" s="230" t="s">
        <v>149</v>
      </c>
      <c r="E125" s="231">
        <v>39.049999999999997</v>
      </c>
      <c r="F125" s="232"/>
      <c r="G125" s="233">
        <f>ROUND(E125*F125,2)</f>
        <v>0</v>
      </c>
      <c r="H125" s="232"/>
      <c r="I125" s="233">
        <f>ROUND(E125*H125,2)</f>
        <v>0</v>
      </c>
      <c r="J125" s="232"/>
      <c r="K125" s="233">
        <f>ROUND(E125*J125,2)</f>
        <v>0</v>
      </c>
      <c r="L125" s="233">
        <v>21</v>
      </c>
      <c r="M125" s="233">
        <f>G125*(1+L125/100)</f>
        <v>0</v>
      </c>
      <c r="N125" s="233">
        <v>8.1600000000000006E-3</v>
      </c>
      <c r="O125" s="233">
        <f>ROUND(E125*N125,2)</f>
        <v>0.32</v>
      </c>
      <c r="P125" s="233">
        <v>0</v>
      </c>
      <c r="Q125" s="233">
        <f>ROUND(E125*P125,2)</f>
        <v>0</v>
      </c>
      <c r="R125" s="233" t="s">
        <v>302</v>
      </c>
      <c r="S125" s="233" t="s">
        <v>131</v>
      </c>
      <c r="T125" s="234" t="s">
        <v>171</v>
      </c>
      <c r="U125" s="219">
        <v>0.18</v>
      </c>
      <c r="V125" s="219">
        <f>ROUND(E125*U125,2)</f>
        <v>7.03</v>
      </c>
      <c r="W125" s="219"/>
      <c r="X125" s="209"/>
      <c r="Y125" s="209"/>
      <c r="Z125" s="209"/>
      <c r="AA125" s="209"/>
      <c r="AB125" s="209"/>
      <c r="AC125" s="209"/>
      <c r="AD125" s="209"/>
      <c r="AE125" s="209"/>
      <c r="AF125" s="209"/>
      <c r="AG125" s="209" t="s">
        <v>303</v>
      </c>
      <c r="AH125" s="209"/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 x14ac:dyDescent="0.2">
      <c r="A126" s="216"/>
      <c r="B126" s="217"/>
      <c r="C126" s="257" t="s">
        <v>304</v>
      </c>
      <c r="D126" s="249"/>
      <c r="E126" s="250">
        <v>39.049999999999997</v>
      </c>
      <c r="F126" s="219"/>
      <c r="G126" s="219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09"/>
      <c r="Y126" s="209"/>
      <c r="Z126" s="209"/>
      <c r="AA126" s="209"/>
      <c r="AB126" s="209"/>
      <c r="AC126" s="209"/>
      <c r="AD126" s="209"/>
      <c r="AE126" s="209"/>
      <c r="AF126" s="209"/>
      <c r="AG126" s="209" t="s">
        <v>155</v>
      </c>
      <c r="AH126" s="209">
        <v>0</v>
      </c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ht="22.5" outlineLevel="1" x14ac:dyDescent="0.2">
      <c r="A127" s="228">
        <v>41</v>
      </c>
      <c r="B127" s="229" t="s">
        <v>305</v>
      </c>
      <c r="C127" s="245" t="s">
        <v>306</v>
      </c>
      <c r="D127" s="230" t="s">
        <v>149</v>
      </c>
      <c r="E127" s="231">
        <v>510</v>
      </c>
      <c r="F127" s="232"/>
      <c r="G127" s="233">
        <f>ROUND(E127*F127,2)</f>
        <v>0</v>
      </c>
      <c r="H127" s="232"/>
      <c r="I127" s="233">
        <f>ROUND(E127*H127,2)</f>
        <v>0</v>
      </c>
      <c r="J127" s="232"/>
      <c r="K127" s="233">
        <f>ROUND(E127*J127,2)</f>
        <v>0</v>
      </c>
      <c r="L127" s="233">
        <v>21</v>
      </c>
      <c r="M127" s="233">
        <f>G127*(1+L127/100)</f>
        <v>0</v>
      </c>
      <c r="N127" s="233">
        <v>4.5900000000000003E-3</v>
      </c>
      <c r="O127" s="233">
        <f>ROUND(E127*N127,2)</f>
        <v>2.34</v>
      </c>
      <c r="P127" s="233">
        <v>0</v>
      </c>
      <c r="Q127" s="233">
        <f>ROUND(E127*P127,2)</f>
        <v>0</v>
      </c>
      <c r="R127" s="233" t="s">
        <v>302</v>
      </c>
      <c r="S127" s="233" t="s">
        <v>307</v>
      </c>
      <c r="T127" s="234" t="s">
        <v>307</v>
      </c>
      <c r="U127" s="219">
        <v>0.18</v>
      </c>
      <c r="V127" s="219">
        <f>ROUND(E127*U127,2)</f>
        <v>91.8</v>
      </c>
      <c r="W127" s="219"/>
      <c r="X127" s="209"/>
      <c r="Y127" s="209"/>
      <c r="Z127" s="209"/>
      <c r="AA127" s="209"/>
      <c r="AB127" s="209"/>
      <c r="AC127" s="209"/>
      <c r="AD127" s="209"/>
      <c r="AE127" s="209"/>
      <c r="AF127" s="209"/>
      <c r="AG127" s="209" t="s">
        <v>303</v>
      </c>
      <c r="AH127" s="209"/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 x14ac:dyDescent="0.2">
      <c r="A128" s="216"/>
      <c r="B128" s="217"/>
      <c r="C128" s="257" t="s">
        <v>308</v>
      </c>
      <c r="D128" s="249"/>
      <c r="E128" s="250">
        <v>510</v>
      </c>
      <c r="F128" s="219"/>
      <c r="G128" s="219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09"/>
      <c r="Y128" s="209"/>
      <c r="Z128" s="209"/>
      <c r="AA128" s="209"/>
      <c r="AB128" s="209"/>
      <c r="AC128" s="209"/>
      <c r="AD128" s="209"/>
      <c r="AE128" s="209"/>
      <c r="AF128" s="209"/>
      <c r="AG128" s="209" t="s">
        <v>155</v>
      </c>
      <c r="AH128" s="209">
        <v>0</v>
      </c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 x14ac:dyDescent="0.2">
      <c r="A129" s="216">
        <v>42</v>
      </c>
      <c r="B129" s="217" t="s">
        <v>309</v>
      </c>
      <c r="C129" s="260" t="s">
        <v>310</v>
      </c>
      <c r="D129" s="218" t="s">
        <v>0</v>
      </c>
      <c r="E129" s="255"/>
      <c r="F129" s="220"/>
      <c r="G129" s="219">
        <f>ROUND(E129*F129,2)</f>
        <v>0</v>
      </c>
      <c r="H129" s="220"/>
      <c r="I129" s="219">
        <f>ROUND(E129*H129,2)</f>
        <v>0</v>
      </c>
      <c r="J129" s="220"/>
      <c r="K129" s="219">
        <f>ROUND(E129*J129,2)</f>
        <v>0</v>
      </c>
      <c r="L129" s="219">
        <v>21</v>
      </c>
      <c r="M129" s="219">
        <f>G129*(1+L129/100)</f>
        <v>0</v>
      </c>
      <c r="N129" s="219">
        <v>0</v>
      </c>
      <c r="O129" s="219">
        <f>ROUND(E129*N129,2)</f>
        <v>0</v>
      </c>
      <c r="P129" s="219">
        <v>0</v>
      </c>
      <c r="Q129" s="219">
        <f>ROUND(E129*P129,2)</f>
        <v>0</v>
      </c>
      <c r="R129" s="219" t="s">
        <v>302</v>
      </c>
      <c r="S129" s="219" t="s">
        <v>131</v>
      </c>
      <c r="T129" s="219" t="s">
        <v>171</v>
      </c>
      <c r="U129" s="219">
        <v>0</v>
      </c>
      <c r="V129" s="219">
        <f>ROUND(E129*U129,2)</f>
        <v>0</v>
      </c>
      <c r="W129" s="219"/>
      <c r="X129" s="209"/>
      <c r="Y129" s="209"/>
      <c r="Z129" s="209"/>
      <c r="AA129" s="209"/>
      <c r="AB129" s="209"/>
      <c r="AC129" s="209"/>
      <c r="AD129" s="209"/>
      <c r="AE129" s="209"/>
      <c r="AF129" s="209"/>
      <c r="AG129" s="209" t="s">
        <v>295</v>
      </c>
      <c r="AH129" s="209"/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 x14ac:dyDescent="0.2">
      <c r="A130" s="216"/>
      <c r="B130" s="217"/>
      <c r="C130" s="258" t="s">
        <v>311</v>
      </c>
      <c r="D130" s="253"/>
      <c r="E130" s="253"/>
      <c r="F130" s="253"/>
      <c r="G130" s="253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09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153</v>
      </c>
      <c r="AH130" s="209"/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x14ac:dyDescent="0.2">
      <c r="A131" s="222" t="s">
        <v>126</v>
      </c>
      <c r="B131" s="223" t="s">
        <v>82</v>
      </c>
      <c r="C131" s="243" t="s">
        <v>83</v>
      </c>
      <c r="D131" s="224"/>
      <c r="E131" s="225"/>
      <c r="F131" s="226"/>
      <c r="G131" s="226">
        <f>SUMIF(AG132:AG150,"&lt;&gt;NOR",G132:G150)</f>
        <v>0</v>
      </c>
      <c r="H131" s="226"/>
      <c r="I131" s="226">
        <f>SUM(I132:I150)</f>
        <v>0</v>
      </c>
      <c r="J131" s="226"/>
      <c r="K131" s="226">
        <f>SUM(K132:K150)</f>
        <v>0</v>
      </c>
      <c r="L131" s="226"/>
      <c r="M131" s="226">
        <f>SUM(M132:M150)</f>
        <v>0</v>
      </c>
      <c r="N131" s="226"/>
      <c r="O131" s="226">
        <f>SUM(O132:O150)</f>
        <v>1.1300000000000001</v>
      </c>
      <c r="P131" s="226"/>
      <c r="Q131" s="226">
        <f>SUM(Q132:Q150)</f>
        <v>0.76</v>
      </c>
      <c r="R131" s="226"/>
      <c r="S131" s="226"/>
      <c r="T131" s="227"/>
      <c r="U131" s="221"/>
      <c r="V131" s="221">
        <f>SUM(V132:V150)</f>
        <v>249.58</v>
      </c>
      <c r="W131" s="221"/>
      <c r="AG131" t="s">
        <v>127</v>
      </c>
    </row>
    <row r="132" spans="1:60" ht="22.5" outlineLevel="1" x14ac:dyDescent="0.2">
      <c r="A132" s="228">
        <v>43</v>
      </c>
      <c r="B132" s="229" t="s">
        <v>312</v>
      </c>
      <c r="C132" s="245" t="s">
        <v>313</v>
      </c>
      <c r="D132" s="230" t="s">
        <v>158</v>
      </c>
      <c r="E132" s="231">
        <v>59.3</v>
      </c>
      <c r="F132" s="232"/>
      <c r="G132" s="233">
        <f>ROUND(E132*F132,2)</f>
        <v>0</v>
      </c>
      <c r="H132" s="232"/>
      <c r="I132" s="233">
        <f>ROUND(E132*H132,2)</f>
        <v>0</v>
      </c>
      <c r="J132" s="232"/>
      <c r="K132" s="233">
        <f>ROUND(E132*J132,2)</f>
        <v>0</v>
      </c>
      <c r="L132" s="233">
        <v>21</v>
      </c>
      <c r="M132" s="233">
        <f>G132*(1+L132/100)</f>
        <v>0</v>
      </c>
      <c r="N132" s="233">
        <v>2.0999999999999999E-3</v>
      </c>
      <c r="O132" s="233">
        <f>ROUND(E132*N132,2)</f>
        <v>0.12</v>
      </c>
      <c r="P132" s="233">
        <v>0</v>
      </c>
      <c r="Q132" s="233">
        <f>ROUND(E132*P132,2)</f>
        <v>0</v>
      </c>
      <c r="R132" s="233" t="s">
        <v>314</v>
      </c>
      <c r="S132" s="233" t="s">
        <v>131</v>
      </c>
      <c r="T132" s="234" t="s">
        <v>131</v>
      </c>
      <c r="U132" s="219">
        <v>0.27484999999999998</v>
      </c>
      <c r="V132" s="219">
        <f>ROUND(E132*U132,2)</f>
        <v>16.3</v>
      </c>
      <c r="W132" s="219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 t="s">
        <v>303</v>
      </c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1" x14ac:dyDescent="0.2">
      <c r="A133" s="216"/>
      <c r="B133" s="217"/>
      <c r="C133" s="259" t="s">
        <v>315</v>
      </c>
      <c r="D133" s="254"/>
      <c r="E133" s="254"/>
      <c r="F133" s="254"/>
      <c r="G133" s="254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09"/>
      <c r="Y133" s="209"/>
      <c r="Z133" s="209"/>
      <c r="AA133" s="209"/>
      <c r="AB133" s="209"/>
      <c r="AC133" s="209"/>
      <c r="AD133" s="209"/>
      <c r="AE133" s="209"/>
      <c r="AF133" s="209"/>
      <c r="AG133" s="209" t="s">
        <v>250</v>
      </c>
      <c r="AH133" s="209"/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 x14ac:dyDescent="0.2">
      <c r="A134" s="216"/>
      <c r="B134" s="217"/>
      <c r="C134" s="257" t="s">
        <v>316</v>
      </c>
      <c r="D134" s="249"/>
      <c r="E134" s="250">
        <v>59.3</v>
      </c>
      <c r="F134" s="219"/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09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155</v>
      </c>
      <c r="AH134" s="209">
        <v>0</v>
      </c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ht="33.75" outlineLevel="1" x14ac:dyDescent="0.2">
      <c r="A135" s="228">
        <v>44</v>
      </c>
      <c r="B135" s="229" t="s">
        <v>317</v>
      </c>
      <c r="C135" s="245" t="s">
        <v>318</v>
      </c>
      <c r="D135" s="230" t="s">
        <v>158</v>
      </c>
      <c r="E135" s="231">
        <v>133.005</v>
      </c>
      <c r="F135" s="232"/>
      <c r="G135" s="233">
        <f>ROUND(E135*F135,2)</f>
        <v>0</v>
      </c>
      <c r="H135" s="232"/>
      <c r="I135" s="233">
        <f>ROUND(E135*H135,2)</f>
        <v>0</v>
      </c>
      <c r="J135" s="232"/>
      <c r="K135" s="233">
        <f>ROUND(E135*J135,2)</f>
        <v>0</v>
      </c>
      <c r="L135" s="233">
        <v>21</v>
      </c>
      <c r="M135" s="233">
        <f>G135*(1+L135/100)</f>
        <v>0</v>
      </c>
      <c r="N135" s="233">
        <v>3.4399999999999999E-3</v>
      </c>
      <c r="O135" s="233">
        <f>ROUND(E135*N135,2)</f>
        <v>0.46</v>
      </c>
      <c r="P135" s="233">
        <v>0</v>
      </c>
      <c r="Q135" s="233">
        <f>ROUND(E135*P135,2)</f>
        <v>0</v>
      </c>
      <c r="R135" s="233" t="s">
        <v>314</v>
      </c>
      <c r="S135" s="233" t="s">
        <v>131</v>
      </c>
      <c r="T135" s="234" t="s">
        <v>131</v>
      </c>
      <c r="U135" s="219">
        <v>0.7107</v>
      </c>
      <c r="V135" s="219">
        <f>ROUND(E135*U135,2)</f>
        <v>94.53</v>
      </c>
      <c r="W135" s="219"/>
      <c r="X135" s="209"/>
      <c r="Y135" s="209"/>
      <c r="Z135" s="209"/>
      <c r="AA135" s="209"/>
      <c r="AB135" s="209"/>
      <c r="AC135" s="209"/>
      <c r="AD135" s="209"/>
      <c r="AE135" s="209"/>
      <c r="AF135" s="209"/>
      <c r="AG135" s="209" t="s">
        <v>303</v>
      </c>
      <c r="AH135" s="209"/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1" x14ac:dyDescent="0.2">
      <c r="A136" s="216"/>
      <c r="B136" s="217"/>
      <c r="C136" s="257" t="s">
        <v>319</v>
      </c>
      <c r="D136" s="249"/>
      <c r="E136" s="250">
        <v>133.005</v>
      </c>
      <c r="F136" s="219"/>
      <c r="G136" s="219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09"/>
      <c r="Y136" s="209"/>
      <c r="Z136" s="209"/>
      <c r="AA136" s="209"/>
      <c r="AB136" s="209"/>
      <c r="AC136" s="209"/>
      <c r="AD136" s="209"/>
      <c r="AE136" s="209"/>
      <c r="AF136" s="209"/>
      <c r="AG136" s="209" t="s">
        <v>155</v>
      </c>
      <c r="AH136" s="209">
        <v>0</v>
      </c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ht="22.5" outlineLevel="1" x14ac:dyDescent="0.2">
      <c r="A137" s="228">
        <v>45</v>
      </c>
      <c r="B137" s="229" t="s">
        <v>320</v>
      </c>
      <c r="C137" s="245" t="s">
        <v>321</v>
      </c>
      <c r="D137" s="230" t="s">
        <v>158</v>
      </c>
      <c r="E137" s="231">
        <v>59.6</v>
      </c>
      <c r="F137" s="232"/>
      <c r="G137" s="233">
        <f>ROUND(E137*F137,2)</f>
        <v>0</v>
      </c>
      <c r="H137" s="232"/>
      <c r="I137" s="233">
        <f>ROUND(E137*H137,2)</f>
        <v>0</v>
      </c>
      <c r="J137" s="232"/>
      <c r="K137" s="233">
        <f>ROUND(E137*J137,2)</f>
        <v>0</v>
      </c>
      <c r="L137" s="233">
        <v>21</v>
      </c>
      <c r="M137" s="233">
        <f>G137*(1+L137/100)</f>
        <v>0</v>
      </c>
      <c r="N137" s="233">
        <v>4.5799999999999999E-3</v>
      </c>
      <c r="O137" s="233">
        <f>ROUND(E137*N137,2)</f>
        <v>0.27</v>
      </c>
      <c r="P137" s="233">
        <v>0</v>
      </c>
      <c r="Q137" s="233">
        <f>ROUND(E137*P137,2)</f>
        <v>0</v>
      </c>
      <c r="R137" s="233" t="s">
        <v>314</v>
      </c>
      <c r="S137" s="233" t="s">
        <v>131</v>
      </c>
      <c r="T137" s="234" t="s">
        <v>131</v>
      </c>
      <c r="U137" s="219">
        <v>1.00135</v>
      </c>
      <c r="V137" s="219">
        <f>ROUND(E137*U137,2)</f>
        <v>59.68</v>
      </c>
      <c r="W137" s="219"/>
      <c r="X137" s="209"/>
      <c r="Y137" s="209"/>
      <c r="Z137" s="209"/>
      <c r="AA137" s="209"/>
      <c r="AB137" s="209"/>
      <c r="AC137" s="209"/>
      <c r="AD137" s="209"/>
      <c r="AE137" s="209"/>
      <c r="AF137" s="209"/>
      <c r="AG137" s="209" t="s">
        <v>303</v>
      </c>
      <c r="AH137" s="209"/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">
      <c r="A138" s="216"/>
      <c r="B138" s="217"/>
      <c r="C138" s="257" t="s">
        <v>322</v>
      </c>
      <c r="D138" s="249"/>
      <c r="E138" s="250">
        <v>59.6</v>
      </c>
      <c r="F138" s="219"/>
      <c r="G138" s="21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09"/>
      <c r="Y138" s="209"/>
      <c r="Z138" s="209"/>
      <c r="AA138" s="209"/>
      <c r="AB138" s="209"/>
      <c r="AC138" s="209"/>
      <c r="AD138" s="209"/>
      <c r="AE138" s="209"/>
      <c r="AF138" s="209"/>
      <c r="AG138" s="209" t="s">
        <v>155</v>
      </c>
      <c r="AH138" s="209">
        <v>0</v>
      </c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ht="33.75" outlineLevel="1" x14ac:dyDescent="0.2">
      <c r="A139" s="228">
        <v>46</v>
      </c>
      <c r="B139" s="229" t="s">
        <v>323</v>
      </c>
      <c r="C139" s="245" t="s">
        <v>324</v>
      </c>
      <c r="D139" s="230" t="s">
        <v>158</v>
      </c>
      <c r="E139" s="231">
        <v>64</v>
      </c>
      <c r="F139" s="232"/>
      <c r="G139" s="233">
        <f>ROUND(E139*F139,2)</f>
        <v>0</v>
      </c>
      <c r="H139" s="232"/>
      <c r="I139" s="233">
        <f>ROUND(E139*H139,2)</f>
        <v>0</v>
      </c>
      <c r="J139" s="232"/>
      <c r="K139" s="233">
        <f>ROUND(E139*J139,2)</f>
        <v>0</v>
      </c>
      <c r="L139" s="233">
        <v>21</v>
      </c>
      <c r="M139" s="233">
        <f>G139*(1+L139/100)</f>
        <v>0</v>
      </c>
      <c r="N139" s="233">
        <v>4.3099999999999996E-3</v>
      </c>
      <c r="O139" s="233">
        <f>ROUND(E139*N139,2)</f>
        <v>0.28000000000000003</v>
      </c>
      <c r="P139" s="233">
        <v>0</v>
      </c>
      <c r="Q139" s="233">
        <f>ROUND(E139*P139,2)</f>
        <v>0</v>
      </c>
      <c r="R139" s="233" t="s">
        <v>314</v>
      </c>
      <c r="S139" s="233" t="s">
        <v>131</v>
      </c>
      <c r="T139" s="234" t="s">
        <v>131</v>
      </c>
      <c r="U139" s="219">
        <v>0.81330000000000002</v>
      </c>
      <c r="V139" s="219">
        <f>ROUND(E139*U139,2)</f>
        <v>52.05</v>
      </c>
      <c r="W139" s="219"/>
      <c r="X139" s="209"/>
      <c r="Y139" s="209"/>
      <c r="Z139" s="209"/>
      <c r="AA139" s="209"/>
      <c r="AB139" s="209"/>
      <c r="AC139" s="209"/>
      <c r="AD139" s="209"/>
      <c r="AE139" s="209"/>
      <c r="AF139" s="209"/>
      <c r="AG139" s="209" t="s">
        <v>303</v>
      </c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">
      <c r="A140" s="216"/>
      <c r="B140" s="217"/>
      <c r="C140" s="257" t="s">
        <v>325</v>
      </c>
      <c r="D140" s="249"/>
      <c r="E140" s="250">
        <v>64</v>
      </c>
      <c r="F140" s="219"/>
      <c r="G140" s="219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09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155</v>
      </c>
      <c r="AH140" s="209">
        <v>0</v>
      </c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 x14ac:dyDescent="0.2">
      <c r="A141" s="228">
        <v>47</v>
      </c>
      <c r="B141" s="229" t="s">
        <v>326</v>
      </c>
      <c r="C141" s="245" t="s">
        <v>327</v>
      </c>
      <c r="D141" s="230" t="s">
        <v>158</v>
      </c>
      <c r="E141" s="231">
        <v>133.005</v>
      </c>
      <c r="F141" s="232"/>
      <c r="G141" s="233">
        <f>ROUND(E141*F141,2)</f>
        <v>0</v>
      </c>
      <c r="H141" s="232"/>
      <c r="I141" s="233">
        <f>ROUND(E141*H141,2)</f>
        <v>0</v>
      </c>
      <c r="J141" s="232"/>
      <c r="K141" s="233">
        <f>ROUND(E141*J141,2)</f>
        <v>0</v>
      </c>
      <c r="L141" s="233">
        <v>21</v>
      </c>
      <c r="M141" s="233">
        <f>G141*(1+L141/100)</f>
        <v>0</v>
      </c>
      <c r="N141" s="233">
        <v>0</v>
      </c>
      <c r="O141" s="233">
        <f>ROUND(E141*N141,2)</f>
        <v>0</v>
      </c>
      <c r="P141" s="233">
        <v>3.47E-3</v>
      </c>
      <c r="Q141" s="233">
        <f>ROUND(E141*P141,2)</f>
        <v>0.46</v>
      </c>
      <c r="R141" s="233" t="s">
        <v>314</v>
      </c>
      <c r="S141" s="233" t="s">
        <v>131</v>
      </c>
      <c r="T141" s="234" t="s">
        <v>171</v>
      </c>
      <c r="U141" s="219">
        <v>8.6249999999999993E-2</v>
      </c>
      <c r="V141" s="219">
        <f>ROUND(E141*U141,2)</f>
        <v>11.47</v>
      </c>
      <c r="W141" s="219"/>
      <c r="X141" s="209"/>
      <c r="Y141" s="209"/>
      <c r="Z141" s="209"/>
      <c r="AA141" s="209"/>
      <c r="AB141" s="209"/>
      <c r="AC141" s="209"/>
      <c r="AD141" s="209"/>
      <c r="AE141" s="209"/>
      <c r="AF141" s="209"/>
      <c r="AG141" s="209" t="s">
        <v>303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">
      <c r="A142" s="216"/>
      <c r="B142" s="217"/>
      <c r="C142" s="257" t="s">
        <v>328</v>
      </c>
      <c r="D142" s="249"/>
      <c r="E142" s="250">
        <v>133</v>
      </c>
      <c r="F142" s="219"/>
      <c r="G142" s="219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09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155</v>
      </c>
      <c r="AH142" s="209">
        <v>0</v>
      </c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1" x14ac:dyDescent="0.2">
      <c r="A143" s="228">
        <v>48</v>
      </c>
      <c r="B143" s="229" t="s">
        <v>329</v>
      </c>
      <c r="C143" s="245" t="s">
        <v>330</v>
      </c>
      <c r="D143" s="230" t="s">
        <v>158</v>
      </c>
      <c r="E143" s="231">
        <v>52.3</v>
      </c>
      <c r="F143" s="232"/>
      <c r="G143" s="233">
        <f>ROUND(E143*F143,2)</f>
        <v>0</v>
      </c>
      <c r="H143" s="232"/>
      <c r="I143" s="233">
        <f>ROUND(E143*H143,2)</f>
        <v>0</v>
      </c>
      <c r="J143" s="232"/>
      <c r="K143" s="233">
        <f>ROUND(E143*J143,2)</f>
        <v>0</v>
      </c>
      <c r="L143" s="233">
        <v>21</v>
      </c>
      <c r="M143" s="233">
        <f>G143*(1+L143/100)</f>
        <v>0</v>
      </c>
      <c r="N143" s="233">
        <v>0</v>
      </c>
      <c r="O143" s="233">
        <f>ROUND(E143*N143,2)</f>
        <v>0</v>
      </c>
      <c r="P143" s="233">
        <v>1.3500000000000001E-3</v>
      </c>
      <c r="Q143" s="233">
        <f>ROUND(E143*P143,2)</f>
        <v>7.0000000000000007E-2</v>
      </c>
      <c r="R143" s="233" t="s">
        <v>314</v>
      </c>
      <c r="S143" s="233" t="s">
        <v>131</v>
      </c>
      <c r="T143" s="234" t="s">
        <v>171</v>
      </c>
      <c r="U143" s="219">
        <v>9.1999999999999998E-2</v>
      </c>
      <c r="V143" s="219">
        <f>ROUND(E143*U143,2)</f>
        <v>4.8099999999999996</v>
      </c>
      <c r="W143" s="219"/>
      <c r="X143" s="209"/>
      <c r="Y143" s="209"/>
      <c r="Z143" s="209"/>
      <c r="AA143" s="209"/>
      <c r="AB143" s="209"/>
      <c r="AC143" s="209"/>
      <c r="AD143" s="209"/>
      <c r="AE143" s="209"/>
      <c r="AF143" s="209"/>
      <c r="AG143" s="209" t="s">
        <v>303</v>
      </c>
      <c r="AH143" s="209"/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 x14ac:dyDescent="0.2">
      <c r="A144" s="216"/>
      <c r="B144" s="217"/>
      <c r="C144" s="257" t="s">
        <v>331</v>
      </c>
      <c r="D144" s="249"/>
      <c r="E144" s="250">
        <v>52.3</v>
      </c>
      <c r="F144" s="219"/>
      <c r="G144" s="219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09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155</v>
      </c>
      <c r="AH144" s="209">
        <v>0</v>
      </c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1" x14ac:dyDescent="0.2">
      <c r="A145" s="228">
        <v>49</v>
      </c>
      <c r="B145" s="229" t="s">
        <v>332</v>
      </c>
      <c r="C145" s="245" t="s">
        <v>333</v>
      </c>
      <c r="D145" s="230" t="s">
        <v>158</v>
      </c>
      <c r="E145" s="231">
        <v>64</v>
      </c>
      <c r="F145" s="232"/>
      <c r="G145" s="233">
        <f>ROUND(E145*F145,2)</f>
        <v>0</v>
      </c>
      <c r="H145" s="232"/>
      <c r="I145" s="233">
        <f>ROUND(E145*H145,2)</f>
        <v>0</v>
      </c>
      <c r="J145" s="232"/>
      <c r="K145" s="233">
        <f>ROUND(E145*J145,2)</f>
        <v>0</v>
      </c>
      <c r="L145" s="233">
        <v>21</v>
      </c>
      <c r="M145" s="233">
        <f>G145*(1+L145/100)</f>
        <v>0</v>
      </c>
      <c r="N145" s="233">
        <v>0</v>
      </c>
      <c r="O145" s="233">
        <f>ROUND(E145*N145,2)</f>
        <v>0</v>
      </c>
      <c r="P145" s="233">
        <v>3.5599999999999998E-3</v>
      </c>
      <c r="Q145" s="233">
        <f>ROUND(E145*P145,2)</f>
        <v>0.23</v>
      </c>
      <c r="R145" s="233" t="s">
        <v>314</v>
      </c>
      <c r="S145" s="233" t="s">
        <v>131</v>
      </c>
      <c r="T145" s="234" t="s">
        <v>131</v>
      </c>
      <c r="U145" s="219">
        <v>8.0500000000000002E-2</v>
      </c>
      <c r="V145" s="219">
        <f>ROUND(E145*U145,2)</f>
        <v>5.15</v>
      </c>
      <c r="W145" s="219"/>
      <c r="X145" s="209"/>
      <c r="Y145" s="209"/>
      <c r="Z145" s="209"/>
      <c r="AA145" s="209"/>
      <c r="AB145" s="209"/>
      <c r="AC145" s="209"/>
      <c r="AD145" s="209"/>
      <c r="AE145" s="209"/>
      <c r="AF145" s="209"/>
      <c r="AG145" s="209" t="s">
        <v>303</v>
      </c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1" x14ac:dyDescent="0.2">
      <c r="A146" s="216"/>
      <c r="B146" s="217"/>
      <c r="C146" s="257" t="s">
        <v>325</v>
      </c>
      <c r="D146" s="249"/>
      <c r="E146" s="250">
        <v>64</v>
      </c>
      <c r="F146" s="219"/>
      <c r="G146" s="219"/>
      <c r="H146" s="219"/>
      <c r="I146" s="219"/>
      <c r="J146" s="219"/>
      <c r="K146" s="219"/>
      <c r="L146" s="219"/>
      <c r="M146" s="219"/>
      <c r="N146" s="219"/>
      <c r="O146" s="219"/>
      <c r="P146" s="219"/>
      <c r="Q146" s="219"/>
      <c r="R146" s="219"/>
      <c r="S146" s="219"/>
      <c r="T146" s="219"/>
      <c r="U146" s="219"/>
      <c r="V146" s="219"/>
      <c r="W146" s="219"/>
      <c r="X146" s="209"/>
      <c r="Y146" s="209"/>
      <c r="Z146" s="209"/>
      <c r="AA146" s="209"/>
      <c r="AB146" s="209"/>
      <c r="AC146" s="209"/>
      <c r="AD146" s="209"/>
      <c r="AE146" s="209"/>
      <c r="AF146" s="209"/>
      <c r="AG146" s="209" t="s">
        <v>155</v>
      </c>
      <c r="AH146" s="209">
        <v>0</v>
      </c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 x14ac:dyDescent="0.2">
      <c r="A147" s="228">
        <v>50</v>
      </c>
      <c r="B147" s="229" t="s">
        <v>334</v>
      </c>
      <c r="C147" s="245" t="s">
        <v>335</v>
      </c>
      <c r="D147" s="230" t="s">
        <v>158</v>
      </c>
      <c r="E147" s="231">
        <v>69</v>
      </c>
      <c r="F147" s="232"/>
      <c r="G147" s="233">
        <f>ROUND(E147*F147,2)</f>
        <v>0</v>
      </c>
      <c r="H147" s="232"/>
      <c r="I147" s="233">
        <f>ROUND(E147*H147,2)</f>
        <v>0</v>
      </c>
      <c r="J147" s="232"/>
      <c r="K147" s="233">
        <f>ROUND(E147*J147,2)</f>
        <v>0</v>
      </c>
      <c r="L147" s="233">
        <v>21</v>
      </c>
      <c r="M147" s="233">
        <f>G147*(1+L147/100)</f>
        <v>0</v>
      </c>
      <c r="N147" s="233">
        <v>0</v>
      </c>
      <c r="O147" s="233">
        <f>ROUND(E147*N147,2)</f>
        <v>0</v>
      </c>
      <c r="P147" s="233">
        <v>0</v>
      </c>
      <c r="Q147" s="233">
        <f>ROUND(E147*P147,2)</f>
        <v>0</v>
      </c>
      <c r="R147" s="233"/>
      <c r="S147" s="233" t="s">
        <v>159</v>
      </c>
      <c r="T147" s="234" t="s">
        <v>132</v>
      </c>
      <c r="U147" s="219">
        <v>0</v>
      </c>
      <c r="V147" s="219">
        <f>ROUND(E147*U147,2)</f>
        <v>0</v>
      </c>
      <c r="W147" s="219"/>
      <c r="X147" s="209"/>
      <c r="Y147" s="209"/>
      <c r="Z147" s="209"/>
      <c r="AA147" s="209"/>
      <c r="AB147" s="209"/>
      <c r="AC147" s="209"/>
      <c r="AD147" s="209"/>
      <c r="AE147" s="209"/>
      <c r="AF147" s="209"/>
      <c r="AG147" s="209" t="s">
        <v>303</v>
      </c>
      <c r="AH147" s="209"/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1" x14ac:dyDescent="0.2">
      <c r="A148" s="216"/>
      <c r="B148" s="217"/>
      <c r="C148" s="257" t="s">
        <v>336</v>
      </c>
      <c r="D148" s="249"/>
      <c r="E148" s="250">
        <v>69</v>
      </c>
      <c r="F148" s="219"/>
      <c r="G148" s="219"/>
      <c r="H148" s="219"/>
      <c r="I148" s="219"/>
      <c r="J148" s="219"/>
      <c r="K148" s="219"/>
      <c r="L148" s="219"/>
      <c r="M148" s="219"/>
      <c r="N148" s="219"/>
      <c r="O148" s="219"/>
      <c r="P148" s="219"/>
      <c r="Q148" s="219"/>
      <c r="R148" s="219"/>
      <c r="S148" s="219"/>
      <c r="T148" s="219"/>
      <c r="U148" s="219"/>
      <c r="V148" s="219"/>
      <c r="W148" s="219"/>
      <c r="X148" s="209"/>
      <c r="Y148" s="209"/>
      <c r="Z148" s="209"/>
      <c r="AA148" s="209"/>
      <c r="AB148" s="209"/>
      <c r="AC148" s="209"/>
      <c r="AD148" s="209"/>
      <c r="AE148" s="209"/>
      <c r="AF148" s="209"/>
      <c r="AG148" s="209" t="s">
        <v>155</v>
      </c>
      <c r="AH148" s="209">
        <v>0</v>
      </c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1" x14ac:dyDescent="0.2">
      <c r="A149" s="228">
        <v>51</v>
      </c>
      <c r="B149" s="229" t="s">
        <v>337</v>
      </c>
      <c r="C149" s="245" t="s">
        <v>338</v>
      </c>
      <c r="D149" s="230" t="s">
        <v>294</v>
      </c>
      <c r="E149" s="231">
        <v>1.1308800000000001</v>
      </c>
      <c r="F149" s="232"/>
      <c r="G149" s="233">
        <f>ROUND(E149*F149,2)</f>
        <v>0</v>
      </c>
      <c r="H149" s="232"/>
      <c r="I149" s="233">
        <f>ROUND(E149*H149,2)</f>
        <v>0</v>
      </c>
      <c r="J149" s="232"/>
      <c r="K149" s="233">
        <f>ROUND(E149*J149,2)</f>
        <v>0</v>
      </c>
      <c r="L149" s="233">
        <v>21</v>
      </c>
      <c r="M149" s="233">
        <f>G149*(1+L149/100)</f>
        <v>0</v>
      </c>
      <c r="N149" s="233">
        <v>0</v>
      </c>
      <c r="O149" s="233">
        <f>ROUND(E149*N149,2)</f>
        <v>0</v>
      </c>
      <c r="P149" s="233">
        <v>0</v>
      </c>
      <c r="Q149" s="233">
        <f>ROUND(E149*P149,2)</f>
        <v>0</v>
      </c>
      <c r="R149" s="233" t="s">
        <v>314</v>
      </c>
      <c r="S149" s="233" t="s">
        <v>131</v>
      </c>
      <c r="T149" s="234" t="s">
        <v>171</v>
      </c>
      <c r="U149" s="219">
        <v>4.9470000000000001</v>
      </c>
      <c r="V149" s="219">
        <f>ROUND(E149*U149,2)</f>
        <v>5.59</v>
      </c>
      <c r="W149" s="219"/>
      <c r="X149" s="209"/>
      <c r="Y149" s="209"/>
      <c r="Z149" s="209"/>
      <c r="AA149" s="209"/>
      <c r="AB149" s="209"/>
      <c r="AC149" s="209"/>
      <c r="AD149" s="209"/>
      <c r="AE149" s="209"/>
      <c r="AF149" s="209"/>
      <c r="AG149" s="209" t="s">
        <v>295</v>
      </c>
      <c r="AH149" s="209"/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1" x14ac:dyDescent="0.2">
      <c r="A150" s="216"/>
      <c r="B150" s="217"/>
      <c r="C150" s="256" t="s">
        <v>311</v>
      </c>
      <c r="D150" s="251"/>
      <c r="E150" s="251"/>
      <c r="F150" s="251"/>
      <c r="G150" s="251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09"/>
      <c r="Y150" s="209"/>
      <c r="Z150" s="209"/>
      <c r="AA150" s="209"/>
      <c r="AB150" s="209"/>
      <c r="AC150" s="209"/>
      <c r="AD150" s="209"/>
      <c r="AE150" s="209"/>
      <c r="AF150" s="209"/>
      <c r="AG150" s="209" t="s">
        <v>153</v>
      </c>
      <c r="AH150" s="209"/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x14ac:dyDescent="0.2">
      <c r="A151" s="222" t="s">
        <v>126</v>
      </c>
      <c r="B151" s="223" t="s">
        <v>84</v>
      </c>
      <c r="C151" s="243" t="s">
        <v>85</v>
      </c>
      <c r="D151" s="224"/>
      <c r="E151" s="225"/>
      <c r="F151" s="226"/>
      <c r="G151" s="226">
        <f>SUMIF(AG152:AG160,"&lt;&gt;NOR",G152:G160)</f>
        <v>0</v>
      </c>
      <c r="H151" s="226"/>
      <c r="I151" s="226">
        <f>SUM(I152:I160)</f>
        <v>0</v>
      </c>
      <c r="J151" s="226"/>
      <c r="K151" s="226">
        <f>SUM(K152:K160)</f>
        <v>0</v>
      </c>
      <c r="L151" s="226"/>
      <c r="M151" s="226">
        <f>SUM(M152:M160)</f>
        <v>0</v>
      </c>
      <c r="N151" s="226"/>
      <c r="O151" s="226">
        <f>SUM(O152:O160)</f>
        <v>0</v>
      </c>
      <c r="P151" s="226"/>
      <c r="Q151" s="226">
        <f>SUM(Q152:Q160)</f>
        <v>0</v>
      </c>
      <c r="R151" s="226"/>
      <c r="S151" s="226"/>
      <c r="T151" s="227"/>
      <c r="U151" s="221"/>
      <c r="V151" s="221">
        <f>SUM(V152:V160)</f>
        <v>33.549999999999997</v>
      </c>
      <c r="W151" s="221"/>
      <c r="AG151" t="s">
        <v>127</v>
      </c>
    </row>
    <row r="152" spans="1:60" outlineLevel="1" x14ac:dyDescent="0.2">
      <c r="A152" s="228">
        <v>52</v>
      </c>
      <c r="B152" s="229" t="s">
        <v>339</v>
      </c>
      <c r="C152" s="245" t="s">
        <v>340</v>
      </c>
      <c r="D152" s="230" t="s">
        <v>149</v>
      </c>
      <c r="E152" s="231">
        <v>49.2</v>
      </c>
      <c r="F152" s="232"/>
      <c r="G152" s="233">
        <f>ROUND(E152*F152,2)</f>
        <v>0</v>
      </c>
      <c r="H152" s="232"/>
      <c r="I152" s="233">
        <f>ROUND(E152*H152,2)</f>
        <v>0</v>
      </c>
      <c r="J152" s="232"/>
      <c r="K152" s="233">
        <f>ROUND(E152*J152,2)</f>
        <v>0</v>
      </c>
      <c r="L152" s="233">
        <v>21</v>
      </c>
      <c r="M152" s="233">
        <f>G152*(1+L152/100)</f>
        <v>0</v>
      </c>
      <c r="N152" s="233">
        <v>0</v>
      </c>
      <c r="O152" s="233">
        <f>ROUND(E152*N152,2)</f>
        <v>0</v>
      </c>
      <c r="P152" s="233">
        <v>0</v>
      </c>
      <c r="Q152" s="233">
        <f>ROUND(E152*P152,2)</f>
        <v>0</v>
      </c>
      <c r="R152" s="233" t="s">
        <v>341</v>
      </c>
      <c r="S152" s="233" t="s">
        <v>131</v>
      </c>
      <c r="T152" s="234" t="s">
        <v>131</v>
      </c>
      <c r="U152" s="219">
        <v>0.68200000000000005</v>
      </c>
      <c r="V152" s="219">
        <f>ROUND(E152*U152,2)</f>
        <v>33.549999999999997</v>
      </c>
      <c r="W152" s="219"/>
      <c r="X152" s="209"/>
      <c r="Y152" s="209"/>
      <c r="Z152" s="209"/>
      <c r="AA152" s="209"/>
      <c r="AB152" s="209"/>
      <c r="AC152" s="209"/>
      <c r="AD152" s="209"/>
      <c r="AE152" s="209"/>
      <c r="AF152" s="209"/>
      <c r="AG152" s="209" t="s">
        <v>164</v>
      </c>
      <c r="AH152" s="209"/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outlineLevel="1" x14ac:dyDescent="0.2">
      <c r="A153" s="216"/>
      <c r="B153" s="217"/>
      <c r="C153" s="257" t="s">
        <v>342</v>
      </c>
      <c r="D153" s="249"/>
      <c r="E153" s="250">
        <v>49.2</v>
      </c>
      <c r="F153" s="219"/>
      <c r="G153" s="219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  <c r="V153" s="219"/>
      <c r="W153" s="219"/>
      <c r="X153" s="209"/>
      <c r="Y153" s="209"/>
      <c r="Z153" s="209"/>
      <c r="AA153" s="209"/>
      <c r="AB153" s="209"/>
      <c r="AC153" s="209"/>
      <c r="AD153" s="209"/>
      <c r="AE153" s="209"/>
      <c r="AF153" s="209"/>
      <c r="AG153" s="209" t="s">
        <v>155</v>
      </c>
      <c r="AH153" s="209">
        <v>0</v>
      </c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1" x14ac:dyDescent="0.2">
      <c r="A154" s="235">
        <v>53</v>
      </c>
      <c r="B154" s="236" t="s">
        <v>343</v>
      </c>
      <c r="C154" s="244" t="s">
        <v>344</v>
      </c>
      <c r="D154" s="237" t="s">
        <v>345</v>
      </c>
      <c r="E154" s="238">
        <v>5</v>
      </c>
      <c r="F154" s="239"/>
      <c r="G154" s="240">
        <f>ROUND(E154*F154,2)</f>
        <v>0</v>
      </c>
      <c r="H154" s="239"/>
      <c r="I154" s="240">
        <f>ROUND(E154*H154,2)</f>
        <v>0</v>
      </c>
      <c r="J154" s="239"/>
      <c r="K154" s="240">
        <f>ROUND(E154*J154,2)</f>
        <v>0</v>
      </c>
      <c r="L154" s="240">
        <v>21</v>
      </c>
      <c r="M154" s="240">
        <f>G154*(1+L154/100)</f>
        <v>0</v>
      </c>
      <c r="N154" s="240">
        <v>0</v>
      </c>
      <c r="O154" s="240">
        <f>ROUND(E154*N154,2)</f>
        <v>0</v>
      </c>
      <c r="P154" s="240">
        <v>0</v>
      </c>
      <c r="Q154" s="240">
        <f>ROUND(E154*P154,2)</f>
        <v>0</v>
      </c>
      <c r="R154" s="240"/>
      <c r="S154" s="240" t="s">
        <v>159</v>
      </c>
      <c r="T154" s="241" t="s">
        <v>132</v>
      </c>
      <c r="U154" s="219">
        <v>0</v>
      </c>
      <c r="V154" s="219">
        <f>ROUND(E154*U154,2)</f>
        <v>0</v>
      </c>
      <c r="W154" s="219"/>
      <c r="X154" s="209"/>
      <c r="Y154" s="209"/>
      <c r="Z154" s="209"/>
      <c r="AA154" s="209"/>
      <c r="AB154" s="209"/>
      <c r="AC154" s="209"/>
      <c r="AD154" s="209"/>
      <c r="AE154" s="209"/>
      <c r="AF154" s="209"/>
      <c r="AG154" s="209" t="s">
        <v>303</v>
      </c>
      <c r="AH154" s="209"/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1" x14ac:dyDescent="0.2">
      <c r="A155" s="235">
        <v>54</v>
      </c>
      <c r="B155" s="236" t="s">
        <v>346</v>
      </c>
      <c r="C155" s="244" t="s">
        <v>347</v>
      </c>
      <c r="D155" s="237" t="s">
        <v>345</v>
      </c>
      <c r="E155" s="238">
        <v>6</v>
      </c>
      <c r="F155" s="239"/>
      <c r="G155" s="240">
        <f>ROUND(E155*F155,2)</f>
        <v>0</v>
      </c>
      <c r="H155" s="239"/>
      <c r="I155" s="240">
        <f>ROUND(E155*H155,2)</f>
        <v>0</v>
      </c>
      <c r="J155" s="239"/>
      <c r="K155" s="240">
        <f>ROUND(E155*J155,2)</f>
        <v>0</v>
      </c>
      <c r="L155" s="240">
        <v>21</v>
      </c>
      <c r="M155" s="240">
        <f>G155*(1+L155/100)</f>
        <v>0</v>
      </c>
      <c r="N155" s="240">
        <v>0</v>
      </c>
      <c r="O155" s="240">
        <f>ROUND(E155*N155,2)</f>
        <v>0</v>
      </c>
      <c r="P155" s="240">
        <v>0</v>
      </c>
      <c r="Q155" s="240">
        <f>ROUND(E155*P155,2)</f>
        <v>0</v>
      </c>
      <c r="R155" s="240"/>
      <c r="S155" s="240" t="s">
        <v>159</v>
      </c>
      <c r="T155" s="241" t="s">
        <v>132</v>
      </c>
      <c r="U155" s="219">
        <v>0</v>
      </c>
      <c r="V155" s="219">
        <f>ROUND(E155*U155,2)</f>
        <v>0</v>
      </c>
      <c r="W155" s="219"/>
      <c r="X155" s="209"/>
      <c r="Y155" s="209"/>
      <c r="Z155" s="209"/>
      <c r="AA155" s="209"/>
      <c r="AB155" s="209"/>
      <c r="AC155" s="209"/>
      <c r="AD155" s="209"/>
      <c r="AE155" s="209"/>
      <c r="AF155" s="209"/>
      <c r="AG155" s="209" t="s">
        <v>303</v>
      </c>
      <c r="AH155" s="209"/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1" x14ac:dyDescent="0.2">
      <c r="A156" s="235">
        <v>55</v>
      </c>
      <c r="B156" s="236" t="s">
        <v>348</v>
      </c>
      <c r="C156" s="244" t="s">
        <v>349</v>
      </c>
      <c r="D156" s="237" t="s">
        <v>345</v>
      </c>
      <c r="E156" s="238">
        <v>13</v>
      </c>
      <c r="F156" s="239"/>
      <c r="G156" s="240">
        <f>ROUND(E156*F156,2)</f>
        <v>0</v>
      </c>
      <c r="H156" s="239"/>
      <c r="I156" s="240">
        <f>ROUND(E156*H156,2)</f>
        <v>0</v>
      </c>
      <c r="J156" s="239"/>
      <c r="K156" s="240">
        <f>ROUND(E156*J156,2)</f>
        <v>0</v>
      </c>
      <c r="L156" s="240">
        <v>21</v>
      </c>
      <c r="M156" s="240">
        <f>G156*(1+L156/100)</f>
        <v>0</v>
      </c>
      <c r="N156" s="240">
        <v>0</v>
      </c>
      <c r="O156" s="240">
        <f>ROUND(E156*N156,2)</f>
        <v>0</v>
      </c>
      <c r="P156" s="240">
        <v>0</v>
      </c>
      <c r="Q156" s="240">
        <f>ROUND(E156*P156,2)</f>
        <v>0</v>
      </c>
      <c r="R156" s="240"/>
      <c r="S156" s="240" t="s">
        <v>159</v>
      </c>
      <c r="T156" s="241" t="s">
        <v>132</v>
      </c>
      <c r="U156" s="219">
        <v>0</v>
      </c>
      <c r="V156" s="219">
        <f>ROUND(E156*U156,2)</f>
        <v>0</v>
      </c>
      <c r="W156" s="219"/>
      <c r="X156" s="209"/>
      <c r="Y156" s="209"/>
      <c r="Z156" s="209"/>
      <c r="AA156" s="209"/>
      <c r="AB156" s="209"/>
      <c r="AC156" s="209"/>
      <c r="AD156" s="209"/>
      <c r="AE156" s="209"/>
      <c r="AF156" s="209"/>
      <c r="AG156" s="209" t="s">
        <v>303</v>
      </c>
      <c r="AH156" s="209"/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1" x14ac:dyDescent="0.2">
      <c r="A157" s="235">
        <v>56</v>
      </c>
      <c r="B157" s="236" t="s">
        <v>350</v>
      </c>
      <c r="C157" s="244" t="s">
        <v>351</v>
      </c>
      <c r="D157" s="237" t="s">
        <v>345</v>
      </c>
      <c r="E157" s="238">
        <v>15</v>
      </c>
      <c r="F157" s="239"/>
      <c r="G157" s="240">
        <f>ROUND(E157*F157,2)</f>
        <v>0</v>
      </c>
      <c r="H157" s="239"/>
      <c r="I157" s="240">
        <f>ROUND(E157*H157,2)</f>
        <v>0</v>
      </c>
      <c r="J157" s="239"/>
      <c r="K157" s="240">
        <f>ROUND(E157*J157,2)</f>
        <v>0</v>
      </c>
      <c r="L157" s="240">
        <v>21</v>
      </c>
      <c r="M157" s="240">
        <f>G157*(1+L157/100)</f>
        <v>0</v>
      </c>
      <c r="N157" s="240">
        <v>0</v>
      </c>
      <c r="O157" s="240">
        <f>ROUND(E157*N157,2)</f>
        <v>0</v>
      </c>
      <c r="P157" s="240">
        <v>0</v>
      </c>
      <c r="Q157" s="240">
        <f>ROUND(E157*P157,2)</f>
        <v>0</v>
      </c>
      <c r="R157" s="240"/>
      <c r="S157" s="240" t="s">
        <v>159</v>
      </c>
      <c r="T157" s="241" t="s">
        <v>132</v>
      </c>
      <c r="U157" s="219">
        <v>0</v>
      </c>
      <c r="V157" s="219">
        <f>ROUND(E157*U157,2)</f>
        <v>0</v>
      </c>
      <c r="W157" s="219"/>
      <c r="X157" s="209"/>
      <c r="Y157" s="209"/>
      <c r="Z157" s="209"/>
      <c r="AA157" s="209"/>
      <c r="AB157" s="209"/>
      <c r="AC157" s="209"/>
      <c r="AD157" s="209"/>
      <c r="AE157" s="209"/>
      <c r="AF157" s="209"/>
      <c r="AG157" s="209" t="s">
        <v>303</v>
      </c>
      <c r="AH157" s="209"/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1" x14ac:dyDescent="0.2">
      <c r="A158" s="228">
        <v>57</v>
      </c>
      <c r="B158" s="229" t="s">
        <v>352</v>
      </c>
      <c r="C158" s="245" t="s">
        <v>353</v>
      </c>
      <c r="D158" s="230" t="s">
        <v>345</v>
      </c>
      <c r="E158" s="231">
        <v>3</v>
      </c>
      <c r="F158" s="232"/>
      <c r="G158" s="233">
        <f>ROUND(E158*F158,2)</f>
        <v>0</v>
      </c>
      <c r="H158" s="232"/>
      <c r="I158" s="233">
        <f>ROUND(E158*H158,2)</f>
        <v>0</v>
      </c>
      <c r="J158" s="232"/>
      <c r="K158" s="233">
        <f>ROUND(E158*J158,2)</f>
        <v>0</v>
      </c>
      <c r="L158" s="233">
        <v>21</v>
      </c>
      <c r="M158" s="233">
        <f>G158*(1+L158/100)</f>
        <v>0</v>
      </c>
      <c r="N158" s="233">
        <v>0</v>
      </c>
      <c r="O158" s="233">
        <f>ROUND(E158*N158,2)</f>
        <v>0</v>
      </c>
      <c r="P158" s="233">
        <v>0</v>
      </c>
      <c r="Q158" s="233">
        <f>ROUND(E158*P158,2)</f>
        <v>0</v>
      </c>
      <c r="R158" s="233"/>
      <c r="S158" s="233" t="s">
        <v>159</v>
      </c>
      <c r="T158" s="234" t="s">
        <v>132</v>
      </c>
      <c r="U158" s="219">
        <v>0</v>
      </c>
      <c r="V158" s="219">
        <f>ROUND(E158*U158,2)</f>
        <v>0</v>
      </c>
      <c r="W158" s="219"/>
      <c r="X158" s="209"/>
      <c r="Y158" s="209"/>
      <c r="Z158" s="209"/>
      <c r="AA158" s="209"/>
      <c r="AB158" s="209"/>
      <c r="AC158" s="209"/>
      <c r="AD158" s="209"/>
      <c r="AE158" s="209"/>
      <c r="AF158" s="209"/>
      <c r="AG158" s="209" t="s">
        <v>303</v>
      </c>
      <c r="AH158" s="209"/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1" x14ac:dyDescent="0.2">
      <c r="A159" s="216">
        <v>58</v>
      </c>
      <c r="B159" s="217" t="s">
        <v>354</v>
      </c>
      <c r="C159" s="260" t="s">
        <v>355</v>
      </c>
      <c r="D159" s="218" t="s">
        <v>0</v>
      </c>
      <c r="E159" s="255"/>
      <c r="F159" s="220"/>
      <c r="G159" s="219">
        <f>ROUND(E159*F159,2)</f>
        <v>0</v>
      </c>
      <c r="H159" s="220"/>
      <c r="I159" s="219">
        <f>ROUND(E159*H159,2)</f>
        <v>0</v>
      </c>
      <c r="J159" s="220"/>
      <c r="K159" s="219">
        <f>ROUND(E159*J159,2)</f>
        <v>0</v>
      </c>
      <c r="L159" s="219">
        <v>21</v>
      </c>
      <c r="M159" s="219">
        <f>G159*(1+L159/100)</f>
        <v>0</v>
      </c>
      <c r="N159" s="219">
        <v>0</v>
      </c>
      <c r="O159" s="219">
        <f>ROUND(E159*N159,2)</f>
        <v>0</v>
      </c>
      <c r="P159" s="219">
        <v>0</v>
      </c>
      <c r="Q159" s="219">
        <f>ROUND(E159*P159,2)</f>
        <v>0</v>
      </c>
      <c r="R159" s="219" t="s">
        <v>341</v>
      </c>
      <c r="S159" s="219" t="s">
        <v>131</v>
      </c>
      <c r="T159" s="219" t="s">
        <v>171</v>
      </c>
      <c r="U159" s="219">
        <v>0</v>
      </c>
      <c r="V159" s="219">
        <f>ROUND(E159*U159,2)</f>
        <v>0</v>
      </c>
      <c r="W159" s="219"/>
      <c r="X159" s="209"/>
      <c r="Y159" s="209"/>
      <c r="Z159" s="209"/>
      <c r="AA159" s="209"/>
      <c r="AB159" s="209"/>
      <c r="AC159" s="209"/>
      <c r="AD159" s="209"/>
      <c r="AE159" s="209"/>
      <c r="AF159" s="209"/>
      <c r="AG159" s="209" t="s">
        <v>295</v>
      </c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outlineLevel="1" x14ac:dyDescent="0.2">
      <c r="A160" s="216"/>
      <c r="B160" s="217"/>
      <c r="C160" s="258" t="s">
        <v>311</v>
      </c>
      <c r="D160" s="253"/>
      <c r="E160" s="253"/>
      <c r="F160" s="253"/>
      <c r="G160" s="253"/>
      <c r="H160" s="219"/>
      <c r="I160" s="219"/>
      <c r="J160" s="219"/>
      <c r="K160" s="219"/>
      <c r="L160" s="219"/>
      <c r="M160" s="219"/>
      <c r="N160" s="219"/>
      <c r="O160" s="219"/>
      <c r="P160" s="219"/>
      <c r="Q160" s="219"/>
      <c r="R160" s="219"/>
      <c r="S160" s="219"/>
      <c r="T160" s="219"/>
      <c r="U160" s="219"/>
      <c r="V160" s="219"/>
      <c r="W160" s="219"/>
      <c r="X160" s="209"/>
      <c r="Y160" s="209"/>
      <c r="Z160" s="209"/>
      <c r="AA160" s="209"/>
      <c r="AB160" s="209"/>
      <c r="AC160" s="209"/>
      <c r="AD160" s="209"/>
      <c r="AE160" s="209"/>
      <c r="AF160" s="209"/>
      <c r="AG160" s="209" t="s">
        <v>153</v>
      </c>
      <c r="AH160" s="209"/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x14ac:dyDescent="0.2">
      <c r="A161" s="222" t="s">
        <v>126</v>
      </c>
      <c r="B161" s="223" t="s">
        <v>86</v>
      </c>
      <c r="C161" s="243" t="s">
        <v>87</v>
      </c>
      <c r="D161" s="224"/>
      <c r="E161" s="225"/>
      <c r="F161" s="226"/>
      <c r="G161" s="226">
        <f>SUMIF(AG162:AG166,"&lt;&gt;NOR",G162:G166)</f>
        <v>0</v>
      </c>
      <c r="H161" s="226"/>
      <c r="I161" s="226">
        <f>SUM(I162:I166)</f>
        <v>0</v>
      </c>
      <c r="J161" s="226"/>
      <c r="K161" s="226">
        <f>SUM(K162:K166)</f>
        <v>0</v>
      </c>
      <c r="L161" s="226"/>
      <c r="M161" s="226">
        <f>SUM(M162:M166)</f>
        <v>0</v>
      </c>
      <c r="N161" s="226"/>
      <c r="O161" s="226">
        <f>SUM(O162:O166)</f>
        <v>0.13</v>
      </c>
      <c r="P161" s="226"/>
      <c r="Q161" s="226">
        <f>SUM(Q162:Q166)</f>
        <v>0.98</v>
      </c>
      <c r="R161" s="226"/>
      <c r="S161" s="226"/>
      <c r="T161" s="227"/>
      <c r="U161" s="221"/>
      <c r="V161" s="221">
        <f>SUM(V162:V166)</f>
        <v>175</v>
      </c>
      <c r="W161" s="221"/>
      <c r="AG161" t="s">
        <v>127</v>
      </c>
    </row>
    <row r="162" spans="1:60" outlineLevel="1" x14ac:dyDescent="0.2">
      <c r="A162" s="235">
        <v>59</v>
      </c>
      <c r="B162" s="236" t="s">
        <v>356</v>
      </c>
      <c r="C162" s="244" t="s">
        <v>357</v>
      </c>
      <c r="D162" s="237" t="s">
        <v>358</v>
      </c>
      <c r="E162" s="238">
        <v>1500</v>
      </c>
      <c r="F162" s="239"/>
      <c r="G162" s="240">
        <f>ROUND(E162*F162,2)</f>
        <v>0</v>
      </c>
      <c r="H162" s="239"/>
      <c r="I162" s="240">
        <f>ROUND(E162*H162,2)</f>
        <v>0</v>
      </c>
      <c r="J162" s="239"/>
      <c r="K162" s="240">
        <f>ROUND(E162*J162,2)</f>
        <v>0</v>
      </c>
      <c r="L162" s="240">
        <v>21</v>
      </c>
      <c r="M162" s="240">
        <f>G162*(1+L162/100)</f>
        <v>0</v>
      </c>
      <c r="N162" s="240">
        <v>5.0000000000000002E-5</v>
      </c>
      <c r="O162" s="240">
        <f>ROUND(E162*N162,2)</f>
        <v>0.08</v>
      </c>
      <c r="P162" s="240">
        <v>0</v>
      </c>
      <c r="Q162" s="240">
        <f>ROUND(E162*P162,2)</f>
        <v>0</v>
      </c>
      <c r="R162" s="240" t="s">
        <v>359</v>
      </c>
      <c r="S162" s="240" t="s">
        <v>131</v>
      </c>
      <c r="T162" s="241" t="s">
        <v>131</v>
      </c>
      <c r="U162" s="219">
        <v>8.4000000000000005E-2</v>
      </c>
      <c r="V162" s="219">
        <f>ROUND(E162*U162,2)</f>
        <v>126</v>
      </c>
      <c r="W162" s="219"/>
      <c r="X162" s="209"/>
      <c r="Y162" s="209"/>
      <c r="Z162" s="209"/>
      <c r="AA162" s="209"/>
      <c r="AB162" s="209"/>
      <c r="AC162" s="209"/>
      <c r="AD162" s="209"/>
      <c r="AE162" s="209"/>
      <c r="AF162" s="209"/>
      <c r="AG162" s="209" t="s">
        <v>164</v>
      </c>
      <c r="AH162" s="209"/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ht="22.5" outlineLevel="1" x14ac:dyDescent="0.2">
      <c r="A163" s="228">
        <v>60</v>
      </c>
      <c r="B163" s="229" t="s">
        <v>360</v>
      </c>
      <c r="C163" s="245" t="s">
        <v>361</v>
      </c>
      <c r="D163" s="230" t="s">
        <v>358</v>
      </c>
      <c r="E163" s="231">
        <v>980</v>
      </c>
      <c r="F163" s="232"/>
      <c r="G163" s="233">
        <f>ROUND(E163*F163,2)</f>
        <v>0</v>
      </c>
      <c r="H163" s="232"/>
      <c r="I163" s="233">
        <f>ROUND(E163*H163,2)</f>
        <v>0</v>
      </c>
      <c r="J163" s="232"/>
      <c r="K163" s="233">
        <f>ROUND(E163*J163,2)</f>
        <v>0</v>
      </c>
      <c r="L163" s="233">
        <v>21</v>
      </c>
      <c r="M163" s="233">
        <f>G163*(1+L163/100)</f>
        <v>0</v>
      </c>
      <c r="N163" s="233">
        <v>5.0000000000000002E-5</v>
      </c>
      <c r="O163" s="233">
        <f>ROUND(E163*N163,2)</f>
        <v>0.05</v>
      </c>
      <c r="P163" s="233">
        <v>1E-3</v>
      </c>
      <c r="Q163" s="233">
        <f>ROUND(E163*P163,2)</f>
        <v>0.98</v>
      </c>
      <c r="R163" s="233" t="s">
        <v>359</v>
      </c>
      <c r="S163" s="233" t="s">
        <v>131</v>
      </c>
      <c r="T163" s="234" t="s">
        <v>131</v>
      </c>
      <c r="U163" s="219">
        <v>0.05</v>
      </c>
      <c r="V163" s="219">
        <f>ROUND(E163*U163,2)</f>
        <v>49</v>
      </c>
      <c r="W163" s="219"/>
      <c r="X163" s="209"/>
      <c r="Y163" s="209"/>
      <c r="Z163" s="209"/>
      <c r="AA163" s="209"/>
      <c r="AB163" s="209"/>
      <c r="AC163" s="209"/>
      <c r="AD163" s="209"/>
      <c r="AE163" s="209"/>
      <c r="AF163" s="209"/>
      <c r="AG163" s="209" t="s">
        <v>303</v>
      </c>
      <c r="AH163" s="209"/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1" x14ac:dyDescent="0.2">
      <c r="A164" s="216"/>
      <c r="B164" s="217"/>
      <c r="C164" s="257" t="s">
        <v>362</v>
      </c>
      <c r="D164" s="249"/>
      <c r="E164" s="250">
        <v>980</v>
      </c>
      <c r="F164" s="219"/>
      <c r="G164" s="219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09"/>
      <c r="Y164" s="209"/>
      <c r="Z164" s="209"/>
      <c r="AA164" s="209"/>
      <c r="AB164" s="209"/>
      <c r="AC164" s="209"/>
      <c r="AD164" s="209"/>
      <c r="AE164" s="209"/>
      <c r="AF164" s="209"/>
      <c r="AG164" s="209" t="s">
        <v>155</v>
      </c>
      <c r="AH164" s="209">
        <v>0</v>
      </c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outlineLevel="1" x14ac:dyDescent="0.2">
      <c r="A165" s="216">
        <v>61</v>
      </c>
      <c r="B165" s="217" t="s">
        <v>363</v>
      </c>
      <c r="C165" s="260" t="s">
        <v>364</v>
      </c>
      <c r="D165" s="218" t="s">
        <v>0</v>
      </c>
      <c r="E165" s="255"/>
      <c r="F165" s="220"/>
      <c r="G165" s="219">
        <f>ROUND(E165*F165,2)</f>
        <v>0</v>
      </c>
      <c r="H165" s="220"/>
      <c r="I165" s="219">
        <f>ROUND(E165*H165,2)</f>
        <v>0</v>
      </c>
      <c r="J165" s="220"/>
      <c r="K165" s="219">
        <f>ROUND(E165*J165,2)</f>
        <v>0</v>
      </c>
      <c r="L165" s="219">
        <v>21</v>
      </c>
      <c r="M165" s="219">
        <f>G165*(1+L165/100)</f>
        <v>0</v>
      </c>
      <c r="N165" s="219">
        <v>0</v>
      </c>
      <c r="O165" s="219">
        <f>ROUND(E165*N165,2)</f>
        <v>0</v>
      </c>
      <c r="P165" s="219">
        <v>0</v>
      </c>
      <c r="Q165" s="219">
        <f>ROUND(E165*P165,2)</f>
        <v>0</v>
      </c>
      <c r="R165" s="219" t="s">
        <v>359</v>
      </c>
      <c r="S165" s="219" t="s">
        <v>131</v>
      </c>
      <c r="T165" s="219" t="s">
        <v>131</v>
      </c>
      <c r="U165" s="219">
        <v>0</v>
      </c>
      <c r="V165" s="219">
        <f>ROUND(E165*U165,2)</f>
        <v>0</v>
      </c>
      <c r="W165" s="219"/>
      <c r="X165" s="209"/>
      <c r="Y165" s="209"/>
      <c r="Z165" s="209"/>
      <c r="AA165" s="209"/>
      <c r="AB165" s="209"/>
      <c r="AC165" s="209"/>
      <c r="AD165" s="209"/>
      <c r="AE165" s="209"/>
      <c r="AF165" s="209"/>
      <c r="AG165" s="209" t="s">
        <v>295</v>
      </c>
      <c r="AH165" s="209"/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1" x14ac:dyDescent="0.2">
      <c r="A166" s="216"/>
      <c r="B166" s="217"/>
      <c r="C166" s="258" t="s">
        <v>311</v>
      </c>
      <c r="D166" s="253"/>
      <c r="E166" s="253"/>
      <c r="F166" s="253"/>
      <c r="G166" s="253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09"/>
      <c r="Y166" s="209"/>
      <c r="Z166" s="209"/>
      <c r="AA166" s="209"/>
      <c r="AB166" s="209"/>
      <c r="AC166" s="209"/>
      <c r="AD166" s="209"/>
      <c r="AE166" s="209"/>
      <c r="AF166" s="209"/>
      <c r="AG166" s="209" t="s">
        <v>153</v>
      </c>
      <c r="AH166" s="209"/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x14ac:dyDescent="0.2">
      <c r="A167" s="222" t="s">
        <v>126</v>
      </c>
      <c r="B167" s="223" t="s">
        <v>88</v>
      </c>
      <c r="C167" s="243" t="s">
        <v>89</v>
      </c>
      <c r="D167" s="224"/>
      <c r="E167" s="225"/>
      <c r="F167" s="226"/>
      <c r="G167" s="226">
        <f>SUMIF(AG168:AG172,"&lt;&gt;NOR",G168:G172)</f>
        <v>0</v>
      </c>
      <c r="H167" s="226"/>
      <c r="I167" s="226">
        <f>SUM(I168:I172)</f>
        <v>0</v>
      </c>
      <c r="J167" s="226"/>
      <c r="K167" s="226">
        <f>SUM(K168:K172)</f>
        <v>0</v>
      </c>
      <c r="L167" s="226"/>
      <c r="M167" s="226">
        <f>SUM(M168:M172)</f>
        <v>0</v>
      </c>
      <c r="N167" s="226"/>
      <c r="O167" s="226">
        <f>SUM(O168:O172)</f>
        <v>0.01</v>
      </c>
      <c r="P167" s="226"/>
      <c r="Q167" s="226">
        <f>SUM(Q168:Q172)</f>
        <v>0</v>
      </c>
      <c r="R167" s="226"/>
      <c r="S167" s="226"/>
      <c r="T167" s="227"/>
      <c r="U167" s="221"/>
      <c r="V167" s="221">
        <f>SUM(V168:V172)</f>
        <v>16.079999999999998</v>
      </c>
      <c r="W167" s="221"/>
      <c r="AG167" t="s">
        <v>127</v>
      </c>
    </row>
    <row r="168" spans="1:60" ht="22.5" outlineLevel="1" x14ac:dyDescent="0.2">
      <c r="A168" s="228">
        <v>62</v>
      </c>
      <c r="B168" s="229" t="s">
        <v>365</v>
      </c>
      <c r="C168" s="245" t="s">
        <v>366</v>
      </c>
      <c r="D168" s="230" t="s">
        <v>149</v>
      </c>
      <c r="E168" s="231">
        <v>46.47</v>
      </c>
      <c r="F168" s="232"/>
      <c r="G168" s="233">
        <f>ROUND(E168*F168,2)</f>
        <v>0</v>
      </c>
      <c r="H168" s="232"/>
      <c r="I168" s="233">
        <f>ROUND(E168*H168,2)</f>
        <v>0</v>
      </c>
      <c r="J168" s="232"/>
      <c r="K168" s="233">
        <f>ROUND(E168*J168,2)</f>
        <v>0</v>
      </c>
      <c r="L168" s="233">
        <v>21</v>
      </c>
      <c r="M168" s="233">
        <f>G168*(1+L168/100)</f>
        <v>0</v>
      </c>
      <c r="N168" s="233">
        <v>3.1E-4</v>
      </c>
      <c r="O168" s="233">
        <f>ROUND(E168*N168,2)</f>
        <v>0.01</v>
      </c>
      <c r="P168" s="233">
        <v>0</v>
      </c>
      <c r="Q168" s="233">
        <f>ROUND(E168*P168,2)</f>
        <v>0</v>
      </c>
      <c r="R168" s="233" t="s">
        <v>367</v>
      </c>
      <c r="S168" s="233" t="s">
        <v>131</v>
      </c>
      <c r="T168" s="234" t="s">
        <v>131</v>
      </c>
      <c r="U168" s="219">
        <v>0.34599999999999997</v>
      </c>
      <c r="V168" s="219">
        <f>ROUND(E168*U168,2)</f>
        <v>16.079999999999998</v>
      </c>
      <c r="W168" s="219"/>
      <c r="X168" s="209"/>
      <c r="Y168" s="209"/>
      <c r="Z168" s="209"/>
      <c r="AA168" s="209"/>
      <c r="AB168" s="209"/>
      <c r="AC168" s="209"/>
      <c r="AD168" s="209"/>
      <c r="AE168" s="209"/>
      <c r="AF168" s="209"/>
      <c r="AG168" s="209" t="s">
        <v>303</v>
      </c>
      <c r="AH168" s="209"/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outlineLevel="1" x14ac:dyDescent="0.2">
      <c r="A169" s="216"/>
      <c r="B169" s="217"/>
      <c r="C169" s="257" t="s">
        <v>368</v>
      </c>
      <c r="D169" s="249"/>
      <c r="E169" s="250">
        <v>23.85</v>
      </c>
      <c r="F169" s="219"/>
      <c r="G169" s="219"/>
      <c r="H169" s="219"/>
      <c r="I169" s="219"/>
      <c r="J169" s="219"/>
      <c r="K169" s="219"/>
      <c r="L169" s="219"/>
      <c r="M169" s="219"/>
      <c r="N169" s="219"/>
      <c r="O169" s="219"/>
      <c r="P169" s="219"/>
      <c r="Q169" s="219"/>
      <c r="R169" s="219"/>
      <c r="S169" s="219"/>
      <c r="T169" s="219"/>
      <c r="U169" s="219"/>
      <c r="V169" s="219"/>
      <c r="W169" s="219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 t="s">
        <v>155</v>
      </c>
      <c r="AH169" s="209">
        <v>0</v>
      </c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1" x14ac:dyDescent="0.2">
      <c r="A170" s="216"/>
      <c r="B170" s="217"/>
      <c r="C170" s="257" t="s">
        <v>369</v>
      </c>
      <c r="D170" s="249"/>
      <c r="E170" s="250">
        <v>22.62</v>
      </c>
      <c r="F170" s="219"/>
      <c r="G170" s="219"/>
      <c r="H170" s="219"/>
      <c r="I170" s="219"/>
      <c r="J170" s="219"/>
      <c r="K170" s="219"/>
      <c r="L170" s="219"/>
      <c r="M170" s="219"/>
      <c r="N170" s="219"/>
      <c r="O170" s="219"/>
      <c r="P170" s="219"/>
      <c r="Q170" s="219"/>
      <c r="R170" s="219"/>
      <c r="S170" s="219"/>
      <c r="T170" s="219"/>
      <c r="U170" s="219"/>
      <c r="V170" s="219"/>
      <c r="W170" s="219"/>
      <c r="X170" s="209"/>
      <c r="Y170" s="209"/>
      <c r="Z170" s="209"/>
      <c r="AA170" s="209"/>
      <c r="AB170" s="209"/>
      <c r="AC170" s="209"/>
      <c r="AD170" s="209"/>
      <c r="AE170" s="209"/>
      <c r="AF170" s="209"/>
      <c r="AG170" s="209" t="s">
        <v>155</v>
      </c>
      <c r="AH170" s="209">
        <v>0</v>
      </c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outlineLevel="1" x14ac:dyDescent="0.2">
      <c r="A171" s="228">
        <v>63</v>
      </c>
      <c r="B171" s="229" t="s">
        <v>370</v>
      </c>
      <c r="C171" s="245" t="s">
        <v>371</v>
      </c>
      <c r="D171" s="230" t="s">
        <v>149</v>
      </c>
      <c r="E171" s="231">
        <v>46.47</v>
      </c>
      <c r="F171" s="232"/>
      <c r="G171" s="233">
        <f>ROUND(E171*F171,2)</f>
        <v>0</v>
      </c>
      <c r="H171" s="232"/>
      <c r="I171" s="233">
        <f>ROUND(E171*H171,2)</f>
        <v>0</v>
      </c>
      <c r="J171" s="232"/>
      <c r="K171" s="233">
        <f>ROUND(E171*J171,2)</f>
        <v>0</v>
      </c>
      <c r="L171" s="233">
        <v>21</v>
      </c>
      <c r="M171" s="233">
        <f>G171*(1+L171/100)</f>
        <v>0</v>
      </c>
      <c r="N171" s="233">
        <v>0</v>
      </c>
      <c r="O171" s="233">
        <f>ROUND(E171*N171,2)</f>
        <v>0</v>
      </c>
      <c r="P171" s="233">
        <v>0</v>
      </c>
      <c r="Q171" s="233">
        <f>ROUND(E171*P171,2)</f>
        <v>0</v>
      </c>
      <c r="R171" s="233"/>
      <c r="S171" s="233" t="s">
        <v>159</v>
      </c>
      <c r="T171" s="234" t="s">
        <v>372</v>
      </c>
      <c r="U171" s="219">
        <v>0</v>
      </c>
      <c r="V171" s="219">
        <f>ROUND(E171*U171,2)</f>
        <v>0</v>
      </c>
      <c r="W171" s="219"/>
      <c r="X171" s="209"/>
      <c r="Y171" s="209"/>
      <c r="Z171" s="209"/>
      <c r="AA171" s="209"/>
      <c r="AB171" s="209"/>
      <c r="AC171" s="209"/>
      <c r="AD171" s="209"/>
      <c r="AE171" s="209"/>
      <c r="AF171" s="209"/>
      <c r="AG171" s="209" t="s">
        <v>303</v>
      </c>
      <c r="AH171" s="209"/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outlineLevel="1" x14ac:dyDescent="0.2">
      <c r="A172" s="216"/>
      <c r="B172" s="217"/>
      <c r="C172" s="257" t="s">
        <v>373</v>
      </c>
      <c r="D172" s="249"/>
      <c r="E172" s="250">
        <v>46.47</v>
      </c>
      <c r="F172" s="219"/>
      <c r="G172" s="219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19"/>
      <c r="X172" s="209"/>
      <c r="Y172" s="209"/>
      <c r="Z172" s="209"/>
      <c r="AA172" s="209"/>
      <c r="AB172" s="209"/>
      <c r="AC172" s="209"/>
      <c r="AD172" s="209"/>
      <c r="AE172" s="209"/>
      <c r="AF172" s="209"/>
      <c r="AG172" s="209" t="s">
        <v>155</v>
      </c>
      <c r="AH172" s="209">
        <v>0</v>
      </c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x14ac:dyDescent="0.2">
      <c r="A173" s="222" t="s">
        <v>126</v>
      </c>
      <c r="B173" s="223" t="s">
        <v>90</v>
      </c>
      <c r="C173" s="243" t="s">
        <v>91</v>
      </c>
      <c r="D173" s="224"/>
      <c r="E173" s="225"/>
      <c r="F173" s="226"/>
      <c r="G173" s="226">
        <f>SUMIF(AG174:AG178,"&lt;&gt;NOR",G174:G178)</f>
        <v>0</v>
      </c>
      <c r="H173" s="226"/>
      <c r="I173" s="226">
        <f>SUM(I174:I178)</f>
        <v>0</v>
      </c>
      <c r="J173" s="226"/>
      <c r="K173" s="226">
        <f>SUM(K174:K178)</f>
        <v>0</v>
      </c>
      <c r="L173" s="226"/>
      <c r="M173" s="226">
        <f>SUM(M174:M178)</f>
        <v>0</v>
      </c>
      <c r="N173" s="226"/>
      <c r="O173" s="226">
        <f>SUM(O174:O178)</f>
        <v>0.02</v>
      </c>
      <c r="P173" s="226"/>
      <c r="Q173" s="226">
        <f>SUM(Q174:Q178)</f>
        <v>0</v>
      </c>
      <c r="R173" s="226"/>
      <c r="S173" s="226"/>
      <c r="T173" s="227"/>
      <c r="U173" s="221"/>
      <c r="V173" s="221">
        <f>SUM(V174:V178)</f>
        <v>9.64</v>
      </c>
      <c r="W173" s="221"/>
      <c r="AG173" t="s">
        <v>127</v>
      </c>
    </row>
    <row r="174" spans="1:60" outlineLevel="1" x14ac:dyDescent="0.2">
      <c r="A174" s="228">
        <v>64</v>
      </c>
      <c r="B174" s="229" t="s">
        <v>374</v>
      </c>
      <c r="C174" s="245" t="s">
        <v>375</v>
      </c>
      <c r="D174" s="230" t="s">
        <v>149</v>
      </c>
      <c r="E174" s="231">
        <v>71.778000000000006</v>
      </c>
      <c r="F174" s="232"/>
      <c r="G174" s="233">
        <f>ROUND(E174*F174,2)</f>
        <v>0</v>
      </c>
      <c r="H174" s="232"/>
      <c r="I174" s="233">
        <f>ROUND(E174*H174,2)</f>
        <v>0</v>
      </c>
      <c r="J174" s="232"/>
      <c r="K174" s="233">
        <f>ROUND(E174*J174,2)</f>
        <v>0</v>
      </c>
      <c r="L174" s="233">
        <v>21</v>
      </c>
      <c r="M174" s="233">
        <f>G174*(1+L174/100)</f>
        <v>0</v>
      </c>
      <c r="N174" s="233">
        <v>6.9999999999999994E-5</v>
      </c>
      <c r="O174" s="233">
        <f>ROUND(E174*N174,2)</f>
        <v>0.01</v>
      </c>
      <c r="P174" s="233">
        <v>0</v>
      </c>
      <c r="Q174" s="233">
        <f>ROUND(E174*P174,2)</f>
        <v>0</v>
      </c>
      <c r="R174" s="233" t="s">
        <v>376</v>
      </c>
      <c r="S174" s="233" t="s">
        <v>131</v>
      </c>
      <c r="T174" s="234" t="s">
        <v>131</v>
      </c>
      <c r="U174" s="219">
        <v>3.2480000000000002E-2</v>
      </c>
      <c r="V174" s="219">
        <f>ROUND(E174*U174,2)</f>
        <v>2.33</v>
      </c>
      <c r="W174" s="219"/>
      <c r="X174" s="209"/>
      <c r="Y174" s="209"/>
      <c r="Z174" s="209"/>
      <c r="AA174" s="209"/>
      <c r="AB174" s="209"/>
      <c r="AC174" s="209"/>
      <c r="AD174" s="209"/>
      <c r="AE174" s="209"/>
      <c r="AF174" s="209"/>
      <c r="AG174" s="209" t="s">
        <v>303</v>
      </c>
      <c r="AH174" s="209"/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outlineLevel="1" x14ac:dyDescent="0.2">
      <c r="A175" s="216"/>
      <c r="B175" s="217"/>
      <c r="C175" s="257" t="s">
        <v>252</v>
      </c>
      <c r="D175" s="249"/>
      <c r="E175" s="250"/>
      <c r="F175" s="219"/>
      <c r="G175" s="219"/>
      <c r="H175" s="219"/>
      <c r="I175" s="219"/>
      <c r="J175" s="219"/>
      <c r="K175" s="219"/>
      <c r="L175" s="219"/>
      <c r="M175" s="219"/>
      <c r="N175" s="219"/>
      <c r="O175" s="219"/>
      <c r="P175" s="219"/>
      <c r="Q175" s="219"/>
      <c r="R175" s="219"/>
      <c r="S175" s="219"/>
      <c r="T175" s="219"/>
      <c r="U175" s="219"/>
      <c r="V175" s="219"/>
      <c r="W175" s="219"/>
      <c r="X175" s="209"/>
      <c r="Y175" s="209"/>
      <c r="Z175" s="209"/>
      <c r="AA175" s="209"/>
      <c r="AB175" s="209"/>
      <c r="AC175" s="209"/>
      <c r="AD175" s="209"/>
      <c r="AE175" s="209"/>
      <c r="AF175" s="209"/>
      <c r="AG175" s="209" t="s">
        <v>155</v>
      </c>
      <c r="AH175" s="209">
        <v>0</v>
      </c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outlineLevel="1" x14ac:dyDescent="0.2">
      <c r="A176" s="216"/>
      <c r="B176" s="217"/>
      <c r="C176" s="257" t="s">
        <v>216</v>
      </c>
      <c r="D176" s="249"/>
      <c r="E176" s="250">
        <v>71.778000000000006</v>
      </c>
      <c r="F176" s="219"/>
      <c r="G176" s="219"/>
      <c r="H176" s="219"/>
      <c r="I176" s="219"/>
      <c r="J176" s="219"/>
      <c r="K176" s="219"/>
      <c r="L176" s="219"/>
      <c r="M176" s="219"/>
      <c r="N176" s="219"/>
      <c r="O176" s="219"/>
      <c r="P176" s="219"/>
      <c r="Q176" s="219"/>
      <c r="R176" s="219"/>
      <c r="S176" s="219"/>
      <c r="T176" s="219"/>
      <c r="U176" s="219"/>
      <c r="V176" s="219"/>
      <c r="W176" s="219"/>
      <c r="X176" s="209"/>
      <c r="Y176" s="209"/>
      <c r="Z176" s="209"/>
      <c r="AA176" s="209"/>
      <c r="AB176" s="209"/>
      <c r="AC176" s="209"/>
      <c r="AD176" s="209"/>
      <c r="AE176" s="209"/>
      <c r="AF176" s="209"/>
      <c r="AG176" s="209" t="s">
        <v>155</v>
      </c>
      <c r="AH176" s="209">
        <v>0</v>
      </c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outlineLevel="1" x14ac:dyDescent="0.2">
      <c r="A177" s="228">
        <v>65</v>
      </c>
      <c r="B177" s="229" t="s">
        <v>377</v>
      </c>
      <c r="C177" s="245" t="s">
        <v>378</v>
      </c>
      <c r="D177" s="230" t="s">
        <v>149</v>
      </c>
      <c r="E177" s="231">
        <v>71.778000000000006</v>
      </c>
      <c r="F177" s="232"/>
      <c r="G177" s="233">
        <f>ROUND(E177*F177,2)</f>
        <v>0</v>
      </c>
      <c r="H177" s="232"/>
      <c r="I177" s="233">
        <f>ROUND(E177*H177,2)</f>
        <v>0</v>
      </c>
      <c r="J177" s="232"/>
      <c r="K177" s="233">
        <f>ROUND(E177*J177,2)</f>
        <v>0</v>
      </c>
      <c r="L177" s="233">
        <v>21</v>
      </c>
      <c r="M177" s="233">
        <f>G177*(1+L177/100)</f>
        <v>0</v>
      </c>
      <c r="N177" s="233">
        <v>1.3999999999999999E-4</v>
      </c>
      <c r="O177" s="233">
        <f>ROUND(E177*N177,2)</f>
        <v>0.01</v>
      </c>
      <c r="P177" s="233">
        <v>0</v>
      </c>
      <c r="Q177" s="233">
        <f>ROUND(E177*P177,2)</f>
        <v>0</v>
      </c>
      <c r="R177" s="233" t="s">
        <v>376</v>
      </c>
      <c r="S177" s="233" t="s">
        <v>131</v>
      </c>
      <c r="T177" s="234" t="s">
        <v>131</v>
      </c>
      <c r="U177" s="219">
        <v>0.10191</v>
      </c>
      <c r="V177" s="219">
        <f>ROUND(E177*U177,2)</f>
        <v>7.31</v>
      </c>
      <c r="W177" s="219"/>
      <c r="X177" s="209"/>
      <c r="Y177" s="209"/>
      <c r="Z177" s="209"/>
      <c r="AA177" s="209"/>
      <c r="AB177" s="209"/>
      <c r="AC177" s="209"/>
      <c r="AD177" s="209"/>
      <c r="AE177" s="209"/>
      <c r="AF177" s="209"/>
      <c r="AG177" s="209" t="s">
        <v>303</v>
      </c>
      <c r="AH177" s="209"/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spans="1:60" outlineLevel="1" x14ac:dyDescent="0.2">
      <c r="A178" s="216"/>
      <c r="B178" s="217"/>
      <c r="C178" s="257" t="s">
        <v>216</v>
      </c>
      <c r="D178" s="249"/>
      <c r="E178" s="250">
        <v>71.778000000000006</v>
      </c>
      <c r="F178" s="219"/>
      <c r="G178" s="219"/>
      <c r="H178" s="219"/>
      <c r="I178" s="219"/>
      <c r="J178" s="219"/>
      <c r="K178" s="219"/>
      <c r="L178" s="219"/>
      <c r="M178" s="219"/>
      <c r="N178" s="219"/>
      <c r="O178" s="219"/>
      <c r="P178" s="219"/>
      <c r="Q178" s="219"/>
      <c r="R178" s="219"/>
      <c r="S178" s="219"/>
      <c r="T178" s="219"/>
      <c r="U178" s="219"/>
      <c r="V178" s="219"/>
      <c r="W178" s="219"/>
      <c r="X178" s="209"/>
      <c r="Y178" s="209"/>
      <c r="Z178" s="209"/>
      <c r="AA178" s="209"/>
      <c r="AB178" s="209"/>
      <c r="AC178" s="209"/>
      <c r="AD178" s="209"/>
      <c r="AE178" s="209"/>
      <c r="AF178" s="209"/>
      <c r="AG178" s="209" t="s">
        <v>155</v>
      </c>
      <c r="AH178" s="209">
        <v>0</v>
      </c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x14ac:dyDescent="0.2">
      <c r="A179" s="222" t="s">
        <v>126</v>
      </c>
      <c r="B179" s="223" t="s">
        <v>92</v>
      </c>
      <c r="C179" s="243" t="s">
        <v>93</v>
      </c>
      <c r="D179" s="224"/>
      <c r="E179" s="225"/>
      <c r="F179" s="226"/>
      <c r="G179" s="226">
        <f>SUMIF(AG180:AG183,"&lt;&gt;NOR",G180:G183)</f>
        <v>0</v>
      </c>
      <c r="H179" s="226"/>
      <c r="I179" s="226">
        <f>SUM(I180:I183)</f>
        <v>0</v>
      </c>
      <c r="J179" s="226"/>
      <c r="K179" s="226">
        <f>SUM(K180:K183)</f>
        <v>0</v>
      </c>
      <c r="L179" s="226"/>
      <c r="M179" s="226">
        <f>SUM(M180:M183)</f>
        <v>0</v>
      </c>
      <c r="N179" s="226"/>
      <c r="O179" s="226">
        <f>SUM(O180:O183)</f>
        <v>0</v>
      </c>
      <c r="P179" s="226"/>
      <c r="Q179" s="226">
        <f>SUM(Q180:Q183)</f>
        <v>0</v>
      </c>
      <c r="R179" s="226"/>
      <c r="S179" s="226"/>
      <c r="T179" s="227"/>
      <c r="U179" s="221"/>
      <c r="V179" s="221">
        <f>SUM(V180:V183)</f>
        <v>0</v>
      </c>
      <c r="W179" s="221"/>
      <c r="AG179" t="s">
        <v>127</v>
      </c>
    </row>
    <row r="180" spans="1:60" outlineLevel="1" x14ac:dyDescent="0.2">
      <c r="A180" s="235">
        <v>66</v>
      </c>
      <c r="B180" s="236" t="s">
        <v>379</v>
      </c>
      <c r="C180" s="244" t="s">
        <v>380</v>
      </c>
      <c r="D180" s="237" t="s">
        <v>345</v>
      </c>
      <c r="E180" s="238">
        <v>1</v>
      </c>
      <c r="F180" s="239"/>
      <c r="G180" s="240">
        <f>ROUND(E180*F180,2)</f>
        <v>0</v>
      </c>
      <c r="H180" s="239"/>
      <c r="I180" s="240">
        <f>ROUND(E180*H180,2)</f>
        <v>0</v>
      </c>
      <c r="J180" s="239"/>
      <c r="K180" s="240">
        <f>ROUND(E180*J180,2)</f>
        <v>0</v>
      </c>
      <c r="L180" s="240">
        <v>21</v>
      </c>
      <c r="M180" s="240">
        <f>G180*(1+L180/100)</f>
        <v>0</v>
      </c>
      <c r="N180" s="240">
        <v>0</v>
      </c>
      <c r="O180" s="240">
        <f>ROUND(E180*N180,2)</f>
        <v>0</v>
      </c>
      <c r="P180" s="240">
        <v>0</v>
      </c>
      <c r="Q180" s="240">
        <f>ROUND(E180*P180,2)</f>
        <v>0</v>
      </c>
      <c r="R180" s="240"/>
      <c r="S180" s="240" t="s">
        <v>159</v>
      </c>
      <c r="T180" s="241" t="s">
        <v>132</v>
      </c>
      <c r="U180" s="219">
        <v>0</v>
      </c>
      <c r="V180" s="219">
        <f>ROUND(E180*U180,2)</f>
        <v>0</v>
      </c>
      <c r="W180" s="219"/>
      <c r="X180" s="209"/>
      <c r="Y180" s="209"/>
      <c r="Z180" s="209"/>
      <c r="AA180" s="209"/>
      <c r="AB180" s="209"/>
      <c r="AC180" s="209"/>
      <c r="AD180" s="209"/>
      <c r="AE180" s="209"/>
      <c r="AF180" s="209"/>
      <c r="AG180" s="209" t="s">
        <v>303</v>
      </c>
      <c r="AH180" s="209"/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spans="1:60" ht="22.5" outlineLevel="1" x14ac:dyDescent="0.2">
      <c r="A181" s="235">
        <v>67</v>
      </c>
      <c r="B181" s="236" t="s">
        <v>381</v>
      </c>
      <c r="C181" s="244" t="s">
        <v>382</v>
      </c>
      <c r="D181" s="237" t="s">
        <v>345</v>
      </c>
      <c r="E181" s="238">
        <v>1</v>
      </c>
      <c r="F181" s="239"/>
      <c r="G181" s="240">
        <f>ROUND(E181*F181,2)</f>
        <v>0</v>
      </c>
      <c r="H181" s="239"/>
      <c r="I181" s="240">
        <f>ROUND(E181*H181,2)</f>
        <v>0</v>
      </c>
      <c r="J181" s="239"/>
      <c r="K181" s="240">
        <f>ROUND(E181*J181,2)</f>
        <v>0</v>
      </c>
      <c r="L181" s="240">
        <v>21</v>
      </c>
      <c r="M181" s="240">
        <f>G181*(1+L181/100)</f>
        <v>0</v>
      </c>
      <c r="N181" s="240">
        <v>0</v>
      </c>
      <c r="O181" s="240">
        <f>ROUND(E181*N181,2)</f>
        <v>0</v>
      </c>
      <c r="P181" s="240">
        <v>0</v>
      </c>
      <c r="Q181" s="240">
        <f>ROUND(E181*P181,2)</f>
        <v>0</v>
      </c>
      <c r="R181" s="240"/>
      <c r="S181" s="240" t="s">
        <v>159</v>
      </c>
      <c r="T181" s="241" t="s">
        <v>132</v>
      </c>
      <c r="U181" s="219">
        <v>0</v>
      </c>
      <c r="V181" s="219">
        <f>ROUND(E181*U181,2)</f>
        <v>0</v>
      </c>
      <c r="W181" s="219"/>
      <c r="X181" s="209"/>
      <c r="Y181" s="209"/>
      <c r="Z181" s="209"/>
      <c r="AA181" s="209"/>
      <c r="AB181" s="209"/>
      <c r="AC181" s="209"/>
      <c r="AD181" s="209"/>
      <c r="AE181" s="209"/>
      <c r="AF181" s="209"/>
      <c r="AG181" s="209" t="s">
        <v>303</v>
      </c>
      <c r="AH181" s="209"/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outlineLevel="1" x14ac:dyDescent="0.2">
      <c r="A182" s="235">
        <v>68</v>
      </c>
      <c r="B182" s="236" t="s">
        <v>383</v>
      </c>
      <c r="C182" s="244" t="s">
        <v>384</v>
      </c>
      <c r="D182" s="237" t="s">
        <v>345</v>
      </c>
      <c r="E182" s="238">
        <v>1</v>
      </c>
      <c r="F182" s="239"/>
      <c r="G182" s="240">
        <f>ROUND(E182*F182,2)</f>
        <v>0</v>
      </c>
      <c r="H182" s="239"/>
      <c r="I182" s="240">
        <f>ROUND(E182*H182,2)</f>
        <v>0</v>
      </c>
      <c r="J182" s="239"/>
      <c r="K182" s="240">
        <f>ROUND(E182*J182,2)</f>
        <v>0</v>
      </c>
      <c r="L182" s="240">
        <v>21</v>
      </c>
      <c r="M182" s="240">
        <f>G182*(1+L182/100)</f>
        <v>0</v>
      </c>
      <c r="N182" s="240">
        <v>0</v>
      </c>
      <c r="O182" s="240">
        <f>ROUND(E182*N182,2)</f>
        <v>0</v>
      </c>
      <c r="P182" s="240">
        <v>0</v>
      </c>
      <c r="Q182" s="240">
        <f>ROUND(E182*P182,2)</f>
        <v>0</v>
      </c>
      <c r="R182" s="240"/>
      <c r="S182" s="240" t="s">
        <v>159</v>
      </c>
      <c r="T182" s="241" t="s">
        <v>132</v>
      </c>
      <c r="U182" s="219">
        <v>0</v>
      </c>
      <c r="V182" s="219">
        <f>ROUND(E182*U182,2)</f>
        <v>0</v>
      </c>
      <c r="W182" s="219"/>
      <c r="X182" s="209"/>
      <c r="Y182" s="209"/>
      <c r="Z182" s="209"/>
      <c r="AA182" s="209"/>
      <c r="AB182" s="209"/>
      <c r="AC182" s="209"/>
      <c r="AD182" s="209"/>
      <c r="AE182" s="209"/>
      <c r="AF182" s="209"/>
      <c r="AG182" s="209" t="s">
        <v>303</v>
      </c>
      <c r="AH182" s="209"/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outlineLevel="1" x14ac:dyDescent="0.2">
      <c r="A183" s="235">
        <v>69</v>
      </c>
      <c r="B183" s="236" t="s">
        <v>385</v>
      </c>
      <c r="C183" s="244" t="s">
        <v>386</v>
      </c>
      <c r="D183" s="237" t="s">
        <v>345</v>
      </c>
      <c r="E183" s="238">
        <v>1</v>
      </c>
      <c r="F183" s="239"/>
      <c r="G183" s="240">
        <f>ROUND(E183*F183,2)</f>
        <v>0</v>
      </c>
      <c r="H183" s="239"/>
      <c r="I183" s="240">
        <f>ROUND(E183*H183,2)</f>
        <v>0</v>
      </c>
      <c r="J183" s="239"/>
      <c r="K183" s="240">
        <f>ROUND(E183*J183,2)</f>
        <v>0</v>
      </c>
      <c r="L183" s="240">
        <v>21</v>
      </c>
      <c r="M183" s="240">
        <f>G183*(1+L183/100)</f>
        <v>0</v>
      </c>
      <c r="N183" s="240">
        <v>0</v>
      </c>
      <c r="O183" s="240">
        <f>ROUND(E183*N183,2)</f>
        <v>0</v>
      </c>
      <c r="P183" s="240">
        <v>0</v>
      </c>
      <c r="Q183" s="240">
        <f>ROUND(E183*P183,2)</f>
        <v>0</v>
      </c>
      <c r="R183" s="240"/>
      <c r="S183" s="240" t="s">
        <v>159</v>
      </c>
      <c r="T183" s="241" t="s">
        <v>132</v>
      </c>
      <c r="U183" s="219">
        <v>0</v>
      </c>
      <c r="V183" s="219">
        <f>ROUND(E183*U183,2)</f>
        <v>0</v>
      </c>
      <c r="W183" s="219"/>
      <c r="X183" s="209"/>
      <c r="Y183" s="209"/>
      <c r="Z183" s="209"/>
      <c r="AA183" s="209"/>
      <c r="AB183" s="209"/>
      <c r="AC183" s="209"/>
      <c r="AD183" s="209"/>
      <c r="AE183" s="209"/>
      <c r="AF183" s="209"/>
      <c r="AG183" s="209" t="s">
        <v>303</v>
      </c>
      <c r="AH183" s="209"/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</row>
    <row r="184" spans="1:60" x14ac:dyDescent="0.2">
      <c r="A184" s="222" t="s">
        <v>126</v>
      </c>
      <c r="B184" s="223" t="s">
        <v>94</v>
      </c>
      <c r="C184" s="243" t="s">
        <v>95</v>
      </c>
      <c r="D184" s="224"/>
      <c r="E184" s="225"/>
      <c r="F184" s="226"/>
      <c r="G184" s="226">
        <f>SUMIF(AG185:AG185,"&lt;&gt;NOR",G185:G185)</f>
        <v>0</v>
      </c>
      <c r="H184" s="226"/>
      <c r="I184" s="226">
        <f>SUM(I185:I185)</f>
        <v>0</v>
      </c>
      <c r="J184" s="226"/>
      <c r="K184" s="226">
        <f>SUM(K185:K185)</f>
        <v>0</v>
      </c>
      <c r="L184" s="226"/>
      <c r="M184" s="226">
        <f>SUM(M185:M185)</f>
        <v>0</v>
      </c>
      <c r="N184" s="226"/>
      <c r="O184" s="226">
        <f>SUM(O185:O185)</f>
        <v>0</v>
      </c>
      <c r="P184" s="226"/>
      <c r="Q184" s="226">
        <f>SUM(Q185:Q185)</f>
        <v>0</v>
      </c>
      <c r="R184" s="226"/>
      <c r="S184" s="226"/>
      <c r="T184" s="227"/>
      <c r="U184" s="221"/>
      <c r="V184" s="221">
        <f>SUM(V185:V185)</f>
        <v>0</v>
      </c>
      <c r="W184" s="221"/>
      <c r="AG184" t="s">
        <v>127</v>
      </c>
    </row>
    <row r="185" spans="1:60" outlineLevel="1" x14ac:dyDescent="0.2">
      <c r="A185" s="235">
        <v>70</v>
      </c>
      <c r="B185" s="236" t="s">
        <v>156</v>
      </c>
      <c r="C185" s="244" t="s">
        <v>387</v>
      </c>
      <c r="D185" s="237" t="s">
        <v>388</v>
      </c>
      <c r="E185" s="238">
        <v>1</v>
      </c>
      <c r="F185" s="239"/>
      <c r="G185" s="240">
        <f>ROUND(E185*F185,2)</f>
        <v>0</v>
      </c>
      <c r="H185" s="239"/>
      <c r="I185" s="240">
        <f>ROUND(E185*H185,2)</f>
        <v>0</v>
      </c>
      <c r="J185" s="239"/>
      <c r="K185" s="240">
        <f>ROUND(E185*J185,2)</f>
        <v>0</v>
      </c>
      <c r="L185" s="240">
        <v>21</v>
      </c>
      <c r="M185" s="240">
        <f>G185*(1+L185/100)</f>
        <v>0</v>
      </c>
      <c r="N185" s="240">
        <v>0</v>
      </c>
      <c r="O185" s="240">
        <f>ROUND(E185*N185,2)</f>
        <v>0</v>
      </c>
      <c r="P185" s="240">
        <v>0</v>
      </c>
      <c r="Q185" s="240">
        <f>ROUND(E185*P185,2)</f>
        <v>0</v>
      </c>
      <c r="R185" s="240"/>
      <c r="S185" s="240" t="s">
        <v>159</v>
      </c>
      <c r="T185" s="241" t="s">
        <v>132</v>
      </c>
      <c r="U185" s="219">
        <v>0</v>
      </c>
      <c r="V185" s="219">
        <f>ROUND(E185*U185,2)</f>
        <v>0</v>
      </c>
      <c r="W185" s="219"/>
      <c r="X185" s="209"/>
      <c r="Y185" s="209"/>
      <c r="Z185" s="209"/>
      <c r="AA185" s="209"/>
      <c r="AB185" s="209"/>
      <c r="AC185" s="209"/>
      <c r="AD185" s="209"/>
      <c r="AE185" s="209"/>
      <c r="AF185" s="209"/>
      <c r="AG185" s="209" t="s">
        <v>144</v>
      </c>
      <c r="AH185" s="209"/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x14ac:dyDescent="0.2">
      <c r="A186" s="222" t="s">
        <v>126</v>
      </c>
      <c r="B186" s="223" t="s">
        <v>96</v>
      </c>
      <c r="C186" s="243" t="s">
        <v>97</v>
      </c>
      <c r="D186" s="224"/>
      <c r="E186" s="225"/>
      <c r="F186" s="226"/>
      <c r="G186" s="226">
        <f>SUMIF(AG187:AG195,"&lt;&gt;NOR",G187:G195)</f>
        <v>0</v>
      </c>
      <c r="H186" s="226"/>
      <c r="I186" s="226">
        <f>SUM(I187:I195)</f>
        <v>0</v>
      </c>
      <c r="J186" s="226"/>
      <c r="K186" s="226">
        <f>SUM(K187:K195)</f>
        <v>0</v>
      </c>
      <c r="L186" s="226"/>
      <c r="M186" s="226">
        <f>SUM(M187:M195)</f>
        <v>0</v>
      </c>
      <c r="N186" s="226"/>
      <c r="O186" s="226">
        <f>SUM(O187:O195)</f>
        <v>0</v>
      </c>
      <c r="P186" s="226"/>
      <c r="Q186" s="226">
        <f>SUM(Q187:Q195)</f>
        <v>0</v>
      </c>
      <c r="R186" s="226"/>
      <c r="S186" s="226"/>
      <c r="T186" s="227"/>
      <c r="U186" s="221"/>
      <c r="V186" s="221">
        <f>SUM(V187:V195)</f>
        <v>39.21</v>
      </c>
      <c r="W186" s="221"/>
      <c r="AG186" t="s">
        <v>127</v>
      </c>
    </row>
    <row r="187" spans="1:60" ht="22.5" outlineLevel="1" x14ac:dyDescent="0.2">
      <c r="A187" s="235">
        <v>71</v>
      </c>
      <c r="B187" s="236" t="s">
        <v>389</v>
      </c>
      <c r="C187" s="244" t="s">
        <v>390</v>
      </c>
      <c r="D187" s="237" t="s">
        <v>294</v>
      </c>
      <c r="E187" s="238">
        <v>12.55321</v>
      </c>
      <c r="F187" s="239"/>
      <c r="G187" s="240">
        <f>ROUND(E187*F187,2)</f>
        <v>0</v>
      </c>
      <c r="H187" s="239"/>
      <c r="I187" s="240">
        <f>ROUND(E187*H187,2)</f>
        <v>0</v>
      </c>
      <c r="J187" s="239"/>
      <c r="K187" s="240">
        <f>ROUND(E187*J187,2)</f>
        <v>0</v>
      </c>
      <c r="L187" s="240">
        <v>21</v>
      </c>
      <c r="M187" s="240">
        <f>G187*(1+L187/100)</f>
        <v>0</v>
      </c>
      <c r="N187" s="240">
        <v>0</v>
      </c>
      <c r="O187" s="240">
        <f>ROUND(E187*N187,2)</f>
        <v>0</v>
      </c>
      <c r="P187" s="240">
        <v>0</v>
      </c>
      <c r="Q187" s="240">
        <f>ROUND(E187*P187,2)</f>
        <v>0</v>
      </c>
      <c r="R187" s="240" t="s">
        <v>268</v>
      </c>
      <c r="S187" s="240" t="s">
        <v>131</v>
      </c>
      <c r="T187" s="241" t="s">
        <v>171</v>
      </c>
      <c r="U187" s="219">
        <v>0.93300000000000005</v>
      </c>
      <c r="V187" s="219">
        <f>ROUND(E187*U187,2)</f>
        <v>11.71</v>
      </c>
      <c r="W187" s="219"/>
      <c r="X187" s="209"/>
      <c r="Y187" s="209"/>
      <c r="Z187" s="209"/>
      <c r="AA187" s="209"/>
      <c r="AB187" s="209"/>
      <c r="AC187" s="209"/>
      <c r="AD187" s="209"/>
      <c r="AE187" s="209"/>
      <c r="AF187" s="209"/>
      <c r="AG187" s="209" t="s">
        <v>391</v>
      </c>
      <c r="AH187" s="209"/>
      <c r="AI187" s="209"/>
      <c r="AJ187" s="209"/>
      <c r="AK187" s="209"/>
      <c r="AL187" s="209"/>
      <c r="AM187" s="209"/>
      <c r="AN187" s="209"/>
      <c r="AO187" s="209"/>
      <c r="AP187" s="209"/>
      <c r="AQ187" s="209"/>
      <c r="AR187" s="209"/>
      <c r="AS187" s="209"/>
      <c r="AT187" s="209"/>
      <c r="AU187" s="209"/>
      <c r="AV187" s="209"/>
      <c r="AW187" s="209"/>
      <c r="AX187" s="209"/>
      <c r="AY187" s="209"/>
      <c r="AZ187" s="209"/>
      <c r="BA187" s="209"/>
      <c r="BB187" s="209"/>
      <c r="BC187" s="209"/>
      <c r="BD187" s="209"/>
      <c r="BE187" s="209"/>
      <c r="BF187" s="209"/>
      <c r="BG187" s="209"/>
      <c r="BH187" s="209"/>
    </row>
    <row r="188" spans="1:60" outlineLevel="1" x14ac:dyDescent="0.2">
      <c r="A188" s="235">
        <v>72</v>
      </c>
      <c r="B188" s="236" t="s">
        <v>392</v>
      </c>
      <c r="C188" s="244" t="s">
        <v>393</v>
      </c>
      <c r="D188" s="237" t="s">
        <v>294</v>
      </c>
      <c r="E188" s="238">
        <v>12.55321</v>
      </c>
      <c r="F188" s="239"/>
      <c r="G188" s="240">
        <f>ROUND(E188*F188,2)</f>
        <v>0</v>
      </c>
      <c r="H188" s="239"/>
      <c r="I188" s="240">
        <f>ROUND(E188*H188,2)</f>
        <v>0</v>
      </c>
      <c r="J188" s="239"/>
      <c r="K188" s="240">
        <f>ROUND(E188*J188,2)</f>
        <v>0</v>
      </c>
      <c r="L188" s="240">
        <v>21</v>
      </c>
      <c r="M188" s="240">
        <f>G188*(1+L188/100)</f>
        <v>0</v>
      </c>
      <c r="N188" s="240">
        <v>0</v>
      </c>
      <c r="O188" s="240">
        <f>ROUND(E188*N188,2)</f>
        <v>0</v>
      </c>
      <c r="P188" s="240">
        <v>0</v>
      </c>
      <c r="Q188" s="240">
        <f>ROUND(E188*P188,2)</f>
        <v>0</v>
      </c>
      <c r="R188" s="240" t="s">
        <v>268</v>
      </c>
      <c r="S188" s="240" t="s">
        <v>131</v>
      </c>
      <c r="T188" s="241" t="s">
        <v>171</v>
      </c>
      <c r="U188" s="219">
        <v>0.65300000000000002</v>
      </c>
      <c r="V188" s="219">
        <f>ROUND(E188*U188,2)</f>
        <v>8.1999999999999993</v>
      </c>
      <c r="W188" s="219"/>
      <c r="X188" s="209"/>
      <c r="Y188" s="209"/>
      <c r="Z188" s="209"/>
      <c r="AA188" s="209"/>
      <c r="AB188" s="209"/>
      <c r="AC188" s="209"/>
      <c r="AD188" s="209"/>
      <c r="AE188" s="209"/>
      <c r="AF188" s="209"/>
      <c r="AG188" s="209" t="s">
        <v>391</v>
      </c>
      <c r="AH188" s="209"/>
      <c r="AI188" s="209"/>
      <c r="AJ188" s="209"/>
      <c r="AK188" s="209"/>
      <c r="AL188" s="209"/>
      <c r="AM188" s="209"/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spans="1:60" outlineLevel="1" x14ac:dyDescent="0.2">
      <c r="A189" s="228">
        <v>73</v>
      </c>
      <c r="B189" s="229" t="s">
        <v>394</v>
      </c>
      <c r="C189" s="245" t="s">
        <v>395</v>
      </c>
      <c r="D189" s="230" t="s">
        <v>294</v>
      </c>
      <c r="E189" s="231">
        <v>12.55321</v>
      </c>
      <c r="F189" s="232"/>
      <c r="G189" s="233">
        <f>ROUND(E189*F189,2)</f>
        <v>0</v>
      </c>
      <c r="H189" s="232"/>
      <c r="I189" s="233">
        <f>ROUND(E189*H189,2)</f>
        <v>0</v>
      </c>
      <c r="J189" s="232"/>
      <c r="K189" s="233">
        <f>ROUND(E189*J189,2)</f>
        <v>0</v>
      </c>
      <c r="L189" s="233">
        <v>21</v>
      </c>
      <c r="M189" s="233">
        <f>G189*(1+L189/100)</f>
        <v>0</v>
      </c>
      <c r="N189" s="233">
        <v>0</v>
      </c>
      <c r="O189" s="233">
        <f>ROUND(E189*N189,2)</f>
        <v>0</v>
      </c>
      <c r="P189" s="233">
        <v>0</v>
      </c>
      <c r="Q189" s="233">
        <f>ROUND(E189*P189,2)</f>
        <v>0</v>
      </c>
      <c r="R189" s="233" t="s">
        <v>268</v>
      </c>
      <c r="S189" s="233" t="s">
        <v>131</v>
      </c>
      <c r="T189" s="234" t="s">
        <v>171</v>
      </c>
      <c r="U189" s="219">
        <v>0.49</v>
      </c>
      <c r="V189" s="219">
        <f>ROUND(E189*U189,2)</f>
        <v>6.15</v>
      </c>
      <c r="W189" s="219"/>
      <c r="X189" s="209"/>
      <c r="Y189" s="209"/>
      <c r="Z189" s="209"/>
      <c r="AA189" s="209"/>
      <c r="AB189" s="209"/>
      <c r="AC189" s="209"/>
      <c r="AD189" s="209"/>
      <c r="AE189" s="209"/>
      <c r="AF189" s="209"/>
      <c r="AG189" s="209" t="s">
        <v>391</v>
      </c>
      <c r="AH189" s="209"/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spans="1:60" outlineLevel="1" x14ac:dyDescent="0.2">
      <c r="A190" s="216"/>
      <c r="B190" s="217"/>
      <c r="C190" s="259" t="s">
        <v>396</v>
      </c>
      <c r="D190" s="254"/>
      <c r="E190" s="254"/>
      <c r="F190" s="254"/>
      <c r="G190" s="254"/>
      <c r="H190" s="219"/>
      <c r="I190" s="219"/>
      <c r="J190" s="219"/>
      <c r="K190" s="219"/>
      <c r="L190" s="219"/>
      <c r="M190" s="219"/>
      <c r="N190" s="219"/>
      <c r="O190" s="219"/>
      <c r="P190" s="219"/>
      <c r="Q190" s="219"/>
      <c r="R190" s="219"/>
      <c r="S190" s="219"/>
      <c r="T190" s="219"/>
      <c r="U190" s="219"/>
      <c r="V190" s="219"/>
      <c r="W190" s="219"/>
      <c r="X190" s="209"/>
      <c r="Y190" s="209"/>
      <c r="Z190" s="209"/>
      <c r="AA190" s="209"/>
      <c r="AB190" s="209"/>
      <c r="AC190" s="209"/>
      <c r="AD190" s="209"/>
      <c r="AE190" s="209"/>
      <c r="AF190" s="209"/>
      <c r="AG190" s="209" t="s">
        <v>250</v>
      </c>
      <c r="AH190" s="209"/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spans="1:60" outlineLevel="1" x14ac:dyDescent="0.2">
      <c r="A191" s="235">
        <v>74</v>
      </c>
      <c r="B191" s="236" t="s">
        <v>397</v>
      </c>
      <c r="C191" s="244" t="s">
        <v>398</v>
      </c>
      <c r="D191" s="237" t="s">
        <v>294</v>
      </c>
      <c r="E191" s="238">
        <v>12.55321</v>
      </c>
      <c r="F191" s="239"/>
      <c r="G191" s="240">
        <f>ROUND(E191*F191,2)</f>
        <v>0</v>
      </c>
      <c r="H191" s="239"/>
      <c r="I191" s="240">
        <f>ROUND(E191*H191,2)</f>
        <v>0</v>
      </c>
      <c r="J191" s="239"/>
      <c r="K191" s="240">
        <f>ROUND(E191*J191,2)</f>
        <v>0</v>
      </c>
      <c r="L191" s="240">
        <v>21</v>
      </c>
      <c r="M191" s="240">
        <f>G191*(1+L191/100)</f>
        <v>0</v>
      </c>
      <c r="N191" s="240">
        <v>0</v>
      </c>
      <c r="O191" s="240">
        <f>ROUND(E191*N191,2)</f>
        <v>0</v>
      </c>
      <c r="P191" s="240">
        <v>0</v>
      </c>
      <c r="Q191" s="240">
        <f>ROUND(E191*P191,2)</f>
        <v>0</v>
      </c>
      <c r="R191" s="240" t="s">
        <v>268</v>
      </c>
      <c r="S191" s="240" t="s">
        <v>131</v>
      </c>
      <c r="T191" s="241" t="s">
        <v>171</v>
      </c>
      <c r="U191" s="219">
        <v>0</v>
      </c>
      <c r="V191" s="219">
        <f>ROUND(E191*U191,2)</f>
        <v>0</v>
      </c>
      <c r="W191" s="219"/>
      <c r="X191" s="209"/>
      <c r="Y191" s="209"/>
      <c r="Z191" s="209"/>
      <c r="AA191" s="209"/>
      <c r="AB191" s="209"/>
      <c r="AC191" s="209"/>
      <c r="AD191" s="209"/>
      <c r="AE191" s="209"/>
      <c r="AF191" s="209"/>
      <c r="AG191" s="209" t="s">
        <v>391</v>
      </c>
      <c r="AH191" s="209"/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spans="1:60" outlineLevel="1" x14ac:dyDescent="0.2">
      <c r="A192" s="235">
        <v>75</v>
      </c>
      <c r="B192" s="236" t="s">
        <v>399</v>
      </c>
      <c r="C192" s="244" t="s">
        <v>400</v>
      </c>
      <c r="D192" s="237" t="s">
        <v>294</v>
      </c>
      <c r="E192" s="238">
        <v>12.55321</v>
      </c>
      <c r="F192" s="239"/>
      <c r="G192" s="240">
        <f>ROUND(E192*F192,2)</f>
        <v>0</v>
      </c>
      <c r="H192" s="239"/>
      <c r="I192" s="240">
        <f>ROUND(E192*H192,2)</f>
        <v>0</v>
      </c>
      <c r="J192" s="239"/>
      <c r="K192" s="240">
        <f>ROUND(E192*J192,2)</f>
        <v>0</v>
      </c>
      <c r="L192" s="240">
        <v>21</v>
      </c>
      <c r="M192" s="240">
        <f>G192*(1+L192/100)</f>
        <v>0</v>
      </c>
      <c r="N192" s="240">
        <v>0</v>
      </c>
      <c r="O192" s="240">
        <f>ROUND(E192*N192,2)</f>
        <v>0</v>
      </c>
      <c r="P192" s="240">
        <v>0</v>
      </c>
      <c r="Q192" s="240">
        <f>ROUND(E192*P192,2)</f>
        <v>0</v>
      </c>
      <c r="R192" s="240" t="s">
        <v>268</v>
      </c>
      <c r="S192" s="240" t="s">
        <v>131</v>
      </c>
      <c r="T192" s="241" t="s">
        <v>171</v>
      </c>
      <c r="U192" s="219">
        <v>0.94199999999999995</v>
      </c>
      <c r="V192" s="219">
        <f>ROUND(E192*U192,2)</f>
        <v>11.83</v>
      </c>
      <c r="W192" s="219"/>
      <c r="X192" s="209"/>
      <c r="Y192" s="209"/>
      <c r="Z192" s="209"/>
      <c r="AA192" s="209"/>
      <c r="AB192" s="209"/>
      <c r="AC192" s="209"/>
      <c r="AD192" s="209"/>
      <c r="AE192" s="209"/>
      <c r="AF192" s="209"/>
      <c r="AG192" s="209" t="s">
        <v>391</v>
      </c>
      <c r="AH192" s="209"/>
      <c r="AI192" s="209"/>
      <c r="AJ192" s="209"/>
      <c r="AK192" s="209"/>
      <c r="AL192" s="209"/>
      <c r="AM192" s="209"/>
      <c r="AN192" s="209"/>
      <c r="AO192" s="209"/>
      <c r="AP192" s="209"/>
      <c r="AQ192" s="209"/>
      <c r="AR192" s="209"/>
      <c r="AS192" s="209"/>
      <c r="AT192" s="209"/>
      <c r="AU192" s="209"/>
      <c r="AV192" s="209"/>
      <c r="AW192" s="209"/>
      <c r="AX192" s="209"/>
      <c r="AY192" s="209"/>
      <c r="AZ192" s="209"/>
      <c r="BA192" s="209"/>
      <c r="BB192" s="209"/>
      <c r="BC192" s="209"/>
      <c r="BD192" s="209"/>
      <c r="BE192" s="209"/>
      <c r="BF192" s="209"/>
      <c r="BG192" s="209"/>
      <c r="BH192" s="209"/>
    </row>
    <row r="193" spans="1:60" ht="22.5" outlineLevel="1" x14ac:dyDescent="0.2">
      <c r="A193" s="235">
        <v>76</v>
      </c>
      <c r="B193" s="236" t="s">
        <v>401</v>
      </c>
      <c r="C193" s="244" t="s">
        <v>402</v>
      </c>
      <c r="D193" s="237" t="s">
        <v>294</v>
      </c>
      <c r="E193" s="238">
        <v>12.55321</v>
      </c>
      <c r="F193" s="239"/>
      <c r="G193" s="240">
        <f>ROUND(E193*F193,2)</f>
        <v>0</v>
      </c>
      <c r="H193" s="239"/>
      <c r="I193" s="240">
        <f>ROUND(E193*H193,2)</f>
        <v>0</v>
      </c>
      <c r="J193" s="239"/>
      <c r="K193" s="240">
        <f>ROUND(E193*J193,2)</f>
        <v>0</v>
      </c>
      <c r="L193" s="240">
        <v>21</v>
      </c>
      <c r="M193" s="240">
        <f>G193*(1+L193/100)</f>
        <v>0</v>
      </c>
      <c r="N193" s="240">
        <v>0</v>
      </c>
      <c r="O193" s="240">
        <f>ROUND(E193*N193,2)</f>
        <v>0</v>
      </c>
      <c r="P193" s="240">
        <v>0</v>
      </c>
      <c r="Q193" s="240">
        <f>ROUND(E193*P193,2)</f>
        <v>0</v>
      </c>
      <c r="R193" s="240" t="s">
        <v>268</v>
      </c>
      <c r="S193" s="240" t="s">
        <v>131</v>
      </c>
      <c r="T193" s="241" t="s">
        <v>171</v>
      </c>
      <c r="U193" s="219">
        <v>0.105</v>
      </c>
      <c r="V193" s="219">
        <f>ROUND(E193*U193,2)</f>
        <v>1.32</v>
      </c>
      <c r="W193" s="219"/>
      <c r="X193" s="209"/>
      <c r="Y193" s="209"/>
      <c r="Z193" s="209"/>
      <c r="AA193" s="209"/>
      <c r="AB193" s="209"/>
      <c r="AC193" s="209"/>
      <c r="AD193" s="209"/>
      <c r="AE193" s="209"/>
      <c r="AF193" s="209"/>
      <c r="AG193" s="209" t="s">
        <v>391</v>
      </c>
      <c r="AH193" s="209"/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</row>
    <row r="194" spans="1:60" outlineLevel="1" x14ac:dyDescent="0.2">
      <c r="A194" s="235">
        <v>77</v>
      </c>
      <c r="B194" s="236" t="s">
        <v>403</v>
      </c>
      <c r="C194" s="244" t="s">
        <v>404</v>
      </c>
      <c r="D194" s="237" t="s">
        <v>294</v>
      </c>
      <c r="E194" s="238">
        <v>12.55321</v>
      </c>
      <c r="F194" s="239"/>
      <c r="G194" s="240">
        <f>ROUND(E194*F194,2)</f>
        <v>0</v>
      </c>
      <c r="H194" s="239"/>
      <c r="I194" s="240">
        <f>ROUND(E194*H194,2)</f>
        <v>0</v>
      </c>
      <c r="J194" s="239"/>
      <c r="K194" s="240">
        <f>ROUND(E194*J194,2)</f>
        <v>0</v>
      </c>
      <c r="L194" s="240">
        <v>21</v>
      </c>
      <c r="M194" s="240">
        <f>G194*(1+L194/100)</f>
        <v>0</v>
      </c>
      <c r="N194" s="240">
        <v>0</v>
      </c>
      <c r="O194" s="240">
        <f>ROUND(E194*N194,2)</f>
        <v>0</v>
      </c>
      <c r="P194" s="240">
        <v>0</v>
      </c>
      <c r="Q194" s="240">
        <f>ROUND(E194*P194,2)</f>
        <v>0</v>
      </c>
      <c r="R194" s="240" t="s">
        <v>268</v>
      </c>
      <c r="S194" s="240" t="s">
        <v>131</v>
      </c>
      <c r="T194" s="241" t="s">
        <v>171</v>
      </c>
      <c r="U194" s="219">
        <v>0</v>
      </c>
      <c r="V194" s="219">
        <f>ROUND(E194*U194,2)</f>
        <v>0</v>
      </c>
      <c r="W194" s="219"/>
      <c r="X194" s="209"/>
      <c r="Y194" s="209"/>
      <c r="Z194" s="209"/>
      <c r="AA194" s="209"/>
      <c r="AB194" s="209"/>
      <c r="AC194" s="209"/>
      <c r="AD194" s="209"/>
      <c r="AE194" s="209"/>
      <c r="AF194" s="209"/>
      <c r="AG194" s="209" t="s">
        <v>391</v>
      </c>
      <c r="AH194" s="209"/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</row>
    <row r="195" spans="1:60" outlineLevel="1" x14ac:dyDescent="0.2">
      <c r="A195" s="228">
        <v>78</v>
      </c>
      <c r="B195" s="229" t="s">
        <v>405</v>
      </c>
      <c r="C195" s="245" t="s">
        <v>406</v>
      </c>
      <c r="D195" s="230" t="s">
        <v>294</v>
      </c>
      <c r="E195" s="231">
        <v>12.55321</v>
      </c>
      <c r="F195" s="232"/>
      <c r="G195" s="233">
        <f>ROUND(E195*F195,2)</f>
        <v>0</v>
      </c>
      <c r="H195" s="232"/>
      <c r="I195" s="233">
        <f>ROUND(E195*H195,2)</f>
        <v>0</v>
      </c>
      <c r="J195" s="232"/>
      <c r="K195" s="233">
        <f>ROUND(E195*J195,2)</f>
        <v>0</v>
      </c>
      <c r="L195" s="233">
        <v>21</v>
      </c>
      <c r="M195" s="233">
        <f>G195*(1+L195/100)</f>
        <v>0</v>
      </c>
      <c r="N195" s="233">
        <v>0</v>
      </c>
      <c r="O195" s="233">
        <f>ROUND(E195*N195,2)</f>
        <v>0</v>
      </c>
      <c r="P195" s="233">
        <v>0</v>
      </c>
      <c r="Q195" s="233">
        <f>ROUND(E195*P195,2)</f>
        <v>0</v>
      </c>
      <c r="R195" s="233" t="s">
        <v>268</v>
      </c>
      <c r="S195" s="233" t="s">
        <v>131</v>
      </c>
      <c r="T195" s="234" t="s">
        <v>171</v>
      </c>
      <c r="U195" s="219">
        <v>0</v>
      </c>
      <c r="V195" s="219">
        <f>ROUND(E195*U195,2)</f>
        <v>0</v>
      </c>
      <c r="W195" s="219"/>
      <c r="X195" s="209"/>
      <c r="Y195" s="209"/>
      <c r="Z195" s="209"/>
      <c r="AA195" s="209"/>
      <c r="AB195" s="209"/>
      <c r="AC195" s="209"/>
      <c r="AD195" s="209"/>
      <c r="AE195" s="209"/>
      <c r="AF195" s="209"/>
      <c r="AG195" s="209" t="s">
        <v>391</v>
      </c>
      <c r="AH195" s="209"/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09"/>
      <c r="BB195" s="209"/>
      <c r="BC195" s="209"/>
      <c r="BD195" s="209"/>
      <c r="BE195" s="209"/>
      <c r="BF195" s="209"/>
      <c r="BG195" s="209"/>
      <c r="BH195" s="209"/>
    </row>
    <row r="196" spans="1:60" x14ac:dyDescent="0.2">
      <c r="A196" s="1"/>
      <c r="B196" s="2"/>
      <c r="C196" s="246"/>
      <c r="D196" s="4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AE196">
        <v>15</v>
      </c>
      <c r="AF196">
        <v>21</v>
      </c>
    </row>
    <row r="197" spans="1:60" x14ac:dyDescent="0.2">
      <c r="A197" s="212"/>
      <c r="B197" s="213" t="s">
        <v>29</v>
      </c>
      <c r="C197" s="247"/>
      <c r="D197" s="214"/>
      <c r="E197" s="215"/>
      <c r="F197" s="215"/>
      <c r="G197" s="242">
        <f>G8+G14+G16+G20+G22+G29+G82+G93+G96+G119+G124+G131+G151+G161+G167+G173+G179+G184+G186</f>
        <v>0</v>
      </c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AE197">
        <f>SUMIF(L7:L195,AE196,G7:G195)</f>
        <v>0</v>
      </c>
      <c r="AF197">
        <f>SUMIF(L7:L195,AF196,G7:G195)</f>
        <v>0</v>
      </c>
      <c r="AG197" t="s">
        <v>145</v>
      </c>
    </row>
    <row r="198" spans="1:60" x14ac:dyDescent="0.2">
      <c r="C198" s="248"/>
      <c r="D198" s="192"/>
      <c r="AG198" t="s">
        <v>146</v>
      </c>
    </row>
    <row r="199" spans="1:60" x14ac:dyDescent="0.2">
      <c r="D199" s="192"/>
    </row>
    <row r="200" spans="1:60" x14ac:dyDescent="0.2">
      <c r="D200" s="192"/>
    </row>
    <row r="201" spans="1:60" x14ac:dyDescent="0.2">
      <c r="D201" s="192"/>
    </row>
    <row r="202" spans="1:60" x14ac:dyDescent="0.2">
      <c r="D202" s="192"/>
    </row>
    <row r="203" spans="1:60" x14ac:dyDescent="0.2">
      <c r="D203" s="192"/>
    </row>
    <row r="204" spans="1:60" x14ac:dyDescent="0.2">
      <c r="D204" s="192"/>
    </row>
    <row r="205" spans="1:60" x14ac:dyDescent="0.2">
      <c r="D205" s="192"/>
    </row>
    <row r="206" spans="1:60" x14ac:dyDescent="0.2">
      <c r="D206" s="192"/>
    </row>
    <row r="207" spans="1:60" x14ac:dyDescent="0.2">
      <c r="D207" s="192"/>
    </row>
    <row r="208" spans="1:60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algorithmName="SHA-512" hashValue="/BzUQjw7VTYx6MaHw/1hb2iO8qkoT++0up+1gYZjS2zkTXLLnqqpoU7RRfYGBzcQCbD1P9mESdipXQ0kkgVf3w==" saltValue="Vl2Kln2pbXdmAGpQL41bCA==" spinCount="100000" sheet="1"/>
  <mergeCells count="36">
    <mergeCell ref="C130:G130"/>
    <mergeCell ref="C133:G133"/>
    <mergeCell ref="C150:G150"/>
    <mergeCell ref="C160:G160"/>
    <mergeCell ref="C166:G166"/>
    <mergeCell ref="C190:G190"/>
    <mergeCell ref="C106:G106"/>
    <mergeCell ref="C109:G109"/>
    <mergeCell ref="C113:G113"/>
    <mergeCell ref="C117:G117"/>
    <mergeCell ref="C121:G121"/>
    <mergeCell ref="C123:G123"/>
    <mergeCell ref="C64:G64"/>
    <mergeCell ref="C73:G73"/>
    <mergeCell ref="C84:G84"/>
    <mergeCell ref="C98:G98"/>
    <mergeCell ref="C101:G101"/>
    <mergeCell ref="C103:G103"/>
    <mergeCell ref="C52:G52"/>
    <mergeCell ref="C53:G53"/>
    <mergeCell ref="C56:G56"/>
    <mergeCell ref="C57:G57"/>
    <mergeCell ref="C60:G60"/>
    <mergeCell ref="C61:G61"/>
    <mergeCell ref="C31:G31"/>
    <mergeCell ref="C34:G34"/>
    <mergeCell ref="C40:G40"/>
    <mergeCell ref="C41:G41"/>
    <mergeCell ref="C44:G44"/>
    <mergeCell ref="C45:G45"/>
    <mergeCell ref="A1:G1"/>
    <mergeCell ref="C2:G2"/>
    <mergeCell ref="C3:G3"/>
    <mergeCell ref="C4:G4"/>
    <mergeCell ref="C10:G10"/>
    <mergeCell ref="C27:G2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SO01 00 Pol</vt:lpstr>
      <vt:lpstr>SO01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00 Pol'!Názvy_tisku</vt:lpstr>
      <vt:lpstr>'SO01 01 Pol'!Názvy_tisku</vt:lpstr>
      <vt:lpstr>oadresa</vt:lpstr>
      <vt:lpstr>Stavba!Objednatel</vt:lpstr>
      <vt:lpstr>Stavba!Objekt</vt:lpstr>
      <vt:lpstr>'SO01 00 Pol'!Oblast_tisku</vt:lpstr>
      <vt:lpstr>'SO01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Šenekl</dc:creator>
  <cp:lastModifiedBy>Vladimír Šenekl</cp:lastModifiedBy>
  <cp:lastPrinted>2014-02-28T09:52:57Z</cp:lastPrinted>
  <dcterms:created xsi:type="dcterms:W3CDTF">2009-04-08T07:15:50Z</dcterms:created>
  <dcterms:modified xsi:type="dcterms:W3CDTF">2017-06-14T11:49:17Z</dcterms:modified>
</cp:coreProperties>
</file>