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0"/>
  </bookViews>
  <sheets>
    <sheet name="Stavba" sheetId="1" r:id="rId1"/>
    <sheet name="a 2 KL" sheetId="2" r:id="rId2"/>
    <sheet name="a 2 Rek" sheetId="3" r:id="rId3"/>
    <sheet name="a 2 Pol" sheetId="4" r:id="rId4"/>
    <sheet name="a 4 KL" sheetId="5" r:id="rId5"/>
    <sheet name="a 4 Rek" sheetId="6" r:id="rId6"/>
    <sheet name="a 4 Pol" sheetId="7" r:id="rId7"/>
    <sheet name="a 7 KL" sheetId="8" r:id="rId8"/>
    <sheet name="a 7 Rek" sheetId="9" r:id="rId9"/>
    <sheet name="a 7 Pol" sheetId="10" r:id="rId10"/>
    <sheet name="b 1 KL" sheetId="11" r:id="rId11"/>
    <sheet name="b 1 Rek" sheetId="12" r:id="rId12"/>
    <sheet name="b 1 Pol" sheetId="13" r:id="rId13"/>
    <sheet name="b 2 KL" sheetId="14" r:id="rId14"/>
    <sheet name="b 2 Rek" sheetId="15" r:id="rId15"/>
    <sheet name="b 2 Pol" sheetId="16" r:id="rId16"/>
    <sheet name="b 7 KL" sheetId="17" r:id="rId17"/>
    <sheet name="b 7 Rek" sheetId="18" r:id="rId18"/>
    <sheet name="b 7 Pol" sheetId="19" r:id="rId19"/>
    <sheet name="B 3 KL" sheetId="20" r:id="rId20"/>
    <sheet name="B 3 Rek" sheetId="21" r:id="rId21"/>
    <sheet name="B 3 Pol" sheetId="22" r:id="rId22"/>
    <sheet name="c 1 KL" sheetId="23" r:id="rId23"/>
    <sheet name="c 1 Rek" sheetId="24" r:id="rId24"/>
    <sheet name="c 1 Pol" sheetId="25" r:id="rId25"/>
    <sheet name="c 7 KL" sheetId="26" r:id="rId26"/>
    <sheet name="c 7 Rek" sheetId="27" r:id="rId27"/>
    <sheet name="c 7 Pol" sheetId="28" r:id="rId28"/>
    <sheet name="H 01a KL" sheetId="29" r:id="rId29"/>
    <sheet name="H 01a Rek" sheetId="30" r:id="rId30"/>
    <sheet name="H 01a Pol" sheetId="31" r:id="rId31"/>
    <sheet name="H 4 KL" sheetId="32" r:id="rId32"/>
    <sheet name="H 4 Rek" sheetId="33" r:id="rId33"/>
    <sheet name="H 4 Pol" sheetId="34" r:id="rId34"/>
    <sheet name="J 1 KL" sheetId="35" r:id="rId35"/>
    <sheet name="J 1 Rek" sheetId="36" r:id="rId36"/>
    <sheet name="J 1 Pol" sheetId="37" r:id="rId37"/>
    <sheet name="J 2 KL" sheetId="38" r:id="rId38"/>
    <sheet name="J 2 Rek" sheetId="39" r:id="rId39"/>
    <sheet name="J 2 Pol" sheetId="40" r:id="rId40"/>
    <sheet name="J 4 KL" sheetId="41" r:id="rId41"/>
    <sheet name="J 4 Rek" sheetId="42" r:id="rId42"/>
    <sheet name="J 4 Pol" sheetId="43" r:id="rId43"/>
    <sheet name="J 8 KL" sheetId="44" r:id="rId44"/>
    <sheet name="J 8 Rek" sheetId="45" r:id="rId45"/>
    <sheet name="J 8 Pol" sheetId="46" r:id="rId46"/>
    <sheet name="K 3 KL" sheetId="47" r:id="rId47"/>
    <sheet name="K 3 Rek" sheetId="48" r:id="rId48"/>
    <sheet name="K 3 Pol" sheetId="49" r:id="rId49"/>
    <sheet name="L 3 KL" sheetId="50" r:id="rId50"/>
    <sheet name="L 3 Rek" sheetId="51" r:id="rId51"/>
    <sheet name="L 3 Pol" sheetId="52" r:id="rId52"/>
    <sheet name="L 8 KL" sheetId="53" r:id="rId53"/>
    <sheet name="L 8 Rek" sheetId="54" r:id="rId54"/>
    <sheet name="L 8 Pol" sheetId="55" r:id="rId55"/>
  </sheets>
  <definedNames>
    <definedName name="CelkemObjekty" localSheetId="0">'Stavba'!$F$37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'a 2 Pol'!$1:$6</definedName>
    <definedName name="_xlnm.Print_Titles" localSheetId="2">'a 2 Rek'!$1:$6</definedName>
    <definedName name="_xlnm.Print_Titles" localSheetId="6">'a 4 Pol'!$1:$6</definedName>
    <definedName name="_xlnm.Print_Titles" localSheetId="5">'a 4 Rek'!$1:$6</definedName>
    <definedName name="_xlnm.Print_Titles" localSheetId="9">'a 7 Pol'!$1:$6</definedName>
    <definedName name="_xlnm.Print_Titles" localSheetId="8">'a 7 Rek'!$1:$6</definedName>
    <definedName name="_xlnm.Print_Titles" localSheetId="12">'b 1 Pol'!$1:$6</definedName>
    <definedName name="_xlnm.Print_Titles" localSheetId="11">'b 1 Rek'!$1:$6</definedName>
    <definedName name="_xlnm.Print_Titles" localSheetId="15">'b 2 Pol'!$1:$6</definedName>
    <definedName name="_xlnm.Print_Titles" localSheetId="14">'b 2 Rek'!$1:$6</definedName>
    <definedName name="_xlnm.Print_Titles" localSheetId="21">'B 3 Pol'!$1:$6</definedName>
    <definedName name="_xlnm.Print_Titles" localSheetId="20">'B 3 Rek'!$1:$6</definedName>
    <definedName name="_xlnm.Print_Titles" localSheetId="18">'b 7 Pol'!$1:$6</definedName>
    <definedName name="_xlnm.Print_Titles" localSheetId="17">'b 7 Rek'!$1:$6</definedName>
    <definedName name="_xlnm.Print_Titles" localSheetId="24">'c 1 Pol'!$1:$6</definedName>
    <definedName name="_xlnm.Print_Titles" localSheetId="23">'c 1 Rek'!$1:$6</definedName>
    <definedName name="_xlnm.Print_Titles" localSheetId="27">'c 7 Pol'!$1:$6</definedName>
    <definedName name="_xlnm.Print_Titles" localSheetId="26">'c 7 Rek'!$1:$6</definedName>
    <definedName name="_xlnm.Print_Titles" localSheetId="30">'H 01a Pol'!$1:$6</definedName>
    <definedName name="_xlnm.Print_Titles" localSheetId="29">'H 01a Rek'!$1:$6</definedName>
    <definedName name="_xlnm.Print_Titles" localSheetId="33">'H 4 Pol'!$1:$6</definedName>
    <definedName name="_xlnm.Print_Titles" localSheetId="32">'H 4 Rek'!$1:$6</definedName>
    <definedName name="_xlnm.Print_Titles" localSheetId="36">'J 1 Pol'!$1:$6</definedName>
    <definedName name="_xlnm.Print_Titles" localSheetId="35">'J 1 Rek'!$1:$6</definedName>
    <definedName name="_xlnm.Print_Titles" localSheetId="39">'J 2 Pol'!$1:$6</definedName>
    <definedName name="_xlnm.Print_Titles" localSheetId="38">'J 2 Rek'!$1:$6</definedName>
    <definedName name="_xlnm.Print_Titles" localSheetId="42">'J 4 Pol'!$1:$6</definedName>
    <definedName name="_xlnm.Print_Titles" localSheetId="41">'J 4 Rek'!$1:$6</definedName>
    <definedName name="_xlnm.Print_Titles" localSheetId="45">'J 8 Pol'!$1:$6</definedName>
    <definedName name="_xlnm.Print_Titles" localSheetId="44">'J 8 Rek'!$1:$6</definedName>
    <definedName name="_xlnm.Print_Titles" localSheetId="48">'K 3 Pol'!$1:$6</definedName>
    <definedName name="_xlnm.Print_Titles" localSheetId="47">'K 3 Rek'!$1:$6</definedName>
    <definedName name="_xlnm.Print_Titles" localSheetId="51">'L 3 Pol'!$1:$6</definedName>
    <definedName name="_xlnm.Print_Titles" localSheetId="50">'L 3 Rek'!$1:$6</definedName>
    <definedName name="_xlnm.Print_Titles" localSheetId="54">'L 8 Pol'!$1:$6</definedName>
    <definedName name="_xlnm.Print_Titles" localSheetId="53">'L 8 Rek'!$1:$6</definedName>
    <definedName name="Objednatel" localSheetId="0">'Stavba'!$D$11</definedName>
    <definedName name="Objekt" localSheetId="0">'Stavba'!$B$29</definedName>
    <definedName name="_xlnm.Print_Area" localSheetId="1">'a 2 KL'!$A$1:$G$45</definedName>
    <definedName name="_xlnm.Print_Area" localSheetId="3">'a 2 Pol'!$A$1:$K$34</definedName>
    <definedName name="_xlnm.Print_Area" localSheetId="2">'a 2 Rek'!$A$1:$I$25</definedName>
    <definedName name="_xlnm.Print_Area" localSheetId="4">'a 4 KL'!$A$1:$G$45</definedName>
    <definedName name="_xlnm.Print_Area" localSheetId="6">'a 4 Pol'!$A$1:$K$41</definedName>
    <definedName name="_xlnm.Print_Area" localSheetId="5">'a 4 Rek'!$A$1:$I$25</definedName>
    <definedName name="_xlnm.Print_Area" localSheetId="7">'a 7 KL'!$A$1:$G$45</definedName>
    <definedName name="_xlnm.Print_Area" localSheetId="9">'a 7 Pol'!$A$1:$K$9</definedName>
    <definedName name="_xlnm.Print_Area" localSheetId="8">'a 7 Rek'!$A$1:$I$22</definedName>
    <definedName name="_xlnm.Print_Area" localSheetId="10">'b 1 KL'!$A$1:$G$45</definedName>
    <definedName name="_xlnm.Print_Area" localSheetId="12">'b 1 Pol'!$A$1:$K$9</definedName>
    <definedName name="_xlnm.Print_Area" localSheetId="11">'b 1 Rek'!$A$1:$I$14</definedName>
    <definedName name="_xlnm.Print_Area" localSheetId="13">'b 2 KL'!$A$1:$G$45</definedName>
    <definedName name="_xlnm.Print_Area" localSheetId="15">'b 2 Pol'!$A$1:$K$16</definedName>
    <definedName name="_xlnm.Print_Area" localSheetId="14">'b 2 Rek'!$A$1:$I$23</definedName>
    <definedName name="_xlnm.Print_Area" localSheetId="19">'B 3 KL'!$A$1:$G$45</definedName>
    <definedName name="_xlnm.Print_Area" localSheetId="21">'B 3 Pol'!$A$1:$K$19</definedName>
    <definedName name="_xlnm.Print_Area" localSheetId="20">'B 3 Rek'!$A$1:$I$23</definedName>
    <definedName name="_xlnm.Print_Area" localSheetId="16">'b 7 KL'!$A$1:$G$45</definedName>
    <definedName name="_xlnm.Print_Area" localSheetId="18">'b 7 Pol'!$A$1:$K$9</definedName>
    <definedName name="_xlnm.Print_Area" localSheetId="17">'b 7 Rek'!$A$1:$I$14</definedName>
    <definedName name="_xlnm.Print_Area" localSheetId="22">'c 1 KL'!$A$1:$G$45</definedName>
    <definedName name="_xlnm.Print_Area" localSheetId="24">'c 1 Pol'!$A$1:$K$10</definedName>
    <definedName name="_xlnm.Print_Area" localSheetId="23">'c 1 Rek'!$A$1:$I$22</definedName>
    <definedName name="_xlnm.Print_Area" localSheetId="25">'c 7 KL'!$A$1:$G$45</definedName>
    <definedName name="_xlnm.Print_Area" localSheetId="27">'c 7 Pol'!$A$1:$K$9</definedName>
    <definedName name="_xlnm.Print_Area" localSheetId="26">'c 7 Rek'!$A$1:$I$14</definedName>
    <definedName name="_xlnm.Print_Area" localSheetId="28">'H 01a KL'!$A$1:$G$45</definedName>
    <definedName name="_xlnm.Print_Area" localSheetId="30">'H 01a Pol'!$A$1:$K$9</definedName>
    <definedName name="_xlnm.Print_Area" localSheetId="29">'H 01a Rek'!$A$1:$I$14</definedName>
    <definedName name="_xlnm.Print_Area" localSheetId="31">'H 4 KL'!$A$1:$G$45</definedName>
    <definedName name="_xlnm.Print_Area" localSheetId="33">'H 4 Pol'!$A$1:$K$23</definedName>
    <definedName name="_xlnm.Print_Area" localSheetId="32">'H 4 Rek'!$A$1:$I$16</definedName>
    <definedName name="_xlnm.Print_Area" localSheetId="34">'J 1 KL'!$A$1:$G$45</definedName>
    <definedName name="_xlnm.Print_Area" localSheetId="36">'J 1 Pol'!$A$1:$K$10</definedName>
    <definedName name="_xlnm.Print_Area" localSheetId="35">'J 1 Rek'!$A$1:$I$14</definedName>
    <definedName name="_xlnm.Print_Area" localSheetId="37">'J 2 KL'!$A$1:$G$45</definedName>
    <definedName name="_xlnm.Print_Area" localSheetId="39">'J 2 Pol'!$A$1:$K$21</definedName>
    <definedName name="_xlnm.Print_Area" localSheetId="38">'J 2 Rek'!$A$1:$I$23</definedName>
    <definedName name="_xlnm.Print_Area" localSheetId="40">'J 4 KL'!$A$1:$G$45</definedName>
    <definedName name="_xlnm.Print_Area" localSheetId="42">'J 4 Pol'!$A$1:$K$37</definedName>
    <definedName name="_xlnm.Print_Area" localSheetId="41">'J 4 Rek'!$A$1:$I$25</definedName>
    <definedName name="_xlnm.Print_Area" localSheetId="43">'J 8 KL'!$A$1:$G$45</definedName>
    <definedName name="_xlnm.Print_Area" localSheetId="45">'J 8 Pol'!$A$1:$K$9</definedName>
    <definedName name="_xlnm.Print_Area" localSheetId="44">'J 8 Rek'!$A$1:$I$22</definedName>
    <definedName name="_xlnm.Print_Area" localSheetId="46">'K 3 KL'!$A$1:$G$45</definedName>
    <definedName name="_xlnm.Print_Area" localSheetId="48">'K 3 Pol'!$A$1:$K$19</definedName>
    <definedName name="_xlnm.Print_Area" localSheetId="47">'K 3 Rek'!$A$1:$I$23</definedName>
    <definedName name="_xlnm.Print_Area" localSheetId="49">'L 3 KL'!$A$1:$G$45</definedName>
    <definedName name="_xlnm.Print_Area" localSheetId="51">'L 3 Pol'!$A$1:$K$19</definedName>
    <definedName name="_xlnm.Print_Area" localSheetId="50">'L 3 Rek'!$A$1:$I$23</definedName>
    <definedName name="_xlnm.Print_Area" localSheetId="52">'L 8 KL'!$A$1:$G$45</definedName>
    <definedName name="_xlnm.Print_Area" localSheetId="54">'L 8 Pol'!$A$1:$K$9</definedName>
    <definedName name="_xlnm.Print_Area" localSheetId="53">'L 8 Rek'!$A$1:$I$22</definedName>
    <definedName name="_xlnm.Print_Area" localSheetId="0">'Stavba'!$B$1:$J$101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21" hidden="1">0</definedName>
    <definedName name="solver_lin" localSheetId="18" hidden="1">0</definedName>
    <definedName name="solver_lin" localSheetId="24" hidden="1">0</definedName>
    <definedName name="solver_lin" localSheetId="27" hidden="1">0</definedName>
    <definedName name="solver_lin" localSheetId="30" hidden="1">0</definedName>
    <definedName name="solver_lin" localSheetId="33" hidden="1">0</definedName>
    <definedName name="solver_lin" localSheetId="36" hidden="1">0</definedName>
    <definedName name="solver_lin" localSheetId="39" hidden="1">0</definedName>
    <definedName name="solver_lin" localSheetId="42" hidden="1">0</definedName>
    <definedName name="solver_lin" localSheetId="45" hidden="1">0</definedName>
    <definedName name="solver_lin" localSheetId="48" hidden="1">0</definedName>
    <definedName name="solver_lin" localSheetId="51" hidden="1">0</definedName>
    <definedName name="solver_lin" localSheetId="54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21" hidden="1">0</definedName>
    <definedName name="solver_num" localSheetId="18" hidden="1">0</definedName>
    <definedName name="solver_num" localSheetId="24" hidden="1">0</definedName>
    <definedName name="solver_num" localSheetId="27" hidden="1">0</definedName>
    <definedName name="solver_num" localSheetId="30" hidden="1">0</definedName>
    <definedName name="solver_num" localSheetId="33" hidden="1">0</definedName>
    <definedName name="solver_num" localSheetId="36" hidden="1">0</definedName>
    <definedName name="solver_num" localSheetId="39" hidden="1">0</definedName>
    <definedName name="solver_num" localSheetId="42" hidden="1">0</definedName>
    <definedName name="solver_num" localSheetId="45" hidden="1">0</definedName>
    <definedName name="solver_num" localSheetId="48" hidden="1">0</definedName>
    <definedName name="solver_num" localSheetId="51" hidden="1">0</definedName>
    <definedName name="solver_num" localSheetId="54" hidden="1">0</definedName>
    <definedName name="solver_opt" localSheetId="3" hidden="1">'a 2 Pol'!#REF!</definedName>
    <definedName name="solver_opt" localSheetId="6" hidden="1">'a 4 Pol'!#REF!</definedName>
    <definedName name="solver_opt" localSheetId="9" hidden="1">'a 7 Pol'!#REF!</definedName>
    <definedName name="solver_opt" localSheetId="12" hidden="1">'b 1 Pol'!#REF!</definedName>
    <definedName name="solver_opt" localSheetId="15" hidden="1">'b 2 Pol'!#REF!</definedName>
    <definedName name="solver_opt" localSheetId="21" hidden="1">'B 3 Pol'!#REF!</definedName>
    <definedName name="solver_opt" localSheetId="18" hidden="1">'b 7 Pol'!#REF!</definedName>
    <definedName name="solver_opt" localSheetId="24" hidden="1">'c 1 Pol'!#REF!</definedName>
    <definedName name="solver_opt" localSheetId="27" hidden="1">'c 7 Pol'!#REF!</definedName>
    <definedName name="solver_opt" localSheetId="30" hidden="1">'H 01a Pol'!#REF!</definedName>
    <definedName name="solver_opt" localSheetId="33" hidden="1">'H 4 Pol'!#REF!</definedName>
    <definedName name="solver_opt" localSheetId="36" hidden="1">'J 1 Pol'!#REF!</definedName>
    <definedName name="solver_opt" localSheetId="39" hidden="1">'J 2 Pol'!#REF!</definedName>
    <definedName name="solver_opt" localSheetId="42" hidden="1">'J 4 Pol'!#REF!</definedName>
    <definedName name="solver_opt" localSheetId="45" hidden="1">'J 8 Pol'!#REF!</definedName>
    <definedName name="solver_opt" localSheetId="48" hidden="1">'K 3 Pol'!#REF!</definedName>
    <definedName name="solver_opt" localSheetId="51" hidden="1">'L 3 Pol'!#REF!</definedName>
    <definedName name="solver_opt" localSheetId="54" hidden="1">'L 8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21" hidden="1">1</definedName>
    <definedName name="solver_typ" localSheetId="18" hidden="1">1</definedName>
    <definedName name="solver_typ" localSheetId="24" hidden="1">1</definedName>
    <definedName name="solver_typ" localSheetId="27" hidden="1">1</definedName>
    <definedName name="solver_typ" localSheetId="30" hidden="1">1</definedName>
    <definedName name="solver_typ" localSheetId="33" hidden="1">1</definedName>
    <definedName name="solver_typ" localSheetId="36" hidden="1">1</definedName>
    <definedName name="solver_typ" localSheetId="39" hidden="1">1</definedName>
    <definedName name="solver_typ" localSheetId="42" hidden="1">1</definedName>
    <definedName name="solver_typ" localSheetId="45" hidden="1">1</definedName>
    <definedName name="solver_typ" localSheetId="48" hidden="1">1</definedName>
    <definedName name="solver_typ" localSheetId="51" hidden="1">1</definedName>
    <definedName name="solver_typ" localSheetId="54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21" hidden="1">0</definedName>
    <definedName name="solver_val" localSheetId="18" hidden="1">0</definedName>
    <definedName name="solver_val" localSheetId="24" hidden="1">0</definedName>
    <definedName name="solver_val" localSheetId="27" hidden="1">0</definedName>
    <definedName name="solver_val" localSheetId="30" hidden="1">0</definedName>
    <definedName name="solver_val" localSheetId="33" hidden="1">0</definedName>
    <definedName name="solver_val" localSheetId="36" hidden="1">0</definedName>
    <definedName name="solver_val" localSheetId="39" hidden="1">0</definedName>
    <definedName name="solver_val" localSheetId="42" hidden="1">0</definedName>
    <definedName name="solver_val" localSheetId="45" hidden="1">0</definedName>
    <definedName name="solver_val" localSheetId="48" hidden="1">0</definedName>
    <definedName name="solver_val" localSheetId="51" hidden="1">0</definedName>
    <definedName name="solver_val" localSheetId="54" hidden="1">0</definedName>
    <definedName name="SoucetDilu" localSheetId="0">'Stavba'!$F$82:$J$82</definedName>
    <definedName name="StavbaCelkem" localSheetId="0">'Stavba'!$H$37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<sst xmlns="http://schemas.openxmlformats.org/spreadsheetml/2006/main" count="2797" uniqueCount="360">
  <si>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</si>
  <si>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</si>
  <si>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</si>
  <si>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</si>
  <si>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</si>
  <si>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</si>
  <si>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</si>
  <si>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</si>
  <si>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</si>
  <si>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</si>
  <si>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</si>
  <si>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</si>
  <si>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</si>
  <si>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</si>
  <si>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</si>
  <si>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</si>
  <si>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</si>
  <si>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</si>
  <si>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</si>
  <si>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</si>
  <si>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</si>
  <si>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</si>
  <si>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</si>
  <si>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</si>
  <si>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</si>
  <si>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</si>
  <si>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</si>
  <si>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</si>
  <si>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</si>
  <si>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</si>
  <si>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</si>
  <si>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</si>
  <si>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</si>
  <si>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</si>
  <si>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</si>
  <si>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</si>
  <si>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</si>
  <si>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</si>
  <si>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</si>
  <si>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</si>
  <si>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</si>
  <si>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</si>
  <si>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</si>
  <si>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</si>
  <si>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</si>
  <si>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</si>
  <si>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</si>
  <si>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</si>
  <si>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</si>
  <si>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</si>
  <si>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</si>
  <si>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</si>
  <si>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</si>
  <si>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</si>
  <si>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</si>
  <si>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</si>
  <si>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</si>
  <si>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</si>
  <si>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</si>
  <si>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</si>
  <si>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</si>
  <si>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</si>
  <si>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</si>
  <si>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</si>
  <si>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</si>
  <si>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</si>
  <si>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</si>
  <si>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</si>
  <si>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</si>
  <si>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</si>
  <si>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</si>
  <si>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</si>
  <si>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</si>
  <si>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</si>
  <si>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</si>
  <si>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</si>
  <si>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</si>
  <si>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</si>
  <si>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</si>
  <si>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</si>
  <si>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</si>
  <si>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</si>
  <si>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</si>
  <si>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</si>
  <si>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</si>
  <si>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</si>
  <si>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</si>
  <si>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</si>
  <si>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</si>
  <si>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</si>
  <si>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</si>
  <si>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</si>
  <si>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</si>
  <si>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</si>
  <si>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</si>
  <si>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</si>
  <si>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</si>
  <si>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</si>
  <si>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</si>
  <si>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</si>
  <si>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</si>
  <si>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</si>
  <si>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ks</t>
  </si>
  <si>
    <t>Celkem za</t>
  </si>
  <si>
    <t>20110060C</t>
  </si>
  <si>
    <t>Sníž.energ.nár.obj.Stř.školy lesnické a ryb. -ZL1</t>
  </si>
  <si>
    <t>20110060C Sníž.energ.nár.obj.Stř.školy lesnické a ryb. -ZL1</t>
  </si>
  <si>
    <t>a</t>
  </si>
  <si>
    <t>internát (škola)</t>
  </si>
  <si>
    <t>a internát (škola)</t>
  </si>
  <si>
    <t>2</t>
  </si>
  <si>
    <t>Zapravení otvorů vnitřní</t>
  </si>
  <si>
    <t>61</t>
  </si>
  <si>
    <t>Upravy povrchů vnitřní</t>
  </si>
  <si>
    <t>61 Upravy povrchů vnitřní</t>
  </si>
  <si>
    <t>611135101U00</t>
  </si>
  <si>
    <t xml:space="preserve">Hrubá výplň rýh ve stěnách a stropech </t>
  </si>
  <si>
    <t>m2</t>
  </si>
  <si>
    <t>611311131U00</t>
  </si>
  <si>
    <t xml:space="preserve">Váp omítka štuk 1v vni strop rov ru </t>
  </si>
  <si>
    <t>612311131U00</t>
  </si>
  <si>
    <t xml:space="preserve">Váp omítka štuk1vr vni stěna ru </t>
  </si>
  <si>
    <t>612401191R00</t>
  </si>
  <si>
    <t xml:space="preserve">Omítka malých ploch vnitřních stěn do 0,09 m2 </t>
  </si>
  <si>
    <t>kus</t>
  </si>
  <si>
    <t>612409991R00</t>
  </si>
  <si>
    <t xml:space="preserve">Začištění omítek kolem oken,dveří apod. </t>
  </si>
  <si>
    <t>m</t>
  </si>
  <si>
    <t>612425931R00</t>
  </si>
  <si>
    <t xml:space="preserve">Omítka vápenná vnitřního ostění - štuková </t>
  </si>
  <si>
    <t>622481211RT2</t>
  </si>
  <si>
    <t>Montáž výztužné sítě do stěrkového tmelu včetně výztužné sítě a stěrkového tmelu</t>
  </si>
  <si>
    <t>622481291R00</t>
  </si>
  <si>
    <t xml:space="preserve">Montáž výztužné lišty rohové a dilatační </t>
  </si>
  <si>
    <t>632451023R00</t>
  </si>
  <si>
    <t xml:space="preserve">Vyrovnávací potěr MC 15, v pásu, tl. 40 mm </t>
  </si>
  <si>
    <t>713131131R00</t>
  </si>
  <si>
    <t xml:space="preserve">Izolace tepelná stěn lepením </t>
  </si>
  <si>
    <t>28350101.A</t>
  </si>
  <si>
    <t>Lišta okenní plast+tkanina</t>
  </si>
  <si>
    <t>28375766.A</t>
  </si>
  <si>
    <t>Deska polystyrén samozhášivý EPS 100 S</t>
  </si>
  <si>
    <t>m3</t>
  </si>
  <si>
    <t>96</t>
  </si>
  <si>
    <t>Bourání konstrukcí</t>
  </si>
  <si>
    <t>96 Bourání konstrukcí</t>
  </si>
  <si>
    <t>967031741R00</t>
  </si>
  <si>
    <t xml:space="preserve">Přisekání plošné zdiva cihelného na MC tl. 2 cm </t>
  </si>
  <si>
    <t>99</t>
  </si>
  <si>
    <t>Staveništní přesun hmot</t>
  </si>
  <si>
    <t>99 Staveništní přesun hmot</t>
  </si>
  <si>
    <t>998011003R00</t>
  </si>
  <si>
    <t xml:space="preserve">Přesun hmot pro budovy zděné výšky do 24 m </t>
  </si>
  <si>
    <t>t</t>
  </si>
  <si>
    <t>D96</t>
  </si>
  <si>
    <t>Přesuny suti a vybouraných hmot</t>
  </si>
  <si>
    <t>D96 Přesuny suti a vybouraných hmot</t>
  </si>
  <si>
    <t>PC</t>
  </si>
  <si>
    <t xml:space="preserve">Poplatek za skládku suti 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</si>
  <si>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</si>
  <si>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</si>
  <si>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</si>
  <si>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</si>
  <si>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</si>
  <si>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</si>
  <si>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</si>
  <si>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</si>
  <si>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</si>
  <si>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</si>
  <si>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</si>
  <si>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</si>
  <si>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</si>
  <si>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</si>
  <si>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</si>
  <si>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</si>
  <si>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2 Zapravení otvorů vnitřní</t>
  </si>
  <si>
    <t>4</t>
  </si>
  <si>
    <t>Zateplení půdy</t>
  </si>
  <si>
    <t>Z 766</t>
  </si>
  <si>
    <t>Výměna otvorových výplní</t>
  </si>
  <si>
    <t>Z 766 Výměna otvorových výplní</t>
  </si>
  <si>
    <t>PC-9</t>
  </si>
  <si>
    <t>Okno střešní plast.660x1180mm,rám i křídla bílé U=1,4W/m2K,viz plast.výr.P9,D+M</t>
  </si>
  <si>
    <t>713/1</t>
  </si>
  <si>
    <t>Zateplení střešního pláště</t>
  </si>
  <si>
    <t>713/1 Zateplení střešního pláště</t>
  </si>
  <si>
    <t>342265122RT5</t>
  </si>
  <si>
    <t>Úprava podkroví sádrokarton. na ocel. rošt, šikmá desky standard tl. 12,5 mm, bez izolace</t>
  </si>
  <si>
    <t>713111130RV9</t>
  </si>
  <si>
    <t>Izolace tepelné stropů, vložené mezi krokve včetně dodávky minerál.vaty tl.240 mm, 0,039W/mK</t>
  </si>
  <si>
    <t>713111221RL2</t>
  </si>
  <si>
    <t xml:space="preserve">Montáž parozábrany, zavěšené podhl., přelep. spojů </t>
  </si>
  <si>
    <t>Izolace tepelné stropů -foukaná izolace na bázi minerální vaty tl. 240 mm,  0,040W/mK</t>
  </si>
  <si>
    <t>PC01</t>
  </si>
  <si>
    <t>Izolace tep.stropů-foukaná izolace climatizer 24cm souč.tep.odporu = 0,038-0,039 W/m2/K</t>
  </si>
  <si>
    <t>762</t>
  </si>
  <si>
    <t>Konstrukce tesařské</t>
  </si>
  <si>
    <t>762 Konstrukce tesařské</t>
  </si>
  <si>
    <t>762083111U00</t>
  </si>
  <si>
    <t xml:space="preserve">Impregnace dřevo tř 1/2 hmyz+houba </t>
  </si>
  <si>
    <t>762085112U00</t>
  </si>
  <si>
    <t xml:space="preserve">Mtž svorník dl -30cm </t>
  </si>
  <si>
    <t>762332931RT3</t>
  </si>
  <si>
    <t>Doplnění části střešní vazby z hranolků do 120 cm2 včetně dodávky řeziva, hranoly (rozšíř.krokví)</t>
  </si>
  <si>
    <t>762332932RT2</t>
  </si>
  <si>
    <t>Doplnění části střešní vazby z hranolků do 224 cm2 včetně dodávky řeziva</t>
  </si>
  <si>
    <t>762355121R00</t>
  </si>
  <si>
    <t>Montáž komínových lávek z fošen, š. do 0,5 m včetně podkl.roštu</t>
  </si>
  <si>
    <t>762395000R00</t>
  </si>
  <si>
    <t xml:space="preserve">Spojovací a ochranné prostředky pro střechy </t>
  </si>
  <si>
    <t>31179106</t>
  </si>
  <si>
    <t>tyč závitová M10, DIN 975 vč.matic a podložek</t>
  </si>
  <si>
    <t>Záklop z lisov.desek z velkoploš.třísek spoj.umělou pryskyřicí na sraz desky tloušťky 25 m</t>
  </si>
  <si>
    <t>60512622</t>
  </si>
  <si>
    <t>Fošna SM/JD omít.II.jak.tl.5 dl. 200-350 š.17-24</t>
  </si>
  <si>
    <t>60515230</t>
  </si>
  <si>
    <t>Hranol SM/JD 1 14x14 délka 300-600 cm</t>
  </si>
  <si>
    <t>998762102R00</t>
  </si>
  <si>
    <t xml:space="preserve">Přesun hmot pro tesařské konstrukce, výšky do 12 m </t>
  </si>
  <si>
    <t>763</t>
  </si>
  <si>
    <t>Dřevostavby</t>
  </si>
  <si>
    <t>763 Dřevostavby</t>
  </si>
  <si>
    <t>765799111R00</t>
  </si>
  <si>
    <t xml:space="preserve">Montáž střešních oken výstupních vč.úpravy krytiny </t>
  </si>
  <si>
    <t>766671022U00</t>
  </si>
  <si>
    <t>Montáž střešní okno tvar vč. úpravy laťování a podstřeš.fólie</t>
  </si>
  <si>
    <t>NC</t>
  </si>
  <si>
    <t xml:space="preserve">LUSSO PP - stahovací chody  D+M  Ud=1,8 Wm2/K </t>
  </si>
  <si>
    <t>Úprava střeš.krytiny kolem střeš.okna, rozebrání, pokrytí,přiřezání,manipulace,ůklid suti</t>
  </si>
  <si>
    <t>KS</t>
  </si>
  <si>
    <t>61140251.A</t>
  </si>
  <si>
    <t>Okno střešní GGL F06 3073 š. 66 x v.118 cm Velux</t>
  </si>
  <si>
    <t>61140281.A</t>
  </si>
  <si>
    <t>Lemování okna Velux EDW 1000 F06   66x118 cm</t>
  </si>
  <si>
    <t>61140600</t>
  </si>
  <si>
    <t>Výlez střešní Velux GVK pro neobývaná podkroví</t>
  </si>
  <si>
    <t>998763201R00</t>
  </si>
  <si>
    <t xml:space="preserve">Přesun hmot pro dřevostavby, výšky do 12 m </t>
  </si>
  <si>
    <t>4 Zateplení půdy</t>
  </si>
  <si>
    <t>7</t>
  </si>
  <si>
    <t>Poplatek za lešení</t>
  </si>
  <si>
    <t>94</t>
  </si>
  <si>
    <t>Lešení a stavební výtahy</t>
  </si>
  <si>
    <t>94 Lešení a stavební výtahy</t>
  </si>
  <si>
    <t>941941292R00</t>
  </si>
  <si>
    <t xml:space="preserve">Příplatek za každý měsíc použití lešení k pol.1042 </t>
  </si>
  <si>
    <t>7 Poplatek za lešení</t>
  </si>
  <si>
    <t>b</t>
  </si>
  <si>
    <t>Internát</t>
  </si>
  <si>
    <t>b Internát</t>
  </si>
  <si>
    <t>Změny okna -úprava po kontrole</t>
  </si>
  <si>
    <t>766</t>
  </si>
  <si>
    <t>Výměna otv.výplní-snížení ceny zasklení bez 32 dB</t>
  </si>
  <si>
    <t>766 Výměna otv.výplní-snížení ceny zasklení bez 32 dB</t>
  </si>
  <si>
    <t>PC-4</t>
  </si>
  <si>
    <t>Okno plast.1800x2100 mm,rám i křídla bílé U=1, 1W/m2K,viz plast.výr.P4,D+M</t>
  </si>
  <si>
    <t>1 Změny okna -úprava po kontrole</t>
  </si>
  <si>
    <t>B</t>
  </si>
  <si>
    <t>Stolárna, údržba</t>
  </si>
  <si>
    <t>B Stolárna, údržba</t>
  </si>
  <si>
    <t>3</t>
  </si>
  <si>
    <t>Úprava atik</t>
  </si>
  <si>
    <t>712A</t>
  </si>
  <si>
    <t>Přípravné a pomocné práce</t>
  </si>
  <si>
    <t>712A Přípravné a pomocné práce</t>
  </si>
  <si>
    <t>631311114U00</t>
  </si>
  <si>
    <t xml:space="preserve">Mazanina -8cm C16/20 </t>
  </si>
  <si>
    <t>631319171R00</t>
  </si>
  <si>
    <t xml:space="preserve">Příplatek za stržení povrchu mazaniny tl. 8 cm </t>
  </si>
  <si>
    <t>631361521R00</t>
  </si>
  <si>
    <t xml:space="preserve">Výztuž mazanin z betonářské oceli 11375 </t>
  </si>
  <si>
    <t>711471051RZ5</t>
  </si>
  <si>
    <t>Izolace vodorovná fólií PVC vč.mech kotvení včetně dodávky fólie  1,5 mm</t>
  </si>
  <si>
    <t>712491172RZ3</t>
  </si>
  <si>
    <t>Povlaková krytina střech ochran. textilie 1 vrstva - včetně dodávky textilie</t>
  </si>
  <si>
    <t xml:space="preserve">Izolace tepelná stěn a pod atiky lepením </t>
  </si>
  <si>
    <t>762341014U00</t>
  </si>
  <si>
    <t xml:space="preserve">Bednění střech OSB 18 sraz </t>
  </si>
  <si>
    <t>3 Úprava atik</t>
  </si>
  <si>
    <t>c</t>
  </si>
  <si>
    <t>Dílny kovo</t>
  </si>
  <si>
    <t>c Dílny kovo</t>
  </si>
  <si>
    <t>Konstrukce truhlářské</t>
  </si>
  <si>
    <t>766 Konstrukce truhlářské</t>
  </si>
  <si>
    <t>PC-5</t>
  </si>
  <si>
    <t>Plast.dveře 1450x1970 mm,bílé, U=1,2W/m2K,viz plast.výr.P5,D+M</t>
  </si>
  <si>
    <t>PC-6</t>
  </si>
  <si>
    <t>Plast.dveře 1375x2050 mm,bílé, U=1,2W/m2K,viz plast.výr.P6,D+M</t>
  </si>
  <si>
    <t>H</t>
  </si>
  <si>
    <t>H Internát</t>
  </si>
  <si>
    <t>01a</t>
  </si>
  <si>
    <t>Změny okna po kontrole</t>
  </si>
  <si>
    <t>46</t>
  </si>
  <si>
    <t>Zpevněné plochy</t>
  </si>
  <si>
    <t>46 Zpevněné plochy</t>
  </si>
  <si>
    <t>PC-1</t>
  </si>
  <si>
    <t>Okno plast.4800x2100 mm,rám i křídla bílé U=1, 1W/m2K,viz plast.výr.P1,D+M</t>
  </si>
  <si>
    <t>01a Změny okna po kontrole</t>
  </si>
  <si>
    <t>711491172RZ1</t>
  </si>
  <si>
    <t>Ohranná textilie, vodorovná včetně dodávky textilie</t>
  </si>
  <si>
    <t>713111111RV4</t>
  </si>
  <si>
    <t>Izolace tepelné stropů foukané do dřev.rošt izolant min.vata tl.240 mm-0,040W/mK</t>
  </si>
  <si>
    <t>Izolace tepelné vč.dod.minerál.vaty tl.240 mm, 0, 039W/mK</t>
  </si>
  <si>
    <t>998762103R00</t>
  </si>
  <si>
    <t xml:space="preserve">Přesun hmot pro tesařské konstrukce, výšky do 24 m </t>
  </si>
  <si>
    <t>Záklop z desek víceúčel. na sraz desky tloušťky 25 mm</t>
  </si>
  <si>
    <t>J</t>
  </si>
  <si>
    <t>Učebny, vedení SOU</t>
  </si>
  <si>
    <t>J Učebny, vedení SOU</t>
  </si>
  <si>
    <t>PC-2</t>
  </si>
  <si>
    <t>Oknoplast.1200x2400mm,rám i křídla bílé U=1,1W/m2K ,viz plast.výr.P2,D+M</t>
  </si>
  <si>
    <t>PC-3</t>
  </si>
  <si>
    <t>Plast.okno 4800x2400 mm,rám i křídla bílé U=1, 1W/m2K,viz plast.výr.P3,D+M</t>
  </si>
  <si>
    <t>1 Změny okna po kontrole</t>
  </si>
  <si>
    <t>Zapravení otvorů vnitřní bez v.č.P5-8.P10,P14</t>
  </si>
  <si>
    <t>Začištění omítek kolem oken,dveří apod. -zednické zapravení ostění</t>
  </si>
  <si>
    <t>632451022R00</t>
  </si>
  <si>
    <t xml:space="preserve">Vyrovnávací potěr MC 15, v pásu, tl. 30 mm </t>
  </si>
  <si>
    <t>34211259</t>
  </si>
  <si>
    <t>Sádrokartonový obklad kovových příček</t>
  </si>
  <si>
    <t>2 Zapravení otvorů vnitřní bez v.č.P5-8.P10,P14</t>
  </si>
  <si>
    <t>612481118U00</t>
  </si>
  <si>
    <t xml:space="preserve">Potažení vni stěn sklovl+tmel </t>
  </si>
  <si>
    <t>622405296U00</t>
  </si>
  <si>
    <t>Zatepl.schod.prost. - exp.pol.s pevn.v tl.100kPa pro zatepl.fasád - 0,036W/mK,tl.120 vč.povrch.úpra</t>
  </si>
  <si>
    <t>784452212R00</t>
  </si>
  <si>
    <t xml:space="preserve">Malba sádrokartonových stěn </t>
  </si>
  <si>
    <t>762526110R00</t>
  </si>
  <si>
    <t>Položení polštářů pod podlahy rozteče do 65 cm 80 %  plochy půdy</t>
  </si>
  <si>
    <t>762811510R00</t>
  </si>
  <si>
    <t>Montáž záklopu, zapuštěný na sraz, hrubá prkna 80 %  plochy půdy</t>
  </si>
  <si>
    <t>Záklop z víceúčelových desek na sraz desky tloušťky 25mm</t>
  </si>
  <si>
    <t>60512542</t>
  </si>
  <si>
    <t>Prkno SM/JD omít.II.jak.tl.2,4 dl.200-390 š.17-24</t>
  </si>
  <si>
    <t>60515206</t>
  </si>
  <si>
    <t>Hranol SM/JD 1 8x14 délka 300-600 cm</t>
  </si>
  <si>
    <t>NC01</t>
  </si>
  <si>
    <t xml:space="preserve">Úprava zárubní v sdk příčce vč.úpravy dveří </t>
  </si>
  <si>
    <t>NC02</t>
  </si>
  <si>
    <t>Úprava otvoru , překladu,zárubní  vč.stav.úprav do schodiště</t>
  </si>
  <si>
    <t>NC03</t>
  </si>
  <si>
    <t xml:space="preserve">Dveře na půdu TI  PO  ? </t>
  </si>
  <si>
    <t xml:space="preserve">Výlez na střechu 460x610 mm, vč.lemování </t>
  </si>
  <si>
    <t xml:space="preserve">Úprava střechy pro osazení nových výlezů </t>
  </si>
  <si>
    <t xml:space="preserve">Demontáž stáv.vikýřů </t>
  </si>
  <si>
    <t>8</t>
  </si>
  <si>
    <t>8 Poplatek za lešení</t>
  </si>
  <si>
    <t>K</t>
  </si>
  <si>
    <t>Sklady, dílny</t>
  </si>
  <si>
    <t>K Sklady, dílny</t>
  </si>
  <si>
    <t>Úpravy atik</t>
  </si>
  <si>
    <t>3 Úpravy atik</t>
  </si>
  <si>
    <t>L</t>
  </si>
  <si>
    <t>Šatny,dílny</t>
  </si>
  <si>
    <t>L Šatny,dílny</t>
  </si>
  <si>
    <t>Střešní krytina</t>
  </si>
  <si>
    <t>713/1 Přípravné a pomocné práce</t>
  </si>
  <si>
    <t>713141151R00</t>
  </si>
  <si>
    <t>Zateplení střešního pláště  tl.30+30mm - exp.pol.s pevn.v tl. 100kPa pro zatepl.střech - 0,033W/mK,v</t>
  </si>
  <si>
    <t>8 Střešní krytina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</si>
</sst>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0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wrapTex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18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17" xfId="0" applyNumberFormat="1" applyFont="1" applyBorder="1" applyAlignment="1">
      <alignment horizontal="right" vertical="center"/>
    </xf>
    <xf numFmtId="4" fontId="18" fillId="34" borderId="0" xfId="0" applyNumberFormat="1" applyFont="1" applyFill="1" applyBorder="1" applyAlignment="1">
      <alignment vertical="center"/>
    </xf>
    <xf numFmtId="4" fontId="18" fillId="0" borderId="13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horizontal="right" vertical="center"/>
    </xf>
    <xf numFmtId="0" fontId="23" fillId="35" borderId="10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4" fontId="23" fillId="35" borderId="21" xfId="0" applyNumberFormat="1" applyFont="1" applyFill="1" applyBorder="1" applyAlignment="1">
      <alignment horizontal="right" vertical="center"/>
    </xf>
    <xf numFmtId="4" fontId="23" fillId="35" borderId="22" xfId="0" applyNumberFormat="1" applyFont="1" applyFill="1" applyBorder="1" applyAlignment="1">
      <alignment horizontal="right" vertical="center"/>
    </xf>
    <xf numFmtId="3" fontId="23" fillId="36" borderId="22" xfId="0" applyNumberFormat="1" applyFont="1" applyFill="1" applyBorder="1" applyAlignment="1">
      <alignment horizontal="right" vertical="center"/>
    </xf>
    <xf numFmtId="3" fontId="23" fillId="36" borderId="23" xfId="0" applyNumberFormat="1" applyFont="1" applyFill="1" applyBorder="1" applyAlignment="1">
      <alignment horizontal="right" vertical="center"/>
    </xf>
    <xf numFmtId="4" fontId="2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21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164" fontId="20" fillId="0" borderId="17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165" fontId="18" fillId="0" borderId="26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64" fontId="20" fillId="0" borderId="14" xfId="0" applyNumberFormat="1" applyFont="1" applyBorder="1" applyAlignment="1">
      <alignment/>
    </xf>
    <xf numFmtId="3" fontId="21" fillId="0" borderId="26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0" fontId="21" fillId="35" borderId="10" xfId="0" applyFont="1" applyFill="1" applyBorder="1" applyAlignment="1">
      <alignment vertical="center"/>
    </xf>
    <xf numFmtId="49" fontId="21" fillId="35" borderId="11" xfId="0" applyNumberFormat="1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vertical="center"/>
    </xf>
    <xf numFmtId="164" fontId="20" fillId="35" borderId="12" xfId="0" applyNumberFormat="1" applyFont="1" applyFill="1" applyBorder="1" applyAlignment="1">
      <alignment/>
    </xf>
    <xf numFmtId="3" fontId="21" fillId="35" borderId="24" xfId="0" applyNumberFormat="1" applyFont="1" applyFill="1" applyBorder="1" applyAlignment="1">
      <alignment horizontal="right" vertical="center"/>
    </xf>
    <xf numFmtId="165" fontId="21" fillId="35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21" fillId="33" borderId="24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/>
    </xf>
    <xf numFmtId="49" fontId="20" fillId="0" borderId="25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6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35" borderId="12" xfId="0" applyNumberFormat="1" applyFont="1" applyFill="1" applyBorder="1" applyAlignment="1">
      <alignment horizontal="right" vertical="center"/>
    </xf>
    <xf numFmtId="4" fontId="24" fillId="33" borderId="24" xfId="0" applyNumberFormat="1" applyFont="1" applyFill="1" applyBorder="1" applyAlignment="1">
      <alignment horizontal="center" vertical="center"/>
    </xf>
    <xf numFmtId="165" fontId="20" fillId="0" borderId="25" xfId="0" applyNumberFormat="1" applyFont="1" applyBorder="1" applyAlignment="1">
      <alignment/>
    </xf>
    <xf numFmtId="165" fontId="20" fillId="0" borderId="26" xfId="0" applyNumberFormat="1" applyFont="1" applyBorder="1" applyAlignment="1">
      <alignment/>
    </xf>
    <xf numFmtId="165" fontId="20" fillId="35" borderId="24" xfId="0" applyNumberFormat="1" applyFont="1" applyFill="1" applyBorder="1" applyAlignment="1">
      <alignment/>
    </xf>
    <xf numFmtId="0" fontId="24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164" fontId="20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164" fontId="20" fillId="35" borderId="11" xfId="0" applyNumberFormat="1" applyFont="1" applyFill="1" applyBorder="1" applyAlignment="1">
      <alignment/>
    </xf>
    <xf numFmtId="3" fontId="21" fillId="35" borderId="11" xfId="0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horizontal="centerContinuous" vertical="top"/>
    </xf>
    <xf numFmtId="0" fontId="18" fillId="0" borderId="19" xfId="0" applyFont="1" applyBorder="1" applyAlignment="1">
      <alignment horizontal="centerContinuous"/>
    </xf>
    <xf numFmtId="0" fontId="24" fillId="33" borderId="27" xfId="0" applyFont="1" applyFill="1" applyBorder="1" applyAlignment="1">
      <alignment horizontal="left"/>
    </xf>
    <xf numFmtId="0" fontId="20" fillId="33" borderId="28" xfId="0" applyFont="1" applyFill="1" applyBorder="1" applyAlignment="1">
      <alignment horizontal="centerContinuous"/>
    </xf>
    <xf numFmtId="49" fontId="21" fillId="33" borderId="29" xfId="0" applyNumberFormat="1" applyFont="1" applyFill="1" applyBorder="1" applyAlignment="1">
      <alignment horizontal="left"/>
    </xf>
    <xf numFmtId="49" fontId="20" fillId="33" borderId="28" xfId="0" applyNumberFormat="1" applyFont="1" applyFill="1" applyBorder="1" applyAlignment="1">
      <alignment horizontal="centerContinuous"/>
    </xf>
    <xf numFmtId="0" fontId="20" fillId="0" borderId="30" xfId="0" applyFont="1" applyBorder="1" applyAlignment="1">
      <alignment/>
    </xf>
    <xf numFmtId="49" fontId="20" fillId="0" borderId="31" xfId="0" applyNumberFormat="1" applyFont="1" applyBorder="1" applyAlignment="1">
      <alignment horizontal="left"/>
    </xf>
    <xf numFmtId="0" fontId="18" fillId="0" borderId="32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33" xfId="0" applyFont="1" applyBorder="1" applyAlignment="1">
      <alignment horizontal="left"/>
    </xf>
    <xf numFmtId="0" fontId="24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left"/>
    </xf>
    <xf numFmtId="49" fontId="24" fillId="33" borderId="32" xfId="0" applyNumberFormat="1" applyFont="1" applyFill="1" applyBorder="1" applyAlignment="1">
      <alignment/>
    </xf>
    <xf numFmtId="49" fontId="18" fillId="33" borderId="12" xfId="0" applyNumberFormat="1" applyFont="1" applyFill="1" applyBorder="1" applyAlignment="1">
      <alignment/>
    </xf>
    <xf numFmtId="49" fontId="24" fillId="33" borderId="11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0" fontId="20" fillId="0" borderId="24" xfId="0" applyFont="1" applyFill="1" applyBorder="1" applyAlignment="1">
      <alignment/>
    </xf>
    <xf numFmtId="3" fontId="20" fillId="0" borderId="33" xfId="0" applyNumberFormat="1" applyFont="1" applyBorder="1" applyAlignment="1">
      <alignment horizontal="left"/>
    </xf>
    <xf numFmtId="0" fontId="18" fillId="0" borderId="0" xfId="0" applyFont="1" applyFill="1" applyAlignment="1">
      <alignment/>
    </xf>
    <xf numFmtId="49" fontId="24" fillId="33" borderId="34" xfId="0" applyNumberFormat="1" applyFont="1" applyFill="1" applyBorder="1" applyAlignment="1">
      <alignment/>
    </xf>
    <xf numFmtId="49" fontId="18" fillId="33" borderId="14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/>
    </xf>
    <xf numFmtId="49" fontId="18" fillId="33" borderId="0" xfId="0" applyNumberFormat="1" applyFont="1" applyFill="1" applyBorder="1" applyAlignment="1">
      <alignment/>
    </xf>
    <xf numFmtId="49" fontId="20" fillId="0" borderId="24" xfId="0" applyNumberFormat="1" applyFont="1" applyBorder="1" applyAlignment="1">
      <alignment horizontal="left"/>
    </xf>
    <xf numFmtId="0" fontId="20" fillId="0" borderId="35" xfId="0" applyFont="1" applyBorder="1" applyAlignment="1">
      <alignment/>
    </xf>
    <xf numFmtId="0" fontId="20" fillId="0" borderId="24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4" xfId="0" applyNumberFormat="1" applyFont="1" applyBorder="1" applyAlignment="1">
      <alignment/>
    </xf>
    <xf numFmtId="0" fontId="20" fillId="0" borderId="36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0" fillId="0" borderId="36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36" xfId="0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32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18" fillId="0" borderId="39" xfId="0" applyFont="1" applyBorder="1" applyAlignment="1">
      <alignment horizontal="centerContinuous" vertical="center"/>
    </xf>
    <xf numFmtId="0" fontId="18" fillId="0" borderId="40" xfId="0" applyFont="1" applyBorder="1" applyAlignment="1">
      <alignment horizontal="centerContinuous" vertical="center"/>
    </xf>
    <xf numFmtId="0" fontId="24" fillId="33" borderId="21" xfId="0" applyFont="1" applyFill="1" applyBorder="1" applyAlignment="1">
      <alignment horizontal="left"/>
    </xf>
    <xf numFmtId="0" fontId="18" fillId="33" borderId="22" xfId="0" applyFont="1" applyFill="1" applyBorder="1" applyAlignment="1">
      <alignment horizontal="left"/>
    </xf>
    <xf numFmtId="0" fontId="18" fillId="33" borderId="41" xfId="0" applyFont="1" applyFill="1" applyBorder="1" applyAlignment="1">
      <alignment horizontal="centerContinuous"/>
    </xf>
    <xf numFmtId="0" fontId="24" fillId="33" borderId="22" xfId="0" applyFont="1" applyFill="1" applyBorder="1" applyAlignment="1">
      <alignment horizontal="centerContinuous"/>
    </xf>
    <xf numFmtId="0" fontId="18" fillId="33" borderId="22" xfId="0" applyFont="1" applyFill="1" applyBorder="1" applyAlignment="1">
      <alignment horizontal="centerContinuous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3" fontId="18" fillId="0" borderId="31" xfId="0" applyNumberFormat="1" applyFont="1" applyBorder="1" applyAlignment="1">
      <alignment/>
    </xf>
    <xf numFmtId="0" fontId="18" fillId="0" borderId="27" xfId="0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28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3" xfId="0" applyFont="1" applyBorder="1" applyAlignment="1">
      <alignment shrinkToFit="1"/>
    </xf>
    <xf numFmtId="0" fontId="18" fillId="0" borderId="45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46" xfId="0" applyFont="1" applyBorder="1" applyAlignment="1">
      <alignment horizontal="center" shrinkToFit="1"/>
    </xf>
    <xf numFmtId="0" fontId="18" fillId="0" borderId="47" xfId="0" applyFont="1" applyBorder="1" applyAlignment="1">
      <alignment horizontal="center" shrinkToFit="1"/>
    </xf>
    <xf numFmtId="3" fontId="18" fillId="0" borderId="48" xfId="0" applyNumberFormat="1" applyFont="1" applyBorder="1" applyAlignment="1">
      <alignment/>
    </xf>
    <xf numFmtId="0" fontId="18" fillId="0" borderId="46" xfId="0" applyFont="1" applyBorder="1" applyAlignment="1">
      <alignment/>
    </xf>
    <xf numFmtId="3" fontId="18" fillId="0" borderId="49" xfId="0" applyNumberFormat="1" applyFont="1" applyBorder="1" applyAlignment="1">
      <alignment/>
    </xf>
    <xf numFmtId="0" fontId="18" fillId="0" borderId="47" xfId="0" applyFont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28" xfId="0" applyFont="1" applyFill="1" applyBorder="1" applyAlignment="1">
      <alignment/>
    </xf>
    <xf numFmtId="0" fontId="24" fillId="33" borderId="50" xfId="0" applyFont="1" applyFill="1" applyBorder="1" applyAlignment="1">
      <alignment/>
    </xf>
    <xf numFmtId="0" fontId="24" fillId="33" borderId="51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0" xfId="0" applyFont="1" applyBorder="1" applyAlignment="1">
      <alignment horizontal="right"/>
    </xf>
    <xf numFmtId="166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16" xfId="0" applyFont="1" applyBorder="1" applyAlignment="1">
      <alignment/>
    </xf>
    <xf numFmtId="165" fontId="18" fillId="0" borderId="17" xfId="0" applyNumberFormat="1" applyFont="1" applyBorder="1" applyAlignment="1">
      <alignment horizontal="right"/>
    </xf>
    <xf numFmtId="0" fontId="18" fillId="0" borderId="17" xfId="0" applyFont="1" applyBorder="1" applyAlignment="1">
      <alignment/>
    </xf>
    <xf numFmtId="167" fontId="18" fillId="0" borderId="10" xfId="0" applyNumberFormat="1" applyFont="1" applyBorder="1" applyAlignment="1">
      <alignment horizontal="right" indent="2"/>
    </xf>
    <xf numFmtId="167" fontId="18" fillId="0" borderId="36" xfId="0" applyNumberFormat="1" applyFont="1" applyBorder="1" applyAlignment="1">
      <alignment horizontal="right" indent="2"/>
    </xf>
    <xf numFmtId="0" fontId="18" fillId="0" borderId="11" xfId="0" applyFont="1" applyBorder="1" applyAlignment="1">
      <alignment/>
    </xf>
    <xf numFmtId="165" fontId="18" fillId="0" borderId="12" xfId="0" applyNumberFormat="1" applyFont="1" applyBorder="1" applyAlignment="1">
      <alignment horizontal="right"/>
    </xf>
    <xf numFmtId="0" fontId="23" fillId="33" borderId="46" xfId="0" applyFont="1" applyFill="1" applyBorder="1" applyAlignment="1">
      <alignment/>
    </xf>
    <xf numFmtId="0" fontId="23" fillId="33" borderId="49" xfId="0" applyFont="1" applyFill="1" applyBorder="1" applyAlignment="1">
      <alignment/>
    </xf>
    <xf numFmtId="0" fontId="23" fillId="33" borderId="47" xfId="0" applyFont="1" applyFill="1" applyBorder="1" applyAlignment="1">
      <alignment/>
    </xf>
    <xf numFmtId="167" fontId="23" fillId="33" borderId="56" xfId="0" applyNumberFormat="1" applyFont="1" applyFill="1" applyBorder="1" applyAlignment="1">
      <alignment horizontal="right" indent="2"/>
    </xf>
    <xf numFmtId="167" fontId="23" fillId="33" borderId="57" xfId="0" applyNumberFormat="1" applyFont="1" applyFill="1" applyBorder="1" applyAlignment="1">
      <alignment horizontal="right" indent="2"/>
    </xf>
    <xf numFmtId="0" fontId="23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18" fillId="0" borderId="0" xfId="0" applyFont="1" applyAlignment="1">
      <alignment vertical="justify"/>
    </xf>
    <xf numFmtId="0" fontId="18" fillId="0" borderId="0" xfId="0" applyFont="1" applyAlignment="1">
      <alignment horizontal="left" wrapText="1"/>
    </xf>
    <xf numFmtId="0" fontId="18" fillId="0" borderId="58" xfId="46" applyFont="1" applyBorder="1" applyAlignment="1">
      <alignment horizontal="center"/>
      <protection/>
    </xf>
    <xf numFmtId="0" fontId="18" fillId="0" borderId="59" xfId="46" applyFont="1" applyBorder="1" applyAlignment="1">
      <alignment horizontal="center"/>
      <protection/>
    </xf>
    <xf numFmtId="49" fontId="24" fillId="0" borderId="60" xfId="46" applyNumberFormat="1" applyFont="1" applyBorder="1">
      <alignment/>
      <protection/>
    </xf>
    <xf numFmtId="49" fontId="18" fillId="0" borderId="60" xfId="46" applyNumberFormat="1" applyFont="1" applyBorder="1">
      <alignment/>
      <protection/>
    </xf>
    <xf numFmtId="49" fontId="18" fillId="0" borderId="60" xfId="46" applyNumberFormat="1" applyFont="1" applyBorder="1" applyAlignment="1">
      <alignment horizontal="right"/>
      <protection/>
    </xf>
    <xf numFmtId="0" fontId="18" fillId="0" borderId="61" xfId="46" applyFont="1" applyBorder="1">
      <alignment/>
      <protection/>
    </xf>
    <xf numFmtId="49" fontId="18" fillId="0" borderId="60" xfId="0" applyNumberFormat="1" applyFont="1" applyBorder="1" applyAlignment="1">
      <alignment horizontal="left"/>
    </xf>
    <xf numFmtId="0" fontId="18" fillId="0" borderId="62" xfId="0" applyNumberFormat="1" applyFont="1" applyBorder="1" applyAlignment="1">
      <alignment/>
    </xf>
    <xf numFmtId="0" fontId="18" fillId="0" borderId="63" xfId="46" applyFont="1" applyBorder="1" applyAlignment="1">
      <alignment horizontal="center"/>
      <protection/>
    </xf>
    <xf numFmtId="0" fontId="18" fillId="0" borderId="64" xfId="46" applyFont="1" applyBorder="1" applyAlignment="1">
      <alignment horizontal="center"/>
      <protection/>
    </xf>
    <xf numFmtId="49" fontId="24" fillId="0" borderId="65" xfId="46" applyNumberFormat="1" applyFont="1" applyBorder="1">
      <alignment/>
      <protection/>
    </xf>
    <xf numFmtId="49" fontId="18" fillId="0" borderId="65" xfId="46" applyNumberFormat="1" applyFont="1" applyBorder="1">
      <alignment/>
      <protection/>
    </xf>
    <xf numFmtId="49" fontId="18" fillId="0" borderId="65" xfId="46" applyNumberFormat="1" applyFont="1" applyBorder="1" applyAlignment="1">
      <alignment horizontal="right"/>
      <protection/>
    </xf>
    <xf numFmtId="0" fontId="18" fillId="0" borderId="66" xfId="46" applyFont="1" applyBorder="1" applyAlignment="1">
      <alignment horizontal="left"/>
      <protection/>
    </xf>
    <xf numFmtId="0" fontId="18" fillId="0" borderId="65" xfId="46" applyFont="1" applyBorder="1" applyAlignment="1">
      <alignment horizontal="left"/>
      <protection/>
    </xf>
    <xf numFmtId="0" fontId="18" fillId="0" borderId="67" xfId="46" applyFont="1" applyBorder="1" applyAlignment="1">
      <alignment horizontal="lef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33" borderId="21" xfId="0" applyNumberFormat="1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41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68" xfId="0" applyFont="1" applyFill="1" applyBorder="1" applyAlignment="1">
      <alignment horizontal="center"/>
    </xf>
    <xf numFmtId="0" fontId="24" fillId="33" borderId="69" xfId="0" applyFont="1" applyFill="1" applyBorder="1" applyAlignment="1">
      <alignment horizontal="center"/>
    </xf>
    <xf numFmtId="3" fontId="18" fillId="0" borderId="52" xfId="0" applyNumberFormat="1" applyFont="1" applyBorder="1" applyAlignment="1">
      <alignment/>
    </xf>
    <xf numFmtId="0" fontId="24" fillId="33" borderId="21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3" fontId="24" fillId="33" borderId="41" xfId="0" applyNumberFormat="1" applyFont="1" applyFill="1" applyBorder="1" applyAlignment="1">
      <alignment/>
    </xf>
    <xf numFmtId="3" fontId="24" fillId="33" borderId="23" xfId="0" applyNumberFormat="1" applyFont="1" applyFill="1" applyBorder="1" applyAlignment="1">
      <alignment/>
    </xf>
    <xf numFmtId="3" fontId="24" fillId="33" borderId="68" xfId="0" applyNumberFormat="1" applyFont="1" applyFill="1" applyBorder="1" applyAlignment="1">
      <alignment/>
    </xf>
    <xf numFmtId="3" fontId="24" fillId="33" borderId="69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Continuous"/>
    </xf>
    <xf numFmtId="0" fontId="18" fillId="33" borderId="51" xfId="0" applyFont="1" applyFill="1" applyBorder="1" applyAlignment="1">
      <alignment/>
    </xf>
    <xf numFmtId="0" fontId="24" fillId="33" borderId="70" xfId="0" applyFont="1" applyFill="1" applyBorder="1" applyAlignment="1">
      <alignment horizontal="right"/>
    </xf>
    <xf numFmtId="0" fontId="24" fillId="33" borderId="29" xfId="0" applyFont="1" applyFill="1" applyBorder="1" applyAlignment="1">
      <alignment horizontal="right"/>
    </xf>
    <xf numFmtId="0" fontId="24" fillId="33" borderId="28" xfId="0" applyFont="1" applyFill="1" applyBorder="1" applyAlignment="1">
      <alignment horizontal="center"/>
    </xf>
    <xf numFmtId="4" fontId="21" fillId="33" borderId="29" xfId="0" applyNumberFormat="1" applyFont="1" applyFill="1" applyBorder="1" applyAlignment="1">
      <alignment horizontal="right"/>
    </xf>
    <xf numFmtId="4" fontId="21" fillId="33" borderId="51" xfId="0" applyNumberFormat="1" applyFont="1" applyFill="1" applyBorder="1" applyAlignment="1">
      <alignment horizontal="right"/>
    </xf>
    <xf numFmtId="0" fontId="18" fillId="0" borderId="37" xfId="0" applyFont="1" applyBorder="1" applyAlignment="1">
      <alignment/>
    </xf>
    <xf numFmtId="3" fontId="18" fillId="0" borderId="44" xfId="0" applyNumberFormat="1" applyFont="1" applyBorder="1" applyAlignment="1">
      <alignment horizontal="right"/>
    </xf>
    <xf numFmtId="165" fontId="18" fillId="0" borderId="24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4" fontId="18" fillId="0" borderId="43" xfId="0" applyNumberFormat="1" applyFont="1" applyBorder="1" applyAlignment="1">
      <alignment horizontal="right"/>
    </xf>
    <xf numFmtId="3" fontId="18" fillId="0" borderId="37" xfId="0" applyNumberFormat="1" applyFont="1" applyBorder="1" applyAlignment="1">
      <alignment horizontal="right"/>
    </xf>
    <xf numFmtId="0" fontId="18" fillId="33" borderId="46" xfId="0" applyFont="1" applyFill="1" applyBorder="1" applyAlignment="1">
      <alignment/>
    </xf>
    <xf numFmtId="0" fontId="24" fillId="33" borderId="49" xfId="0" applyFont="1" applyFill="1" applyBorder="1" applyAlignment="1">
      <alignment/>
    </xf>
    <xf numFmtId="0" fontId="18" fillId="33" borderId="49" xfId="0" applyFont="1" applyFill="1" applyBorder="1" applyAlignment="1">
      <alignment/>
    </xf>
    <xf numFmtId="4" fontId="18" fillId="33" borderId="57" xfId="0" applyNumberFormat="1" applyFont="1" applyFill="1" applyBorder="1" applyAlignment="1">
      <alignment/>
    </xf>
    <xf numFmtId="4" fontId="18" fillId="33" borderId="46" xfId="0" applyNumberFormat="1" applyFont="1" applyFill="1" applyBorder="1" applyAlignment="1">
      <alignment/>
    </xf>
    <xf numFmtId="4" fontId="18" fillId="33" borderId="49" xfId="0" applyNumberFormat="1" applyFont="1" applyFill="1" applyBorder="1" applyAlignment="1">
      <alignment/>
    </xf>
    <xf numFmtId="3" fontId="24" fillId="33" borderId="49" xfId="0" applyNumberFormat="1" applyFont="1" applyFill="1" applyBorder="1" applyAlignment="1">
      <alignment horizontal="right"/>
    </xf>
    <xf numFmtId="3" fontId="24" fillId="33" borderId="57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6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18" fillId="0" borderId="60" xfId="46" applyFont="1" applyBorder="1">
      <alignment/>
      <protection/>
    </xf>
    <xf numFmtId="0" fontId="20" fillId="0" borderId="61" xfId="46" applyFont="1" applyBorder="1" applyAlignment="1">
      <alignment horizontal="right"/>
      <protection/>
    </xf>
    <xf numFmtId="49" fontId="18" fillId="0" borderId="60" xfId="46" applyNumberFormat="1" applyFont="1" applyBorder="1" applyAlignment="1">
      <alignment horizontal="left"/>
      <protection/>
    </xf>
    <xf numFmtId="0" fontId="18" fillId="0" borderId="62" xfId="46" applyFont="1" applyBorder="1">
      <alignment/>
      <protection/>
    </xf>
    <xf numFmtId="49" fontId="18" fillId="0" borderId="63" xfId="46" applyNumberFormat="1" applyFont="1" applyBorder="1" applyAlignment="1">
      <alignment horizontal="center"/>
      <protection/>
    </xf>
    <xf numFmtId="0" fontId="18" fillId="0" borderId="65" xfId="46" applyFont="1" applyBorder="1">
      <alignment/>
      <protection/>
    </xf>
    <xf numFmtId="0" fontId="18" fillId="0" borderId="66" xfId="46" applyFont="1" applyBorder="1" applyAlignment="1">
      <alignment horizontal="center" shrinkToFit="1"/>
      <protection/>
    </xf>
    <xf numFmtId="0" fontId="18" fillId="0" borderId="65" xfId="46" applyFont="1" applyBorder="1" applyAlignment="1">
      <alignment horizontal="center" shrinkToFit="1"/>
      <protection/>
    </xf>
    <xf numFmtId="0" fontId="18" fillId="0" borderId="67" xfId="46" applyFont="1" applyBorder="1" applyAlignment="1">
      <alignment horizontal="center" shrinkToFit="1"/>
      <protection/>
    </xf>
    <xf numFmtId="0" fontId="20" fillId="0" borderId="0" xfId="46" applyFont="1">
      <alignment/>
      <protection/>
    </xf>
    <xf numFmtId="0" fontId="18" fillId="0" borderId="0" xfId="46" applyFont="1" applyAlignment="1">
      <alignment horizontal="right"/>
      <protection/>
    </xf>
    <xf numFmtId="0" fontId="18" fillId="0" borderId="0" xfId="46" applyFont="1" applyAlignment="1">
      <alignment/>
      <protection/>
    </xf>
    <xf numFmtId="49" fontId="20" fillId="33" borderId="24" xfId="46" applyNumberFormat="1" applyFont="1" applyFill="1" applyBorder="1">
      <alignment/>
      <protection/>
    </xf>
    <xf numFmtId="0" fontId="20" fillId="33" borderId="12" xfId="46" applyFont="1" applyFill="1" applyBorder="1" applyAlignment="1">
      <alignment horizontal="center"/>
      <protection/>
    </xf>
    <xf numFmtId="0" fontId="20" fillId="33" borderId="12" xfId="46" applyNumberFormat="1" applyFont="1" applyFill="1" applyBorder="1" applyAlignment="1">
      <alignment horizontal="center"/>
      <protection/>
    </xf>
    <xf numFmtId="0" fontId="20" fillId="33" borderId="24" xfId="46" applyFont="1" applyFill="1" applyBorder="1" applyAlignment="1">
      <alignment horizontal="center"/>
      <protection/>
    </xf>
    <xf numFmtId="0" fontId="20" fillId="33" borderId="24" xfId="46" applyFont="1" applyFill="1" applyBorder="1" applyAlignment="1">
      <alignment horizontal="center" wrapText="1"/>
      <protection/>
    </xf>
    <xf numFmtId="0" fontId="24" fillId="0" borderId="26" xfId="46" applyFont="1" applyBorder="1" applyAlignment="1">
      <alignment horizontal="center"/>
      <protection/>
    </xf>
    <xf numFmtId="49" fontId="24" fillId="0" borderId="26" xfId="46" applyNumberFormat="1" applyFont="1" applyBorder="1" applyAlignment="1">
      <alignment horizontal="left"/>
      <protection/>
    </xf>
    <xf numFmtId="0" fontId="24" fillId="0" borderId="10" xfId="46" applyFont="1" applyBorder="1">
      <alignment/>
      <protection/>
    </xf>
    <xf numFmtId="0" fontId="18" fillId="0" borderId="11" xfId="46" applyFont="1" applyBorder="1" applyAlignment="1">
      <alignment horizontal="center"/>
      <protection/>
    </xf>
    <xf numFmtId="0" fontId="18" fillId="0" borderId="11" xfId="46" applyNumberFormat="1" applyFont="1" applyBorder="1" applyAlignment="1">
      <alignment horizontal="right"/>
      <protection/>
    </xf>
    <xf numFmtId="0" fontId="18" fillId="0" borderId="12" xfId="46" applyNumberFormat="1" applyFont="1" applyBorder="1">
      <alignment/>
      <protection/>
    </xf>
    <xf numFmtId="0" fontId="18" fillId="0" borderId="15" xfId="46" applyNumberFormat="1" applyFont="1" applyFill="1" applyBorder="1">
      <alignment/>
      <protection/>
    </xf>
    <xf numFmtId="0" fontId="18" fillId="0" borderId="17" xfId="46" applyNumberFormat="1" applyFont="1" applyFill="1" applyBorder="1">
      <alignment/>
      <protection/>
    </xf>
    <xf numFmtId="0" fontId="18" fillId="0" borderId="15" xfId="46" applyFont="1" applyFill="1" applyBorder="1">
      <alignment/>
      <protection/>
    </xf>
    <xf numFmtId="0" fontId="18" fillId="0" borderId="17" xfId="46" applyFont="1" applyFill="1" applyBorder="1">
      <alignment/>
      <protection/>
    </xf>
    <xf numFmtId="0" fontId="29" fillId="0" borderId="0" xfId="46" applyFont="1">
      <alignment/>
      <protection/>
    </xf>
    <xf numFmtId="0" fontId="25" fillId="0" borderId="25" xfId="46" applyFont="1" applyBorder="1" applyAlignment="1">
      <alignment horizontal="center" vertical="top"/>
      <protection/>
    </xf>
    <xf numFmtId="49" fontId="25" fillId="0" borderId="25" xfId="46" applyNumberFormat="1" applyFont="1" applyBorder="1" applyAlignment="1">
      <alignment horizontal="left" vertical="top"/>
      <protection/>
    </xf>
    <xf numFmtId="0" fontId="25" fillId="0" borderId="25" xfId="46" applyFont="1" applyBorder="1" applyAlignment="1">
      <alignment vertical="top" wrapText="1"/>
      <protection/>
    </xf>
    <xf numFmtId="49" fontId="25" fillId="0" borderId="25" xfId="46" applyNumberFormat="1" applyFont="1" applyBorder="1" applyAlignment="1">
      <alignment horizontal="center" shrinkToFit="1"/>
      <protection/>
    </xf>
    <xf numFmtId="4" fontId="25" fillId="0" borderId="25" xfId="46" applyNumberFormat="1" applyFont="1" applyBorder="1" applyAlignment="1">
      <alignment horizontal="right"/>
      <protection/>
    </xf>
    <xf numFmtId="4" fontId="25" fillId="0" borderId="25" xfId="46" applyNumberFormat="1" applyFont="1" applyBorder="1">
      <alignment/>
      <protection/>
    </xf>
    <xf numFmtId="168" fontId="25" fillId="0" borderId="25" xfId="46" applyNumberFormat="1" applyFont="1" applyBorder="1">
      <alignment/>
      <protection/>
    </xf>
    <xf numFmtId="4" fontId="25" fillId="0" borderId="17" xfId="46" applyNumberFormat="1" applyFont="1" applyBorder="1">
      <alignment/>
      <protection/>
    </xf>
    <xf numFmtId="0" fontId="18" fillId="0" borderId="0" xfId="46" applyFont="1" applyBorder="1">
      <alignment/>
      <protection/>
    </xf>
    <xf numFmtId="0" fontId="18" fillId="33" borderId="24" xfId="46" applyFont="1" applyFill="1" applyBorder="1" applyAlignment="1">
      <alignment horizontal="center"/>
      <protection/>
    </xf>
    <xf numFmtId="49" fontId="30" fillId="33" borderId="24" xfId="46" applyNumberFormat="1" applyFont="1" applyFill="1" applyBorder="1" applyAlignment="1">
      <alignment horizontal="left"/>
      <protection/>
    </xf>
    <xf numFmtId="0" fontId="30" fillId="33" borderId="10" xfId="46" applyFont="1" applyFill="1" applyBorder="1">
      <alignment/>
      <protection/>
    </xf>
    <xf numFmtId="0" fontId="18" fillId="33" borderId="11" xfId="46" applyFont="1" applyFill="1" applyBorder="1" applyAlignment="1">
      <alignment horizontal="center"/>
      <protection/>
    </xf>
    <xf numFmtId="4" fontId="18" fillId="33" borderId="11" xfId="46" applyNumberFormat="1" applyFont="1" applyFill="1" applyBorder="1" applyAlignment="1">
      <alignment horizontal="right"/>
      <protection/>
    </xf>
    <xf numFmtId="4" fontId="18" fillId="33" borderId="12" xfId="46" applyNumberFormat="1" applyFont="1" applyFill="1" applyBorder="1" applyAlignment="1">
      <alignment horizontal="right"/>
      <protection/>
    </xf>
    <xf numFmtId="4" fontId="24" fillId="33" borderId="24" xfId="46" applyNumberFormat="1" applyFont="1" applyFill="1" applyBorder="1">
      <alignment/>
      <protection/>
    </xf>
    <xf numFmtId="0" fontId="18" fillId="33" borderId="11" xfId="46" applyFont="1" applyFill="1" applyBorder="1">
      <alignment/>
      <protection/>
    </xf>
    <xf numFmtId="4" fontId="24" fillId="33" borderId="12" xfId="46" applyNumberFormat="1" applyFont="1" applyFill="1" applyBorder="1">
      <alignment/>
      <protection/>
    </xf>
    <xf numFmtId="3" fontId="18" fillId="0" borderId="0" xfId="46" applyNumberFormat="1" applyFont="1">
      <alignment/>
      <protection/>
    </xf>
    <xf numFmtId="0" fontId="31" fillId="0" borderId="0" xfId="46" applyFont="1" applyAlignment="1">
      <alignment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18" fillId="0" borderId="0" xfId="46" applyFont="1" applyBorder="1" applyAlignment="1">
      <alignment horizontal="right"/>
      <protection/>
    </xf>
    <xf numFmtId="49" fontId="20" fillId="0" borderId="3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externalLink" Target="externalLinks/externalLink1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101"/>
  <sheetViews>
    <sheetView showGridLines="0" tabSelected="1" zoomScaleSheetLayoutView="75" zoomScalePageLayoutView="0" workbookViewId="0" topLeftCell="B1">
      <selection activeCell="G2" sqref="G2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4</v>
      </c>
      <c r="D7" s="17"/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" customHeight="1">
      <c r="C16" s="19" t="s">
        <v>10</v>
      </c>
      <c r="H16" s="19" t="s">
        <v>10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14</v>
      </c>
      <c r="E19" s="31" t="s">
        <v>13</v>
      </c>
      <c r="F19" s="32"/>
      <c r="G19" s="33"/>
      <c r="H19" s="33"/>
      <c r="I19" s="34">
        <f>ROUND(G37,0)</f>
        <v>0</v>
      </c>
      <c r="J19" s="35"/>
      <c r="K19" s="36"/>
    </row>
    <row r="20" spans="2:11" ht="12.75">
      <c r="B20" s="28" t="s">
        <v>14</v>
      </c>
      <c r="C20" s="29"/>
      <c r="D20" s="30">
        <f>SazbaDPH1</f>
        <v>14</v>
      </c>
      <c r="E20" s="31" t="s">
        <v>13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12</v>
      </c>
      <c r="C21" s="29"/>
      <c r="D21" s="30">
        <v>20</v>
      </c>
      <c r="E21" s="31" t="s">
        <v>13</v>
      </c>
      <c r="F21" s="37"/>
      <c r="G21" s="38"/>
      <c r="H21" s="38"/>
      <c r="I21" s="39">
        <f>ROUND(H37,0)</f>
        <v>119848</v>
      </c>
      <c r="J21" s="40"/>
      <c r="K21" s="36"/>
    </row>
    <row r="22" spans="2:11" ht="13.5" thickBot="1">
      <c r="B22" s="28" t="s">
        <v>14</v>
      </c>
      <c r="C22" s="29"/>
      <c r="D22" s="30">
        <f>SazbaDPH2</f>
        <v>20</v>
      </c>
      <c r="E22" s="31" t="s">
        <v>13</v>
      </c>
      <c r="F22" s="41"/>
      <c r="G22" s="42"/>
      <c r="H22" s="42"/>
      <c r="I22" s="43">
        <f>ROUND(I21*D21/100,0)</f>
        <v>23970</v>
      </c>
      <c r="J22" s="44"/>
      <c r="K22" s="36"/>
    </row>
    <row r="23" spans="2:11" ht="16.5" thickBot="1">
      <c r="B23" s="45" t="s">
        <v>15</v>
      </c>
      <c r="C23" s="46"/>
      <c r="D23" s="46"/>
      <c r="E23" s="47"/>
      <c r="F23" s="48"/>
      <c r="G23" s="49"/>
      <c r="H23" s="49"/>
      <c r="I23" s="50">
        <f>SUM(I19:I22)</f>
        <v>143818</v>
      </c>
      <c r="J23" s="51"/>
      <c r="K23" s="52"/>
    </row>
    <row r="26" ht="1.5" customHeight="1"/>
    <row r="27" spans="2:12" ht="15.75" customHeight="1">
      <c r="B27" s="13" t="s">
        <v>16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17</v>
      </c>
      <c r="C29" s="56"/>
      <c r="D29" s="56"/>
      <c r="E29" s="57"/>
      <c r="F29" s="58" t="s">
        <v>18</v>
      </c>
      <c r="G29" s="59" t="str">
        <f>CONCATENATE("Základ DPH ",SazbaDPH1," %")</f>
        <v>Základ DPH 14 %</v>
      </c>
      <c r="H29" s="58" t="str">
        <f>CONCATENATE("Základ DPH ",SazbaDPH2," %")</f>
        <v>Základ DPH 20 %</v>
      </c>
      <c r="I29" s="58" t="s">
        <v>19</v>
      </c>
      <c r="J29" s="58" t="s">
        <v>13</v>
      </c>
    </row>
    <row r="30" spans="2:10" ht="12.75">
      <c r="B30" s="60" t="s">
        <v>107</v>
      </c>
      <c r="C30" s="61" t="s">
        <v>108</v>
      </c>
      <c r="D30" s="62"/>
      <c r="E30" s="63"/>
      <c r="F30" s="64">
        <f>G30+H30+I30</f>
        <v>209120.856</v>
      </c>
      <c r="G30" s="65">
        <v>0</v>
      </c>
      <c r="H30" s="66">
        <v>174267.38</v>
      </c>
      <c r="I30" s="66">
        <f aca="true" t="shared" si="0" ref="I30:I36">(G30*SazbaDPH1)/100+(H30*SazbaDPH2)/100</f>
        <v>34853.476</v>
      </c>
      <c r="J30" s="67">
        <f aca="true" t="shared" si="1" ref="J30:J36">IF(CelkemObjekty=0,"",F30/CelkemObjekty*100)</f>
        <v>145.4067926110176</v>
      </c>
    </row>
    <row r="31" spans="2:10" ht="12.75">
      <c r="B31" s="68" t="s">
        <v>257</v>
      </c>
      <c r="C31" s="69" t="s">
        <v>258</v>
      </c>
      <c r="D31" s="70"/>
      <c r="E31" s="71"/>
      <c r="F31" s="72">
        <f aca="true" t="shared" si="2" ref="F31:F36">G31+H31+I31</f>
        <v>230936.64</v>
      </c>
      <c r="G31" s="73">
        <v>0</v>
      </c>
      <c r="H31" s="74">
        <v>192447.2</v>
      </c>
      <c r="I31" s="74">
        <f t="shared" si="0"/>
        <v>38489.44</v>
      </c>
      <c r="J31" s="67">
        <f t="shared" si="1"/>
        <v>160.57583524220672</v>
      </c>
    </row>
    <row r="32" spans="2:10" ht="12.75">
      <c r="B32" s="68" t="s">
        <v>279</v>
      </c>
      <c r="C32" s="69" t="s">
        <v>280</v>
      </c>
      <c r="D32" s="70"/>
      <c r="E32" s="71"/>
      <c r="F32" s="72">
        <f t="shared" si="2"/>
        <v>-39547.416</v>
      </c>
      <c r="G32" s="73">
        <v>0</v>
      </c>
      <c r="H32" s="74">
        <v>-32956.18</v>
      </c>
      <c r="I32" s="74">
        <f t="shared" si="0"/>
        <v>-6591.236</v>
      </c>
      <c r="J32" s="67">
        <f t="shared" si="1"/>
        <v>-27.498275526443134</v>
      </c>
    </row>
    <row r="33" spans="2:10" ht="12.75">
      <c r="B33" s="68" t="s">
        <v>288</v>
      </c>
      <c r="C33" s="69" t="s">
        <v>248</v>
      </c>
      <c r="D33" s="70"/>
      <c r="E33" s="71"/>
      <c r="F33" s="72">
        <f t="shared" si="2"/>
        <v>-559908.0719999999</v>
      </c>
      <c r="G33" s="73">
        <v>0</v>
      </c>
      <c r="H33" s="74">
        <v>-466590.06</v>
      </c>
      <c r="I33" s="74">
        <f t="shared" si="0"/>
        <v>-93318.01199999999</v>
      </c>
      <c r="J33" s="67">
        <f t="shared" si="1"/>
        <v>-389.31763413659087</v>
      </c>
    </row>
    <row r="34" spans="2:10" ht="12.75">
      <c r="B34" s="68" t="s">
        <v>306</v>
      </c>
      <c r="C34" s="69" t="s">
        <v>307</v>
      </c>
      <c r="D34" s="70"/>
      <c r="E34" s="71"/>
      <c r="F34" s="72">
        <f t="shared" si="2"/>
        <v>9208.54800000001</v>
      </c>
      <c r="G34" s="73">
        <v>0</v>
      </c>
      <c r="H34" s="74">
        <v>7673.790000000008</v>
      </c>
      <c r="I34" s="74">
        <f t="shared" si="0"/>
        <v>1534.7580000000016</v>
      </c>
      <c r="J34" s="67">
        <f t="shared" si="1"/>
        <v>6.402926302504245</v>
      </c>
    </row>
    <row r="35" spans="2:10" ht="12.75">
      <c r="B35" s="68" t="s">
        <v>347</v>
      </c>
      <c r="C35" s="69" t="s">
        <v>348</v>
      </c>
      <c r="D35" s="70"/>
      <c r="E35" s="71"/>
      <c r="F35" s="72">
        <f t="shared" si="2"/>
        <v>120051.432</v>
      </c>
      <c r="G35" s="73">
        <v>0</v>
      </c>
      <c r="H35" s="74">
        <v>100042.86</v>
      </c>
      <c r="I35" s="74">
        <f t="shared" si="0"/>
        <v>20008.572</v>
      </c>
      <c r="J35" s="67">
        <f t="shared" si="1"/>
        <v>83.47466632156328</v>
      </c>
    </row>
    <row r="36" spans="2:10" ht="12.75">
      <c r="B36" s="68" t="s">
        <v>352</v>
      </c>
      <c r="C36" s="69" t="s">
        <v>353</v>
      </c>
      <c r="D36" s="70"/>
      <c r="E36" s="71"/>
      <c r="F36" s="72">
        <f t="shared" si="2"/>
        <v>173955.816</v>
      </c>
      <c r="G36" s="73">
        <v>0</v>
      </c>
      <c r="H36" s="74">
        <v>144963.18</v>
      </c>
      <c r="I36" s="74">
        <f t="shared" si="0"/>
        <v>28992.635999999995</v>
      </c>
      <c r="J36" s="67">
        <f t="shared" si="1"/>
        <v>120.95568918574213</v>
      </c>
    </row>
    <row r="37" spans="2:10" ht="17.25" customHeight="1">
      <c r="B37" s="75" t="s">
        <v>20</v>
      </c>
      <c r="C37" s="76"/>
      <c r="D37" s="77"/>
      <c r="E37" s="78"/>
      <c r="F37" s="79">
        <f>SUM(F30:F36)</f>
        <v>143817.80400000015</v>
      </c>
      <c r="G37" s="79">
        <f>SUM(G30:G36)</f>
        <v>0</v>
      </c>
      <c r="H37" s="79">
        <f>SUM(H30:H36)</f>
        <v>119848.17000000003</v>
      </c>
      <c r="I37" s="79">
        <f>SUM(I30:I36)</f>
        <v>23969.634000000002</v>
      </c>
      <c r="J37" s="80">
        <f>IF(CelkemObjekty=0,"",F37/CelkemObjekty*100)</f>
        <v>100</v>
      </c>
    </row>
    <row r="38" spans="2:11" ht="12.75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 ht="9.75" customHeight="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 ht="7.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 ht="18">
      <c r="B41" s="13" t="s">
        <v>21</v>
      </c>
      <c r="C41" s="53"/>
      <c r="D41" s="53"/>
      <c r="E41" s="53"/>
      <c r="F41" s="53"/>
      <c r="G41" s="53"/>
      <c r="H41" s="53"/>
      <c r="I41" s="53"/>
      <c r="J41" s="53"/>
      <c r="K41" s="81"/>
    </row>
    <row r="42" ht="12.75">
      <c r="K42" s="81"/>
    </row>
    <row r="43" spans="2:10" ht="25.5">
      <c r="B43" s="82" t="s">
        <v>22</v>
      </c>
      <c r="C43" s="83" t="s">
        <v>23</v>
      </c>
      <c r="D43" s="56"/>
      <c r="E43" s="57"/>
      <c r="F43" s="58" t="s">
        <v>18</v>
      </c>
      <c r="G43" s="59" t="str">
        <f>CONCATENATE("Základ DPH ",SazbaDPH1," %")</f>
        <v>Základ DPH 14 %</v>
      </c>
      <c r="H43" s="58" t="str">
        <f>CONCATENATE("Základ DPH ",SazbaDPH2," %")</f>
        <v>Základ DPH 20 %</v>
      </c>
      <c r="I43" s="59" t="s">
        <v>19</v>
      </c>
      <c r="J43" s="58" t="s">
        <v>13</v>
      </c>
    </row>
    <row r="44" spans="2:10" ht="12.75">
      <c r="B44" s="84" t="s">
        <v>107</v>
      </c>
      <c r="C44" s="85" t="s">
        <v>175</v>
      </c>
      <c r="D44" s="62"/>
      <c r="E44" s="63"/>
      <c r="F44" s="64">
        <f>G44+H44+I44</f>
        <v>136330.56</v>
      </c>
      <c r="G44" s="65">
        <v>0</v>
      </c>
      <c r="H44" s="66">
        <v>113608.8</v>
      </c>
      <c r="I44" s="73">
        <f aca="true" t="shared" si="3" ref="I44:I61">(G44*SazbaDPH1)/100+(H44*SazbaDPH2)/100</f>
        <v>22721.76</v>
      </c>
      <c r="J44" s="67">
        <f aca="true" t="shared" si="4" ref="J44:J61">IF(CelkemObjekty=0,"",F44/CelkemObjekty*100)</f>
        <v>94.79393803009248</v>
      </c>
    </row>
    <row r="45" spans="2:10" ht="12.75">
      <c r="B45" s="86" t="s">
        <v>107</v>
      </c>
      <c r="C45" s="87" t="s">
        <v>238</v>
      </c>
      <c r="D45" s="70"/>
      <c r="E45" s="71"/>
      <c r="F45" s="72">
        <f aca="true" t="shared" si="5" ref="F45:F61">G45+H45+I45</f>
        <v>69496.728</v>
      </c>
      <c r="G45" s="73">
        <v>0</v>
      </c>
      <c r="H45" s="74">
        <v>57913.94</v>
      </c>
      <c r="I45" s="73">
        <f t="shared" si="3"/>
        <v>11582.788</v>
      </c>
      <c r="J45" s="67">
        <f t="shared" si="4"/>
        <v>48.32275703500516</v>
      </c>
    </row>
    <row r="46" spans="2:10" ht="12.75">
      <c r="B46" s="86" t="s">
        <v>107</v>
      </c>
      <c r="C46" s="87" t="s">
        <v>246</v>
      </c>
      <c r="D46" s="70"/>
      <c r="E46" s="71"/>
      <c r="F46" s="72">
        <f t="shared" si="5"/>
        <v>3293.5679999999998</v>
      </c>
      <c r="G46" s="73">
        <v>0</v>
      </c>
      <c r="H46" s="74">
        <v>2744.64</v>
      </c>
      <c r="I46" s="73">
        <f t="shared" si="3"/>
        <v>548.928</v>
      </c>
      <c r="J46" s="67">
        <f t="shared" si="4"/>
        <v>2.2900975459199726</v>
      </c>
    </row>
    <row r="47" spans="2:10" ht="12.75">
      <c r="B47" s="86" t="s">
        <v>247</v>
      </c>
      <c r="C47" s="87" t="s">
        <v>256</v>
      </c>
      <c r="D47" s="70"/>
      <c r="E47" s="71"/>
      <c r="F47" s="72">
        <f t="shared" si="5"/>
        <v>-11008.872</v>
      </c>
      <c r="G47" s="73">
        <v>0</v>
      </c>
      <c r="H47" s="74">
        <v>-9174.06</v>
      </c>
      <c r="I47" s="73">
        <f t="shared" si="3"/>
        <v>-1834.812</v>
      </c>
      <c r="J47" s="67">
        <f t="shared" si="4"/>
        <v>-7.654735153653151</v>
      </c>
    </row>
    <row r="48" spans="2:10" ht="12.75">
      <c r="B48" s="86" t="s">
        <v>247</v>
      </c>
      <c r="C48" s="87" t="s">
        <v>175</v>
      </c>
      <c r="D48" s="70"/>
      <c r="E48" s="71"/>
      <c r="F48" s="72">
        <f t="shared" si="5"/>
        <v>80475.084</v>
      </c>
      <c r="G48" s="73">
        <v>0</v>
      </c>
      <c r="H48" s="74">
        <v>67062.57</v>
      </c>
      <c r="I48" s="73">
        <f t="shared" si="3"/>
        <v>13412.514000000001</v>
      </c>
      <c r="J48" s="67">
        <f t="shared" si="4"/>
        <v>55.956273675267575</v>
      </c>
    </row>
    <row r="49" spans="2:10" ht="12.75">
      <c r="B49" s="86" t="s">
        <v>247</v>
      </c>
      <c r="C49" s="87" t="s">
        <v>246</v>
      </c>
      <c r="D49" s="70"/>
      <c r="E49" s="71"/>
      <c r="F49" s="72">
        <f t="shared" si="5"/>
        <v>10944</v>
      </c>
      <c r="G49" s="73">
        <v>0</v>
      </c>
      <c r="H49" s="74">
        <v>9120</v>
      </c>
      <c r="I49" s="73">
        <f t="shared" si="3"/>
        <v>1824</v>
      </c>
      <c r="J49" s="67">
        <f t="shared" si="4"/>
        <v>7.609628081930656</v>
      </c>
    </row>
    <row r="50" spans="2:10" ht="12.75">
      <c r="B50" s="86" t="s">
        <v>257</v>
      </c>
      <c r="C50" s="87" t="s">
        <v>278</v>
      </c>
      <c r="D50" s="70"/>
      <c r="E50" s="71"/>
      <c r="F50" s="72">
        <f t="shared" si="5"/>
        <v>150526.428</v>
      </c>
      <c r="G50" s="73">
        <v>0</v>
      </c>
      <c r="H50" s="74">
        <v>125438.69</v>
      </c>
      <c r="I50" s="73">
        <f t="shared" si="3"/>
        <v>25087.737999999998</v>
      </c>
      <c r="J50" s="67">
        <f t="shared" si="4"/>
        <v>104.66466863866164</v>
      </c>
    </row>
    <row r="51" spans="2:10" ht="12.75">
      <c r="B51" s="86" t="s">
        <v>279</v>
      </c>
      <c r="C51" s="87" t="s">
        <v>256</v>
      </c>
      <c r="D51" s="70"/>
      <c r="E51" s="71"/>
      <c r="F51" s="72">
        <f t="shared" si="5"/>
        <v>-54835.416</v>
      </c>
      <c r="G51" s="73">
        <v>0</v>
      </c>
      <c r="H51" s="74">
        <v>-45696.18</v>
      </c>
      <c r="I51" s="73">
        <f t="shared" si="3"/>
        <v>-9139.235999999999</v>
      </c>
      <c r="J51" s="67">
        <f t="shared" si="4"/>
        <v>-38.12839194791206</v>
      </c>
    </row>
    <row r="52" spans="2:10" ht="12.75">
      <c r="B52" s="86" t="s">
        <v>279</v>
      </c>
      <c r="C52" s="87" t="s">
        <v>246</v>
      </c>
      <c r="D52" s="70"/>
      <c r="E52" s="71"/>
      <c r="F52" s="72">
        <f t="shared" si="5"/>
        <v>15288</v>
      </c>
      <c r="G52" s="73">
        <v>0</v>
      </c>
      <c r="H52" s="74">
        <v>12740</v>
      </c>
      <c r="I52" s="73">
        <f t="shared" si="3"/>
        <v>2548</v>
      </c>
      <c r="J52" s="67">
        <f t="shared" si="4"/>
        <v>10.63011642146892</v>
      </c>
    </row>
    <row r="53" spans="2:10" ht="12.75">
      <c r="B53" s="86" t="s">
        <v>288</v>
      </c>
      <c r="C53" s="87" t="s">
        <v>297</v>
      </c>
      <c r="D53" s="70"/>
      <c r="E53" s="71"/>
      <c r="F53" s="72">
        <f t="shared" si="5"/>
        <v>-29491.152</v>
      </c>
      <c r="G53" s="73">
        <v>0</v>
      </c>
      <c r="H53" s="74">
        <v>-24575.96</v>
      </c>
      <c r="I53" s="73">
        <f t="shared" si="3"/>
        <v>-4915.191999999999</v>
      </c>
      <c r="J53" s="67">
        <f t="shared" si="4"/>
        <v>-20.50591177153558</v>
      </c>
    </row>
    <row r="54" spans="2:10" ht="12.75">
      <c r="B54" s="86" t="s">
        <v>288</v>
      </c>
      <c r="C54" s="87" t="s">
        <v>238</v>
      </c>
      <c r="D54" s="70"/>
      <c r="E54" s="71"/>
      <c r="F54" s="72">
        <f t="shared" si="5"/>
        <v>-530416.9199999999</v>
      </c>
      <c r="G54" s="73">
        <v>0</v>
      </c>
      <c r="H54" s="74">
        <v>-442014.1</v>
      </c>
      <c r="I54" s="73">
        <f t="shared" si="3"/>
        <v>-88402.82</v>
      </c>
      <c r="J54" s="67">
        <f t="shared" si="4"/>
        <v>-368.8117223650553</v>
      </c>
    </row>
    <row r="55" spans="2:10" ht="12.75">
      <c r="B55" s="86" t="s">
        <v>306</v>
      </c>
      <c r="C55" s="87" t="s">
        <v>313</v>
      </c>
      <c r="D55" s="70"/>
      <c r="E55" s="71"/>
      <c r="F55" s="72">
        <f t="shared" si="5"/>
        <v>-35182.764</v>
      </c>
      <c r="G55" s="73">
        <v>0</v>
      </c>
      <c r="H55" s="74">
        <v>-29318.97</v>
      </c>
      <c r="I55" s="73">
        <f t="shared" si="3"/>
        <v>-5863.794</v>
      </c>
      <c r="J55" s="67">
        <f t="shared" si="4"/>
        <v>-24.463427351456406</v>
      </c>
    </row>
    <row r="56" spans="2:10" ht="12.75">
      <c r="B56" s="86" t="s">
        <v>306</v>
      </c>
      <c r="C56" s="87" t="s">
        <v>320</v>
      </c>
      <c r="D56" s="70"/>
      <c r="E56" s="71"/>
      <c r="F56" s="72">
        <f t="shared" si="5"/>
        <v>100617.084</v>
      </c>
      <c r="G56" s="73">
        <v>0</v>
      </c>
      <c r="H56" s="74">
        <v>83847.57</v>
      </c>
      <c r="I56" s="73">
        <f t="shared" si="3"/>
        <v>16769.514000000003</v>
      </c>
      <c r="J56" s="67">
        <f t="shared" si="4"/>
        <v>69.96149378000509</v>
      </c>
    </row>
    <row r="57" spans="2:10" ht="12.75">
      <c r="B57" s="86" t="s">
        <v>306</v>
      </c>
      <c r="C57" s="87" t="s">
        <v>238</v>
      </c>
      <c r="D57" s="70"/>
      <c r="E57" s="71"/>
      <c r="F57" s="72">
        <f t="shared" si="5"/>
        <v>-60329.772</v>
      </c>
      <c r="G57" s="73">
        <v>0</v>
      </c>
      <c r="H57" s="74">
        <v>-50274.81</v>
      </c>
      <c r="I57" s="73">
        <f t="shared" si="3"/>
        <v>-10054.962</v>
      </c>
      <c r="J57" s="67">
        <f t="shared" si="4"/>
        <v>-41.94875065676843</v>
      </c>
    </row>
    <row r="58" spans="2:10" ht="12.75">
      <c r="B58" s="86" t="s">
        <v>306</v>
      </c>
      <c r="C58" s="87" t="s">
        <v>346</v>
      </c>
      <c r="D58" s="70"/>
      <c r="E58" s="71"/>
      <c r="F58" s="72">
        <f t="shared" si="5"/>
        <v>4104</v>
      </c>
      <c r="G58" s="73">
        <v>0</v>
      </c>
      <c r="H58" s="74">
        <v>3420</v>
      </c>
      <c r="I58" s="73">
        <f t="shared" si="3"/>
        <v>684</v>
      </c>
      <c r="J58" s="67">
        <f t="shared" si="4"/>
        <v>2.8536105307239956</v>
      </c>
    </row>
    <row r="59" spans="2:10" ht="12.75">
      <c r="B59" s="86" t="s">
        <v>347</v>
      </c>
      <c r="C59" s="87" t="s">
        <v>351</v>
      </c>
      <c r="D59" s="70"/>
      <c r="E59" s="71"/>
      <c r="F59" s="72">
        <f t="shared" si="5"/>
        <v>120051.432</v>
      </c>
      <c r="G59" s="73">
        <v>0</v>
      </c>
      <c r="H59" s="74">
        <v>100042.86</v>
      </c>
      <c r="I59" s="73">
        <f t="shared" si="3"/>
        <v>20008.572</v>
      </c>
      <c r="J59" s="67">
        <f t="shared" si="4"/>
        <v>83.47466632156328</v>
      </c>
    </row>
    <row r="60" spans="2:10" ht="12.75">
      <c r="B60" s="86" t="s">
        <v>352</v>
      </c>
      <c r="C60" s="87" t="s">
        <v>278</v>
      </c>
      <c r="D60" s="70"/>
      <c r="E60" s="71"/>
      <c r="F60" s="72">
        <f t="shared" si="5"/>
        <v>77018.316</v>
      </c>
      <c r="G60" s="73">
        <v>0</v>
      </c>
      <c r="H60" s="74">
        <v>64181.93</v>
      </c>
      <c r="I60" s="73">
        <f t="shared" si="3"/>
        <v>12836.386</v>
      </c>
      <c r="J60" s="67">
        <f t="shared" si="4"/>
        <v>53.552699219353904</v>
      </c>
    </row>
    <row r="61" spans="2:10" ht="12.75">
      <c r="B61" s="86" t="s">
        <v>352</v>
      </c>
      <c r="C61" s="87" t="s">
        <v>359</v>
      </c>
      <c r="D61" s="70"/>
      <c r="E61" s="71"/>
      <c r="F61" s="72">
        <f t="shared" si="5"/>
        <v>96937.5</v>
      </c>
      <c r="G61" s="73">
        <v>0</v>
      </c>
      <c r="H61" s="74">
        <v>80781.25</v>
      </c>
      <c r="I61" s="73">
        <f t="shared" si="3"/>
        <v>16156.25</v>
      </c>
      <c r="J61" s="67">
        <f t="shared" si="4"/>
        <v>67.40298996638823</v>
      </c>
    </row>
    <row r="62" spans="2:10" ht="12.75">
      <c r="B62" s="75" t="s">
        <v>20</v>
      </c>
      <c r="C62" s="76"/>
      <c r="D62" s="77"/>
      <c r="E62" s="78"/>
      <c r="F62" s="79">
        <f>SUM(F44:F61)</f>
        <v>143817.80400000006</v>
      </c>
      <c r="G62" s="88">
        <f>SUM(G44:G61)</f>
        <v>0</v>
      </c>
      <c r="H62" s="79">
        <f>SUM(H44:H61)</f>
        <v>119848.17000000004</v>
      </c>
      <c r="I62" s="88">
        <f>SUM(I44:I61)</f>
        <v>23969.63399999999</v>
      </c>
      <c r="J62" s="80">
        <f>IF(CelkemObjekty=0,"",F62/CelkemObjekty*100)</f>
        <v>99.99999999999994</v>
      </c>
    </row>
    <row r="63" ht="9" customHeight="1"/>
    <row r="64" ht="6" customHeight="1"/>
    <row r="65" ht="3" customHeight="1"/>
    <row r="66" ht="6.75" customHeight="1"/>
    <row r="67" spans="2:10" ht="20.25" customHeight="1">
      <c r="B67" s="13" t="s">
        <v>24</v>
      </c>
      <c r="C67" s="53"/>
      <c r="D67" s="53"/>
      <c r="E67" s="53"/>
      <c r="F67" s="53"/>
      <c r="G67" s="53"/>
      <c r="H67" s="53"/>
      <c r="I67" s="53"/>
      <c r="J67" s="53"/>
    </row>
    <row r="68" ht="9" customHeight="1"/>
    <row r="69" spans="2:10" ht="12.75">
      <c r="B69" s="55" t="s">
        <v>25</v>
      </c>
      <c r="C69" s="56"/>
      <c r="D69" s="56"/>
      <c r="E69" s="58" t="s">
        <v>13</v>
      </c>
      <c r="F69" s="58" t="s">
        <v>26</v>
      </c>
      <c r="G69" s="59" t="s">
        <v>27</v>
      </c>
      <c r="H69" s="58" t="s">
        <v>28</v>
      </c>
      <c r="I69" s="59" t="s">
        <v>29</v>
      </c>
      <c r="J69" s="89" t="s">
        <v>30</v>
      </c>
    </row>
    <row r="70" spans="2:10" ht="12.75">
      <c r="B70" s="60" t="s">
        <v>292</v>
      </c>
      <c r="C70" s="61" t="s">
        <v>293</v>
      </c>
      <c r="D70" s="62"/>
      <c r="E70" s="90">
        <f>IF(SUM(SoucetDilu)=0,"",SUM(F70:J70)/SUM(SoucetDilu)*100)</f>
        <v>-20.505912212286837</v>
      </c>
      <c r="F70" s="66">
        <v>-24575.96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8" t="s">
        <v>112</v>
      </c>
      <c r="C71" s="69" t="s">
        <v>113</v>
      </c>
      <c r="D71" s="70"/>
      <c r="E71" s="91">
        <f>IF(SUM(SoucetDilu)=0,"",SUM(F71:J71)/SUM(SoucetDilu)*100)</f>
        <v>213.9717095487659</v>
      </c>
      <c r="F71" s="74">
        <v>256441.1727</v>
      </c>
      <c r="G71" s="73">
        <v>0</v>
      </c>
      <c r="H71" s="74">
        <v>0</v>
      </c>
      <c r="I71" s="73">
        <v>0</v>
      </c>
      <c r="J71" s="74">
        <v>0</v>
      </c>
    </row>
    <row r="72" spans="2:10" ht="12.75">
      <c r="B72" s="68" t="s">
        <v>262</v>
      </c>
      <c r="C72" s="69" t="s">
        <v>263</v>
      </c>
      <c r="D72" s="70"/>
      <c r="E72" s="91">
        <f>IF(SUM(SoucetDilu)=0,"",SUM(F72:J72)/SUM(SoucetDilu)*100)</f>
        <v>238.98106842695404</v>
      </c>
      <c r="F72" s="74">
        <v>286414.431</v>
      </c>
      <c r="G72" s="73">
        <v>0</v>
      </c>
      <c r="H72" s="74">
        <v>0</v>
      </c>
      <c r="I72" s="73">
        <v>0</v>
      </c>
      <c r="J72" s="74">
        <v>0</v>
      </c>
    </row>
    <row r="73" spans="2:10" ht="12.75">
      <c r="B73" s="68" t="s">
        <v>183</v>
      </c>
      <c r="C73" s="69" t="s">
        <v>263</v>
      </c>
      <c r="D73" s="70"/>
      <c r="E73" s="91">
        <f>IF(SUM(SoucetDilu)=0,"",SUM(F73:J73)/SUM(SoucetDilu)*100)</f>
        <v>67.62205375847135</v>
      </c>
      <c r="F73" s="74">
        <v>0</v>
      </c>
      <c r="G73" s="73">
        <v>81043.79220400007</v>
      </c>
      <c r="H73" s="74">
        <v>0</v>
      </c>
      <c r="I73" s="73">
        <v>0</v>
      </c>
      <c r="J73" s="74">
        <v>0</v>
      </c>
    </row>
    <row r="74" spans="2:10" ht="12.75">
      <c r="B74" s="68" t="s">
        <v>195</v>
      </c>
      <c r="C74" s="69" t="s">
        <v>196</v>
      </c>
      <c r="D74" s="70"/>
      <c r="E74" s="91">
        <f>IF(SUM(SoucetDilu)=0,"",SUM(F74:J74)/SUM(SoucetDilu)*100)</f>
        <v>-98.544182225309</v>
      </c>
      <c r="F74" s="74">
        <v>0</v>
      </c>
      <c r="G74" s="73">
        <v>-118103.39650000002</v>
      </c>
      <c r="H74" s="74">
        <v>0</v>
      </c>
      <c r="I74" s="73">
        <v>0</v>
      </c>
      <c r="J74" s="74">
        <v>0</v>
      </c>
    </row>
    <row r="75" spans="2:10" ht="12.75">
      <c r="B75" s="68" t="s">
        <v>219</v>
      </c>
      <c r="C75" s="69" t="s">
        <v>220</v>
      </c>
      <c r="D75" s="70"/>
      <c r="E75" s="91">
        <f>IF(SUM(SoucetDilu)=0,"",SUM(F75:J75)/SUM(SoucetDilu)*100)</f>
        <v>98.55595336900123</v>
      </c>
      <c r="F75" s="74">
        <v>0</v>
      </c>
      <c r="G75" s="73">
        <v>118117.504</v>
      </c>
      <c r="H75" s="74">
        <v>0</v>
      </c>
      <c r="I75" s="73">
        <v>0</v>
      </c>
      <c r="J75" s="74">
        <v>0</v>
      </c>
    </row>
    <row r="76" spans="2:10" ht="12.75">
      <c r="B76" s="68" t="s">
        <v>251</v>
      </c>
      <c r="C76" s="69" t="s">
        <v>282</v>
      </c>
      <c r="D76" s="70"/>
      <c r="E76" s="91">
        <f>IF(SUM(SoucetDilu)=0,"",SUM(F76:J76)/SUM(SoucetDilu)*100)</f>
        <v>-98.51651680437459</v>
      </c>
      <c r="F76" s="74">
        <v>0</v>
      </c>
      <c r="G76" s="73">
        <v>-118070.23999999999</v>
      </c>
      <c r="H76" s="74">
        <v>0</v>
      </c>
      <c r="I76" s="73">
        <v>0</v>
      </c>
      <c r="J76" s="74">
        <v>0</v>
      </c>
    </row>
    <row r="77" spans="2:10" ht="12.75">
      <c r="B77" s="68" t="s">
        <v>241</v>
      </c>
      <c r="C77" s="69" t="s">
        <v>242</v>
      </c>
      <c r="D77" s="70"/>
      <c r="E77" s="91">
        <f>IF(SUM(SoucetDilu)=0,"",SUM(F77:J77)/SUM(SoucetDilu)*100)</f>
        <v>23.383453082644266</v>
      </c>
      <c r="F77" s="74">
        <v>28024.64</v>
      </c>
      <c r="G77" s="73">
        <v>0</v>
      </c>
      <c r="H77" s="74">
        <v>0</v>
      </c>
      <c r="I77" s="73">
        <v>0</v>
      </c>
      <c r="J77" s="74">
        <v>0</v>
      </c>
    </row>
    <row r="78" spans="2:10" ht="12.75">
      <c r="B78" s="68" t="s">
        <v>143</v>
      </c>
      <c r="C78" s="69" t="s">
        <v>144</v>
      </c>
      <c r="D78" s="70"/>
      <c r="E78" s="91">
        <f>IF(SUM(SoucetDilu)=0,"",SUM(F78:J78)/SUM(SoucetDilu)*100)</f>
        <v>2.701606265321679</v>
      </c>
      <c r="F78" s="74">
        <v>3237.8256</v>
      </c>
      <c r="G78" s="73">
        <v>0</v>
      </c>
      <c r="H78" s="74">
        <v>0</v>
      </c>
      <c r="I78" s="73">
        <v>0</v>
      </c>
      <c r="J78" s="74">
        <v>0</v>
      </c>
    </row>
    <row r="79" spans="2:10" ht="12.75">
      <c r="B79" s="68" t="s">
        <v>148</v>
      </c>
      <c r="C79" s="69" t="s">
        <v>149</v>
      </c>
      <c r="D79" s="70"/>
      <c r="E79" s="91">
        <f>IF(SUM(SoucetDilu)=0,"",SUM(F79:J79)/SUM(SoucetDilu)*100)</f>
        <v>6.361017747588314</v>
      </c>
      <c r="F79" s="74">
        <v>7623.5632</v>
      </c>
      <c r="G79" s="73">
        <v>0</v>
      </c>
      <c r="H79" s="74">
        <v>0</v>
      </c>
      <c r="I79" s="73">
        <v>0</v>
      </c>
      <c r="J79" s="74">
        <v>0</v>
      </c>
    </row>
    <row r="80" spans="2:10" ht="12.75">
      <c r="B80" s="68" t="s">
        <v>154</v>
      </c>
      <c r="C80" s="69" t="s">
        <v>155</v>
      </c>
      <c r="D80" s="70"/>
      <c r="E80" s="91">
        <f>IF(SUM(SoucetDilu)=0,"",SUM(F80:J80)/SUM(SoucetDilu)*100)</f>
        <v>0.3883457127495442</v>
      </c>
      <c r="F80" s="74">
        <v>465.42522</v>
      </c>
      <c r="G80" s="73">
        <v>0</v>
      </c>
      <c r="H80" s="74">
        <v>0</v>
      </c>
      <c r="I80" s="73">
        <v>0</v>
      </c>
      <c r="J80" s="74">
        <v>0</v>
      </c>
    </row>
    <row r="81" spans="2:10" ht="12.75">
      <c r="B81" s="68" t="s">
        <v>178</v>
      </c>
      <c r="C81" s="69" t="s">
        <v>179</v>
      </c>
      <c r="D81" s="70"/>
      <c r="E81" s="91">
        <f>IF(SUM(SoucetDilu)=0,"",SUM(F81:J81)/SUM(SoucetDilu)*100)</f>
        <v>-334.39859666952583</v>
      </c>
      <c r="F81" s="74">
        <v>0</v>
      </c>
      <c r="G81" s="73">
        <v>-400770.58999999997</v>
      </c>
      <c r="H81" s="74">
        <v>0</v>
      </c>
      <c r="I81" s="73">
        <v>0</v>
      </c>
      <c r="J81" s="74">
        <v>0</v>
      </c>
    </row>
    <row r="82" spans="2:10" ht="12.75">
      <c r="B82" s="75" t="s">
        <v>20</v>
      </c>
      <c r="C82" s="76"/>
      <c r="D82" s="77"/>
      <c r="E82" s="92">
        <f>IF(SUM(SoucetDilu)=0,"",SUM(F82:J82)/SUM(SoucetDilu)*100)</f>
        <v>100</v>
      </c>
      <c r="F82" s="79">
        <f>SUM(F70:F81)</f>
        <v>557631.09772</v>
      </c>
      <c r="G82" s="88">
        <f>SUM(G70:G81)</f>
        <v>-437782.9302959999</v>
      </c>
      <c r="H82" s="79">
        <f>SUM(H70:H81)</f>
        <v>0</v>
      </c>
      <c r="I82" s="88">
        <f>SUM(I70:I81)</f>
        <v>0</v>
      </c>
      <c r="J82" s="79">
        <f>SUM(J70:J81)</f>
        <v>0</v>
      </c>
    </row>
    <row r="84" ht="2.25" customHeight="1"/>
    <row r="85" ht="1.5" customHeight="1"/>
    <row r="86" ht="0.75" customHeight="1"/>
    <row r="87" ht="0.75" customHeight="1"/>
    <row r="88" ht="0.75" customHeight="1"/>
    <row r="89" spans="2:10" ht="18">
      <c r="B89" s="13" t="s">
        <v>31</v>
      </c>
      <c r="C89" s="53"/>
      <c r="D89" s="53"/>
      <c r="E89" s="53"/>
      <c r="F89" s="53"/>
      <c r="G89" s="53"/>
      <c r="H89" s="53"/>
      <c r="I89" s="53"/>
      <c r="J89" s="53"/>
    </row>
    <row r="91" spans="2:10" ht="12.75">
      <c r="B91" s="55" t="s">
        <v>32</v>
      </c>
      <c r="C91" s="56"/>
      <c r="D91" s="56"/>
      <c r="E91" s="93"/>
      <c r="F91" s="94"/>
      <c r="G91" s="59"/>
      <c r="H91" s="58" t="s">
        <v>18</v>
      </c>
      <c r="I91" s="1"/>
      <c r="J91" s="1"/>
    </row>
    <row r="92" spans="2:10" ht="12.75">
      <c r="B92" s="60" t="s">
        <v>167</v>
      </c>
      <c r="C92" s="61"/>
      <c r="D92" s="62"/>
      <c r="E92" s="95"/>
      <c r="F92" s="96"/>
      <c r="G92" s="65"/>
      <c r="H92" s="66">
        <v>0</v>
      </c>
      <c r="I92" s="1"/>
      <c r="J92" s="1"/>
    </row>
    <row r="93" spans="2:10" ht="12.75">
      <c r="B93" s="68" t="s">
        <v>168</v>
      </c>
      <c r="C93" s="69"/>
      <c r="D93" s="70"/>
      <c r="E93" s="97"/>
      <c r="F93" s="98"/>
      <c r="G93" s="73"/>
      <c r="H93" s="74">
        <v>0</v>
      </c>
      <c r="I93" s="1"/>
      <c r="J93" s="1"/>
    </row>
    <row r="94" spans="2:10" ht="12.75">
      <c r="B94" s="68" t="s">
        <v>169</v>
      </c>
      <c r="C94" s="69"/>
      <c r="D94" s="70"/>
      <c r="E94" s="97"/>
      <c r="F94" s="98"/>
      <c r="G94" s="73"/>
      <c r="H94" s="74">
        <v>0</v>
      </c>
      <c r="I94" s="1"/>
      <c r="J94" s="1"/>
    </row>
    <row r="95" spans="2:10" ht="12.75">
      <c r="B95" s="68" t="s">
        <v>170</v>
      </c>
      <c r="C95" s="69"/>
      <c r="D95" s="70"/>
      <c r="E95" s="97"/>
      <c r="F95" s="98"/>
      <c r="G95" s="73"/>
      <c r="H95" s="74">
        <v>0</v>
      </c>
      <c r="I95" s="1"/>
      <c r="J95" s="1"/>
    </row>
    <row r="96" spans="2:10" ht="12.75">
      <c r="B96" s="68" t="s">
        <v>171</v>
      </c>
      <c r="C96" s="69"/>
      <c r="D96" s="70"/>
      <c r="E96" s="97"/>
      <c r="F96" s="98"/>
      <c r="G96" s="73"/>
      <c r="H96" s="74">
        <v>0</v>
      </c>
      <c r="I96" s="1"/>
      <c r="J96" s="1"/>
    </row>
    <row r="97" spans="2:10" ht="12.75">
      <c r="B97" s="68" t="s">
        <v>172</v>
      </c>
      <c r="C97" s="69"/>
      <c r="D97" s="70"/>
      <c r="E97" s="97"/>
      <c r="F97" s="98"/>
      <c r="G97" s="73"/>
      <c r="H97" s="74">
        <v>0</v>
      </c>
      <c r="I97" s="1"/>
      <c r="J97" s="1"/>
    </row>
    <row r="98" spans="2:10" ht="12.75">
      <c r="B98" s="68" t="s">
        <v>173</v>
      </c>
      <c r="C98" s="69"/>
      <c r="D98" s="70"/>
      <c r="E98" s="97"/>
      <c r="F98" s="98"/>
      <c r="G98" s="73"/>
      <c r="H98" s="74">
        <v>0</v>
      </c>
      <c r="I98" s="1"/>
      <c r="J98" s="1"/>
    </row>
    <row r="99" spans="2:10" ht="12.75">
      <c r="B99" s="68" t="s">
        <v>174</v>
      </c>
      <c r="C99" s="69"/>
      <c r="D99" s="70"/>
      <c r="E99" s="97"/>
      <c r="F99" s="98"/>
      <c r="G99" s="73"/>
      <c r="H99" s="74">
        <v>0</v>
      </c>
      <c r="I99" s="1"/>
      <c r="J99" s="1"/>
    </row>
    <row r="100" spans="2:10" ht="12.75">
      <c r="B100" s="75" t="s">
        <v>20</v>
      </c>
      <c r="C100" s="76"/>
      <c r="D100" s="77"/>
      <c r="E100" s="99"/>
      <c r="F100" s="100"/>
      <c r="G100" s="88"/>
      <c r="H100" s="79">
        <f>SUM(H92:H99)</f>
        <v>0</v>
      </c>
      <c r="I100" s="1"/>
      <c r="J100" s="1"/>
    </row>
    <row r="101" spans="9:10" ht="12.75">
      <c r="I101" s="1"/>
      <c r="J101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8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'a 7 Rek'!H1</f>
        <v>7</v>
      </c>
      <c r="G3" s="268"/>
    </row>
    <row r="4" spans="1:7" ht="13.5" thickBot="1">
      <c r="A4" s="269" t="s">
        <v>78</v>
      </c>
      <c r="B4" s="214"/>
      <c r="C4" s="215" t="s">
        <v>109</v>
      </c>
      <c r="D4" s="270"/>
      <c r="E4" s="271" t="str">
        <f>'a 7 Rek'!G2</f>
        <v>Poplatek za lešení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241</v>
      </c>
      <c r="C7" s="284" t="s">
        <v>242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244</v>
      </c>
      <c r="C8" s="295" t="s">
        <v>245</v>
      </c>
      <c r="D8" s="296" t="s">
        <v>117</v>
      </c>
      <c r="E8" s="297">
        <v>288</v>
      </c>
      <c r="F8" s="297">
        <v>9.53</v>
      </c>
      <c r="G8" s="298">
        <f>E8*F8</f>
        <v>2744.64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2744.64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57" ht="12.75">
      <c r="A9" s="302"/>
      <c r="B9" s="303" t="s">
        <v>103</v>
      </c>
      <c r="C9" s="304" t="s">
        <v>243</v>
      </c>
      <c r="D9" s="305"/>
      <c r="E9" s="306"/>
      <c r="F9" s="307"/>
      <c r="G9" s="308">
        <f>SUM(G7:G8)</f>
        <v>2744.64</v>
      </c>
      <c r="H9" s="309"/>
      <c r="I9" s="310">
        <f>SUM(I7:I8)</f>
        <v>0</v>
      </c>
      <c r="J9" s="309"/>
      <c r="K9" s="310">
        <f>SUM(K7:K8)</f>
        <v>0</v>
      </c>
      <c r="O9" s="292">
        <v>4</v>
      </c>
      <c r="BA9" s="311">
        <f>SUM(BA7:BA8)</f>
        <v>2744.64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ht="12.75">
      <c r="E10" s="261"/>
    </row>
    <row r="11" ht="12.75">
      <c r="E11" s="261"/>
    </row>
    <row r="12" ht="12.75">
      <c r="E12" s="261"/>
    </row>
    <row r="13" ht="12.75">
      <c r="E13" s="261"/>
    </row>
    <row r="14" ht="12.75">
      <c r="E14" s="261"/>
    </row>
    <row r="15" ht="12.75">
      <c r="E15" s="261"/>
    </row>
    <row r="16" ht="12.75">
      <c r="E16" s="261"/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spans="1:7" ht="12.75">
      <c r="A33" s="301"/>
      <c r="B33" s="301"/>
      <c r="C33" s="301"/>
      <c r="D33" s="301"/>
      <c r="E33" s="301"/>
      <c r="F33" s="301"/>
      <c r="G33" s="301"/>
    </row>
    <row r="34" spans="1:7" ht="12.75">
      <c r="A34" s="301"/>
      <c r="B34" s="301"/>
      <c r="C34" s="301"/>
      <c r="D34" s="301"/>
      <c r="E34" s="301"/>
      <c r="F34" s="301"/>
      <c r="G34" s="301"/>
    </row>
    <row r="35" spans="1:7" ht="12.75">
      <c r="A35" s="301"/>
      <c r="B35" s="301"/>
      <c r="C35" s="301"/>
      <c r="D35" s="301"/>
      <c r="E35" s="301"/>
      <c r="F35" s="301"/>
      <c r="G35" s="301"/>
    </row>
    <row r="36" spans="1:7" ht="12.75">
      <c r="A36" s="301"/>
      <c r="B36" s="301"/>
      <c r="C36" s="301"/>
      <c r="D36" s="301"/>
      <c r="E36" s="301"/>
      <c r="F36" s="301"/>
      <c r="G36" s="30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spans="1:2" ht="12.75">
      <c r="A68" s="312"/>
      <c r="B68" s="312"/>
    </row>
    <row r="69" spans="1:7" ht="12.75">
      <c r="A69" s="301"/>
      <c r="B69" s="301"/>
      <c r="C69" s="313"/>
      <c r="D69" s="313"/>
      <c r="E69" s="314"/>
      <c r="F69" s="313"/>
      <c r="G69" s="315"/>
    </row>
    <row r="70" spans="1:7" ht="12.75">
      <c r="A70" s="316"/>
      <c r="B70" s="316"/>
      <c r="C70" s="301"/>
      <c r="D70" s="301"/>
      <c r="E70" s="317"/>
      <c r="F70" s="301"/>
      <c r="G70" s="301"/>
    </row>
    <row r="71" spans="1:7" ht="12.75">
      <c r="A71" s="301"/>
      <c r="B71" s="301"/>
      <c r="C71" s="301"/>
      <c r="D71" s="301"/>
      <c r="E71" s="317"/>
      <c r="F71" s="301"/>
      <c r="G71" s="301"/>
    </row>
    <row r="72" spans="1:7" ht="12.75">
      <c r="A72" s="301"/>
      <c r="B72" s="301"/>
      <c r="C72" s="301"/>
      <c r="D72" s="301"/>
      <c r="E72" s="317"/>
      <c r="F72" s="301"/>
      <c r="G72" s="301"/>
    </row>
    <row r="73" spans="1:7" ht="12.75">
      <c r="A73" s="301"/>
      <c r="B73" s="301"/>
      <c r="C73" s="301"/>
      <c r="D73" s="301"/>
      <c r="E73" s="317"/>
      <c r="F73" s="301"/>
      <c r="G73" s="301"/>
    </row>
    <row r="74" spans="1:7" ht="12.75">
      <c r="A74" s="301"/>
      <c r="B74" s="301"/>
      <c r="C74" s="301"/>
      <c r="D74" s="301"/>
      <c r="E74" s="317"/>
      <c r="F74" s="301"/>
      <c r="G74" s="301"/>
    </row>
    <row r="75" spans="1:7" ht="12.75">
      <c r="A75" s="301"/>
      <c r="B75" s="301"/>
      <c r="C75" s="301"/>
      <c r="D75" s="301"/>
      <c r="E75" s="317"/>
      <c r="F75" s="301"/>
      <c r="G75" s="301"/>
    </row>
    <row r="76" spans="1:7" ht="12.75">
      <c r="A76" s="301"/>
      <c r="B76" s="301"/>
      <c r="C76" s="301"/>
      <c r="D76" s="301"/>
      <c r="E76" s="317"/>
      <c r="F76" s="301"/>
      <c r="G76" s="301"/>
    </row>
    <row r="77" spans="1:7" ht="12.75">
      <c r="A77" s="301"/>
      <c r="B77" s="301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101</v>
      </c>
      <c r="D2" s="105" t="s">
        <v>250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247</v>
      </c>
      <c r="B5" s="118"/>
      <c r="C5" s="119" t="s">
        <v>248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'b 1 Rek'!E8</f>
        <v>0</v>
      </c>
      <c r="D15" s="160">
        <f>'b 1 Rek'!A16</f>
        <v>0</v>
      </c>
      <c r="E15" s="161"/>
      <c r="F15" s="162"/>
      <c r="G15" s="159">
        <f>'b 1 Rek'!I16</f>
        <v>0</v>
      </c>
    </row>
    <row r="16" spans="1:7" ht="15.75" customHeight="1">
      <c r="A16" s="157" t="s">
        <v>54</v>
      </c>
      <c r="B16" s="158" t="s">
        <v>55</v>
      </c>
      <c r="C16" s="159">
        <f>'b 1 Rek'!F8</f>
        <v>-9174.06</v>
      </c>
      <c r="D16" s="109"/>
      <c r="E16" s="163"/>
      <c r="F16" s="164"/>
      <c r="G16" s="159"/>
    </row>
    <row r="17" spans="1:7" ht="15.75" customHeight="1">
      <c r="A17" s="157" t="s">
        <v>56</v>
      </c>
      <c r="B17" s="158" t="s">
        <v>57</v>
      </c>
      <c r="C17" s="159">
        <f>'b 1 Rek'!H8</f>
        <v>0</v>
      </c>
      <c r="D17" s="109"/>
      <c r="E17" s="163"/>
      <c r="F17" s="164"/>
      <c r="G17" s="159"/>
    </row>
    <row r="18" spans="1:7" ht="15.75" customHeight="1">
      <c r="A18" s="165" t="s">
        <v>58</v>
      </c>
      <c r="B18" s="166" t="s">
        <v>59</v>
      </c>
      <c r="C18" s="159">
        <f>'b 1 Rek'!G8</f>
        <v>0</v>
      </c>
      <c r="D18" s="109"/>
      <c r="E18" s="163"/>
      <c r="F18" s="164"/>
      <c r="G18" s="159"/>
    </row>
    <row r="19" spans="1:7" ht="15.75" customHeight="1">
      <c r="A19" s="167" t="s">
        <v>60</v>
      </c>
      <c r="B19" s="158"/>
      <c r="C19" s="159">
        <f>SUM(C15:C18)</f>
        <v>-9174.06</v>
      </c>
      <c r="D19" s="109"/>
      <c r="E19" s="163"/>
      <c r="F19" s="164"/>
      <c r="G19" s="159"/>
    </row>
    <row r="20" spans="1:7" ht="15.75" customHeight="1">
      <c r="A20" s="167"/>
      <c r="B20" s="158"/>
      <c r="C20" s="159"/>
      <c r="D20" s="109"/>
      <c r="E20" s="163"/>
      <c r="F20" s="164"/>
      <c r="G20" s="159"/>
    </row>
    <row r="21" spans="1:7" ht="15.75" customHeight="1">
      <c r="A21" s="167" t="s">
        <v>30</v>
      </c>
      <c r="B21" s="158"/>
      <c r="C21" s="159">
        <f>'b 1 Rek'!I8</f>
        <v>0</v>
      </c>
      <c r="D21" s="109"/>
      <c r="E21" s="163"/>
      <c r="F21" s="164"/>
      <c r="G21" s="159"/>
    </row>
    <row r="22" spans="1:7" ht="15.75" customHeight="1">
      <c r="A22" s="168" t="s">
        <v>61</v>
      </c>
      <c r="B22" s="137"/>
      <c r="C22" s="159">
        <f>C19+C21</f>
        <v>-9174.06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-9174.06</v>
      </c>
      <c r="D23" s="172" t="s">
        <v>64</v>
      </c>
      <c r="E23" s="173"/>
      <c r="F23" s="174"/>
      <c r="G23" s="159">
        <f>'b 1 Rek'!H14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-9174.06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-1835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-11009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6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101</v>
      </c>
      <c r="I1" s="212"/>
    </row>
    <row r="2" spans="1:9" ht="13.5" thickBot="1">
      <c r="A2" s="213" t="s">
        <v>78</v>
      </c>
      <c r="B2" s="214"/>
      <c r="C2" s="215" t="s">
        <v>249</v>
      </c>
      <c r="D2" s="216"/>
      <c r="E2" s="217"/>
      <c r="F2" s="216"/>
      <c r="G2" s="218" t="s">
        <v>250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3.5" thickBot="1">
      <c r="A7" s="318" t="str">
        <f>'b 1 Pol'!B7</f>
        <v>766</v>
      </c>
      <c r="B7" s="70" t="str">
        <f>'b 1 Pol'!C7</f>
        <v>Výměna otv.výplní-snížení ceny zasklení bez 32 dB</v>
      </c>
      <c r="D7" s="230"/>
      <c r="E7" s="319">
        <f>'b 1 Pol'!BA9</f>
        <v>0</v>
      </c>
      <c r="F7" s="320">
        <f>'b 1 Pol'!BB9</f>
        <v>-9174.06</v>
      </c>
      <c r="G7" s="320">
        <f>'b 1 Pol'!BC9</f>
        <v>0</v>
      </c>
      <c r="H7" s="320">
        <f>'b 1 Pol'!BD9</f>
        <v>0</v>
      </c>
      <c r="I7" s="321">
        <f>'b 1 Pol'!BE9</f>
        <v>0</v>
      </c>
    </row>
    <row r="8" spans="1:9" s="14" customFormat="1" ht="13.5" thickBot="1">
      <c r="A8" s="231"/>
      <c r="B8" s="232" t="s">
        <v>81</v>
      </c>
      <c r="C8" s="232"/>
      <c r="D8" s="233"/>
      <c r="E8" s="234">
        <f>SUM(E7:E7)</f>
        <v>0</v>
      </c>
      <c r="F8" s="235">
        <f>SUM(F7:F7)</f>
        <v>-9174.06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82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83</v>
      </c>
      <c r="B12" s="176"/>
      <c r="C12" s="176"/>
      <c r="D12" s="238"/>
      <c r="E12" s="239" t="s">
        <v>84</v>
      </c>
      <c r="F12" s="240" t="s">
        <v>13</v>
      </c>
      <c r="G12" s="241" t="s">
        <v>85</v>
      </c>
      <c r="H12" s="242"/>
      <c r="I12" s="243" t="s">
        <v>84</v>
      </c>
    </row>
    <row r="13" spans="1:53" ht="12.75">
      <c r="A13" s="167"/>
      <c r="B13" s="158"/>
      <c r="C13" s="158"/>
      <c r="D13" s="244"/>
      <c r="E13" s="245"/>
      <c r="F13" s="246"/>
      <c r="G13" s="247">
        <f>CHOOSE(BA13+1,E8+F8,E8+F8+H8,E8+F8+G8+H8,E8,F8,H8,G8,H8+G8,0)</f>
        <v>0</v>
      </c>
      <c r="H13" s="248"/>
      <c r="I13" s="249">
        <f>E13+F13*G13/100</f>
        <v>0</v>
      </c>
      <c r="BA13" s="1">
        <v>8</v>
      </c>
    </row>
    <row r="14" spans="1:9" ht="13.5" thickBot="1">
      <c r="A14" s="250"/>
      <c r="B14" s="251" t="s">
        <v>86</v>
      </c>
      <c r="C14" s="252"/>
      <c r="D14" s="253"/>
      <c r="E14" s="254"/>
      <c r="F14" s="255"/>
      <c r="G14" s="255"/>
      <c r="H14" s="256">
        <f>SUM(I13:I13)</f>
        <v>0</v>
      </c>
      <c r="I14" s="257"/>
    </row>
    <row r="16" spans="2:9" ht="12.75">
      <c r="B16" s="14"/>
      <c r="F16" s="258"/>
      <c r="G16" s="259"/>
      <c r="H16" s="259"/>
      <c r="I16" s="54"/>
    </row>
    <row r="17" spans="6:9" ht="12.75">
      <c r="F17" s="258"/>
      <c r="G17" s="259"/>
      <c r="H17" s="259"/>
      <c r="I17" s="54"/>
    </row>
    <row r="18" spans="6:9" ht="12.75">
      <c r="F18" s="258"/>
      <c r="G18" s="259"/>
      <c r="H18" s="259"/>
      <c r="I18" s="54"/>
    </row>
    <row r="19" spans="6:9" ht="12.75">
      <c r="F19" s="258"/>
      <c r="G19" s="259"/>
      <c r="H19" s="259"/>
      <c r="I19" s="54"/>
    </row>
    <row r="20" spans="6:9" ht="12.75">
      <c r="F20" s="258"/>
      <c r="G20" s="259"/>
      <c r="H20" s="259"/>
      <c r="I20" s="54"/>
    </row>
    <row r="21" spans="6:9" ht="12.75">
      <c r="F21" s="258"/>
      <c r="G21" s="259"/>
      <c r="H21" s="259"/>
      <c r="I21" s="54"/>
    </row>
    <row r="22" spans="6:9" ht="12.75">
      <c r="F22" s="258"/>
      <c r="G22" s="259"/>
      <c r="H22" s="259"/>
      <c r="I22" s="54"/>
    </row>
    <row r="23" spans="6:9" ht="12.75"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8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'b 1 Rek'!H1</f>
        <v>1</v>
      </c>
      <c r="G3" s="268"/>
    </row>
    <row r="4" spans="1:7" ht="13.5" thickBot="1">
      <c r="A4" s="269" t="s">
        <v>78</v>
      </c>
      <c r="B4" s="214"/>
      <c r="C4" s="215" t="s">
        <v>249</v>
      </c>
      <c r="D4" s="270"/>
      <c r="E4" s="271" t="str">
        <f>'b 1 Rek'!G2</f>
        <v>Změny okna -úprava po kontrole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251</v>
      </c>
      <c r="C7" s="284" t="s">
        <v>252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254</v>
      </c>
      <c r="C8" s="295" t="s">
        <v>255</v>
      </c>
      <c r="D8" s="296" t="s">
        <v>124</v>
      </c>
      <c r="E8" s="297">
        <v>-1</v>
      </c>
      <c r="F8" s="297">
        <v>9174.06</v>
      </c>
      <c r="G8" s="298">
        <f>E8*F8</f>
        <v>-9174.06</v>
      </c>
      <c r="H8" s="299">
        <v>0</v>
      </c>
      <c r="I8" s="300">
        <f>E8*H8</f>
        <v>0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2</v>
      </c>
      <c r="BA8" s="261">
        <f>IF(AZ8=1,G8,0)</f>
        <v>0</v>
      </c>
      <c r="BB8" s="261">
        <f>IF(AZ8=2,G8,0)</f>
        <v>-9174.06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103</v>
      </c>
      <c r="C9" s="304" t="s">
        <v>253</v>
      </c>
      <c r="D9" s="305"/>
      <c r="E9" s="306"/>
      <c r="F9" s="307"/>
      <c r="G9" s="308">
        <f>SUM(G7:G8)</f>
        <v>-9174.06</v>
      </c>
      <c r="H9" s="309"/>
      <c r="I9" s="310">
        <f>SUM(I7:I8)</f>
        <v>0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-9174.06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ht="12.75">
      <c r="E10" s="261"/>
    </row>
    <row r="11" ht="12.75">
      <c r="E11" s="261"/>
    </row>
    <row r="12" ht="12.75">
      <c r="E12" s="261"/>
    </row>
    <row r="13" ht="12.75">
      <c r="E13" s="261"/>
    </row>
    <row r="14" ht="12.75">
      <c r="E14" s="261"/>
    </row>
    <row r="15" ht="12.75">
      <c r="E15" s="261"/>
    </row>
    <row r="16" ht="12.75">
      <c r="E16" s="261"/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spans="1:7" ht="12.75">
      <c r="A33" s="301"/>
      <c r="B33" s="301"/>
      <c r="C33" s="301"/>
      <c r="D33" s="301"/>
      <c r="E33" s="301"/>
      <c r="F33" s="301"/>
      <c r="G33" s="301"/>
    </row>
    <row r="34" spans="1:7" ht="12.75">
      <c r="A34" s="301"/>
      <c r="B34" s="301"/>
      <c r="C34" s="301"/>
      <c r="D34" s="301"/>
      <c r="E34" s="301"/>
      <c r="F34" s="301"/>
      <c r="G34" s="301"/>
    </row>
    <row r="35" spans="1:7" ht="12.75">
      <c r="A35" s="301"/>
      <c r="B35" s="301"/>
      <c r="C35" s="301"/>
      <c r="D35" s="301"/>
      <c r="E35" s="301"/>
      <c r="F35" s="301"/>
      <c r="G35" s="301"/>
    </row>
    <row r="36" spans="1:7" ht="12.75">
      <c r="A36" s="301"/>
      <c r="B36" s="301"/>
      <c r="C36" s="301"/>
      <c r="D36" s="301"/>
      <c r="E36" s="301"/>
      <c r="F36" s="301"/>
      <c r="G36" s="30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spans="1:2" ht="12.75">
      <c r="A68" s="312"/>
      <c r="B68" s="312"/>
    </row>
    <row r="69" spans="1:7" ht="12.75">
      <c r="A69" s="301"/>
      <c r="B69" s="301"/>
      <c r="C69" s="313"/>
      <c r="D69" s="313"/>
      <c r="E69" s="314"/>
      <c r="F69" s="313"/>
      <c r="G69" s="315"/>
    </row>
    <row r="70" spans="1:7" ht="12.75">
      <c r="A70" s="316"/>
      <c r="B70" s="316"/>
      <c r="C70" s="301"/>
      <c r="D70" s="301"/>
      <c r="E70" s="317"/>
      <c r="F70" s="301"/>
      <c r="G70" s="301"/>
    </row>
    <row r="71" spans="1:7" ht="12.75">
      <c r="A71" s="301"/>
      <c r="B71" s="301"/>
      <c r="C71" s="301"/>
      <c r="D71" s="301"/>
      <c r="E71" s="317"/>
      <c r="F71" s="301"/>
      <c r="G71" s="301"/>
    </row>
    <row r="72" spans="1:7" ht="12.75">
      <c r="A72" s="301"/>
      <c r="B72" s="301"/>
      <c r="C72" s="301"/>
      <c r="D72" s="301"/>
      <c r="E72" s="317"/>
      <c r="F72" s="301"/>
      <c r="G72" s="301"/>
    </row>
    <row r="73" spans="1:7" ht="12.75">
      <c r="A73" s="301"/>
      <c r="B73" s="301"/>
      <c r="C73" s="301"/>
      <c r="D73" s="301"/>
      <c r="E73" s="317"/>
      <c r="F73" s="301"/>
      <c r="G73" s="301"/>
    </row>
    <row r="74" spans="1:7" ht="12.75">
      <c r="A74" s="301"/>
      <c r="B74" s="301"/>
      <c r="C74" s="301"/>
      <c r="D74" s="301"/>
      <c r="E74" s="317"/>
      <c r="F74" s="301"/>
      <c r="G74" s="301"/>
    </row>
    <row r="75" spans="1:7" ht="12.75">
      <c r="A75" s="301"/>
      <c r="B75" s="301"/>
      <c r="C75" s="301"/>
      <c r="D75" s="301"/>
      <c r="E75" s="317"/>
      <c r="F75" s="301"/>
      <c r="G75" s="301"/>
    </row>
    <row r="76" spans="1:7" ht="12.75">
      <c r="A76" s="301"/>
      <c r="B76" s="301"/>
      <c r="C76" s="301"/>
      <c r="D76" s="301"/>
      <c r="E76" s="317"/>
      <c r="F76" s="301"/>
      <c r="G76" s="301"/>
    </row>
    <row r="77" spans="1:7" ht="12.75">
      <c r="A77" s="301"/>
      <c r="B77" s="301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110</v>
      </c>
      <c r="D2" s="105" t="s">
        <v>111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247</v>
      </c>
      <c r="B5" s="118"/>
      <c r="C5" s="119" t="s">
        <v>248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'b 2 Rek'!E9</f>
        <v>67062.5721</v>
      </c>
      <c r="D15" s="160" t="str">
        <f>'b 2 Rek'!A14</f>
        <v>Ztížené výrobní podmínky</v>
      </c>
      <c r="E15" s="161"/>
      <c r="F15" s="162"/>
      <c r="G15" s="159">
        <f>'b 2 Rek'!I14</f>
        <v>0</v>
      </c>
    </row>
    <row r="16" spans="1:7" ht="15.75" customHeight="1">
      <c r="A16" s="157" t="s">
        <v>54</v>
      </c>
      <c r="B16" s="158" t="s">
        <v>55</v>
      </c>
      <c r="C16" s="159">
        <f>'b 2 Rek'!F9</f>
        <v>0</v>
      </c>
      <c r="D16" s="109" t="str">
        <f>'b 2 Rek'!A15</f>
        <v>Oborová přirážka</v>
      </c>
      <c r="E16" s="163"/>
      <c r="F16" s="164"/>
      <c r="G16" s="159">
        <f>'b 2 Rek'!I15</f>
        <v>0</v>
      </c>
    </row>
    <row r="17" spans="1:7" ht="15.75" customHeight="1">
      <c r="A17" s="157" t="s">
        <v>56</v>
      </c>
      <c r="B17" s="158" t="s">
        <v>57</v>
      </c>
      <c r="C17" s="159">
        <f>'b 2 Rek'!H9</f>
        <v>0</v>
      </c>
      <c r="D17" s="109" t="str">
        <f>'b 2 Rek'!A16</f>
        <v>Přesun stavebních kapacit</v>
      </c>
      <c r="E17" s="163"/>
      <c r="F17" s="164"/>
      <c r="G17" s="159">
        <f>'b 2 Rek'!I16</f>
        <v>0</v>
      </c>
    </row>
    <row r="18" spans="1:7" ht="15.75" customHeight="1">
      <c r="A18" s="165" t="s">
        <v>58</v>
      </c>
      <c r="B18" s="166" t="s">
        <v>59</v>
      </c>
      <c r="C18" s="159">
        <f>'b 2 Rek'!G9</f>
        <v>0</v>
      </c>
      <c r="D18" s="109" t="str">
        <f>'b 2 Rek'!A17</f>
        <v>Mimostaveništní doprava</v>
      </c>
      <c r="E18" s="163"/>
      <c r="F18" s="164"/>
      <c r="G18" s="159">
        <f>'b 2 Rek'!I17</f>
        <v>0</v>
      </c>
    </row>
    <row r="19" spans="1:7" ht="15.75" customHeight="1">
      <c r="A19" s="167" t="s">
        <v>60</v>
      </c>
      <c r="B19" s="158"/>
      <c r="C19" s="159">
        <f>SUM(C15:C18)</f>
        <v>67062.5721</v>
      </c>
      <c r="D19" s="109" t="str">
        <f>'b 2 Rek'!A18</f>
        <v>Zařízení staveniště</v>
      </c>
      <c r="E19" s="163"/>
      <c r="F19" s="164"/>
      <c r="G19" s="159">
        <f>'b 2 Rek'!I18</f>
        <v>0</v>
      </c>
    </row>
    <row r="20" spans="1:7" ht="15.75" customHeight="1">
      <c r="A20" s="167"/>
      <c r="B20" s="158"/>
      <c r="C20" s="159"/>
      <c r="D20" s="109" t="str">
        <f>'b 2 Rek'!A19</f>
        <v>Provoz investora</v>
      </c>
      <c r="E20" s="163"/>
      <c r="F20" s="164"/>
      <c r="G20" s="159">
        <f>'b 2 Rek'!I19</f>
        <v>0</v>
      </c>
    </row>
    <row r="21" spans="1:7" ht="15.75" customHeight="1">
      <c r="A21" s="167" t="s">
        <v>30</v>
      </c>
      <c r="B21" s="158"/>
      <c r="C21" s="159">
        <f>'b 2 Rek'!I9</f>
        <v>0</v>
      </c>
      <c r="D21" s="109" t="str">
        <f>'b 2 Rek'!A20</f>
        <v>Kompletační činnost (IČD)</v>
      </c>
      <c r="E21" s="163"/>
      <c r="F21" s="164"/>
      <c r="G21" s="159">
        <f>'b 2 Rek'!I20</f>
        <v>0</v>
      </c>
    </row>
    <row r="22" spans="1:7" ht="15.75" customHeight="1">
      <c r="A22" s="168" t="s">
        <v>61</v>
      </c>
      <c r="B22" s="137"/>
      <c r="C22" s="159">
        <f>C19+C21</f>
        <v>67062.5721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67062.5721</v>
      </c>
      <c r="D23" s="172" t="s">
        <v>64</v>
      </c>
      <c r="E23" s="173"/>
      <c r="F23" s="174"/>
      <c r="G23" s="159">
        <f>'b 2 Rek'!H22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67062.5721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13413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80476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1:BE7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110</v>
      </c>
      <c r="I1" s="212"/>
    </row>
    <row r="2" spans="1:9" ht="13.5" thickBot="1">
      <c r="A2" s="213" t="s">
        <v>78</v>
      </c>
      <c r="B2" s="214"/>
      <c r="C2" s="215" t="s">
        <v>249</v>
      </c>
      <c r="D2" s="216"/>
      <c r="E2" s="217"/>
      <c r="F2" s="216"/>
      <c r="G2" s="218" t="s">
        <v>111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2.75">
      <c r="A7" s="318" t="str">
        <f>'b 2 Pol'!B7</f>
        <v>61</v>
      </c>
      <c r="B7" s="70" t="str">
        <f>'b 2 Pol'!C7</f>
        <v>Upravy povrchů vnitřní</v>
      </c>
      <c r="D7" s="230"/>
      <c r="E7" s="319">
        <f>'b 2 Pol'!BA13</f>
        <v>65422.105500000005</v>
      </c>
      <c r="F7" s="320">
        <f>'b 2 Pol'!BB13</f>
        <v>0</v>
      </c>
      <c r="G7" s="320">
        <f>'b 2 Pol'!BC13</f>
        <v>0</v>
      </c>
      <c r="H7" s="320">
        <f>'b 2 Pol'!BD13</f>
        <v>0</v>
      </c>
      <c r="I7" s="321">
        <f>'b 2 Pol'!BE13</f>
        <v>0</v>
      </c>
    </row>
    <row r="8" spans="1:9" s="137" customFormat="1" ht="13.5" thickBot="1">
      <c r="A8" s="318" t="str">
        <f>'b 2 Pol'!B14</f>
        <v>99</v>
      </c>
      <c r="B8" s="70" t="str">
        <f>'b 2 Pol'!C14</f>
        <v>Staveništní přesun hmot</v>
      </c>
      <c r="D8" s="230"/>
      <c r="E8" s="319">
        <f>'b 2 Pol'!BA16</f>
        <v>1640.4666</v>
      </c>
      <c r="F8" s="320">
        <f>'b 2 Pol'!BB16</f>
        <v>0</v>
      </c>
      <c r="G8" s="320">
        <f>'b 2 Pol'!BC16</f>
        <v>0</v>
      </c>
      <c r="H8" s="320">
        <f>'b 2 Pol'!BD16</f>
        <v>0</v>
      </c>
      <c r="I8" s="321">
        <f>'b 2 Pol'!BE16</f>
        <v>0</v>
      </c>
    </row>
    <row r="9" spans="1:9" s="14" customFormat="1" ht="13.5" thickBot="1">
      <c r="A9" s="231"/>
      <c r="B9" s="232" t="s">
        <v>81</v>
      </c>
      <c r="C9" s="232"/>
      <c r="D9" s="233"/>
      <c r="E9" s="234">
        <f>SUM(E7:E8)</f>
        <v>67062.5721</v>
      </c>
      <c r="F9" s="235">
        <f>SUM(F7:F8)</f>
        <v>0</v>
      </c>
      <c r="G9" s="235">
        <f>SUM(G7:G8)</f>
        <v>0</v>
      </c>
      <c r="H9" s="235">
        <f>SUM(H7:H8)</f>
        <v>0</v>
      </c>
      <c r="I9" s="236">
        <f>SUM(I7:I8)</f>
        <v>0</v>
      </c>
    </row>
    <row r="10" spans="1:9" ht="12.7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57" ht="19.5" customHeight="1">
      <c r="A11" s="222" t="s">
        <v>82</v>
      </c>
      <c r="B11" s="222"/>
      <c r="C11" s="222"/>
      <c r="D11" s="222"/>
      <c r="E11" s="222"/>
      <c r="F11" s="222"/>
      <c r="G11" s="237"/>
      <c r="H11" s="222"/>
      <c r="I11" s="222"/>
      <c r="BA11" s="143"/>
      <c r="BB11" s="143"/>
      <c r="BC11" s="143"/>
      <c r="BD11" s="143"/>
      <c r="BE11" s="143"/>
    </row>
    <row r="12" ht="13.5" thickBot="1"/>
    <row r="13" spans="1:9" ht="12.75">
      <c r="A13" s="175" t="s">
        <v>83</v>
      </c>
      <c r="B13" s="176"/>
      <c r="C13" s="176"/>
      <c r="D13" s="238"/>
      <c r="E13" s="239" t="s">
        <v>84</v>
      </c>
      <c r="F13" s="240" t="s">
        <v>13</v>
      </c>
      <c r="G13" s="241" t="s">
        <v>85</v>
      </c>
      <c r="H13" s="242"/>
      <c r="I13" s="243" t="s">
        <v>84</v>
      </c>
    </row>
    <row r="14" spans="1:53" ht="12.75">
      <c r="A14" s="167" t="s">
        <v>167</v>
      </c>
      <c r="B14" s="158"/>
      <c r="C14" s="158"/>
      <c r="D14" s="244"/>
      <c r="E14" s="245">
        <v>0</v>
      </c>
      <c r="F14" s="246">
        <v>0</v>
      </c>
      <c r="G14" s="247">
        <v>67062.5721</v>
      </c>
      <c r="H14" s="248"/>
      <c r="I14" s="249">
        <f>E14+F14*G14/100</f>
        <v>0</v>
      </c>
      <c r="BA14" s="1">
        <v>0</v>
      </c>
    </row>
    <row r="15" spans="1:53" ht="12.75">
      <c r="A15" s="167" t="s">
        <v>168</v>
      </c>
      <c r="B15" s="158"/>
      <c r="C15" s="158"/>
      <c r="D15" s="244"/>
      <c r="E15" s="245">
        <v>0</v>
      </c>
      <c r="F15" s="246">
        <v>0</v>
      </c>
      <c r="G15" s="247">
        <v>67062.5721</v>
      </c>
      <c r="H15" s="248"/>
      <c r="I15" s="249">
        <f>E15+F15*G15/100</f>
        <v>0</v>
      </c>
      <c r="BA15" s="1">
        <v>0</v>
      </c>
    </row>
    <row r="16" spans="1:53" ht="12.75">
      <c r="A16" s="167" t="s">
        <v>169</v>
      </c>
      <c r="B16" s="158"/>
      <c r="C16" s="158"/>
      <c r="D16" s="244"/>
      <c r="E16" s="245">
        <v>0</v>
      </c>
      <c r="F16" s="246">
        <v>0</v>
      </c>
      <c r="G16" s="247">
        <v>67062.5721</v>
      </c>
      <c r="H16" s="248"/>
      <c r="I16" s="249">
        <f>E16+F16*G16/100</f>
        <v>0</v>
      </c>
      <c r="BA16" s="1">
        <v>0</v>
      </c>
    </row>
    <row r="17" spans="1:53" ht="12.75">
      <c r="A17" s="167" t="s">
        <v>170</v>
      </c>
      <c r="B17" s="158"/>
      <c r="C17" s="158"/>
      <c r="D17" s="244"/>
      <c r="E17" s="245">
        <v>0</v>
      </c>
      <c r="F17" s="246">
        <v>0</v>
      </c>
      <c r="G17" s="247">
        <v>67062.5721</v>
      </c>
      <c r="H17" s="248"/>
      <c r="I17" s="249">
        <f>E17+F17*G17/100</f>
        <v>0</v>
      </c>
      <c r="BA17" s="1">
        <v>0</v>
      </c>
    </row>
    <row r="18" spans="1:53" ht="12.75">
      <c r="A18" s="167" t="s">
        <v>171</v>
      </c>
      <c r="B18" s="158"/>
      <c r="C18" s="158"/>
      <c r="D18" s="244"/>
      <c r="E18" s="245">
        <v>0</v>
      </c>
      <c r="F18" s="246">
        <v>0</v>
      </c>
      <c r="G18" s="247">
        <v>67062.5721</v>
      </c>
      <c r="H18" s="248"/>
      <c r="I18" s="249">
        <f>E18+F18*G18/100</f>
        <v>0</v>
      </c>
      <c r="BA18" s="1">
        <v>1</v>
      </c>
    </row>
    <row r="19" spans="1:53" ht="12.75">
      <c r="A19" s="167" t="s">
        <v>172</v>
      </c>
      <c r="B19" s="158"/>
      <c r="C19" s="158"/>
      <c r="D19" s="244"/>
      <c r="E19" s="245">
        <v>0</v>
      </c>
      <c r="F19" s="246">
        <v>0</v>
      </c>
      <c r="G19" s="247">
        <v>67062.5721</v>
      </c>
      <c r="H19" s="248"/>
      <c r="I19" s="249">
        <f>E19+F19*G19/100</f>
        <v>0</v>
      </c>
      <c r="BA19" s="1">
        <v>1</v>
      </c>
    </row>
    <row r="20" spans="1:53" ht="12.75">
      <c r="A20" s="167" t="s">
        <v>173</v>
      </c>
      <c r="B20" s="158"/>
      <c r="C20" s="158"/>
      <c r="D20" s="244"/>
      <c r="E20" s="245">
        <v>0</v>
      </c>
      <c r="F20" s="246">
        <v>0</v>
      </c>
      <c r="G20" s="247">
        <v>67062.5721</v>
      </c>
      <c r="H20" s="248"/>
      <c r="I20" s="249">
        <f>E20+F20*G20/100</f>
        <v>0</v>
      </c>
      <c r="BA20" s="1">
        <v>2</v>
      </c>
    </row>
    <row r="21" spans="1:53" ht="12.75">
      <c r="A21" s="167" t="s">
        <v>174</v>
      </c>
      <c r="B21" s="158"/>
      <c r="C21" s="158"/>
      <c r="D21" s="244"/>
      <c r="E21" s="245">
        <v>0</v>
      </c>
      <c r="F21" s="246">
        <v>0</v>
      </c>
      <c r="G21" s="247">
        <v>67062.5721</v>
      </c>
      <c r="H21" s="248"/>
      <c r="I21" s="249">
        <f>E21+F21*G21/100</f>
        <v>0</v>
      </c>
      <c r="BA21" s="1">
        <v>2</v>
      </c>
    </row>
    <row r="22" spans="1:9" ht="13.5" thickBot="1">
      <c r="A22" s="250"/>
      <c r="B22" s="251" t="s">
        <v>86</v>
      </c>
      <c r="C22" s="252"/>
      <c r="D22" s="253"/>
      <c r="E22" s="254"/>
      <c r="F22" s="255"/>
      <c r="G22" s="255"/>
      <c r="H22" s="256">
        <f>SUM(I14:I21)</f>
        <v>0</v>
      </c>
      <c r="I22" s="257"/>
    </row>
    <row r="24" spans="2:9" ht="12.75">
      <c r="B24" s="14"/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/>
  <dimension ref="A1:CB89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'b 2 Rek'!H1</f>
        <v>2</v>
      </c>
      <c r="G3" s="268"/>
    </row>
    <row r="4" spans="1:7" ht="13.5" thickBot="1">
      <c r="A4" s="269" t="s">
        <v>78</v>
      </c>
      <c r="B4" s="214"/>
      <c r="C4" s="215" t="s">
        <v>249</v>
      </c>
      <c r="D4" s="270"/>
      <c r="E4" s="271" t="str">
        <f>'b 2 Rek'!G2</f>
        <v>Zapravení otvorů vnitřní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112</v>
      </c>
      <c r="C7" s="284" t="s">
        <v>113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115</v>
      </c>
      <c r="C8" s="295" t="s">
        <v>116</v>
      </c>
      <c r="D8" s="296" t="s">
        <v>117</v>
      </c>
      <c r="E8" s="297">
        <v>36.66</v>
      </c>
      <c r="F8" s="297">
        <v>200</v>
      </c>
      <c r="G8" s="298">
        <f>E8*F8</f>
        <v>7331.999999999999</v>
      </c>
      <c r="H8" s="299">
        <v>0.0400000000000205</v>
      </c>
      <c r="I8" s="300">
        <f>E8*H8</f>
        <v>1.4664000000007513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7331.999999999999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12.75">
      <c r="A9" s="293">
        <v>2</v>
      </c>
      <c r="B9" s="294" t="s">
        <v>122</v>
      </c>
      <c r="C9" s="295" t="s">
        <v>123</v>
      </c>
      <c r="D9" s="296" t="s">
        <v>124</v>
      </c>
      <c r="E9" s="297">
        <v>152</v>
      </c>
      <c r="F9" s="297">
        <v>76.5</v>
      </c>
      <c r="G9" s="298">
        <f>E9*F9</f>
        <v>11628</v>
      </c>
      <c r="H9" s="299">
        <v>0.00493999999999772</v>
      </c>
      <c r="I9" s="300">
        <f>E9*H9</f>
        <v>0.7508799999996534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11628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80" ht="12.75">
      <c r="A10" s="293">
        <v>3</v>
      </c>
      <c r="B10" s="294" t="s">
        <v>125</v>
      </c>
      <c r="C10" s="295" t="s">
        <v>126</v>
      </c>
      <c r="D10" s="296" t="s">
        <v>127</v>
      </c>
      <c r="E10" s="297">
        <v>-421.65</v>
      </c>
      <c r="F10" s="297">
        <v>23.83</v>
      </c>
      <c r="G10" s="298">
        <f>E10*F10</f>
        <v>-10047.919499999998</v>
      </c>
      <c r="H10" s="299">
        <v>0.00430999999999671</v>
      </c>
      <c r="I10" s="300">
        <f>E10*H10</f>
        <v>-1.8173114999986126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-10047.919499999998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80" ht="12.75">
      <c r="A11" s="293">
        <v>4</v>
      </c>
      <c r="B11" s="294" t="s">
        <v>128</v>
      </c>
      <c r="C11" s="295" t="s">
        <v>129</v>
      </c>
      <c r="D11" s="296" t="s">
        <v>117</v>
      </c>
      <c r="E11" s="297">
        <v>132.8925</v>
      </c>
      <c r="F11" s="297">
        <v>390</v>
      </c>
      <c r="G11" s="298">
        <f>E11*F11</f>
        <v>51828.075000000004</v>
      </c>
      <c r="H11" s="299">
        <v>0.0572900000000232</v>
      </c>
      <c r="I11" s="300">
        <f>E11*H11</f>
        <v>7.613411325003083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51828.075000000004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5</v>
      </c>
      <c r="B12" s="294" t="s">
        <v>134</v>
      </c>
      <c r="C12" s="295" t="s">
        <v>135</v>
      </c>
      <c r="D12" s="296" t="s">
        <v>117</v>
      </c>
      <c r="E12" s="297">
        <v>24.01</v>
      </c>
      <c r="F12" s="297">
        <v>195</v>
      </c>
      <c r="G12" s="298">
        <f>E12*F12</f>
        <v>4681.950000000001</v>
      </c>
      <c r="H12" s="299">
        <v>0.0986799999999448</v>
      </c>
      <c r="I12" s="300">
        <f>E12*H12</f>
        <v>2.3693067999986748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4681.950000000001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57" ht="12.75">
      <c r="A13" s="302"/>
      <c r="B13" s="303" t="s">
        <v>103</v>
      </c>
      <c r="C13" s="304" t="s">
        <v>114</v>
      </c>
      <c r="D13" s="305"/>
      <c r="E13" s="306"/>
      <c r="F13" s="307"/>
      <c r="G13" s="308">
        <f>SUM(G7:G12)</f>
        <v>65422.105500000005</v>
      </c>
      <c r="H13" s="309"/>
      <c r="I13" s="310">
        <f>SUM(I7:I12)</f>
        <v>10.38268662500355</v>
      </c>
      <c r="J13" s="309"/>
      <c r="K13" s="310">
        <f>SUM(K7:K12)</f>
        <v>0</v>
      </c>
      <c r="O13" s="292">
        <v>4</v>
      </c>
      <c r="BA13" s="311">
        <f>SUM(BA7:BA12)</f>
        <v>65422.105500000005</v>
      </c>
      <c r="BB13" s="311">
        <f>SUM(BB7:BB12)</f>
        <v>0</v>
      </c>
      <c r="BC13" s="311">
        <f>SUM(BC7:BC12)</f>
        <v>0</v>
      </c>
      <c r="BD13" s="311">
        <f>SUM(BD7:BD12)</f>
        <v>0</v>
      </c>
      <c r="BE13" s="311">
        <f>SUM(BE7:BE12)</f>
        <v>0</v>
      </c>
    </row>
    <row r="14" spans="1:15" ht="12.75">
      <c r="A14" s="282" t="s">
        <v>100</v>
      </c>
      <c r="B14" s="283" t="s">
        <v>148</v>
      </c>
      <c r="C14" s="284" t="s">
        <v>149</v>
      </c>
      <c r="D14" s="285"/>
      <c r="E14" s="286"/>
      <c r="F14" s="286"/>
      <c r="G14" s="287"/>
      <c r="H14" s="288"/>
      <c r="I14" s="289"/>
      <c r="J14" s="290"/>
      <c r="K14" s="291"/>
      <c r="O14" s="292">
        <v>1</v>
      </c>
    </row>
    <row r="15" spans="1:80" ht="12.75">
      <c r="A15" s="293">
        <v>6</v>
      </c>
      <c r="B15" s="294" t="s">
        <v>151</v>
      </c>
      <c r="C15" s="295" t="s">
        <v>152</v>
      </c>
      <c r="D15" s="296" t="s">
        <v>153</v>
      </c>
      <c r="E15" s="297">
        <v>10.3827</v>
      </c>
      <c r="F15" s="297">
        <v>158</v>
      </c>
      <c r="G15" s="298">
        <f>E15*F15</f>
        <v>1640.4666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1640.4666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103</v>
      </c>
      <c r="C16" s="304" t="s">
        <v>150</v>
      </c>
      <c r="D16" s="305"/>
      <c r="E16" s="306"/>
      <c r="F16" s="307"/>
      <c r="G16" s="308">
        <f>SUM(G14:G15)</f>
        <v>1640.4666</v>
      </c>
      <c r="H16" s="309"/>
      <c r="I16" s="310">
        <f>SUM(I14:I15)</f>
        <v>0</v>
      </c>
      <c r="J16" s="309"/>
      <c r="K16" s="310">
        <f>SUM(K14:K15)</f>
        <v>0</v>
      </c>
      <c r="O16" s="292">
        <v>4</v>
      </c>
      <c r="BA16" s="311">
        <f>SUM(BA14:BA15)</f>
        <v>1640.4666</v>
      </c>
      <c r="BB16" s="311">
        <f>SUM(BB14:BB15)</f>
        <v>0</v>
      </c>
      <c r="BC16" s="311">
        <f>SUM(BC14:BC15)</f>
        <v>0</v>
      </c>
      <c r="BD16" s="311">
        <f>SUM(BD14:BD15)</f>
        <v>0</v>
      </c>
      <c r="BE16" s="311">
        <f>SUM(BE14:BE15)</f>
        <v>0</v>
      </c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ht="12.75">
      <c r="E34" s="261"/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spans="1:7" ht="12.75">
      <c r="A40" s="301"/>
      <c r="B40" s="301"/>
      <c r="C40" s="301"/>
      <c r="D40" s="301"/>
      <c r="E40" s="301"/>
      <c r="F40" s="301"/>
      <c r="G40" s="301"/>
    </row>
    <row r="41" spans="1:7" ht="12.75">
      <c r="A41" s="301"/>
      <c r="B41" s="301"/>
      <c r="C41" s="301"/>
      <c r="D41" s="301"/>
      <c r="E41" s="301"/>
      <c r="F41" s="301"/>
      <c r="G41" s="301"/>
    </row>
    <row r="42" spans="1:7" ht="12.75">
      <c r="A42" s="301"/>
      <c r="B42" s="301"/>
      <c r="C42" s="301"/>
      <c r="D42" s="301"/>
      <c r="E42" s="301"/>
      <c r="F42" s="301"/>
      <c r="G42" s="301"/>
    </row>
    <row r="43" spans="1:7" ht="12.75">
      <c r="A43" s="301"/>
      <c r="B43" s="301"/>
      <c r="C43" s="301"/>
      <c r="D43" s="301"/>
      <c r="E43" s="301"/>
      <c r="F43" s="301"/>
      <c r="G43" s="30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spans="1:2" ht="12.75">
      <c r="A75" s="312"/>
      <c r="B75" s="312"/>
    </row>
    <row r="76" spans="1:7" ht="12.75">
      <c r="A76" s="301"/>
      <c r="B76" s="301"/>
      <c r="C76" s="313"/>
      <c r="D76" s="313"/>
      <c r="E76" s="314"/>
      <c r="F76" s="313"/>
      <c r="G76" s="315"/>
    </row>
    <row r="77" spans="1:7" ht="12.75">
      <c r="A77" s="316"/>
      <c r="B77" s="316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  <row r="83" spans="1:7" ht="12.75">
      <c r="A83" s="301"/>
      <c r="B83" s="301"/>
      <c r="C83" s="301"/>
      <c r="D83" s="301"/>
      <c r="E83" s="317"/>
      <c r="F83" s="301"/>
      <c r="G83" s="301"/>
    </row>
    <row r="84" spans="1:7" ht="12.75">
      <c r="A84" s="301"/>
      <c r="B84" s="301"/>
      <c r="C84" s="301"/>
      <c r="D84" s="301"/>
      <c r="E84" s="317"/>
      <c r="F84" s="301"/>
      <c r="G84" s="301"/>
    </row>
    <row r="85" spans="1:7" ht="12.75">
      <c r="A85" s="301"/>
      <c r="B85" s="301"/>
      <c r="C85" s="301"/>
      <c r="D85" s="301"/>
      <c r="E85" s="317"/>
      <c r="F85" s="301"/>
      <c r="G85" s="301"/>
    </row>
    <row r="86" spans="1:7" ht="12.75">
      <c r="A86" s="301"/>
      <c r="B86" s="301"/>
      <c r="C86" s="301"/>
      <c r="D86" s="301"/>
      <c r="E86" s="317"/>
      <c r="F86" s="301"/>
      <c r="G86" s="301"/>
    </row>
    <row r="87" spans="1:7" ht="12.75">
      <c r="A87" s="301"/>
      <c r="B87" s="301"/>
      <c r="C87" s="301"/>
      <c r="D87" s="301"/>
      <c r="E87" s="317"/>
      <c r="F87" s="301"/>
      <c r="G87" s="301"/>
    </row>
    <row r="88" spans="1:7" ht="12.75">
      <c r="A88" s="301"/>
      <c r="B88" s="301"/>
      <c r="C88" s="301"/>
      <c r="D88" s="301"/>
      <c r="E88" s="317"/>
      <c r="F88" s="301"/>
      <c r="G88" s="301"/>
    </row>
    <row r="89" spans="1:7" ht="12.75">
      <c r="A89" s="301"/>
      <c r="B89" s="301"/>
      <c r="C89" s="301"/>
      <c r="D89" s="301"/>
      <c r="E89" s="317"/>
      <c r="F89" s="301"/>
      <c r="G89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239</v>
      </c>
      <c r="D2" s="105" t="s">
        <v>240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247</v>
      </c>
      <c r="B5" s="118"/>
      <c r="C5" s="119" t="s">
        <v>248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'b 7 Rek'!E8</f>
        <v>9120</v>
      </c>
      <c r="D15" s="160">
        <f>'b 7 Rek'!A16</f>
        <v>0</v>
      </c>
      <c r="E15" s="161"/>
      <c r="F15" s="162"/>
      <c r="G15" s="159">
        <f>'b 7 Rek'!I16</f>
        <v>0</v>
      </c>
    </row>
    <row r="16" spans="1:7" ht="15.75" customHeight="1">
      <c r="A16" s="157" t="s">
        <v>54</v>
      </c>
      <c r="B16" s="158" t="s">
        <v>55</v>
      </c>
      <c r="C16" s="159">
        <f>'b 7 Rek'!F8</f>
        <v>0</v>
      </c>
      <c r="D16" s="109"/>
      <c r="E16" s="163"/>
      <c r="F16" s="164"/>
      <c r="G16" s="159"/>
    </row>
    <row r="17" spans="1:7" ht="15.75" customHeight="1">
      <c r="A17" s="157" t="s">
        <v>56</v>
      </c>
      <c r="B17" s="158" t="s">
        <v>57</v>
      </c>
      <c r="C17" s="159">
        <f>'b 7 Rek'!H8</f>
        <v>0</v>
      </c>
      <c r="D17" s="109"/>
      <c r="E17" s="163"/>
      <c r="F17" s="164"/>
      <c r="G17" s="159"/>
    </row>
    <row r="18" spans="1:7" ht="15.75" customHeight="1">
      <c r="A18" s="165" t="s">
        <v>58</v>
      </c>
      <c r="B18" s="166" t="s">
        <v>59</v>
      </c>
      <c r="C18" s="159">
        <f>'b 7 Rek'!G8</f>
        <v>0</v>
      </c>
      <c r="D18" s="109"/>
      <c r="E18" s="163"/>
      <c r="F18" s="164"/>
      <c r="G18" s="159"/>
    </row>
    <row r="19" spans="1:7" ht="15.75" customHeight="1">
      <c r="A19" s="167" t="s">
        <v>60</v>
      </c>
      <c r="B19" s="158"/>
      <c r="C19" s="159">
        <f>SUM(C15:C18)</f>
        <v>9120</v>
      </c>
      <c r="D19" s="109"/>
      <c r="E19" s="163"/>
      <c r="F19" s="164"/>
      <c r="G19" s="159"/>
    </row>
    <row r="20" spans="1:7" ht="15.75" customHeight="1">
      <c r="A20" s="167"/>
      <c r="B20" s="158"/>
      <c r="C20" s="159"/>
      <c r="D20" s="109"/>
      <c r="E20" s="163"/>
      <c r="F20" s="164"/>
      <c r="G20" s="159"/>
    </row>
    <row r="21" spans="1:7" ht="15.75" customHeight="1">
      <c r="A21" s="167" t="s">
        <v>30</v>
      </c>
      <c r="B21" s="158"/>
      <c r="C21" s="159">
        <f>'b 7 Rek'!I8</f>
        <v>0</v>
      </c>
      <c r="D21" s="109"/>
      <c r="E21" s="163"/>
      <c r="F21" s="164"/>
      <c r="G21" s="159"/>
    </row>
    <row r="22" spans="1:7" ht="15.75" customHeight="1">
      <c r="A22" s="168" t="s">
        <v>61</v>
      </c>
      <c r="B22" s="137"/>
      <c r="C22" s="159">
        <f>C19+C21</f>
        <v>9120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9120</v>
      </c>
      <c r="D23" s="172" t="s">
        <v>64</v>
      </c>
      <c r="E23" s="173"/>
      <c r="F23" s="174"/>
      <c r="G23" s="159">
        <f>'b 7 Rek'!H14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9120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1824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10944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6"/>
  <dimension ref="A1:BE6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239</v>
      </c>
      <c r="I1" s="212"/>
    </row>
    <row r="2" spans="1:9" ht="13.5" thickBot="1">
      <c r="A2" s="213" t="s">
        <v>78</v>
      </c>
      <c r="B2" s="214"/>
      <c r="C2" s="215" t="s">
        <v>249</v>
      </c>
      <c r="D2" s="216"/>
      <c r="E2" s="217"/>
      <c r="F2" s="216"/>
      <c r="G2" s="218" t="s">
        <v>240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3.5" thickBot="1">
      <c r="A7" s="318" t="str">
        <f>'b 7 Pol'!B7</f>
        <v>94</v>
      </c>
      <c r="B7" s="70" t="str">
        <f>'b 7 Pol'!C7</f>
        <v>Lešení a stavební výtahy</v>
      </c>
      <c r="D7" s="230"/>
      <c r="E7" s="319">
        <f>'b 7 Pol'!BA9</f>
        <v>9120</v>
      </c>
      <c r="F7" s="320">
        <f>'b 7 Pol'!BB9</f>
        <v>0</v>
      </c>
      <c r="G7" s="320">
        <f>'b 7 Pol'!BC9</f>
        <v>0</v>
      </c>
      <c r="H7" s="320">
        <f>'b 7 Pol'!BD9</f>
        <v>0</v>
      </c>
      <c r="I7" s="321">
        <f>'b 7 Pol'!BE9</f>
        <v>0</v>
      </c>
    </row>
    <row r="8" spans="1:9" s="14" customFormat="1" ht="13.5" thickBot="1">
      <c r="A8" s="231"/>
      <c r="B8" s="232" t="s">
        <v>81</v>
      </c>
      <c r="C8" s="232"/>
      <c r="D8" s="233"/>
      <c r="E8" s="234">
        <f>SUM(E7:E7)</f>
        <v>9120</v>
      </c>
      <c r="F8" s="235">
        <f>SUM(F7:F7)</f>
        <v>0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82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83</v>
      </c>
      <c r="B12" s="176"/>
      <c r="C12" s="176"/>
      <c r="D12" s="238"/>
      <c r="E12" s="239" t="s">
        <v>84</v>
      </c>
      <c r="F12" s="240" t="s">
        <v>13</v>
      </c>
      <c r="G12" s="241" t="s">
        <v>85</v>
      </c>
      <c r="H12" s="242"/>
      <c r="I12" s="243" t="s">
        <v>84</v>
      </c>
    </row>
    <row r="13" spans="1:53" ht="12.75">
      <c r="A13" s="167"/>
      <c r="B13" s="158"/>
      <c r="C13" s="158"/>
      <c r="D13" s="244"/>
      <c r="E13" s="245"/>
      <c r="F13" s="246"/>
      <c r="G13" s="247">
        <f>CHOOSE(BA13+1,E8+F8,E8+F8+H8,E8+F8+G8+H8,E8,F8,H8,G8,H8+G8,0)</f>
        <v>0</v>
      </c>
      <c r="H13" s="248"/>
      <c r="I13" s="249">
        <f>E13+F13*G13/100</f>
        <v>0</v>
      </c>
      <c r="BA13" s="1">
        <v>8</v>
      </c>
    </row>
    <row r="14" spans="1:9" ht="13.5" thickBot="1">
      <c r="A14" s="250"/>
      <c r="B14" s="251" t="s">
        <v>86</v>
      </c>
      <c r="C14" s="252"/>
      <c r="D14" s="253"/>
      <c r="E14" s="254"/>
      <c r="F14" s="255"/>
      <c r="G14" s="255"/>
      <c r="H14" s="256">
        <f>SUM(I13:I13)</f>
        <v>0</v>
      </c>
      <c r="I14" s="257"/>
    </row>
    <row r="16" spans="2:9" ht="12.75">
      <c r="B16" s="14"/>
      <c r="F16" s="258"/>
      <c r="G16" s="259"/>
      <c r="H16" s="259"/>
      <c r="I16" s="54"/>
    </row>
    <row r="17" spans="6:9" ht="12.75">
      <c r="F17" s="258"/>
      <c r="G17" s="259"/>
      <c r="H17" s="259"/>
      <c r="I17" s="54"/>
    </row>
    <row r="18" spans="6:9" ht="12.75">
      <c r="F18" s="258"/>
      <c r="G18" s="259"/>
      <c r="H18" s="259"/>
      <c r="I18" s="54"/>
    </row>
    <row r="19" spans="6:9" ht="12.75">
      <c r="F19" s="258"/>
      <c r="G19" s="259"/>
      <c r="H19" s="259"/>
      <c r="I19" s="54"/>
    </row>
    <row r="20" spans="6:9" ht="12.75">
      <c r="F20" s="258"/>
      <c r="G20" s="259"/>
      <c r="H20" s="259"/>
      <c r="I20" s="54"/>
    </row>
    <row r="21" spans="6:9" ht="12.75">
      <c r="F21" s="258"/>
      <c r="G21" s="259"/>
      <c r="H21" s="259"/>
      <c r="I21" s="54"/>
    </row>
    <row r="22" spans="6:9" ht="12.75">
      <c r="F22" s="258"/>
      <c r="G22" s="259"/>
      <c r="H22" s="259"/>
      <c r="I22" s="54"/>
    </row>
    <row r="23" spans="6:9" ht="12.75"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7"/>
  <dimension ref="A1:CB8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'b 7 Rek'!H1</f>
        <v>7</v>
      </c>
      <c r="G3" s="268"/>
    </row>
    <row r="4" spans="1:7" ht="13.5" thickBot="1">
      <c r="A4" s="269" t="s">
        <v>78</v>
      </c>
      <c r="B4" s="214"/>
      <c r="C4" s="215" t="s">
        <v>249</v>
      </c>
      <c r="D4" s="270"/>
      <c r="E4" s="271" t="str">
        <f>'b 7 Rek'!G2</f>
        <v>Poplatek za lešení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241</v>
      </c>
      <c r="C7" s="284" t="s">
        <v>242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244</v>
      </c>
      <c r="C8" s="295" t="s">
        <v>245</v>
      </c>
      <c r="D8" s="296" t="s">
        <v>117</v>
      </c>
      <c r="E8" s="297">
        <v>456</v>
      </c>
      <c r="F8" s="297">
        <v>20</v>
      </c>
      <c r="G8" s="298">
        <f>E8*F8</f>
        <v>9120</v>
      </c>
      <c r="H8" s="299">
        <v>0.000949999999999562</v>
      </c>
      <c r="I8" s="300">
        <f>E8*H8</f>
        <v>0.43319999999980024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9120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57" ht="12.75">
      <c r="A9" s="302"/>
      <c r="B9" s="303" t="s">
        <v>103</v>
      </c>
      <c r="C9" s="304" t="s">
        <v>243</v>
      </c>
      <c r="D9" s="305"/>
      <c r="E9" s="306"/>
      <c r="F9" s="307"/>
      <c r="G9" s="308">
        <f>SUM(G7:G8)</f>
        <v>9120</v>
      </c>
      <c r="H9" s="309"/>
      <c r="I9" s="310">
        <f>SUM(I7:I8)</f>
        <v>0.43319999999980024</v>
      </c>
      <c r="J9" s="309"/>
      <c r="K9" s="310">
        <f>SUM(K7:K8)</f>
        <v>0</v>
      </c>
      <c r="O9" s="292">
        <v>4</v>
      </c>
      <c r="BA9" s="311">
        <f>SUM(BA7:BA8)</f>
        <v>9120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ht="12.75">
      <c r="E10" s="261"/>
    </row>
    <row r="11" ht="12.75">
      <c r="E11" s="261"/>
    </row>
    <row r="12" ht="12.75">
      <c r="E12" s="261"/>
    </row>
    <row r="13" ht="12.75">
      <c r="E13" s="261"/>
    </row>
    <row r="14" ht="12.75">
      <c r="E14" s="261"/>
    </row>
    <row r="15" ht="12.75">
      <c r="E15" s="261"/>
    </row>
    <row r="16" ht="12.75">
      <c r="E16" s="261"/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spans="1:7" ht="12.75">
      <c r="A33" s="301"/>
      <c r="B33" s="301"/>
      <c r="C33" s="301"/>
      <c r="D33" s="301"/>
      <c r="E33" s="301"/>
      <c r="F33" s="301"/>
      <c r="G33" s="301"/>
    </row>
    <row r="34" spans="1:7" ht="12.75">
      <c r="A34" s="301"/>
      <c r="B34" s="301"/>
      <c r="C34" s="301"/>
      <c r="D34" s="301"/>
      <c r="E34" s="301"/>
      <c r="F34" s="301"/>
      <c r="G34" s="301"/>
    </row>
    <row r="35" spans="1:7" ht="12.75">
      <c r="A35" s="301"/>
      <c r="B35" s="301"/>
      <c r="C35" s="301"/>
      <c r="D35" s="301"/>
      <c r="E35" s="301"/>
      <c r="F35" s="301"/>
      <c r="G35" s="301"/>
    </row>
    <row r="36" spans="1:7" ht="12.75">
      <c r="A36" s="301"/>
      <c r="B36" s="301"/>
      <c r="C36" s="301"/>
      <c r="D36" s="301"/>
      <c r="E36" s="301"/>
      <c r="F36" s="301"/>
      <c r="G36" s="30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spans="1:2" ht="12.75">
      <c r="A68" s="312"/>
      <c r="B68" s="312"/>
    </row>
    <row r="69" spans="1:7" ht="12.75">
      <c r="A69" s="301"/>
      <c r="B69" s="301"/>
      <c r="C69" s="313"/>
      <c r="D69" s="313"/>
      <c r="E69" s="314"/>
      <c r="F69" s="313"/>
      <c r="G69" s="315"/>
    </row>
    <row r="70" spans="1:7" ht="12.75">
      <c r="A70" s="316"/>
      <c r="B70" s="316"/>
      <c r="C70" s="301"/>
      <c r="D70" s="301"/>
      <c r="E70" s="317"/>
      <c r="F70" s="301"/>
      <c r="G70" s="301"/>
    </row>
    <row r="71" spans="1:7" ht="12.75">
      <c r="A71" s="301"/>
      <c r="B71" s="301"/>
      <c r="C71" s="301"/>
      <c r="D71" s="301"/>
      <c r="E71" s="317"/>
      <c r="F71" s="301"/>
      <c r="G71" s="301"/>
    </row>
    <row r="72" spans="1:7" ht="12.75">
      <c r="A72" s="301"/>
      <c r="B72" s="301"/>
      <c r="C72" s="301"/>
      <c r="D72" s="301"/>
      <c r="E72" s="317"/>
      <c r="F72" s="301"/>
      <c r="G72" s="301"/>
    </row>
    <row r="73" spans="1:7" ht="12.75">
      <c r="A73" s="301"/>
      <c r="B73" s="301"/>
      <c r="C73" s="301"/>
      <c r="D73" s="301"/>
      <c r="E73" s="317"/>
      <c r="F73" s="301"/>
      <c r="G73" s="301"/>
    </row>
    <row r="74" spans="1:7" ht="12.75">
      <c r="A74" s="301"/>
      <c r="B74" s="301"/>
      <c r="C74" s="301"/>
      <c r="D74" s="301"/>
      <c r="E74" s="317"/>
      <c r="F74" s="301"/>
      <c r="G74" s="301"/>
    </row>
    <row r="75" spans="1:7" ht="12.75">
      <c r="A75" s="301"/>
      <c r="B75" s="301"/>
      <c r="C75" s="301"/>
      <c r="D75" s="301"/>
      <c r="E75" s="317"/>
      <c r="F75" s="301"/>
      <c r="G75" s="301"/>
    </row>
    <row r="76" spans="1:7" ht="12.75">
      <c r="A76" s="301"/>
      <c r="B76" s="301"/>
      <c r="C76" s="301"/>
      <c r="D76" s="301"/>
      <c r="E76" s="317"/>
      <c r="F76" s="301"/>
      <c r="G76" s="301"/>
    </row>
    <row r="77" spans="1:7" ht="12.75">
      <c r="A77" s="301"/>
      <c r="B77" s="301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110</v>
      </c>
      <c r="D2" s="105" t="s">
        <v>111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107</v>
      </c>
      <c r="B5" s="118"/>
      <c r="C5" s="119" t="s">
        <v>108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'a 2 Rek'!E11</f>
        <v>113608.79901999999</v>
      </c>
      <c r="D15" s="160" t="str">
        <f>'a 2 Rek'!A16</f>
        <v>Ztížené výrobní podmínky</v>
      </c>
      <c r="E15" s="161"/>
      <c r="F15" s="162"/>
      <c r="G15" s="159">
        <f>'a 2 Rek'!I16</f>
        <v>0</v>
      </c>
    </row>
    <row r="16" spans="1:7" ht="15.75" customHeight="1">
      <c r="A16" s="157" t="s">
        <v>54</v>
      </c>
      <c r="B16" s="158" t="s">
        <v>55</v>
      </c>
      <c r="C16" s="159">
        <f>'a 2 Rek'!F11</f>
        <v>0</v>
      </c>
      <c r="D16" s="109" t="str">
        <f>'a 2 Rek'!A17</f>
        <v>Oborová přirážka</v>
      </c>
      <c r="E16" s="163"/>
      <c r="F16" s="164"/>
      <c r="G16" s="159">
        <f>'a 2 Rek'!I17</f>
        <v>0</v>
      </c>
    </row>
    <row r="17" spans="1:7" ht="15.75" customHeight="1">
      <c r="A17" s="157" t="s">
        <v>56</v>
      </c>
      <c r="B17" s="158" t="s">
        <v>57</v>
      </c>
      <c r="C17" s="159">
        <f>'a 2 Rek'!H11</f>
        <v>0</v>
      </c>
      <c r="D17" s="109" t="str">
        <f>'a 2 Rek'!A18</f>
        <v>Přesun stavebních kapacit</v>
      </c>
      <c r="E17" s="163"/>
      <c r="F17" s="164"/>
      <c r="G17" s="159">
        <f>'a 2 Rek'!I18</f>
        <v>0</v>
      </c>
    </row>
    <row r="18" spans="1:7" ht="15.75" customHeight="1">
      <c r="A18" s="165" t="s">
        <v>58</v>
      </c>
      <c r="B18" s="166" t="s">
        <v>59</v>
      </c>
      <c r="C18" s="159">
        <f>'a 2 Rek'!G11</f>
        <v>0</v>
      </c>
      <c r="D18" s="109" t="str">
        <f>'a 2 Rek'!A19</f>
        <v>Mimostaveništní doprava</v>
      </c>
      <c r="E18" s="163"/>
      <c r="F18" s="164"/>
      <c r="G18" s="159">
        <f>'a 2 Rek'!I19</f>
        <v>0</v>
      </c>
    </row>
    <row r="19" spans="1:7" ht="15.75" customHeight="1">
      <c r="A19" s="167" t="s">
        <v>60</v>
      </c>
      <c r="B19" s="158"/>
      <c r="C19" s="159">
        <f>SUM(C15:C18)</f>
        <v>113608.79901999999</v>
      </c>
      <c r="D19" s="109" t="str">
        <f>'a 2 Rek'!A20</f>
        <v>Zařízení staveniště</v>
      </c>
      <c r="E19" s="163"/>
      <c r="F19" s="164"/>
      <c r="G19" s="159">
        <f>'a 2 Rek'!I20</f>
        <v>0</v>
      </c>
    </row>
    <row r="20" spans="1:7" ht="15.75" customHeight="1">
      <c r="A20" s="167"/>
      <c r="B20" s="158"/>
      <c r="C20" s="159"/>
      <c r="D20" s="109" t="str">
        <f>'a 2 Rek'!A21</f>
        <v>Provoz investora</v>
      </c>
      <c r="E20" s="163"/>
      <c r="F20" s="164"/>
      <c r="G20" s="159">
        <f>'a 2 Rek'!I21</f>
        <v>0</v>
      </c>
    </row>
    <row r="21" spans="1:7" ht="15.75" customHeight="1">
      <c r="A21" s="167" t="s">
        <v>30</v>
      </c>
      <c r="B21" s="158"/>
      <c r="C21" s="159">
        <f>'a 2 Rek'!I11</f>
        <v>0</v>
      </c>
      <c r="D21" s="109" t="str">
        <f>'a 2 Rek'!A22</f>
        <v>Kompletační činnost (IČD)</v>
      </c>
      <c r="E21" s="163"/>
      <c r="F21" s="164"/>
      <c r="G21" s="159">
        <f>'a 2 Rek'!I22</f>
        <v>0</v>
      </c>
    </row>
    <row r="22" spans="1:7" ht="15.75" customHeight="1">
      <c r="A22" s="168" t="s">
        <v>61</v>
      </c>
      <c r="B22" s="137"/>
      <c r="C22" s="159">
        <f>C19+C21</f>
        <v>113608.79901999999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113608.79901999999</v>
      </c>
      <c r="D23" s="172" t="s">
        <v>64</v>
      </c>
      <c r="E23" s="173"/>
      <c r="F23" s="174"/>
      <c r="G23" s="159">
        <f>'a 2 Rek'!H24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113608.79901999999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22722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136331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260</v>
      </c>
      <c r="D2" s="105" t="s">
        <v>261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257</v>
      </c>
      <c r="B5" s="118"/>
      <c r="C5" s="119" t="s">
        <v>258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'B 3 Rek'!E9</f>
        <v>125438.68770000001</v>
      </c>
      <c r="D15" s="160" t="str">
        <f>'B 3 Rek'!A14</f>
        <v>Ztížené výrobní podmínky</v>
      </c>
      <c r="E15" s="161"/>
      <c r="F15" s="162"/>
      <c r="G15" s="159">
        <f>'B 3 Rek'!I14</f>
        <v>0</v>
      </c>
    </row>
    <row r="16" spans="1:7" ht="15.75" customHeight="1">
      <c r="A16" s="157" t="s">
        <v>54</v>
      </c>
      <c r="B16" s="158" t="s">
        <v>55</v>
      </c>
      <c r="C16" s="159">
        <f>'B 3 Rek'!F9</f>
        <v>0</v>
      </c>
      <c r="D16" s="109" t="str">
        <f>'B 3 Rek'!A15</f>
        <v>Oborová přirážka</v>
      </c>
      <c r="E16" s="163"/>
      <c r="F16" s="164"/>
      <c r="G16" s="159">
        <f>'B 3 Rek'!I15</f>
        <v>0</v>
      </c>
    </row>
    <row r="17" spans="1:7" ht="15.75" customHeight="1">
      <c r="A17" s="157" t="s">
        <v>56</v>
      </c>
      <c r="B17" s="158" t="s">
        <v>57</v>
      </c>
      <c r="C17" s="159">
        <f>'B 3 Rek'!H9</f>
        <v>0</v>
      </c>
      <c r="D17" s="109" t="str">
        <f>'B 3 Rek'!A16</f>
        <v>Přesun stavebních kapacit</v>
      </c>
      <c r="E17" s="163"/>
      <c r="F17" s="164"/>
      <c r="G17" s="159">
        <f>'B 3 Rek'!I16</f>
        <v>0</v>
      </c>
    </row>
    <row r="18" spans="1:7" ht="15.75" customHeight="1">
      <c r="A18" s="165" t="s">
        <v>58</v>
      </c>
      <c r="B18" s="166" t="s">
        <v>59</v>
      </c>
      <c r="C18" s="159">
        <f>'B 3 Rek'!G9</f>
        <v>0</v>
      </c>
      <c r="D18" s="109" t="str">
        <f>'B 3 Rek'!A17</f>
        <v>Mimostaveništní doprava</v>
      </c>
      <c r="E18" s="163"/>
      <c r="F18" s="164"/>
      <c r="G18" s="159">
        <f>'B 3 Rek'!I17</f>
        <v>0</v>
      </c>
    </row>
    <row r="19" spans="1:7" ht="15.75" customHeight="1">
      <c r="A19" s="167" t="s">
        <v>60</v>
      </c>
      <c r="B19" s="158"/>
      <c r="C19" s="159">
        <f>SUM(C15:C18)</f>
        <v>125438.68770000001</v>
      </c>
      <c r="D19" s="109" t="str">
        <f>'B 3 Rek'!A18</f>
        <v>Zařízení staveniště</v>
      </c>
      <c r="E19" s="163"/>
      <c r="F19" s="164"/>
      <c r="G19" s="159">
        <f>'B 3 Rek'!I18</f>
        <v>0</v>
      </c>
    </row>
    <row r="20" spans="1:7" ht="15.75" customHeight="1">
      <c r="A20" s="167"/>
      <c r="B20" s="158"/>
      <c r="C20" s="159"/>
      <c r="D20" s="109" t="str">
        <f>'B 3 Rek'!A19</f>
        <v>Provoz investora</v>
      </c>
      <c r="E20" s="163"/>
      <c r="F20" s="164"/>
      <c r="G20" s="159">
        <f>'B 3 Rek'!I19</f>
        <v>0</v>
      </c>
    </row>
    <row r="21" spans="1:7" ht="15.75" customHeight="1">
      <c r="A21" s="167" t="s">
        <v>30</v>
      </c>
      <c r="B21" s="158"/>
      <c r="C21" s="159">
        <f>'B 3 Rek'!I9</f>
        <v>0</v>
      </c>
      <c r="D21" s="109" t="str">
        <f>'B 3 Rek'!A20</f>
        <v>Kompletační činnost (IČD)</v>
      </c>
      <c r="E21" s="163"/>
      <c r="F21" s="164"/>
      <c r="G21" s="159">
        <f>'B 3 Rek'!I20</f>
        <v>0</v>
      </c>
    </row>
    <row r="22" spans="1:7" ht="15.75" customHeight="1">
      <c r="A22" s="168" t="s">
        <v>61</v>
      </c>
      <c r="B22" s="137"/>
      <c r="C22" s="159">
        <f>C19+C21</f>
        <v>125438.68770000001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125438.68770000001</v>
      </c>
      <c r="D23" s="172" t="s">
        <v>64</v>
      </c>
      <c r="E23" s="173"/>
      <c r="F23" s="174"/>
      <c r="G23" s="159">
        <f>'B 3 Rek'!H22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125438.68770000001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25088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150527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7"/>
  <dimension ref="A1:BE7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260</v>
      </c>
      <c r="I1" s="212"/>
    </row>
    <row r="2" spans="1:9" ht="13.5" thickBot="1">
      <c r="A2" s="213" t="s">
        <v>78</v>
      </c>
      <c r="B2" s="214"/>
      <c r="C2" s="215" t="s">
        <v>259</v>
      </c>
      <c r="D2" s="216"/>
      <c r="E2" s="217"/>
      <c r="F2" s="216"/>
      <c r="G2" s="218" t="s">
        <v>261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2.75">
      <c r="A7" s="318" t="str">
        <f>'B 3 Pol'!B7</f>
        <v>712A</v>
      </c>
      <c r="B7" s="70" t="str">
        <f>'B 3 Pol'!C7</f>
        <v>Přípravné a pomocné práce</v>
      </c>
      <c r="D7" s="230"/>
      <c r="E7" s="319">
        <f>'B 3 Pol'!BA16</f>
        <v>124118.97690000001</v>
      </c>
      <c r="F7" s="320">
        <f>'B 3 Pol'!BB16</f>
        <v>0</v>
      </c>
      <c r="G7" s="320">
        <f>'B 3 Pol'!BC16</f>
        <v>0</v>
      </c>
      <c r="H7" s="320">
        <f>'B 3 Pol'!BD16</f>
        <v>0</v>
      </c>
      <c r="I7" s="321">
        <f>'B 3 Pol'!BE16</f>
        <v>0</v>
      </c>
    </row>
    <row r="8" spans="1:9" s="137" customFormat="1" ht="13.5" thickBot="1">
      <c r="A8" s="318" t="str">
        <f>'B 3 Pol'!B17</f>
        <v>99</v>
      </c>
      <c r="B8" s="70" t="str">
        <f>'B 3 Pol'!C17</f>
        <v>Staveništní přesun hmot</v>
      </c>
      <c r="D8" s="230"/>
      <c r="E8" s="319">
        <f>'B 3 Pol'!BA19</f>
        <v>1319.7108</v>
      </c>
      <c r="F8" s="320">
        <f>'B 3 Pol'!BB19</f>
        <v>0</v>
      </c>
      <c r="G8" s="320">
        <f>'B 3 Pol'!BC19</f>
        <v>0</v>
      </c>
      <c r="H8" s="320">
        <f>'B 3 Pol'!BD19</f>
        <v>0</v>
      </c>
      <c r="I8" s="321">
        <f>'B 3 Pol'!BE19</f>
        <v>0</v>
      </c>
    </row>
    <row r="9" spans="1:9" s="14" customFormat="1" ht="13.5" thickBot="1">
      <c r="A9" s="231"/>
      <c r="B9" s="232" t="s">
        <v>81</v>
      </c>
      <c r="C9" s="232"/>
      <c r="D9" s="233"/>
      <c r="E9" s="234">
        <f>SUM(E7:E8)</f>
        <v>125438.68770000001</v>
      </c>
      <c r="F9" s="235">
        <f>SUM(F7:F8)</f>
        <v>0</v>
      </c>
      <c r="G9" s="235">
        <f>SUM(G7:G8)</f>
        <v>0</v>
      </c>
      <c r="H9" s="235">
        <f>SUM(H7:H8)</f>
        <v>0</v>
      </c>
      <c r="I9" s="236">
        <f>SUM(I7:I8)</f>
        <v>0</v>
      </c>
    </row>
    <row r="10" spans="1:9" ht="12.7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57" ht="19.5" customHeight="1">
      <c r="A11" s="222" t="s">
        <v>82</v>
      </c>
      <c r="B11" s="222"/>
      <c r="C11" s="222"/>
      <c r="D11" s="222"/>
      <c r="E11" s="222"/>
      <c r="F11" s="222"/>
      <c r="G11" s="237"/>
      <c r="H11" s="222"/>
      <c r="I11" s="222"/>
      <c r="BA11" s="143"/>
      <c r="BB11" s="143"/>
      <c r="BC11" s="143"/>
      <c r="BD11" s="143"/>
      <c r="BE11" s="143"/>
    </row>
    <row r="12" ht="13.5" thickBot="1"/>
    <row r="13" spans="1:9" ht="12.75">
      <c r="A13" s="175" t="s">
        <v>83</v>
      </c>
      <c r="B13" s="176"/>
      <c r="C13" s="176"/>
      <c r="D13" s="238"/>
      <c r="E13" s="239" t="s">
        <v>84</v>
      </c>
      <c r="F13" s="240" t="s">
        <v>13</v>
      </c>
      <c r="G13" s="241" t="s">
        <v>85</v>
      </c>
      <c r="H13" s="242"/>
      <c r="I13" s="243" t="s">
        <v>84</v>
      </c>
    </row>
    <row r="14" spans="1:53" ht="12.75">
      <c r="A14" s="167" t="s">
        <v>167</v>
      </c>
      <c r="B14" s="158"/>
      <c r="C14" s="158"/>
      <c r="D14" s="244"/>
      <c r="E14" s="245">
        <v>0</v>
      </c>
      <c r="F14" s="246">
        <v>0</v>
      </c>
      <c r="G14" s="247">
        <v>125438.68770000001</v>
      </c>
      <c r="H14" s="248"/>
      <c r="I14" s="249">
        <f>E14+F14*G14/100</f>
        <v>0</v>
      </c>
      <c r="BA14" s="1">
        <v>0</v>
      </c>
    </row>
    <row r="15" spans="1:53" ht="12.75">
      <c r="A15" s="167" t="s">
        <v>168</v>
      </c>
      <c r="B15" s="158"/>
      <c r="C15" s="158"/>
      <c r="D15" s="244"/>
      <c r="E15" s="245">
        <v>0</v>
      </c>
      <c r="F15" s="246">
        <v>0</v>
      </c>
      <c r="G15" s="247">
        <v>125438.68770000001</v>
      </c>
      <c r="H15" s="248"/>
      <c r="I15" s="249">
        <f>E15+F15*G15/100</f>
        <v>0</v>
      </c>
      <c r="BA15" s="1">
        <v>0</v>
      </c>
    </row>
    <row r="16" spans="1:53" ht="12.75">
      <c r="A16" s="167" t="s">
        <v>169</v>
      </c>
      <c r="B16" s="158"/>
      <c r="C16" s="158"/>
      <c r="D16" s="244"/>
      <c r="E16" s="245">
        <v>0</v>
      </c>
      <c r="F16" s="246">
        <v>0</v>
      </c>
      <c r="G16" s="247">
        <v>125438.68770000001</v>
      </c>
      <c r="H16" s="248"/>
      <c r="I16" s="249">
        <f>E16+F16*G16/100</f>
        <v>0</v>
      </c>
      <c r="BA16" s="1">
        <v>0</v>
      </c>
    </row>
    <row r="17" spans="1:53" ht="12.75">
      <c r="A17" s="167" t="s">
        <v>170</v>
      </c>
      <c r="B17" s="158"/>
      <c r="C17" s="158"/>
      <c r="D17" s="244"/>
      <c r="E17" s="245">
        <v>0</v>
      </c>
      <c r="F17" s="246">
        <v>0</v>
      </c>
      <c r="G17" s="247">
        <v>125438.68770000001</v>
      </c>
      <c r="H17" s="248"/>
      <c r="I17" s="249">
        <f>E17+F17*G17/100</f>
        <v>0</v>
      </c>
      <c r="BA17" s="1">
        <v>0</v>
      </c>
    </row>
    <row r="18" spans="1:53" ht="12.75">
      <c r="A18" s="167" t="s">
        <v>171</v>
      </c>
      <c r="B18" s="158"/>
      <c r="C18" s="158"/>
      <c r="D18" s="244"/>
      <c r="E18" s="245">
        <v>0</v>
      </c>
      <c r="F18" s="246">
        <v>0</v>
      </c>
      <c r="G18" s="247">
        <v>125438.68770000001</v>
      </c>
      <c r="H18" s="248"/>
      <c r="I18" s="249">
        <f>E18+F18*G18/100</f>
        <v>0</v>
      </c>
      <c r="BA18" s="1">
        <v>1</v>
      </c>
    </row>
    <row r="19" spans="1:53" ht="12.75">
      <c r="A19" s="167" t="s">
        <v>172</v>
      </c>
      <c r="B19" s="158"/>
      <c r="C19" s="158"/>
      <c r="D19" s="244"/>
      <c r="E19" s="245">
        <v>0</v>
      </c>
      <c r="F19" s="246">
        <v>0</v>
      </c>
      <c r="G19" s="247">
        <v>125438.68770000001</v>
      </c>
      <c r="H19" s="248"/>
      <c r="I19" s="249">
        <f>E19+F19*G19/100</f>
        <v>0</v>
      </c>
      <c r="BA19" s="1">
        <v>1</v>
      </c>
    </row>
    <row r="20" spans="1:53" ht="12.75">
      <c r="A20" s="167" t="s">
        <v>173</v>
      </c>
      <c r="B20" s="158"/>
      <c r="C20" s="158"/>
      <c r="D20" s="244"/>
      <c r="E20" s="245">
        <v>0</v>
      </c>
      <c r="F20" s="246">
        <v>0</v>
      </c>
      <c r="G20" s="247">
        <v>125438.68770000001</v>
      </c>
      <c r="H20" s="248"/>
      <c r="I20" s="249">
        <f>E20+F20*G20/100</f>
        <v>0</v>
      </c>
      <c r="BA20" s="1">
        <v>2</v>
      </c>
    </row>
    <row r="21" spans="1:53" ht="12.75">
      <c r="A21" s="167" t="s">
        <v>174</v>
      </c>
      <c r="B21" s="158"/>
      <c r="C21" s="158"/>
      <c r="D21" s="244"/>
      <c r="E21" s="245">
        <v>0</v>
      </c>
      <c r="F21" s="246">
        <v>0</v>
      </c>
      <c r="G21" s="247">
        <v>125438.68770000001</v>
      </c>
      <c r="H21" s="248"/>
      <c r="I21" s="249">
        <f>E21+F21*G21/100</f>
        <v>0</v>
      </c>
      <c r="BA21" s="1">
        <v>2</v>
      </c>
    </row>
    <row r="22" spans="1:9" ht="13.5" thickBot="1">
      <c r="A22" s="250"/>
      <c r="B22" s="251" t="s">
        <v>86</v>
      </c>
      <c r="C22" s="252"/>
      <c r="D22" s="253"/>
      <c r="E22" s="254"/>
      <c r="F22" s="255"/>
      <c r="G22" s="255"/>
      <c r="H22" s="256">
        <f>SUM(I14:I21)</f>
        <v>0</v>
      </c>
      <c r="I22" s="257"/>
    </row>
    <row r="24" spans="2:9" ht="12.75">
      <c r="B24" s="14"/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8"/>
  <dimension ref="A1:CB9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'B 3 Rek'!H1</f>
        <v>3</v>
      </c>
      <c r="G3" s="268"/>
    </row>
    <row r="4" spans="1:7" ht="13.5" thickBot="1">
      <c r="A4" s="269" t="s">
        <v>78</v>
      </c>
      <c r="B4" s="214"/>
      <c r="C4" s="215" t="s">
        <v>259</v>
      </c>
      <c r="D4" s="270"/>
      <c r="E4" s="271" t="str">
        <f>'B 3 Rek'!G2</f>
        <v>Úprava atik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262</v>
      </c>
      <c r="C7" s="284" t="s">
        <v>263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265</v>
      </c>
      <c r="C8" s="295" t="s">
        <v>266</v>
      </c>
      <c r="D8" s="296" t="s">
        <v>142</v>
      </c>
      <c r="E8" s="297">
        <v>2.8329</v>
      </c>
      <c r="F8" s="297">
        <v>3130</v>
      </c>
      <c r="G8" s="298">
        <f>E8*F8</f>
        <v>8866.977</v>
      </c>
      <c r="H8" s="299">
        <v>2.25633999999991</v>
      </c>
      <c r="I8" s="300">
        <f>E8*H8</f>
        <v>6.391985585999746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8866.977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12.75">
      <c r="A9" s="293">
        <v>2</v>
      </c>
      <c r="B9" s="294" t="s">
        <v>267</v>
      </c>
      <c r="C9" s="295" t="s">
        <v>268</v>
      </c>
      <c r="D9" s="296" t="s">
        <v>142</v>
      </c>
      <c r="E9" s="297">
        <v>2.8329</v>
      </c>
      <c r="F9" s="297">
        <v>248.5</v>
      </c>
      <c r="G9" s="298">
        <f>E9*F9</f>
        <v>703.97565</v>
      </c>
      <c r="H9" s="299">
        <v>0</v>
      </c>
      <c r="I9" s="300">
        <f>E9*H9</f>
        <v>0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703.97565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80" ht="12.75">
      <c r="A10" s="293">
        <v>3</v>
      </c>
      <c r="B10" s="294" t="s">
        <v>269</v>
      </c>
      <c r="C10" s="295" t="s">
        <v>270</v>
      </c>
      <c r="D10" s="296" t="s">
        <v>153</v>
      </c>
      <c r="E10" s="297">
        <v>0.1477</v>
      </c>
      <c r="F10" s="297">
        <v>25200</v>
      </c>
      <c r="G10" s="298">
        <f>E10*F10</f>
        <v>3722.04</v>
      </c>
      <c r="H10" s="299">
        <v>1.01850000000013</v>
      </c>
      <c r="I10" s="300">
        <f>E10*H10</f>
        <v>0.1504324500000192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3722.04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80" ht="22.5">
      <c r="A11" s="293">
        <v>4</v>
      </c>
      <c r="B11" s="294" t="s">
        <v>271</v>
      </c>
      <c r="C11" s="295" t="s">
        <v>272</v>
      </c>
      <c r="D11" s="296" t="s">
        <v>117</v>
      </c>
      <c r="E11" s="297">
        <v>147.4875</v>
      </c>
      <c r="F11" s="297">
        <v>355</v>
      </c>
      <c r="G11" s="298">
        <f>E11*F11</f>
        <v>52358.06250000001</v>
      </c>
      <c r="H11" s="299">
        <v>0.00212000000000145</v>
      </c>
      <c r="I11" s="300">
        <f>E11*H11</f>
        <v>0.3126735000002139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52358.06250000001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22.5">
      <c r="A12" s="293">
        <v>5</v>
      </c>
      <c r="B12" s="294" t="s">
        <v>273</v>
      </c>
      <c r="C12" s="295" t="s">
        <v>274</v>
      </c>
      <c r="D12" s="296" t="s">
        <v>117</v>
      </c>
      <c r="E12" s="297">
        <v>147.4875</v>
      </c>
      <c r="F12" s="297">
        <v>59.7</v>
      </c>
      <c r="G12" s="298">
        <f>E12*F12</f>
        <v>8805.003750000002</v>
      </c>
      <c r="H12" s="299">
        <v>0.000340000000000007</v>
      </c>
      <c r="I12" s="300">
        <f>E12*H12</f>
        <v>0.05014575000000104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8805.003750000002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6</v>
      </c>
      <c r="B13" s="294" t="s">
        <v>136</v>
      </c>
      <c r="C13" s="295" t="s">
        <v>275</v>
      </c>
      <c r="D13" s="296" t="s">
        <v>117</v>
      </c>
      <c r="E13" s="297">
        <v>110.922</v>
      </c>
      <c r="F13" s="297">
        <v>75</v>
      </c>
      <c r="G13" s="298">
        <f>E13*F13</f>
        <v>8319.15</v>
      </c>
      <c r="H13" s="299">
        <v>0.00300000000000011</v>
      </c>
      <c r="I13" s="300">
        <f>E13*H13</f>
        <v>0.33276600000001216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8319.15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7</v>
      </c>
      <c r="B14" s="294" t="s">
        <v>276</v>
      </c>
      <c r="C14" s="295" t="s">
        <v>277</v>
      </c>
      <c r="D14" s="296" t="s">
        <v>117</v>
      </c>
      <c r="E14" s="297">
        <v>79.629</v>
      </c>
      <c r="F14" s="297">
        <v>312</v>
      </c>
      <c r="G14" s="298">
        <f>E14*F14</f>
        <v>24844.248000000003</v>
      </c>
      <c r="H14" s="299">
        <v>0.0115600000000029</v>
      </c>
      <c r="I14" s="300">
        <f>E14*H14</f>
        <v>0.920511240000231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24844.248000000003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8</v>
      </c>
      <c r="B15" s="294" t="s">
        <v>140</v>
      </c>
      <c r="C15" s="295" t="s">
        <v>141</v>
      </c>
      <c r="D15" s="296" t="s">
        <v>142</v>
      </c>
      <c r="E15" s="297">
        <v>9.7056</v>
      </c>
      <c r="F15" s="297">
        <v>1700</v>
      </c>
      <c r="G15" s="298">
        <f>E15*F15</f>
        <v>16499.52</v>
      </c>
      <c r="H15" s="299">
        <v>0.0200000000000102</v>
      </c>
      <c r="I15" s="300">
        <f>E15*H15</f>
        <v>0.194112000000099</v>
      </c>
      <c r="J15" s="299"/>
      <c r="K15" s="300">
        <f>E15*J15</f>
        <v>0</v>
      </c>
      <c r="O15" s="292">
        <v>2</v>
      </c>
      <c r="AA15" s="261">
        <v>3</v>
      </c>
      <c r="AB15" s="261">
        <v>1</v>
      </c>
      <c r="AC15" s="261" t="s">
        <v>140</v>
      </c>
      <c r="AZ15" s="261">
        <v>1</v>
      </c>
      <c r="BA15" s="261">
        <f>IF(AZ15=1,G15,0)</f>
        <v>16499.52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3</v>
      </c>
      <c r="CB15" s="292">
        <v>1</v>
      </c>
    </row>
    <row r="16" spans="1:57" ht="12.75">
      <c r="A16" s="302"/>
      <c r="B16" s="303" t="s">
        <v>103</v>
      </c>
      <c r="C16" s="304" t="s">
        <v>264</v>
      </c>
      <c r="D16" s="305"/>
      <c r="E16" s="306"/>
      <c r="F16" s="307"/>
      <c r="G16" s="308">
        <f>SUM(G7:G15)</f>
        <v>124118.97690000001</v>
      </c>
      <c r="H16" s="309"/>
      <c r="I16" s="310">
        <f>SUM(I7:I15)</f>
        <v>8.352626526000321</v>
      </c>
      <c r="J16" s="309"/>
      <c r="K16" s="310">
        <f>SUM(K7:K15)</f>
        <v>0</v>
      </c>
      <c r="O16" s="292">
        <v>4</v>
      </c>
      <c r="BA16" s="311">
        <f>SUM(BA7:BA15)</f>
        <v>124118.97690000001</v>
      </c>
      <c r="BB16" s="311">
        <f>SUM(BB7:BB15)</f>
        <v>0</v>
      </c>
      <c r="BC16" s="311">
        <f>SUM(BC7:BC15)</f>
        <v>0</v>
      </c>
      <c r="BD16" s="311">
        <f>SUM(BD7:BD15)</f>
        <v>0</v>
      </c>
      <c r="BE16" s="311">
        <f>SUM(BE7:BE15)</f>
        <v>0</v>
      </c>
    </row>
    <row r="17" spans="1:15" ht="12.75">
      <c r="A17" s="282" t="s">
        <v>100</v>
      </c>
      <c r="B17" s="283" t="s">
        <v>148</v>
      </c>
      <c r="C17" s="284" t="s">
        <v>149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9</v>
      </c>
      <c r="B18" s="294" t="s">
        <v>151</v>
      </c>
      <c r="C18" s="295" t="s">
        <v>152</v>
      </c>
      <c r="D18" s="296" t="s">
        <v>153</v>
      </c>
      <c r="E18" s="297">
        <v>8.3526</v>
      </c>
      <c r="F18" s="297">
        <v>158</v>
      </c>
      <c r="G18" s="298">
        <f>E18*F18</f>
        <v>1319.7108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1319.7108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103</v>
      </c>
      <c r="C19" s="304" t="s">
        <v>150</v>
      </c>
      <c r="D19" s="305"/>
      <c r="E19" s="306"/>
      <c r="F19" s="307"/>
      <c r="G19" s="308">
        <f>SUM(G17:G18)</f>
        <v>1319.7108</v>
      </c>
      <c r="H19" s="309"/>
      <c r="I19" s="310">
        <f>SUM(I17:I18)</f>
        <v>0</v>
      </c>
      <c r="J19" s="309"/>
      <c r="K19" s="310">
        <f>SUM(K17:K18)</f>
        <v>0</v>
      </c>
      <c r="O19" s="292">
        <v>4</v>
      </c>
      <c r="BA19" s="311">
        <f>SUM(BA17:BA18)</f>
        <v>1319.7108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ht="12.75">
      <c r="E34" s="261"/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spans="1:7" ht="12.75">
      <c r="A43" s="301"/>
      <c r="B43" s="301"/>
      <c r="C43" s="301"/>
      <c r="D43" s="301"/>
      <c r="E43" s="301"/>
      <c r="F43" s="301"/>
      <c r="G43" s="301"/>
    </row>
    <row r="44" spans="1:7" ht="12.75">
      <c r="A44" s="301"/>
      <c r="B44" s="301"/>
      <c r="C44" s="301"/>
      <c r="D44" s="301"/>
      <c r="E44" s="301"/>
      <c r="F44" s="301"/>
      <c r="G44" s="301"/>
    </row>
    <row r="45" spans="1:7" ht="12.75">
      <c r="A45" s="301"/>
      <c r="B45" s="301"/>
      <c r="C45" s="301"/>
      <c r="D45" s="301"/>
      <c r="E45" s="301"/>
      <c r="F45" s="301"/>
      <c r="G45" s="301"/>
    </row>
    <row r="46" spans="1:7" ht="12.75">
      <c r="A46" s="301"/>
      <c r="B46" s="301"/>
      <c r="C46" s="301"/>
      <c r="D46" s="301"/>
      <c r="E46" s="301"/>
      <c r="F46" s="301"/>
      <c r="G46" s="30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spans="1:2" ht="12.75">
      <c r="A78" s="312"/>
      <c r="B78" s="312"/>
    </row>
    <row r="79" spans="1:7" ht="12.75">
      <c r="A79" s="301"/>
      <c r="B79" s="301"/>
      <c r="C79" s="313"/>
      <c r="D79" s="313"/>
      <c r="E79" s="314"/>
      <c r="F79" s="313"/>
      <c r="G79" s="315"/>
    </row>
    <row r="80" spans="1:7" ht="12.75">
      <c r="A80" s="316"/>
      <c r="B80" s="316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  <row r="83" spans="1:7" ht="12.75">
      <c r="A83" s="301"/>
      <c r="B83" s="301"/>
      <c r="C83" s="301"/>
      <c r="D83" s="301"/>
      <c r="E83" s="317"/>
      <c r="F83" s="301"/>
      <c r="G83" s="301"/>
    </row>
    <row r="84" spans="1:7" ht="12.75">
      <c r="A84" s="301"/>
      <c r="B84" s="301"/>
      <c r="C84" s="301"/>
      <c r="D84" s="301"/>
      <c r="E84" s="317"/>
      <c r="F84" s="301"/>
      <c r="G84" s="301"/>
    </row>
    <row r="85" spans="1:7" ht="12.75">
      <c r="A85" s="301"/>
      <c r="B85" s="301"/>
      <c r="C85" s="301"/>
      <c r="D85" s="301"/>
      <c r="E85" s="317"/>
      <c r="F85" s="301"/>
      <c r="G85" s="301"/>
    </row>
    <row r="86" spans="1:7" ht="12.75">
      <c r="A86" s="301"/>
      <c r="B86" s="301"/>
      <c r="C86" s="301"/>
      <c r="D86" s="301"/>
      <c r="E86" s="317"/>
      <c r="F86" s="301"/>
      <c r="G86" s="301"/>
    </row>
    <row r="87" spans="1:7" ht="12.75">
      <c r="A87" s="301"/>
      <c r="B87" s="301"/>
      <c r="C87" s="301"/>
      <c r="D87" s="301"/>
      <c r="E87" s="317"/>
      <c r="F87" s="301"/>
      <c r="G87" s="301"/>
    </row>
    <row r="88" spans="1:7" ht="12.75">
      <c r="A88" s="301"/>
      <c r="B88" s="301"/>
      <c r="C88" s="301"/>
      <c r="D88" s="301"/>
      <c r="E88" s="317"/>
      <c r="F88" s="301"/>
      <c r="G88" s="301"/>
    </row>
    <row r="89" spans="1:7" ht="12.75">
      <c r="A89" s="301"/>
      <c r="B89" s="301"/>
      <c r="C89" s="301"/>
      <c r="D89" s="301"/>
      <c r="E89" s="317"/>
      <c r="F89" s="301"/>
      <c r="G89" s="301"/>
    </row>
    <row r="90" spans="1:7" ht="12.75">
      <c r="A90" s="301"/>
      <c r="B90" s="301"/>
      <c r="C90" s="301"/>
      <c r="D90" s="301"/>
      <c r="E90" s="317"/>
      <c r="F90" s="301"/>
      <c r="G90" s="301"/>
    </row>
    <row r="91" spans="1:7" ht="12.75">
      <c r="A91" s="301"/>
      <c r="B91" s="301"/>
      <c r="C91" s="301"/>
      <c r="D91" s="301"/>
      <c r="E91" s="317"/>
      <c r="F91" s="301"/>
      <c r="G91" s="301"/>
    </row>
    <row r="92" spans="1:7" ht="12.75">
      <c r="A92" s="301"/>
      <c r="B92" s="301"/>
      <c r="C92" s="301"/>
      <c r="D92" s="301"/>
      <c r="E92" s="317"/>
      <c r="F92" s="301"/>
      <c r="G9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101</v>
      </c>
      <c r="D2" s="105" t="s">
        <v>250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279</v>
      </c>
      <c r="B5" s="118"/>
      <c r="C5" s="119" t="s">
        <v>280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'c 1 Rek'!E8</f>
        <v>0</v>
      </c>
      <c r="D15" s="160" t="str">
        <f>'c 1 Rek'!A13</f>
        <v>Ztížené výrobní podmínky</v>
      </c>
      <c r="E15" s="161"/>
      <c r="F15" s="162"/>
      <c r="G15" s="159">
        <f>'c 1 Rek'!I13</f>
        <v>0</v>
      </c>
    </row>
    <row r="16" spans="1:7" ht="15.75" customHeight="1">
      <c r="A16" s="157" t="s">
        <v>54</v>
      </c>
      <c r="B16" s="158" t="s">
        <v>55</v>
      </c>
      <c r="C16" s="159">
        <f>'c 1 Rek'!F8</f>
        <v>-45696.18</v>
      </c>
      <c r="D16" s="109" t="str">
        <f>'c 1 Rek'!A14</f>
        <v>Oborová přirážka</v>
      </c>
      <c r="E16" s="163"/>
      <c r="F16" s="164"/>
      <c r="G16" s="159">
        <f>'c 1 Rek'!I14</f>
        <v>0</v>
      </c>
    </row>
    <row r="17" spans="1:7" ht="15.75" customHeight="1">
      <c r="A17" s="157" t="s">
        <v>56</v>
      </c>
      <c r="B17" s="158" t="s">
        <v>57</v>
      </c>
      <c r="C17" s="159">
        <f>'c 1 Rek'!H8</f>
        <v>0</v>
      </c>
      <c r="D17" s="109" t="str">
        <f>'c 1 Rek'!A15</f>
        <v>Přesun stavebních kapacit</v>
      </c>
      <c r="E17" s="163"/>
      <c r="F17" s="164"/>
      <c r="G17" s="159">
        <f>'c 1 Rek'!I15</f>
        <v>0</v>
      </c>
    </row>
    <row r="18" spans="1:7" ht="15.75" customHeight="1">
      <c r="A18" s="165" t="s">
        <v>58</v>
      </c>
      <c r="B18" s="166" t="s">
        <v>59</v>
      </c>
      <c r="C18" s="159">
        <f>'c 1 Rek'!G8</f>
        <v>0</v>
      </c>
      <c r="D18" s="109" t="str">
        <f>'c 1 Rek'!A16</f>
        <v>Mimostaveništní doprava</v>
      </c>
      <c r="E18" s="163"/>
      <c r="F18" s="164"/>
      <c r="G18" s="159">
        <f>'c 1 Rek'!I16</f>
        <v>0</v>
      </c>
    </row>
    <row r="19" spans="1:7" ht="15.75" customHeight="1">
      <c r="A19" s="167" t="s">
        <v>60</v>
      </c>
      <c r="B19" s="158"/>
      <c r="C19" s="159">
        <f>SUM(C15:C18)</f>
        <v>-45696.18</v>
      </c>
      <c r="D19" s="109" t="str">
        <f>'c 1 Rek'!A17</f>
        <v>Zařízení staveniště</v>
      </c>
      <c r="E19" s="163"/>
      <c r="F19" s="164"/>
      <c r="G19" s="159">
        <f>'c 1 Rek'!I17</f>
        <v>0</v>
      </c>
    </row>
    <row r="20" spans="1:7" ht="15.75" customHeight="1">
      <c r="A20" s="167"/>
      <c r="B20" s="158"/>
      <c r="C20" s="159"/>
      <c r="D20" s="109" t="str">
        <f>'c 1 Rek'!A18</f>
        <v>Provoz investora</v>
      </c>
      <c r="E20" s="163"/>
      <c r="F20" s="164"/>
      <c r="G20" s="159">
        <f>'c 1 Rek'!I18</f>
        <v>0</v>
      </c>
    </row>
    <row r="21" spans="1:7" ht="15.75" customHeight="1">
      <c r="A21" s="167" t="s">
        <v>30</v>
      </c>
      <c r="B21" s="158"/>
      <c r="C21" s="159">
        <f>'c 1 Rek'!I8</f>
        <v>0</v>
      </c>
      <c r="D21" s="109" t="str">
        <f>'c 1 Rek'!A19</f>
        <v>Kompletační činnost (IČD)</v>
      </c>
      <c r="E21" s="163"/>
      <c r="F21" s="164"/>
      <c r="G21" s="159">
        <f>'c 1 Rek'!I19</f>
        <v>0</v>
      </c>
    </row>
    <row r="22" spans="1:7" ht="15.75" customHeight="1">
      <c r="A22" s="168" t="s">
        <v>61</v>
      </c>
      <c r="B22" s="137"/>
      <c r="C22" s="159">
        <f>C19+C21</f>
        <v>-45696.18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-45696.18</v>
      </c>
      <c r="D23" s="172" t="s">
        <v>64</v>
      </c>
      <c r="E23" s="173"/>
      <c r="F23" s="174"/>
      <c r="G23" s="159">
        <f>'c 1 Rek'!H21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-45696.18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-9139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-54835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8"/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101</v>
      </c>
      <c r="I1" s="212"/>
    </row>
    <row r="2" spans="1:9" ht="13.5" thickBot="1">
      <c r="A2" s="213" t="s">
        <v>78</v>
      </c>
      <c r="B2" s="214"/>
      <c r="C2" s="215" t="s">
        <v>281</v>
      </c>
      <c r="D2" s="216"/>
      <c r="E2" s="217"/>
      <c r="F2" s="216"/>
      <c r="G2" s="218" t="s">
        <v>250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3.5" thickBot="1">
      <c r="A7" s="318" t="str">
        <f>'c 1 Pol'!B7</f>
        <v>766</v>
      </c>
      <c r="B7" s="70" t="str">
        <f>'c 1 Pol'!C7</f>
        <v>Konstrukce truhlářské</v>
      </c>
      <c r="D7" s="230"/>
      <c r="E7" s="319">
        <f>'c 1 Pol'!BA10</f>
        <v>0</v>
      </c>
      <c r="F7" s="320">
        <f>'c 1 Pol'!BB10</f>
        <v>-45696.18</v>
      </c>
      <c r="G7" s="320">
        <f>'c 1 Pol'!BC10</f>
        <v>0</v>
      </c>
      <c r="H7" s="320">
        <f>'c 1 Pol'!BD10</f>
        <v>0</v>
      </c>
      <c r="I7" s="321">
        <f>'c 1 Pol'!BE10</f>
        <v>0</v>
      </c>
    </row>
    <row r="8" spans="1:9" s="14" customFormat="1" ht="13.5" thickBot="1">
      <c r="A8" s="231"/>
      <c r="B8" s="232" t="s">
        <v>81</v>
      </c>
      <c r="C8" s="232"/>
      <c r="D8" s="233"/>
      <c r="E8" s="234">
        <f>SUM(E7:E7)</f>
        <v>0</v>
      </c>
      <c r="F8" s="235">
        <f>SUM(F7:F7)</f>
        <v>-45696.18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82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83</v>
      </c>
      <c r="B12" s="176"/>
      <c r="C12" s="176"/>
      <c r="D12" s="238"/>
      <c r="E12" s="239" t="s">
        <v>84</v>
      </c>
      <c r="F12" s="240" t="s">
        <v>13</v>
      </c>
      <c r="G12" s="241" t="s">
        <v>85</v>
      </c>
      <c r="H12" s="242"/>
      <c r="I12" s="243" t="s">
        <v>84</v>
      </c>
    </row>
    <row r="13" spans="1:53" ht="12.75">
      <c r="A13" s="167" t="s">
        <v>167</v>
      </c>
      <c r="B13" s="158"/>
      <c r="C13" s="158"/>
      <c r="D13" s="244"/>
      <c r="E13" s="245">
        <v>0</v>
      </c>
      <c r="F13" s="246">
        <v>0</v>
      </c>
      <c r="G13" s="247">
        <v>-45696.18</v>
      </c>
      <c r="H13" s="248"/>
      <c r="I13" s="249">
        <f>E13+F13*G13/100</f>
        <v>0</v>
      </c>
      <c r="BA13" s="1">
        <v>0</v>
      </c>
    </row>
    <row r="14" spans="1:53" ht="12.75">
      <c r="A14" s="167" t="s">
        <v>168</v>
      </c>
      <c r="B14" s="158"/>
      <c r="C14" s="158"/>
      <c r="D14" s="244"/>
      <c r="E14" s="245">
        <v>0</v>
      </c>
      <c r="F14" s="246">
        <v>0</v>
      </c>
      <c r="G14" s="247">
        <v>-45696.18</v>
      </c>
      <c r="H14" s="248"/>
      <c r="I14" s="249">
        <f>E14+F14*G14/100</f>
        <v>0</v>
      </c>
      <c r="BA14" s="1">
        <v>0</v>
      </c>
    </row>
    <row r="15" spans="1:53" ht="12.75">
      <c r="A15" s="167" t="s">
        <v>169</v>
      </c>
      <c r="B15" s="158"/>
      <c r="C15" s="158"/>
      <c r="D15" s="244"/>
      <c r="E15" s="245">
        <v>0</v>
      </c>
      <c r="F15" s="246">
        <v>0</v>
      </c>
      <c r="G15" s="247">
        <v>-45696.18</v>
      </c>
      <c r="H15" s="248"/>
      <c r="I15" s="249">
        <f>E15+F15*G15/100</f>
        <v>0</v>
      </c>
      <c r="BA15" s="1">
        <v>0</v>
      </c>
    </row>
    <row r="16" spans="1:53" ht="12.75">
      <c r="A16" s="167" t="s">
        <v>170</v>
      </c>
      <c r="B16" s="158"/>
      <c r="C16" s="158"/>
      <c r="D16" s="244"/>
      <c r="E16" s="245">
        <v>0</v>
      </c>
      <c r="F16" s="246">
        <v>0</v>
      </c>
      <c r="G16" s="247">
        <v>-45696.18</v>
      </c>
      <c r="H16" s="248"/>
      <c r="I16" s="249">
        <f>E16+F16*G16/100</f>
        <v>0</v>
      </c>
      <c r="BA16" s="1">
        <v>0</v>
      </c>
    </row>
    <row r="17" spans="1:53" ht="12.75">
      <c r="A17" s="167" t="s">
        <v>171</v>
      </c>
      <c r="B17" s="158"/>
      <c r="C17" s="158"/>
      <c r="D17" s="244"/>
      <c r="E17" s="245">
        <v>0</v>
      </c>
      <c r="F17" s="246">
        <v>0</v>
      </c>
      <c r="G17" s="247">
        <v>-45696.18</v>
      </c>
      <c r="H17" s="248"/>
      <c r="I17" s="249">
        <f>E17+F17*G17/100</f>
        <v>0</v>
      </c>
      <c r="BA17" s="1">
        <v>1</v>
      </c>
    </row>
    <row r="18" spans="1:53" ht="12.75">
      <c r="A18" s="167" t="s">
        <v>172</v>
      </c>
      <c r="B18" s="158"/>
      <c r="C18" s="158"/>
      <c r="D18" s="244"/>
      <c r="E18" s="245">
        <v>0</v>
      </c>
      <c r="F18" s="246">
        <v>0</v>
      </c>
      <c r="G18" s="247">
        <v>-45696.18</v>
      </c>
      <c r="H18" s="248"/>
      <c r="I18" s="249">
        <f>E18+F18*G18/100</f>
        <v>0</v>
      </c>
      <c r="BA18" s="1">
        <v>1</v>
      </c>
    </row>
    <row r="19" spans="1:53" ht="12.75">
      <c r="A19" s="167" t="s">
        <v>173</v>
      </c>
      <c r="B19" s="158"/>
      <c r="C19" s="158"/>
      <c r="D19" s="244"/>
      <c r="E19" s="245">
        <v>0</v>
      </c>
      <c r="F19" s="246">
        <v>0</v>
      </c>
      <c r="G19" s="247">
        <v>-45696.18</v>
      </c>
      <c r="H19" s="248"/>
      <c r="I19" s="249">
        <f>E19+F19*G19/100</f>
        <v>0</v>
      </c>
      <c r="BA19" s="1">
        <v>2</v>
      </c>
    </row>
    <row r="20" spans="1:53" ht="12.75">
      <c r="A20" s="167" t="s">
        <v>174</v>
      </c>
      <c r="B20" s="158"/>
      <c r="C20" s="158"/>
      <c r="D20" s="244"/>
      <c r="E20" s="245">
        <v>0</v>
      </c>
      <c r="F20" s="246">
        <v>0</v>
      </c>
      <c r="G20" s="247">
        <v>-45696.18</v>
      </c>
      <c r="H20" s="248"/>
      <c r="I20" s="249">
        <f>E20+F20*G20/100</f>
        <v>0</v>
      </c>
      <c r="BA20" s="1">
        <v>2</v>
      </c>
    </row>
    <row r="21" spans="1:9" ht="13.5" thickBot="1">
      <c r="A21" s="250"/>
      <c r="B21" s="251" t="s">
        <v>86</v>
      </c>
      <c r="C21" s="252"/>
      <c r="D21" s="253"/>
      <c r="E21" s="254"/>
      <c r="F21" s="255"/>
      <c r="G21" s="255"/>
      <c r="H21" s="256">
        <f>SUM(I13:I20)</f>
        <v>0</v>
      </c>
      <c r="I21" s="257"/>
    </row>
    <row r="23" spans="2:9" ht="12.75">
      <c r="B23" s="14"/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9"/>
  <dimension ref="A1:CB83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'c 1 Rek'!H1</f>
        <v>1</v>
      </c>
      <c r="G3" s="268"/>
    </row>
    <row r="4" spans="1:7" ht="13.5" thickBot="1">
      <c r="A4" s="269" t="s">
        <v>78</v>
      </c>
      <c r="B4" s="214"/>
      <c r="C4" s="215" t="s">
        <v>281</v>
      </c>
      <c r="D4" s="270"/>
      <c r="E4" s="271" t="str">
        <f>'c 1 Rek'!G2</f>
        <v>Změny okna -úprava po kontrole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251</v>
      </c>
      <c r="C7" s="284" t="s">
        <v>282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284</v>
      </c>
      <c r="C8" s="295" t="s">
        <v>285</v>
      </c>
      <c r="D8" s="296" t="s">
        <v>124</v>
      </c>
      <c r="E8" s="297">
        <v>-1</v>
      </c>
      <c r="F8" s="297">
        <v>22647.64</v>
      </c>
      <c r="G8" s="298">
        <f>E8*F8</f>
        <v>-22647.64</v>
      </c>
      <c r="H8" s="299">
        <v>0</v>
      </c>
      <c r="I8" s="300">
        <f>E8*H8</f>
        <v>0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2</v>
      </c>
      <c r="BA8" s="261">
        <f>IF(AZ8=1,G8,0)</f>
        <v>0</v>
      </c>
      <c r="BB8" s="261">
        <f>IF(AZ8=2,G8,0)</f>
        <v>-22647.64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 ht="22.5">
      <c r="A9" s="293">
        <v>2</v>
      </c>
      <c r="B9" s="294" t="s">
        <v>286</v>
      </c>
      <c r="C9" s="295" t="s">
        <v>287</v>
      </c>
      <c r="D9" s="296" t="s">
        <v>124</v>
      </c>
      <c r="E9" s="297">
        <v>-1</v>
      </c>
      <c r="F9" s="297">
        <v>23048.54</v>
      </c>
      <c r="G9" s="298">
        <f>E9*F9</f>
        <v>-23048.54</v>
      </c>
      <c r="H9" s="299">
        <v>0</v>
      </c>
      <c r="I9" s="300">
        <f>E9*H9</f>
        <v>0</v>
      </c>
      <c r="J9" s="299"/>
      <c r="K9" s="300">
        <f>E9*J9</f>
        <v>0</v>
      </c>
      <c r="O9" s="292">
        <v>2</v>
      </c>
      <c r="AA9" s="261">
        <v>12</v>
      </c>
      <c r="AB9" s="261">
        <v>0</v>
      </c>
      <c r="AC9" s="261">
        <v>2</v>
      </c>
      <c r="AZ9" s="261">
        <v>2</v>
      </c>
      <c r="BA9" s="261">
        <f>IF(AZ9=1,G9,0)</f>
        <v>0</v>
      </c>
      <c r="BB9" s="261">
        <f>IF(AZ9=2,G9,0)</f>
        <v>-23048.54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12</v>
      </c>
      <c r="CB9" s="292">
        <v>0</v>
      </c>
    </row>
    <row r="10" spans="1:57" ht="12.75">
      <c r="A10" s="302"/>
      <c r="B10" s="303" t="s">
        <v>103</v>
      </c>
      <c r="C10" s="304" t="s">
        <v>283</v>
      </c>
      <c r="D10" s="305"/>
      <c r="E10" s="306"/>
      <c r="F10" s="307"/>
      <c r="G10" s="308">
        <f>SUM(G7:G9)</f>
        <v>-45696.18</v>
      </c>
      <c r="H10" s="309"/>
      <c r="I10" s="310">
        <f>SUM(I7:I9)</f>
        <v>0</v>
      </c>
      <c r="J10" s="309"/>
      <c r="K10" s="310">
        <f>SUM(K7:K9)</f>
        <v>0</v>
      </c>
      <c r="O10" s="292">
        <v>4</v>
      </c>
      <c r="BA10" s="311">
        <f>SUM(BA7:BA9)</f>
        <v>0</v>
      </c>
      <c r="BB10" s="311">
        <f>SUM(BB7:BB9)</f>
        <v>-45696.18</v>
      </c>
      <c r="BC10" s="311">
        <f>SUM(BC7:BC9)</f>
        <v>0</v>
      </c>
      <c r="BD10" s="311">
        <f>SUM(BD7:BD9)</f>
        <v>0</v>
      </c>
      <c r="BE10" s="311">
        <f>SUM(BE7:BE9)</f>
        <v>0</v>
      </c>
    </row>
    <row r="11" ht="12.75">
      <c r="E11" s="261"/>
    </row>
    <row r="12" ht="12.75">
      <c r="E12" s="261"/>
    </row>
    <row r="13" ht="12.75">
      <c r="E13" s="261"/>
    </row>
    <row r="14" ht="12.75">
      <c r="E14" s="261"/>
    </row>
    <row r="15" ht="12.75">
      <c r="E15" s="261"/>
    </row>
    <row r="16" ht="12.75">
      <c r="E16" s="261"/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spans="1:7" ht="12.75">
      <c r="A34" s="301"/>
      <c r="B34" s="301"/>
      <c r="C34" s="301"/>
      <c r="D34" s="301"/>
      <c r="E34" s="301"/>
      <c r="F34" s="301"/>
      <c r="G34" s="301"/>
    </row>
    <row r="35" spans="1:7" ht="12.75">
      <c r="A35" s="301"/>
      <c r="B35" s="301"/>
      <c r="C35" s="301"/>
      <c r="D35" s="301"/>
      <c r="E35" s="301"/>
      <c r="F35" s="301"/>
      <c r="G35" s="301"/>
    </row>
    <row r="36" spans="1:7" ht="12.75">
      <c r="A36" s="301"/>
      <c r="B36" s="301"/>
      <c r="C36" s="301"/>
      <c r="D36" s="301"/>
      <c r="E36" s="301"/>
      <c r="F36" s="301"/>
      <c r="G36" s="301"/>
    </row>
    <row r="37" spans="1:7" ht="12.75">
      <c r="A37" s="301"/>
      <c r="B37" s="301"/>
      <c r="C37" s="301"/>
      <c r="D37" s="301"/>
      <c r="E37" s="301"/>
      <c r="F37" s="301"/>
      <c r="G37" s="30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spans="1:2" ht="12.75">
      <c r="A69" s="312"/>
      <c r="B69" s="312"/>
    </row>
    <row r="70" spans="1:7" ht="12.75">
      <c r="A70" s="301"/>
      <c r="B70" s="301"/>
      <c r="C70" s="313"/>
      <c r="D70" s="313"/>
      <c r="E70" s="314"/>
      <c r="F70" s="313"/>
      <c r="G70" s="315"/>
    </row>
    <row r="71" spans="1:7" ht="12.75">
      <c r="A71" s="316"/>
      <c r="B71" s="316"/>
      <c r="C71" s="301"/>
      <c r="D71" s="301"/>
      <c r="E71" s="317"/>
      <c r="F71" s="301"/>
      <c r="G71" s="301"/>
    </row>
    <row r="72" spans="1:7" ht="12.75">
      <c r="A72" s="301"/>
      <c r="B72" s="301"/>
      <c r="C72" s="301"/>
      <c r="D72" s="301"/>
      <c r="E72" s="317"/>
      <c r="F72" s="301"/>
      <c r="G72" s="301"/>
    </row>
    <row r="73" spans="1:7" ht="12.75">
      <c r="A73" s="301"/>
      <c r="B73" s="301"/>
      <c r="C73" s="301"/>
      <c r="D73" s="301"/>
      <c r="E73" s="317"/>
      <c r="F73" s="301"/>
      <c r="G73" s="301"/>
    </row>
    <row r="74" spans="1:7" ht="12.75">
      <c r="A74" s="301"/>
      <c r="B74" s="301"/>
      <c r="C74" s="301"/>
      <c r="D74" s="301"/>
      <c r="E74" s="317"/>
      <c r="F74" s="301"/>
      <c r="G74" s="301"/>
    </row>
    <row r="75" spans="1:7" ht="12.75">
      <c r="A75" s="301"/>
      <c r="B75" s="301"/>
      <c r="C75" s="301"/>
      <c r="D75" s="301"/>
      <c r="E75" s="317"/>
      <c r="F75" s="301"/>
      <c r="G75" s="301"/>
    </row>
    <row r="76" spans="1:7" ht="12.75">
      <c r="A76" s="301"/>
      <c r="B76" s="301"/>
      <c r="C76" s="301"/>
      <c r="D76" s="301"/>
      <c r="E76" s="317"/>
      <c r="F76" s="301"/>
      <c r="G76" s="301"/>
    </row>
    <row r="77" spans="1:7" ht="12.75">
      <c r="A77" s="301"/>
      <c r="B77" s="301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  <row r="83" spans="1:7" ht="12.75">
      <c r="A83" s="301"/>
      <c r="B83" s="301"/>
      <c r="C83" s="301"/>
      <c r="D83" s="301"/>
      <c r="E83" s="317"/>
      <c r="F83" s="301"/>
      <c r="G83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9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239</v>
      </c>
      <c r="D2" s="105" t="s">
        <v>240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279</v>
      </c>
      <c r="B5" s="118"/>
      <c r="C5" s="119" t="s">
        <v>280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'c 7 Rek'!E8</f>
        <v>12740</v>
      </c>
      <c r="D15" s="160">
        <f>'c 7 Rek'!A16</f>
        <v>0</v>
      </c>
      <c r="E15" s="161"/>
      <c r="F15" s="162"/>
      <c r="G15" s="159">
        <f>'c 7 Rek'!I16</f>
        <v>0</v>
      </c>
    </row>
    <row r="16" spans="1:7" ht="15.75" customHeight="1">
      <c r="A16" s="157" t="s">
        <v>54</v>
      </c>
      <c r="B16" s="158" t="s">
        <v>55</v>
      </c>
      <c r="C16" s="159">
        <f>'c 7 Rek'!F8</f>
        <v>0</v>
      </c>
      <c r="D16" s="109"/>
      <c r="E16" s="163"/>
      <c r="F16" s="164"/>
      <c r="G16" s="159"/>
    </row>
    <row r="17" spans="1:7" ht="15.75" customHeight="1">
      <c r="A17" s="157" t="s">
        <v>56</v>
      </c>
      <c r="B17" s="158" t="s">
        <v>57</v>
      </c>
      <c r="C17" s="159">
        <f>'c 7 Rek'!H8</f>
        <v>0</v>
      </c>
      <c r="D17" s="109"/>
      <c r="E17" s="163"/>
      <c r="F17" s="164"/>
      <c r="G17" s="159"/>
    </row>
    <row r="18" spans="1:7" ht="15.75" customHeight="1">
      <c r="A18" s="165" t="s">
        <v>58</v>
      </c>
      <c r="B18" s="166" t="s">
        <v>59</v>
      </c>
      <c r="C18" s="159">
        <f>'c 7 Rek'!G8</f>
        <v>0</v>
      </c>
      <c r="D18" s="109"/>
      <c r="E18" s="163"/>
      <c r="F18" s="164"/>
      <c r="G18" s="159"/>
    </row>
    <row r="19" spans="1:7" ht="15.75" customHeight="1">
      <c r="A19" s="167" t="s">
        <v>60</v>
      </c>
      <c r="B19" s="158"/>
      <c r="C19" s="159">
        <f>SUM(C15:C18)</f>
        <v>12740</v>
      </c>
      <c r="D19" s="109"/>
      <c r="E19" s="163"/>
      <c r="F19" s="164"/>
      <c r="G19" s="159"/>
    </row>
    <row r="20" spans="1:7" ht="15.75" customHeight="1">
      <c r="A20" s="167"/>
      <c r="B20" s="158"/>
      <c r="C20" s="159"/>
      <c r="D20" s="109"/>
      <c r="E20" s="163"/>
      <c r="F20" s="164"/>
      <c r="G20" s="159"/>
    </row>
    <row r="21" spans="1:7" ht="15.75" customHeight="1">
      <c r="A21" s="167" t="s">
        <v>30</v>
      </c>
      <c r="B21" s="158"/>
      <c r="C21" s="159">
        <f>'c 7 Rek'!I8</f>
        <v>0</v>
      </c>
      <c r="D21" s="109"/>
      <c r="E21" s="163"/>
      <c r="F21" s="164"/>
      <c r="G21" s="159"/>
    </row>
    <row r="22" spans="1:7" ht="15.75" customHeight="1">
      <c r="A22" s="168" t="s">
        <v>61</v>
      </c>
      <c r="B22" s="137"/>
      <c r="C22" s="159">
        <f>C19+C21</f>
        <v>12740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12740</v>
      </c>
      <c r="D23" s="172" t="s">
        <v>64</v>
      </c>
      <c r="E23" s="173"/>
      <c r="F23" s="174"/>
      <c r="G23" s="159">
        <f>'c 7 Rek'!H14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12740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2548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15288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9"/>
  <dimension ref="A1:BE6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239</v>
      </c>
      <c r="I1" s="212"/>
    </row>
    <row r="2" spans="1:9" ht="13.5" thickBot="1">
      <c r="A2" s="213" t="s">
        <v>78</v>
      </c>
      <c r="B2" s="214"/>
      <c r="C2" s="215" t="s">
        <v>281</v>
      </c>
      <c r="D2" s="216"/>
      <c r="E2" s="217"/>
      <c r="F2" s="216"/>
      <c r="G2" s="218" t="s">
        <v>240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3.5" thickBot="1">
      <c r="A7" s="318" t="str">
        <f>'c 7 Pol'!B7</f>
        <v>94</v>
      </c>
      <c r="B7" s="70" t="str">
        <f>'c 7 Pol'!C7</f>
        <v>Lešení a stavební výtahy</v>
      </c>
      <c r="D7" s="230"/>
      <c r="E7" s="319">
        <f>'c 7 Pol'!BA9</f>
        <v>12740</v>
      </c>
      <c r="F7" s="320">
        <f>'c 7 Pol'!BB9</f>
        <v>0</v>
      </c>
      <c r="G7" s="320">
        <f>'c 7 Pol'!BC9</f>
        <v>0</v>
      </c>
      <c r="H7" s="320">
        <f>'c 7 Pol'!BD9</f>
        <v>0</v>
      </c>
      <c r="I7" s="321">
        <f>'c 7 Pol'!BE9</f>
        <v>0</v>
      </c>
    </row>
    <row r="8" spans="1:9" s="14" customFormat="1" ht="13.5" thickBot="1">
      <c r="A8" s="231"/>
      <c r="B8" s="232" t="s">
        <v>81</v>
      </c>
      <c r="C8" s="232"/>
      <c r="D8" s="233"/>
      <c r="E8" s="234">
        <f>SUM(E7:E7)</f>
        <v>12740</v>
      </c>
      <c r="F8" s="235">
        <f>SUM(F7:F7)</f>
        <v>0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82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83</v>
      </c>
      <c r="B12" s="176"/>
      <c r="C12" s="176"/>
      <c r="D12" s="238"/>
      <c r="E12" s="239" t="s">
        <v>84</v>
      </c>
      <c r="F12" s="240" t="s">
        <v>13</v>
      </c>
      <c r="G12" s="241" t="s">
        <v>85</v>
      </c>
      <c r="H12" s="242"/>
      <c r="I12" s="243" t="s">
        <v>84</v>
      </c>
    </row>
    <row r="13" spans="1:53" ht="12.75">
      <c r="A13" s="167"/>
      <c r="B13" s="158"/>
      <c r="C13" s="158"/>
      <c r="D13" s="244"/>
      <c r="E13" s="245"/>
      <c r="F13" s="246"/>
      <c r="G13" s="247">
        <f>CHOOSE(BA13+1,E8+F8,E8+F8+H8,E8+F8+G8+H8,E8,F8,H8,G8,H8+G8,0)</f>
        <v>0</v>
      </c>
      <c r="H13" s="248"/>
      <c r="I13" s="249">
        <f>E13+F13*G13/100</f>
        <v>0</v>
      </c>
      <c r="BA13" s="1">
        <v>8</v>
      </c>
    </row>
    <row r="14" spans="1:9" ht="13.5" thickBot="1">
      <c r="A14" s="250"/>
      <c r="B14" s="251" t="s">
        <v>86</v>
      </c>
      <c r="C14" s="252"/>
      <c r="D14" s="253"/>
      <c r="E14" s="254"/>
      <c r="F14" s="255"/>
      <c r="G14" s="255"/>
      <c r="H14" s="256">
        <f>SUM(I13:I13)</f>
        <v>0</v>
      </c>
      <c r="I14" s="257"/>
    </row>
    <row r="16" spans="2:9" ht="12.75">
      <c r="B16" s="14"/>
      <c r="F16" s="258"/>
      <c r="G16" s="259"/>
      <c r="H16" s="259"/>
      <c r="I16" s="54"/>
    </row>
    <row r="17" spans="6:9" ht="12.75">
      <c r="F17" s="258"/>
      <c r="G17" s="259"/>
      <c r="H17" s="259"/>
      <c r="I17" s="54"/>
    </row>
    <row r="18" spans="6:9" ht="12.75">
      <c r="F18" s="258"/>
      <c r="G18" s="259"/>
      <c r="H18" s="259"/>
      <c r="I18" s="54"/>
    </row>
    <row r="19" spans="6:9" ht="12.75">
      <c r="F19" s="258"/>
      <c r="G19" s="259"/>
      <c r="H19" s="259"/>
      <c r="I19" s="54"/>
    </row>
    <row r="20" spans="6:9" ht="12.75">
      <c r="F20" s="258"/>
      <c r="G20" s="259"/>
      <c r="H20" s="259"/>
      <c r="I20" s="54"/>
    </row>
    <row r="21" spans="6:9" ht="12.75">
      <c r="F21" s="258"/>
      <c r="G21" s="259"/>
      <c r="H21" s="259"/>
      <c r="I21" s="54"/>
    </row>
    <row r="22" spans="6:9" ht="12.75">
      <c r="F22" s="258"/>
      <c r="G22" s="259"/>
      <c r="H22" s="259"/>
      <c r="I22" s="54"/>
    </row>
    <row r="23" spans="6:9" ht="12.75"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0"/>
  <dimension ref="A1:CB8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'c 7 Rek'!H1</f>
        <v>7</v>
      </c>
      <c r="G3" s="268"/>
    </row>
    <row r="4" spans="1:7" ht="13.5" thickBot="1">
      <c r="A4" s="269" t="s">
        <v>78</v>
      </c>
      <c r="B4" s="214"/>
      <c r="C4" s="215" t="s">
        <v>281</v>
      </c>
      <c r="D4" s="270"/>
      <c r="E4" s="271" t="str">
        <f>'c 7 Rek'!G2</f>
        <v>Poplatek za lešení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241</v>
      </c>
      <c r="C7" s="284" t="s">
        <v>242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244</v>
      </c>
      <c r="C8" s="295" t="s">
        <v>245</v>
      </c>
      <c r="D8" s="296" t="s">
        <v>117</v>
      </c>
      <c r="E8" s="297">
        <v>637</v>
      </c>
      <c r="F8" s="297">
        <v>20</v>
      </c>
      <c r="G8" s="298">
        <f>E8*F8</f>
        <v>12740</v>
      </c>
      <c r="H8" s="299">
        <v>0.000949999999999562</v>
      </c>
      <c r="I8" s="300">
        <f>E8*H8</f>
        <v>0.605149999999721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12740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57" ht="12.75">
      <c r="A9" s="302"/>
      <c r="B9" s="303" t="s">
        <v>103</v>
      </c>
      <c r="C9" s="304" t="s">
        <v>243</v>
      </c>
      <c r="D9" s="305"/>
      <c r="E9" s="306"/>
      <c r="F9" s="307"/>
      <c r="G9" s="308">
        <f>SUM(G7:G8)</f>
        <v>12740</v>
      </c>
      <c r="H9" s="309"/>
      <c r="I9" s="310">
        <f>SUM(I7:I8)</f>
        <v>0.605149999999721</v>
      </c>
      <c r="J9" s="309"/>
      <c r="K9" s="310">
        <f>SUM(K7:K8)</f>
        <v>0</v>
      </c>
      <c r="O9" s="292">
        <v>4</v>
      </c>
      <c r="BA9" s="311">
        <f>SUM(BA7:BA8)</f>
        <v>12740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ht="12.75">
      <c r="E10" s="261"/>
    </row>
    <row r="11" ht="12.75">
      <c r="E11" s="261"/>
    </row>
    <row r="12" ht="12.75">
      <c r="E12" s="261"/>
    </row>
    <row r="13" ht="12.75">
      <c r="E13" s="261"/>
    </row>
    <row r="14" ht="12.75">
      <c r="E14" s="261"/>
    </row>
    <row r="15" ht="12.75">
      <c r="E15" s="261"/>
    </row>
    <row r="16" ht="12.75">
      <c r="E16" s="261"/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spans="1:7" ht="12.75">
      <c r="A33" s="301"/>
      <c r="B33" s="301"/>
      <c r="C33" s="301"/>
      <c r="D33" s="301"/>
      <c r="E33" s="301"/>
      <c r="F33" s="301"/>
      <c r="G33" s="301"/>
    </row>
    <row r="34" spans="1:7" ht="12.75">
      <c r="A34" s="301"/>
      <c r="B34" s="301"/>
      <c r="C34" s="301"/>
      <c r="D34" s="301"/>
      <c r="E34" s="301"/>
      <c r="F34" s="301"/>
      <c r="G34" s="301"/>
    </row>
    <row r="35" spans="1:7" ht="12.75">
      <c r="A35" s="301"/>
      <c r="B35" s="301"/>
      <c r="C35" s="301"/>
      <c r="D35" s="301"/>
      <c r="E35" s="301"/>
      <c r="F35" s="301"/>
      <c r="G35" s="301"/>
    </row>
    <row r="36" spans="1:7" ht="12.75">
      <c r="A36" s="301"/>
      <c r="B36" s="301"/>
      <c r="C36" s="301"/>
      <c r="D36" s="301"/>
      <c r="E36" s="301"/>
      <c r="F36" s="301"/>
      <c r="G36" s="30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spans="1:2" ht="12.75">
      <c r="A68" s="312"/>
      <c r="B68" s="312"/>
    </row>
    <row r="69" spans="1:7" ht="12.75">
      <c r="A69" s="301"/>
      <c r="B69" s="301"/>
      <c r="C69" s="313"/>
      <c r="D69" s="313"/>
      <c r="E69" s="314"/>
      <c r="F69" s="313"/>
      <c r="G69" s="315"/>
    </row>
    <row r="70" spans="1:7" ht="12.75">
      <c r="A70" s="316"/>
      <c r="B70" s="316"/>
      <c r="C70" s="301"/>
      <c r="D70" s="301"/>
      <c r="E70" s="317"/>
      <c r="F70" s="301"/>
      <c r="G70" s="301"/>
    </row>
    <row r="71" spans="1:7" ht="12.75">
      <c r="A71" s="301"/>
      <c r="B71" s="301"/>
      <c r="C71" s="301"/>
      <c r="D71" s="301"/>
      <c r="E71" s="317"/>
      <c r="F71" s="301"/>
      <c r="G71" s="301"/>
    </row>
    <row r="72" spans="1:7" ht="12.75">
      <c r="A72" s="301"/>
      <c r="B72" s="301"/>
      <c r="C72" s="301"/>
      <c r="D72" s="301"/>
      <c r="E72" s="317"/>
      <c r="F72" s="301"/>
      <c r="G72" s="301"/>
    </row>
    <row r="73" spans="1:7" ht="12.75">
      <c r="A73" s="301"/>
      <c r="B73" s="301"/>
      <c r="C73" s="301"/>
      <c r="D73" s="301"/>
      <c r="E73" s="317"/>
      <c r="F73" s="301"/>
      <c r="G73" s="301"/>
    </row>
    <row r="74" spans="1:7" ht="12.75">
      <c r="A74" s="301"/>
      <c r="B74" s="301"/>
      <c r="C74" s="301"/>
      <c r="D74" s="301"/>
      <c r="E74" s="317"/>
      <c r="F74" s="301"/>
      <c r="G74" s="301"/>
    </row>
    <row r="75" spans="1:7" ht="12.75">
      <c r="A75" s="301"/>
      <c r="B75" s="301"/>
      <c r="C75" s="301"/>
      <c r="D75" s="301"/>
      <c r="E75" s="317"/>
      <c r="F75" s="301"/>
      <c r="G75" s="301"/>
    </row>
    <row r="76" spans="1:7" ht="12.75">
      <c r="A76" s="301"/>
      <c r="B76" s="301"/>
      <c r="C76" s="301"/>
      <c r="D76" s="301"/>
      <c r="E76" s="317"/>
      <c r="F76" s="301"/>
      <c r="G76" s="301"/>
    </row>
    <row r="77" spans="1:7" ht="12.75">
      <c r="A77" s="301"/>
      <c r="B77" s="301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0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290</v>
      </c>
      <c r="D2" s="105" t="s">
        <v>291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288</v>
      </c>
      <c r="B5" s="118"/>
      <c r="C5" s="119" t="s">
        <v>248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'H 01a Rek'!E8</f>
        <v>-24575.96</v>
      </c>
      <c r="D15" s="160">
        <f>'H 01a Rek'!A16</f>
        <v>0</v>
      </c>
      <c r="E15" s="161"/>
      <c r="F15" s="162"/>
      <c r="G15" s="159">
        <f>'H 01a Rek'!I16</f>
        <v>0</v>
      </c>
    </row>
    <row r="16" spans="1:7" ht="15.75" customHeight="1">
      <c r="A16" s="157" t="s">
        <v>54</v>
      </c>
      <c r="B16" s="158" t="s">
        <v>55</v>
      </c>
      <c r="C16" s="159">
        <f>'H 01a Rek'!F8</f>
        <v>0</v>
      </c>
      <c r="D16" s="109"/>
      <c r="E16" s="163"/>
      <c r="F16" s="164"/>
      <c r="G16" s="159"/>
    </row>
    <row r="17" spans="1:7" ht="15.75" customHeight="1">
      <c r="A17" s="157" t="s">
        <v>56</v>
      </c>
      <c r="B17" s="158" t="s">
        <v>57</v>
      </c>
      <c r="C17" s="159">
        <f>'H 01a Rek'!H8</f>
        <v>0</v>
      </c>
      <c r="D17" s="109"/>
      <c r="E17" s="163"/>
      <c r="F17" s="164"/>
      <c r="G17" s="159"/>
    </row>
    <row r="18" spans="1:7" ht="15.75" customHeight="1">
      <c r="A18" s="165" t="s">
        <v>58</v>
      </c>
      <c r="B18" s="166" t="s">
        <v>59</v>
      </c>
      <c r="C18" s="159">
        <f>'H 01a Rek'!G8</f>
        <v>0</v>
      </c>
      <c r="D18" s="109"/>
      <c r="E18" s="163"/>
      <c r="F18" s="164"/>
      <c r="G18" s="159"/>
    </row>
    <row r="19" spans="1:7" ht="15.75" customHeight="1">
      <c r="A19" s="167" t="s">
        <v>60</v>
      </c>
      <c r="B19" s="158"/>
      <c r="C19" s="159">
        <f>SUM(C15:C18)</f>
        <v>-24575.96</v>
      </c>
      <c r="D19" s="109"/>
      <c r="E19" s="163"/>
      <c r="F19" s="164"/>
      <c r="G19" s="159"/>
    </row>
    <row r="20" spans="1:7" ht="15.75" customHeight="1">
      <c r="A20" s="167"/>
      <c r="B20" s="158"/>
      <c r="C20" s="159"/>
      <c r="D20" s="109"/>
      <c r="E20" s="163"/>
      <c r="F20" s="164"/>
      <c r="G20" s="159"/>
    </row>
    <row r="21" spans="1:7" ht="15.75" customHeight="1">
      <c r="A21" s="167" t="s">
        <v>30</v>
      </c>
      <c r="B21" s="158"/>
      <c r="C21" s="159">
        <f>'H 01a Rek'!I8</f>
        <v>0</v>
      </c>
      <c r="D21" s="109"/>
      <c r="E21" s="163"/>
      <c r="F21" s="164"/>
      <c r="G21" s="159"/>
    </row>
    <row r="22" spans="1:7" ht="15.75" customHeight="1">
      <c r="A22" s="168" t="s">
        <v>61</v>
      </c>
      <c r="B22" s="137"/>
      <c r="C22" s="159">
        <f>C19+C21</f>
        <v>-24575.96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-24575.96</v>
      </c>
      <c r="D23" s="172" t="s">
        <v>64</v>
      </c>
      <c r="E23" s="173"/>
      <c r="F23" s="174"/>
      <c r="G23" s="159">
        <f>'H 01a Rek'!H14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-24575.96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-4915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-29491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7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110</v>
      </c>
      <c r="I1" s="212"/>
    </row>
    <row r="2" spans="1:9" ht="13.5" thickBot="1">
      <c r="A2" s="213" t="s">
        <v>78</v>
      </c>
      <c r="B2" s="214"/>
      <c r="C2" s="215" t="s">
        <v>109</v>
      </c>
      <c r="D2" s="216"/>
      <c r="E2" s="217"/>
      <c r="F2" s="216"/>
      <c r="G2" s="218" t="s">
        <v>111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2.75">
      <c r="A7" s="318" t="str">
        <f>'a 2 Pol'!B7</f>
        <v>61</v>
      </c>
      <c r="B7" s="70" t="str">
        <f>'a 2 Pol'!C7</f>
        <v>Upravy povrchů vnitřní</v>
      </c>
      <c r="D7" s="230"/>
      <c r="E7" s="319">
        <f>'a 2 Pol'!BA20</f>
        <v>108338.5832</v>
      </c>
      <c r="F7" s="320">
        <f>'a 2 Pol'!BB20</f>
        <v>0</v>
      </c>
      <c r="G7" s="320">
        <f>'a 2 Pol'!BC20</f>
        <v>0</v>
      </c>
      <c r="H7" s="320">
        <f>'a 2 Pol'!BD20</f>
        <v>0</v>
      </c>
      <c r="I7" s="321">
        <f>'a 2 Pol'!BE20</f>
        <v>0</v>
      </c>
    </row>
    <row r="8" spans="1:9" s="137" customFormat="1" ht="12.75">
      <c r="A8" s="318" t="str">
        <f>'a 2 Pol'!B21</f>
        <v>96</v>
      </c>
      <c r="B8" s="70" t="str">
        <f>'a 2 Pol'!C21</f>
        <v>Bourání konstrukcí</v>
      </c>
      <c r="D8" s="230"/>
      <c r="E8" s="319">
        <f>'a 2 Pol'!BA23</f>
        <v>3237.8256</v>
      </c>
      <c r="F8" s="320">
        <f>'a 2 Pol'!BB23</f>
        <v>0</v>
      </c>
      <c r="G8" s="320">
        <f>'a 2 Pol'!BC23</f>
        <v>0</v>
      </c>
      <c r="H8" s="320">
        <f>'a 2 Pol'!BD23</f>
        <v>0</v>
      </c>
      <c r="I8" s="321">
        <f>'a 2 Pol'!BE23</f>
        <v>0</v>
      </c>
    </row>
    <row r="9" spans="1:9" s="137" customFormat="1" ht="12.75">
      <c r="A9" s="318" t="str">
        <f>'a 2 Pol'!B24</f>
        <v>99</v>
      </c>
      <c r="B9" s="70" t="str">
        <f>'a 2 Pol'!C24</f>
        <v>Staveništní přesun hmot</v>
      </c>
      <c r="D9" s="230"/>
      <c r="E9" s="319">
        <f>'a 2 Pol'!BA26</f>
        <v>1566.9650000000001</v>
      </c>
      <c r="F9" s="320">
        <f>'a 2 Pol'!BB26</f>
        <v>0</v>
      </c>
      <c r="G9" s="320">
        <f>'a 2 Pol'!BC26</f>
        <v>0</v>
      </c>
      <c r="H9" s="320">
        <f>'a 2 Pol'!BD26</f>
        <v>0</v>
      </c>
      <c r="I9" s="321">
        <f>'a 2 Pol'!BE26</f>
        <v>0</v>
      </c>
    </row>
    <row r="10" spans="1:9" s="137" customFormat="1" ht="13.5" thickBot="1">
      <c r="A10" s="318" t="str">
        <f>'a 2 Pol'!B27</f>
        <v>D96</v>
      </c>
      <c r="B10" s="70" t="str">
        <f>'a 2 Pol'!C27</f>
        <v>Přesuny suti a vybouraných hmot</v>
      </c>
      <c r="D10" s="230"/>
      <c r="E10" s="319">
        <f>'a 2 Pol'!BA34</f>
        <v>465.42522</v>
      </c>
      <c r="F10" s="320">
        <f>'a 2 Pol'!BB34</f>
        <v>0</v>
      </c>
      <c r="G10" s="320">
        <f>'a 2 Pol'!BC34</f>
        <v>0</v>
      </c>
      <c r="H10" s="320">
        <f>'a 2 Pol'!BD34</f>
        <v>0</v>
      </c>
      <c r="I10" s="321">
        <f>'a 2 Pol'!BE34</f>
        <v>0</v>
      </c>
    </row>
    <row r="11" spans="1:9" s="14" customFormat="1" ht="13.5" thickBot="1">
      <c r="A11" s="231"/>
      <c r="B11" s="232" t="s">
        <v>81</v>
      </c>
      <c r="C11" s="232"/>
      <c r="D11" s="233"/>
      <c r="E11" s="234">
        <f>SUM(E7:E10)</f>
        <v>113608.79901999999</v>
      </c>
      <c r="F11" s="235">
        <f>SUM(F7:F10)</f>
        <v>0</v>
      </c>
      <c r="G11" s="235">
        <f>SUM(G7:G10)</f>
        <v>0</v>
      </c>
      <c r="H11" s="235">
        <f>SUM(H7:H10)</f>
        <v>0</v>
      </c>
      <c r="I11" s="236">
        <f>SUM(I7:I10)</f>
        <v>0</v>
      </c>
    </row>
    <row r="12" spans="1:9" ht="12.7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57" ht="19.5" customHeight="1">
      <c r="A13" s="222" t="s">
        <v>82</v>
      </c>
      <c r="B13" s="222"/>
      <c r="C13" s="222"/>
      <c r="D13" s="222"/>
      <c r="E13" s="222"/>
      <c r="F13" s="222"/>
      <c r="G13" s="237"/>
      <c r="H13" s="222"/>
      <c r="I13" s="222"/>
      <c r="BA13" s="143"/>
      <c r="BB13" s="143"/>
      <c r="BC13" s="143"/>
      <c r="BD13" s="143"/>
      <c r="BE13" s="143"/>
    </row>
    <row r="14" ht="13.5" thickBot="1"/>
    <row r="15" spans="1:9" ht="12.75">
      <c r="A15" s="175" t="s">
        <v>83</v>
      </c>
      <c r="B15" s="176"/>
      <c r="C15" s="176"/>
      <c r="D15" s="238"/>
      <c r="E15" s="239" t="s">
        <v>84</v>
      </c>
      <c r="F15" s="240" t="s">
        <v>13</v>
      </c>
      <c r="G15" s="241" t="s">
        <v>85</v>
      </c>
      <c r="H15" s="242"/>
      <c r="I15" s="243" t="s">
        <v>84</v>
      </c>
    </row>
    <row r="16" spans="1:53" ht="12.75">
      <c r="A16" s="167" t="s">
        <v>167</v>
      </c>
      <c r="B16" s="158"/>
      <c r="C16" s="158"/>
      <c r="D16" s="244"/>
      <c r="E16" s="245">
        <v>0</v>
      </c>
      <c r="F16" s="246">
        <v>0</v>
      </c>
      <c r="G16" s="247">
        <v>113608.79901999999</v>
      </c>
      <c r="H16" s="248"/>
      <c r="I16" s="249">
        <f>E16+F16*G16/100</f>
        <v>0</v>
      </c>
      <c r="BA16" s="1">
        <v>0</v>
      </c>
    </row>
    <row r="17" spans="1:53" ht="12.75">
      <c r="A17" s="167" t="s">
        <v>168</v>
      </c>
      <c r="B17" s="158"/>
      <c r="C17" s="158"/>
      <c r="D17" s="244"/>
      <c r="E17" s="245">
        <v>0</v>
      </c>
      <c r="F17" s="246">
        <v>0</v>
      </c>
      <c r="G17" s="247">
        <v>113608.79901999999</v>
      </c>
      <c r="H17" s="248"/>
      <c r="I17" s="249">
        <f>E17+F17*G17/100</f>
        <v>0</v>
      </c>
      <c r="BA17" s="1">
        <v>0</v>
      </c>
    </row>
    <row r="18" spans="1:53" ht="12.75">
      <c r="A18" s="167" t="s">
        <v>169</v>
      </c>
      <c r="B18" s="158"/>
      <c r="C18" s="158"/>
      <c r="D18" s="244"/>
      <c r="E18" s="245">
        <v>0</v>
      </c>
      <c r="F18" s="246">
        <v>0</v>
      </c>
      <c r="G18" s="247">
        <v>113608.79901999999</v>
      </c>
      <c r="H18" s="248"/>
      <c r="I18" s="249">
        <f>E18+F18*G18/100</f>
        <v>0</v>
      </c>
      <c r="BA18" s="1">
        <v>0</v>
      </c>
    </row>
    <row r="19" spans="1:53" ht="12.75">
      <c r="A19" s="167" t="s">
        <v>170</v>
      </c>
      <c r="B19" s="158"/>
      <c r="C19" s="158"/>
      <c r="D19" s="244"/>
      <c r="E19" s="245">
        <v>0</v>
      </c>
      <c r="F19" s="246">
        <v>0</v>
      </c>
      <c r="G19" s="247">
        <v>113608.79901999999</v>
      </c>
      <c r="H19" s="248"/>
      <c r="I19" s="249">
        <f>E19+F19*G19/100</f>
        <v>0</v>
      </c>
      <c r="BA19" s="1">
        <v>0</v>
      </c>
    </row>
    <row r="20" spans="1:53" ht="12.75">
      <c r="A20" s="167" t="s">
        <v>171</v>
      </c>
      <c r="B20" s="158"/>
      <c r="C20" s="158"/>
      <c r="D20" s="244"/>
      <c r="E20" s="245">
        <v>0</v>
      </c>
      <c r="F20" s="246">
        <v>0</v>
      </c>
      <c r="G20" s="247">
        <v>113608.79901999999</v>
      </c>
      <c r="H20" s="248"/>
      <c r="I20" s="249">
        <f>E20+F20*G20/100</f>
        <v>0</v>
      </c>
      <c r="BA20" s="1">
        <v>1</v>
      </c>
    </row>
    <row r="21" spans="1:53" ht="12.75">
      <c r="A21" s="167" t="s">
        <v>172</v>
      </c>
      <c r="B21" s="158"/>
      <c r="C21" s="158"/>
      <c r="D21" s="244"/>
      <c r="E21" s="245">
        <v>0</v>
      </c>
      <c r="F21" s="246">
        <v>0</v>
      </c>
      <c r="G21" s="247">
        <v>113608.79901999999</v>
      </c>
      <c r="H21" s="248"/>
      <c r="I21" s="249">
        <f>E21+F21*G21/100</f>
        <v>0</v>
      </c>
      <c r="BA21" s="1">
        <v>1</v>
      </c>
    </row>
    <row r="22" spans="1:53" ht="12.75">
      <c r="A22" s="167" t="s">
        <v>173</v>
      </c>
      <c r="B22" s="158"/>
      <c r="C22" s="158"/>
      <c r="D22" s="244"/>
      <c r="E22" s="245">
        <v>0</v>
      </c>
      <c r="F22" s="246">
        <v>0</v>
      </c>
      <c r="G22" s="247">
        <v>113608.79901999999</v>
      </c>
      <c r="H22" s="248"/>
      <c r="I22" s="249">
        <f>E22+F22*G22/100</f>
        <v>0</v>
      </c>
      <c r="BA22" s="1">
        <v>2</v>
      </c>
    </row>
    <row r="23" spans="1:53" ht="12.75">
      <c r="A23" s="167" t="s">
        <v>174</v>
      </c>
      <c r="B23" s="158"/>
      <c r="C23" s="158"/>
      <c r="D23" s="244"/>
      <c r="E23" s="245">
        <v>0</v>
      </c>
      <c r="F23" s="246">
        <v>0</v>
      </c>
      <c r="G23" s="247">
        <v>113608.79901999999</v>
      </c>
      <c r="H23" s="248"/>
      <c r="I23" s="249">
        <f>E23+F23*G23/100</f>
        <v>0</v>
      </c>
      <c r="BA23" s="1">
        <v>2</v>
      </c>
    </row>
    <row r="24" spans="1:9" ht="13.5" thickBot="1">
      <c r="A24" s="250"/>
      <c r="B24" s="251" t="s">
        <v>86</v>
      </c>
      <c r="C24" s="252"/>
      <c r="D24" s="253"/>
      <c r="E24" s="254"/>
      <c r="F24" s="255"/>
      <c r="G24" s="255"/>
      <c r="H24" s="256">
        <f>SUM(I16:I23)</f>
        <v>0</v>
      </c>
      <c r="I24" s="257"/>
    </row>
    <row r="26" spans="2:9" ht="12.75">
      <c r="B26" s="14"/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40"/>
  <dimension ref="A1:BE6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290</v>
      </c>
      <c r="I1" s="212"/>
    </row>
    <row r="2" spans="1:9" ht="13.5" thickBot="1">
      <c r="A2" s="213" t="s">
        <v>78</v>
      </c>
      <c r="B2" s="214"/>
      <c r="C2" s="215" t="s">
        <v>289</v>
      </c>
      <c r="D2" s="216"/>
      <c r="E2" s="217"/>
      <c r="F2" s="216"/>
      <c r="G2" s="218" t="s">
        <v>291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3.5" thickBot="1">
      <c r="A7" s="318" t="str">
        <f>'H 01a Pol'!B7</f>
        <v>46</v>
      </c>
      <c r="B7" s="70" t="str">
        <f>'H 01a Pol'!C7</f>
        <v>Zpevněné plochy</v>
      </c>
      <c r="D7" s="230"/>
      <c r="E7" s="319">
        <f>'H 01a Pol'!BA9</f>
        <v>-24575.96</v>
      </c>
      <c r="F7" s="320">
        <f>'H 01a Pol'!BB9</f>
        <v>0</v>
      </c>
      <c r="G7" s="320">
        <f>'H 01a Pol'!BC9</f>
        <v>0</v>
      </c>
      <c r="H7" s="320">
        <f>'H 01a Pol'!BD9</f>
        <v>0</v>
      </c>
      <c r="I7" s="321">
        <f>'H 01a Pol'!BE9</f>
        <v>0</v>
      </c>
    </row>
    <row r="8" spans="1:9" s="14" customFormat="1" ht="13.5" thickBot="1">
      <c r="A8" s="231"/>
      <c r="B8" s="232" t="s">
        <v>81</v>
      </c>
      <c r="C8" s="232"/>
      <c r="D8" s="233"/>
      <c r="E8" s="234">
        <f>SUM(E7:E7)</f>
        <v>-24575.96</v>
      </c>
      <c r="F8" s="235">
        <f>SUM(F7:F7)</f>
        <v>0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82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83</v>
      </c>
      <c r="B12" s="176"/>
      <c r="C12" s="176"/>
      <c r="D12" s="238"/>
      <c r="E12" s="239" t="s">
        <v>84</v>
      </c>
      <c r="F12" s="240" t="s">
        <v>13</v>
      </c>
      <c r="G12" s="241" t="s">
        <v>85</v>
      </c>
      <c r="H12" s="242"/>
      <c r="I12" s="243" t="s">
        <v>84</v>
      </c>
    </row>
    <row r="13" spans="1:53" ht="12.75">
      <c r="A13" s="167"/>
      <c r="B13" s="158"/>
      <c r="C13" s="158"/>
      <c r="D13" s="244"/>
      <c r="E13" s="245"/>
      <c r="F13" s="246"/>
      <c r="G13" s="247">
        <f>CHOOSE(BA13+1,E8+F8,E8+F8+H8,E8+F8+G8+H8,E8,F8,H8,G8,H8+G8,0)</f>
        <v>0</v>
      </c>
      <c r="H13" s="248"/>
      <c r="I13" s="249">
        <f>E13+F13*G13/100</f>
        <v>0</v>
      </c>
      <c r="BA13" s="1">
        <v>8</v>
      </c>
    </row>
    <row r="14" spans="1:9" ht="13.5" thickBot="1">
      <c r="A14" s="250"/>
      <c r="B14" s="251" t="s">
        <v>86</v>
      </c>
      <c r="C14" s="252"/>
      <c r="D14" s="253"/>
      <c r="E14" s="254"/>
      <c r="F14" s="255"/>
      <c r="G14" s="255"/>
      <c r="H14" s="256">
        <f>SUM(I13:I13)</f>
        <v>0</v>
      </c>
      <c r="I14" s="257"/>
    </row>
    <row r="16" spans="2:9" ht="12.75">
      <c r="B16" s="14"/>
      <c r="F16" s="258"/>
      <c r="G16" s="259"/>
      <c r="H16" s="259"/>
      <c r="I16" s="54"/>
    </row>
    <row r="17" spans="6:9" ht="12.75">
      <c r="F17" s="258"/>
      <c r="G17" s="259"/>
      <c r="H17" s="259"/>
      <c r="I17" s="54"/>
    </row>
    <row r="18" spans="6:9" ht="12.75">
      <c r="F18" s="258"/>
      <c r="G18" s="259"/>
      <c r="H18" s="259"/>
      <c r="I18" s="54"/>
    </row>
    <row r="19" spans="6:9" ht="12.75">
      <c r="F19" s="258"/>
      <c r="G19" s="259"/>
      <c r="H19" s="259"/>
      <c r="I19" s="54"/>
    </row>
    <row r="20" spans="6:9" ht="12.75">
      <c r="F20" s="258"/>
      <c r="G20" s="259"/>
      <c r="H20" s="259"/>
      <c r="I20" s="54"/>
    </row>
    <row r="21" spans="6:9" ht="12.75">
      <c r="F21" s="258"/>
      <c r="G21" s="259"/>
      <c r="H21" s="259"/>
      <c r="I21" s="54"/>
    </row>
    <row r="22" spans="6:9" ht="12.75">
      <c r="F22" s="258"/>
      <c r="G22" s="259"/>
      <c r="H22" s="259"/>
      <c r="I22" s="54"/>
    </row>
    <row r="23" spans="6:9" ht="12.75"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11"/>
  <dimension ref="A1:CB8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'H 01a Rek'!H1</f>
        <v>01a</v>
      </c>
      <c r="G3" s="268"/>
    </row>
    <row r="4" spans="1:7" ht="13.5" thickBot="1">
      <c r="A4" s="269" t="s">
        <v>78</v>
      </c>
      <c r="B4" s="214"/>
      <c r="C4" s="215" t="s">
        <v>289</v>
      </c>
      <c r="D4" s="270"/>
      <c r="E4" s="271" t="str">
        <f>'H 01a Rek'!G2</f>
        <v>Změny okna po kontrole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292</v>
      </c>
      <c r="C7" s="284" t="s">
        <v>293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295</v>
      </c>
      <c r="C8" s="295" t="s">
        <v>296</v>
      </c>
      <c r="D8" s="296" t="s">
        <v>124</v>
      </c>
      <c r="E8" s="297">
        <v>-1</v>
      </c>
      <c r="F8" s="297">
        <v>24575.96</v>
      </c>
      <c r="G8" s="298">
        <f>E8*F8</f>
        <v>-24575.96</v>
      </c>
      <c r="H8" s="299">
        <v>0</v>
      </c>
      <c r="I8" s="300">
        <f>E8*H8</f>
        <v>0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-24575.96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103</v>
      </c>
      <c r="C9" s="304" t="s">
        <v>294</v>
      </c>
      <c r="D9" s="305"/>
      <c r="E9" s="306"/>
      <c r="F9" s="307"/>
      <c r="G9" s="308">
        <f>SUM(G7:G8)</f>
        <v>-24575.96</v>
      </c>
      <c r="H9" s="309"/>
      <c r="I9" s="310">
        <f>SUM(I7:I8)</f>
        <v>0</v>
      </c>
      <c r="J9" s="309"/>
      <c r="K9" s="310">
        <f>SUM(K7:K8)</f>
        <v>0</v>
      </c>
      <c r="O9" s="292">
        <v>4</v>
      </c>
      <c r="BA9" s="311">
        <f>SUM(BA7:BA8)</f>
        <v>-24575.96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ht="12.75">
      <c r="E10" s="261"/>
    </row>
    <row r="11" ht="12.75">
      <c r="E11" s="261"/>
    </row>
    <row r="12" ht="12.75">
      <c r="E12" s="261"/>
    </row>
    <row r="13" ht="12.75">
      <c r="E13" s="261"/>
    </row>
    <row r="14" ht="12.75">
      <c r="E14" s="261"/>
    </row>
    <row r="15" ht="12.75">
      <c r="E15" s="261"/>
    </row>
    <row r="16" ht="12.75">
      <c r="E16" s="261"/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spans="1:7" ht="12.75">
      <c r="A33" s="301"/>
      <c r="B33" s="301"/>
      <c r="C33" s="301"/>
      <c r="D33" s="301"/>
      <c r="E33" s="301"/>
      <c r="F33" s="301"/>
      <c r="G33" s="301"/>
    </row>
    <row r="34" spans="1:7" ht="12.75">
      <c r="A34" s="301"/>
      <c r="B34" s="301"/>
      <c r="C34" s="301"/>
      <c r="D34" s="301"/>
      <c r="E34" s="301"/>
      <c r="F34" s="301"/>
      <c r="G34" s="301"/>
    </row>
    <row r="35" spans="1:7" ht="12.75">
      <c r="A35" s="301"/>
      <c r="B35" s="301"/>
      <c r="C35" s="301"/>
      <c r="D35" s="301"/>
      <c r="E35" s="301"/>
      <c r="F35" s="301"/>
      <c r="G35" s="301"/>
    </row>
    <row r="36" spans="1:7" ht="12.75">
      <c r="A36" s="301"/>
      <c r="B36" s="301"/>
      <c r="C36" s="301"/>
      <c r="D36" s="301"/>
      <c r="E36" s="301"/>
      <c r="F36" s="301"/>
      <c r="G36" s="30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spans="1:2" ht="12.75">
      <c r="A68" s="312"/>
      <c r="B68" s="312"/>
    </row>
    <row r="69" spans="1:7" ht="12.75">
      <c r="A69" s="301"/>
      <c r="B69" s="301"/>
      <c r="C69" s="313"/>
      <c r="D69" s="313"/>
      <c r="E69" s="314"/>
      <c r="F69" s="313"/>
      <c r="G69" s="315"/>
    </row>
    <row r="70" spans="1:7" ht="12.75">
      <c r="A70" s="316"/>
      <c r="B70" s="316"/>
      <c r="C70" s="301"/>
      <c r="D70" s="301"/>
      <c r="E70" s="317"/>
      <c r="F70" s="301"/>
      <c r="G70" s="301"/>
    </row>
    <row r="71" spans="1:7" ht="12.75">
      <c r="A71" s="301"/>
      <c r="B71" s="301"/>
      <c r="C71" s="301"/>
      <c r="D71" s="301"/>
      <c r="E71" s="317"/>
      <c r="F71" s="301"/>
      <c r="G71" s="301"/>
    </row>
    <row r="72" spans="1:7" ht="12.75">
      <c r="A72" s="301"/>
      <c r="B72" s="301"/>
      <c r="C72" s="301"/>
      <c r="D72" s="301"/>
      <c r="E72" s="317"/>
      <c r="F72" s="301"/>
      <c r="G72" s="301"/>
    </row>
    <row r="73" spans="1:7" ht="12.75">
      <c r="A73" s="301"/>
      <c r="B73" s="301"/>
      <c r="C73" s="301"/>
      <c r="D73" s="301"/>
      <c r="E73" s="317"/>
      <c r="F73" s="301"/>
      <c r="G73" s="301"/>
    </row>
    <row r="74" spans="1:7" ht="12.75">
      <c r="A74" s="301"/>
      <c r="B74" s="301"/>
      <c r="C74" s="301"/>
      <c r="D74" s="301"/>
      <c r="E74" s="317"/>
      <c r="F74" s="301"/>
      <c r="G74" s="301"/>
    </row>
    <row r="75" spans="1:7" ht="12.75">
      <c r="A75" s="301"/>
      <c r="B75" s="301"/>
      <c r="C75" s="301"/>
      <c r="D75" s="301"/>
      <c r="E75" s="317"/>
      <c r="F75" s="301"/>
      <c r="G75" s="301"/>
    </row>
    <row r="76" spans="1:7" ht="12.75">
      <c r="A76" s="301"/>
      <c r="B76" s="301"/>
      <c r="C76" s="301"/>
      <c r="D76" s="301"/>
      <c r="E76" s="317"/>
      <c r="F76" s="301"/>
      <c r="G76" s="301"/>
    </row>
    <row r="77" spans="1:7" ht="12.75">
      <c r="A77" s="301"/>
      <c r="B77" s="301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41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176</v>
      </c>
      <c r="D2" s="105" t="s">
        <v>177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288</v>
      </c>
      <c r="B5" s="118"/>
      <c r="C5" s="119" t="s">
        <v>248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'H 4 Rek'!E10</f>
        <v>0</v>
      </c>
      <c r="D15" s="160">
        <f>'H 4 Rek'!A18</f>
        <v>0</v>
      </c>
      <c r="E15" s="161"/>
      <c r="F15" s="162"/>
      <c r="G15" s="159">
        <f>'H 4 Rek'!I18</f>
        <v>0</v>
      </c>
    </row>
    <row r="16" spans="1:7" ht="15.75" customHeight="1">
      <c r="A16" s="157" t="s">
        <v>54</v>
      </c>
      <c r="B16" s="158" t="s">
        <v>55</v>
      </c>
      <c r="C16" s="159">
        <f>'H 4 Rek'!F10</f>
        <v>-442014.09809999994</v>
      </c>
      <c r="D16" s="109"/>
      <c r="E16" s="163"/>
      <c r="F16" s="164"/>
      <c r="G16" s="159"/>
    </row>
    <row r="17" spans="1:7" ht="15.75" customHeight="1">
      <c r="A17" s="157" t="s">
        <v>56</v>
      </c>
      <c r="B17" s="158" t="s">
        <v>57</v>
      </c>
      <c r="C17" s="159">
        <f>'H 4 Rek'!H10</f>
        <v>0</v>
      </c>
      <c r="D17" s="109"/>
      <c r="E17" s="163"/>
      <c r="F17" s="164"/>
      <c r="G17" s="159"/>
    </row>
    <row r="18" spans="1:7" ht="15.75" customHeight="1">
      <c r="A18" s="165" t="s">
        <v>58</v>
      </c>
      <c r="B18" s="166" t="s">
        <v>59</v>
      </c>
      <c r="C18" s="159">
        <f>'H 4 Rek'!G10</f>
        <v>0</v>
      </c>
      <c r="D18" s="109"/>
      <c r="E18" s="163"/>
      <c r="F18" s="164"/>
      <c r="G18" s="159"/>
    </row>
    <row r="19" spans="1:7" ht="15.75" customHeight="1">
      <c r="A19" s="167" t="s">
        <v>60</v>
      </c>
      <c r="B19" s="158"/>
      <c r="C19" s="159">
        <f>SUM(C15:C18)</f>
        <v>-442014.09809999994</v>
      </c>
      <c r="D19" s="109"/>
      <c r="E19" s="163"/>
      <c r="F19" s="164"/>
      <c r="G19" s="159"/>
    </row>
    <row r="20" spans="1:7" ht="15.75" customHeight="1">
      <c r="A20" s="167"/>
      <c r="B20" s="158"/>
      <c r="C20" s="159"/>
      <c r="D20" s="109"/>
      <c r="E20" s="163"/>
      <c r="F20" s="164"/>
      <c r="G20" s="159"/>
    </row>
    <row r="21" spans="1:7" ht="15.75" customHeight="1">
      <c r="A21" s="167" t="s">
        <v>30</v>
      </c>
      <c r="B21" s="158"/>
      <c r="C21" s="159">
        <f>'H 4 Rek'!I10</f>
        <v>0</v>
      </c>
      <c r="D21" s="109"/>
      <c r="E21" s="163"/>
      <c r="F21" s="164"/>
      <c r="G21" s="159"/>
    </row>
    <row r="22" spans="1:7" ht="15.75" customHeight="1">
      <c r="A22" s="168" t="s">
        <v>61</v>
      </c>
      <c r="B22" s="137"/>
      <c r="C22" s="159">
        <f>C19+C21</f>
        <v>-442014.09809999994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-442014.09809999994</v>
      </c>
      <c r="D23" s="172" t="s">
        <v>64</v>
      </c>
      <c r="E23" s="173"/>
      <c r="F23" s="174"/>
      <c r="G23" s="159">
        <f>'H 4 Rek'!H16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-442014.09809999994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-88403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-530417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42"/>
  <dimension ref="A1:BE6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176</v>
      </c>
      <c r="I1" s="212"/>
    </row>
    <row r="2" spans="1:9" ht="13.5" thickBot="1">
      <c r="A2" s="213" t="s">
        <v>78</v>
      </c>
      <c r="B2" s="214"/>
      <c r="C2" s="215" t="s">
        <v>289</v>
      </c>
      <c r="D2" s="216"/>
      <c r="E2" s="217"/>
      <c r="F2" s="216"/>
      <c r="G2" s="218" t="s">
        <v>177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2.75">
      <c r="A7" s="318" t="str">
        <f>'H 4 Pol'!B7</f>
        <v>713/1</v>
      </c>
      <c r="B7" s="70" t="str">
        <f>'H 4 Pol'!C7</f>
        <v>Zateplení střešního pláště</v>
      </c>
      <c r="D7" s="230"/>
      <c r="E7" s="319">
        <f>'H 4 Pol'!BA12</f>
        <v>0</v>
      </c>
      <c r="F7" s="320">
        <f>'H 4 Pol'!BB12</f>
        <v>-134264.63399999996</v>
      </c>
      <c r="G7" s="320">
        <f>'H 4 Pol'!BC12</f>
        <v>0</v>
      </c>
      <c r="H7" s="320">
        <f>'H 4 Pol'!BD12</f>
        <v>0</v>
      </c>
      <c r="I7" s="321">
        <f>'H 4 Pol'!BE12</f>
        <v>0</v>
      </c>
    </row>
    <row r="8" spans="1:9" s="137" customFormat="1" ht="12.75">
      <c r="A8" s="318" t="str">
        <f>'H 4 Pol'!B13</f>
        <v>762</v>
      </c>
      <c r="B8" s="70" t="str">
        <f>'H 4 Pol'!C13</f>
        <v>Konstrukce tesařské</v>
      </c>
      <c r="D8" s="230"/>
      <c r="E8" s="319">
        <f>'H 4 Pol'!BA20</f>
        <v>0</v>
      </c>
      <c r="F8" s="320">
        <f>'H 4 Pol'!BB20</f>
        <v>29080.0359</v>
      </c>
      <c r="G8" s="320">
        <f>'H 4 Pol'!BC20</f>
        <v>0</v>
      </c>
      <c r="H8" s="320">
        <f>'H 4 Pol'!BD20</f>
        <v>0</v>
      </c>
      <c r="I8" s="321">
        <f>'H 4 Pol'!BE20</f>
        <v>0</v>
      </c>
    </row>
    <row r="9" spans="1:9" s="137" customFormat="1" ht="13.5" thickBot="1">
      <c r="A9" s="318" t="str">
        <f>'H 4 Pol'!B21</f>
        <v>Z 766</v>
      </c>
      <c r="B9" s="70" t="str">
        <f>'H 4 Pol'!C21</f>
        <v>Výměna otvorových výplní</v>
      </c>
      <c r="D9" s="230"/>
      <c r="E9" s="319">
        <f>'H 4 Pol'!BA23</f>
        <v>0</v>
      </c>
      <c r="F9" s="320">
        <f>'H 4 Pol'!BB23</f>
        <v>-336829.5</v>
      </c>
      <c r="G9" s="320">
        <f>'H 4 Pol'!BC23</f>
        <v>0</v>
      </c>
      <c r="H9" s="320">
        <f>'H 4 Pol'!BD23</f>
        <v>0</v>
      </c>
      <c r="I9" s="321">
        <f>'H 4 Pol'!BE23</f>
        <v>0</v>
      </c>
    </row>
    <row r="10" spans="1:9" s="14" customFormat="1" ht="13.5" thickBot="1">
      <c r="A10" s="231"/>
      <c r="B10" s="232" t="s">
        <v>81</v>
      </c>
      <c r="C10" s="232"/>
      <c r="D10" s="233"/>
      <c r="E10" s="234">
        <f>SUM(E7:E9)</f>
        <v>0</v>
      </c>
      <c r="F10" s="235">
        <f>SUM(F7:F9)</f>
        <v>-442014.09809999994</v>
      </c>
      <c r="G10" s="235">
        <f>SUM(G7:G9)</f>
        <v>0</v>
      </c>
      <c r="H10" s="235">
        <f>SUM(H7:H9)</f>
        <v>0</v>
      </c>
      <c r="I10" s="236">
        <f>SUM(I7:I9)</f>
        <v>0</v>
      </c>
    </row>
    <row r="11" spans="1:9" ht="12.75">
      <c r="A11" s="137"/>
      <c r="B11" s="137"/>
      <c r="C11" s="137"/>
      <c r="D11" s="137"/>
      <c r="E11" s="137"/>
      <c r="F11" s="137"/>
      <c r="G11" s="137"/>
      <c r="H11" s="137"/>
      <c r="I11" s="137"/>
    </row>
    <row r="12" spans="1:57" ht="19.5" customHeight="1">
      <c r="A12" s="222" t="s">
        <v>82</v>
      </c>
      <c r="B12" s="222"/>
      <c r="C12" s="222"/>
      <c r="D12" s="222"/>
      <c r="E12" s="222"/>
      <c r="F12" s="222"/>
      <c r="G12" s="237"/>
      <c r="H12" s="222"/>
      <c r="I12" s="222"/>
      <c r="BA12" s="143"/>
      <c r="BB12" s="143"/>
      <c r="BC12" s="143"/>
      <c r="BD12" s="143"/>
      <c r="BE12" s="143"/>
    </row>
    <row r="13" ht="13.5" thickBot="1"/>
    <row r="14" spans="1:9" ht="12.75">
      <c r="A14" s="175" t="s">
        <v>83</v>
      </c>
      <c r="B14" s="176"/>
      <c r="C14" s="176"/>
      <c r="D14" s="238"/>
      <c r="E14" s="239" t="s">
        <v>84</v>
      </c>
      <c r="F14" s="240" t="s">
        <v>13</v>
      </c>
      <c r="G14" s="241" t="s">
        <v>85</v>
      </c>
      <c r="H14" s="242"/>
      <c r="I14" s="243" t="s">
        <v>84</v>
      </c>
    </row>
    <row r="15" spans="1:53" ht="12.75">
      <c r="A15" s="167"/>
      <c r="B15" s="158"/>
      <c r="C15" s="158"/>
      <c r="D15" s="244"/>
      <c r="E15" s="245"/>
      <c r="F15" s="246"/>
      <c r="G15" s="247">
        <f>CHOOSE(BA15+1,E10+F10,E10+F10+H10,E10+F10+G10+H10,E10,F10,H10,G10,H10+G10,0)</f>
        <v>0</v>
      </c>
      <c r="H15" s="248"/>
      <c r="I15" s="249">
        <f>E15+F15*G15/100</f>
        <v>0</v>
      </c>
      <c r="BA15" s="1">
        <v>8</v>
      </c>
    </row>
    <row r="16" spans="1:9" ht="13.5" thickBot="1">
      <c r="A16" s="250"/>
      <c r="B16" s="251" t="s">
        <v>86</v>
      </c>
      <c r="C16" s="252"/>
      <c r="D16" s="253"/>
      <c r="E16" s="254"/>
      <c r="F16" s="255"/>
      <c r="G16" s="255"/>
      <c r="H16" s="256">
        <f>SUM(I15:I15)</f>
        <v>0</v>
      </c>
      <c r="I16" s="257"/>
    </row>
    <row r="18" spans="2:9" ht="12.75">
      <c r="B18" s="14"/>
      <c r="F18" s="258"/>
      <c r="G18" s="259"/>
      <c r="H18" s="259"/>
      <c r="I18" s="54"/>
    </row>
    <row r="19" spans="6:9" ht="12.75">
      <c r="F19" s="258"/>
      <c r="G19" s="259"/>
      <c r="H19" s="259"/>
      <c r="I19" s="54"/>
    </row>
    <row r="20" spans="6:9" ht="12.75">
      <c r="F20" s="258"/>
      <c r="G20" s="259"/>
      <c r="H20" s="259"/>
      <c r="I20" s="54"/>
    </row>
    <row r="21" spans="6:9" ht="12.75">
      <c r="F21" s="258"/>
      <c r="G21" s="259"/>
      <c r="H21" s="259"/>
      <c r="I21" s="54"/>
    </row>
    <row r="22" spans="6:9" ht="12.75">
      <c r="F22" s="258"/>
      <c r="G22" s="259"/>
      <c r="H22" s="259"/>
      <c r="I22" s="54"/>
    </row>
    <row r="23" spans="6:9" ht="12.75"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12"/>
  <dimension ref="A1:CB96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'H 4 Rek'!H1</f>
        <v>4</v>
      </c>
      <c r="G3" s="268"/>
    </row>
    <row r="4" spans="1:7" ht="13.5" thickBot="1">
      <c r="A4" s="269" t="s">
        <v>78</v>
      </c>
      <c r="B4" s="214"/>
      <c r="C4" s="215" t="s">
        <v>289</v>
      </c>
      <c r="D4" s="270"/>
      <c r="E4" s="271" t="str">
        <f>'H 4 Rek'!G2</f>
        <v>Zateplení půdy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183</v>
      </c>
      <c r="C7" s="284" t="s">
        <v>184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186</v>
      </c>
      <c r="C8" s="295" t="s">
        <v>187</v>
      </c>
      <c r="D8" s="296" t="s">
        <v>117</v>
      </c>
      <c r="E8" s="297">
        <v>18.36</v>
      </c>
      <c r="F8" s="297">
        <v>616</v>
      </c>
      <c r="G8" s="298">
        <f>E8*F8</f>
        <v>11309.76</v>
      </c>
      <c r="H8" s="299">
        <v>0.0181499999999915</v>
      </c>
      <c r="I8" s="300">
        <f>E8*H8</f>
        <v>0.33323399999984393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7</v>
      </c>
      <c r="AC8" s="261">
        <v>7</v>
      </c>
      <c r="AZ8" s="261">
        <v>2</v>
      </c>
      <c r="BA8" s="261">
        <f>IF(AZ8=1,G8,0)</f>
        <v>0</v>
      </c>
      <c r="BB8" s="261">
        <f>IF(AZ8=2,G8,0)</f>
        <v>11309.76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7</v>
      </c>
    </row>
    <row r="9" spans="1:80" ht="12.75">
      <c r="A9" s="293">
        <v>2</v>
      </c>
      <c r="B9" s="294" t="s">
        <v>298</v>
      </c>
      <c r="C9" s="295" t="s">
        <v>299</v>
      </c>
      <c r="D9" s="296" t="s">
        <v>117</v>
      </c>
      <c r="E9" s="297">
        <v>958.63</v>
      </c>
      <c r="F9" s="297">
        <v>56.2</v>
      </c>
      <c r="G9" s="298">
        <f>E9*F9</f>
        <v>53875.006</v>
      </c>
      <c r="H9" s="299">
        <v>0.000319999999999876</v>
      </c>
      <c r="I9" s="300">
        <f>E9*H9</f>
        <v>0.3067615999998811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7</v>
      </c>
      <c r="AC9" s="261">
        <v>7</v>
      </c>
      <c r="AZ9" s="261">
        <v>2</v>
      </c>
      <c r="BA9" s="261">
        <f>IF(AZ9=1,G9,0)</f>
        <v>0</v>
      </c>
      <c r="BB9" s="261">
        <f>IF(AZ9=2,G9,0)</f>
        <v>53875.006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7</v>
      </c>
    </row>
    <row r="10" spans="1:80" ht="22.5">
      <c r="A10" s="293">
        <v>3</v>
      </c>
      <c r="B10" s="294" t="s">
        <v>300</v>
      </c>
      <c r="C10" s="295" t="s">
        <v>301</v>
      </c>
      <c r="D10" s="296" t="s">
        <v>117</v>
      </c>
      <c r="E10" s="297">
        <v>-934.27</v>
      </c>
      <c r="F10" s="297">
        <v>470</v>
      </c>
      <c r="G10" s="298">
        <f>E10*F10</f>
        <v>-439106.89999999997</v>
      </c>
      <c r="H10" s="299">
        <v>0</v>
      </c>
      <c r="I10" s="300">
        <f>E10*H10</f>
        <v>0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7</v>
      </c>
      <c r="AC10" s="261">
        <v>7</v>
      </c>
      <c r="AZ10" s="261">
        <v>2</v>
      </c>
      <c r="BA10" s="261">
        <f>IF(AZ10=1,G10,0)</f>
        <v>0</v>
      </c>
      <c r="BB10" s="261">
        <f>IF(AZ10=2,G10,0)</f>
        <v>-439106.89999999997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7</v>
      </c>
    </row>
    <row r="11" spans="1:80" ht="22.5">
      <c r="A11" s="293">
        <v>4</v>
      </c>
      <c r="B11" s="294" t="s">
        <v>188</v>
      </c>
      <c r="C11" s="295" t="s">
        <v>302</v>
      </c>
      <c r="D11" s="296" t="s">
        <v>117</v>
      </c>
      <c r="E11" s="297">
        <v>958.63</v>
      </c>
      <c r="F11" s="297">
        <v>250</v>
      </c>
      <c r="G11" s="298">
        <f>E11*F11</f>
        <v>239657.5</v>
      </c>
      <c r="H11" s="299">
        <v>0</v>
      </c>
      <c r="I11" s="300">
        <f>E11*H11</f>
        <v>0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7</v>
      </c>
      <c r="AC11" s="261">
        <v>7</v>
      </c>
      <c r="AZ11" s="261">
        <v>2</v>
      </c>
      <c r="BA11" s="261">
        <f>IF(AZ11=1,G11,0)</f>
        <v>0</v>
      </c>
      <c r="BB11" s="261">
        <f>IF(AZ11=2,G11,0)</f>
        <v>239657.5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7</v>
      </c>
    </row>
    <row r="12" spans="1:57" ht="12.75">
      <c r="A12" s="302"/>
      <c r="B12" s="303" t="s">
        <v>103</v>
      </c>
      <c r="C12" s="304" t="s">
        <v>185</v>
      </c>
      <c r="D12" s="305"/>
      <c r="E12" s="306"/>
      <c r="F12" s="307"/>
      <c r="G12" s="308">
        <f>SUM(G7:G11)</f>
        <v>-134264.63399999996</v>
      </c>
      <c r="H12" s="309"/>
      <c r="I12" s="310">
        <f>SUM(I7:I11)</f>
        <v>0.6399955999997251</v>
      </c>
      <c r="J12" s="309"/>
      <c r="K12" s="310">
        <f>SUM(K7:K11)</f>
        <v>0</v>
      </c>
      <c r="O12" s="292">
        <v>4</v>
      </c>
      <c r="BA12" s="311">
        <f>SUM(BA7:BA11)</f>
        <v>0</v>
      </c>
      <c r="BB12" s="311">
        <f>SUM(BB7:BB11)</f>
        <v>-134264.63399999996</v>
      </c>
      <c r="BC12" s="311">
        <f>SUM(BC7:BC11)</f>
        <v>0</v>
      </c>
      <c r="BD12" s="311">
        <f>SUM(BD7:BD11)</f>
        <v>0</v>
      </c>
      <c r="BE12" s="311">
        <f>SUM(BE7:BE11)</f>
        <v>0</v>
      </c>
    </row>
    <row r="13" spans="1:15" ht="12.75">
      <c r="A13" s="282" t="s">
        <v>100</v>
      </c>
      <c r="B13" s="283" t="s">
        <v>195</v>
      </c>
      <c r="C13" s="284" t="s">
        <v>196</v>
      </c>
      <c r="D13" s="285"/>
      <c r="E13" s="286"/>
      <c r="F13" s="286"/>
      <c r="G13" s="287"/>
      <c r="H13" s="288"/>
      <c r="I13" s="289"/>
      <c r="J13" s="290"/>
      <c r="K13" s="291"/>
      <c r="O13" s="292">
        <v>1</v>
      </c>
    </row>
    <row r="14" spans="1:80" ht="12.75">
      <c r="A14" s="293">
        <v>5</v>
      </c>
      <c r="B14" s="294" t="s">
        <v>198</v>
      </c>
      <c r="C14" s="295" t="s">
        <v>199</v>
      </c>
      <c r="D14" s="296" t="s">
        <v>142</v>
      </c>
      <c r="E14" s="297">
        <v>2.12</v>
      </c>
      <c r="F14" s="297">
        <v>658</v>
      </c>
      <c r="G14" s="298">
        <f>E14*F14</f>
        <v>1394.96</v>
      </c>
      <c r="H14" s="299">
        <v>0.00122</v>
      </c>
      <c r="I14" s="300">
        <f>E14*H14</f>
        <v>0.0025864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7</v>
      </c>
      <c r="AC14" s="261">
        <v>7</v>
      </c>
      <c r="AZ14" s="261">
        <v>2</v>
      </c>
      <c r="BA14" s="261">
        <f>IF(AZ14=1,G14,0)</f>
        <v>0</v>
      </c>
      <c r="BB14" s="261">
        <f>IF(AZ14=2,G14,0)</f>
        <v>1394.96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7</v>
      </c>
    </row>
    <row r="15" spans="1:80" ht="22.5">
      <c r="A15" s="293">
        <v>6</v>
      </c>
      <c r="B15" s="294" t="s">
        <v>206</v>
      </c>
      <c r="C15" s="295" t="s">
        <v>207</v>
      </c>
      <c r="D15" s="296" t="s">
        <v>127</v>
      </c>
      <c r="E15" s="297">
        <v>43.35</v>
      </c>
      <c r="F15" s="297">
        <v>275</v>
      </c>
      <c r="G15" s="298">
        <f>E15*F15</f>
        <v>11921.25</v>
      </c>
      <c r="H15" s="299">
        <v>0.000490000000000101</v>
      </c>
      <c r="I15" s="300">
        <f>E15*H15</f>
        <v>0.021241500000004382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7</v>
      </c>
      <c r="AC15" s="261">
        <v>7</v>
      </c>
      <c r="AZ15" s="261">
        <v>2</v>
      </c>
      <c r="BA15" s="261">
        <f>IF(AZ15=1,G15,0)</f>
        <v>0</v>
      </c>
      <c r="BB15" s="261">
        <f>IF(AZ15=2,G15,0)</f>
        <v>11921.25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7</v>
      </c>
    </row>
    <row r="16" spans="1:80" ht="12.75">
      <c r="A16" s="293">
        <v>7</v>
      </c>
      <c r="B16" s="294" t="s">
        <v>208</v>
      </c>
      <c r="C16" s="295" t="s">
        <v>209</v>
      </c>
      <c r="D16" s="296" t="s">
        <v>142</v>
      </c>
      <c r="E16" s="297">
        <v>1.9334</v>
      </c>
      <c r="F16" s="297">
        <v>882</v>
      </c>
      <c r="G16" s="298">
        <f>E16*F16</f>
        <v>1705.2588</v>
      </c>
      <c r="H16" s="299">
        <v>0.0235700000000065</v>
      </c>
      <c r="I16" s="300">
        <f>E16*H16</f>
        <v>0.045570238000012565</v>
      </c>
      <c r="J16" s="299">
        <v>0</v>
      </c>
      <c r="K16" s="300">
        <f>E16*J16</f>
        <v>0</v>
      </c>
      <c r="O16" s="292">
        <v>2</v>
      </c>
      <c r="AA16" s="261">
        <v>1</v>
      </c>
      <c r="AB16" s="261">
        <v>7</v>
      </c>
      <c r="AC16" s="261">
        <v>7</v>
      </c>
      <c r="AZ16" s="261">
        <v>2</v>
      </c>
      <c r="BA16" s="261">
        <f>IF(AZ16=1,G16,0)</f>
        <v>0</v>
      </c>
      <c r="BB16" s="261">
        <f>IF(AZ16=2,G16,0)</f>
        <v>1705.2588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7</v>
      </c>
    </row>
    <row r="17" spans="1:80" ht="12.75">
      <c r="A17" s="293">
        <v>8</v>
      </c>
      <c r="B17" s="294" t="s">
        <v>213</v>
      </c>
      <c r="C17" s="295" t="s">
        <v>214</v>
      </c>
      <c r="D17" s="296" t="s">
        <v>142</v>
      </c>
      <c r="E17" s="297">
        <v>1.1921</v>
      </c>
      <c r="F17" s="297">
        <v>5940</v>
      </c>
      <c r="G17" s="298">
        <f>E17*F17</f>
        <v>7081.074</v>
      </c>
      <c r="H17" s="299">
        <v>0.550000000000182</v>
      </c>
      <c r="I17" s="300">
        <f>E17*H17</f>
        <v>0.6556550000002169</v>
      </c>
      <c r="J17" s="299"/>
      <c r="K17" s="300">
        <f>E17*J17</f>
        <v>0</v>
      </c>
      <c r="O17" s="292">
        <v>2</v>
      </c>
      <c r="AA17" s="261">
        <v>3</v>
      </c>
      <c r="AB17" s="261">
        <v>7</v>
      </c>
      <c r="AC17" s="261">
        <v>60512622</v>
      </c>
      <c r="AZ17" s="261">
        <v>2</v>
      </c>
      <c r="BA17" s="261">
        <f>IF(AZ17=1,G17,0)</f>
        <v>0</v>
      </c>
      <c r="BB17" s="261">
        <f>IF(AZ17=2,G17,0)</f>
        <v>7081.074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3</v>
      </c>
      <c r="CB17" s="292">
        <v>7</v>
      </c>
    </row>
    <row r="18" spans="1:80" ht="12.75">
      <c r="A18" s="293">
        <v>9</v>
      </c>
      <c r="B18" s="294" t="s">
        <v>215</v>
      </c>
      <c r="C18" s="295" t="s">
        <v>216</v>
      </c>
      <c r="D18" s="296" t="s">
        <v>142</v>
      </c>
      <c r="E18" s="297">
        <v>0.9346</v>
      </c>
      <c r="F18" s="297">
        <v>5778</v>
      </c>
      <c r="G18" s="298">
        <f>E18*F18</f>
        <v>5400.1188</v>
      </c>
      <c r="H18" s="299">
        <v>0.550000000000182</v>
      </c>
      <c r="I18" s="300">
        <f>E18*H18</f>
        <v>0.5140300000001701</v>
      </c>
      <c r="J18" s="299"/>
      <c r="K18" s="300">
        <f>E18*J18</f>
        <v>0</v>
      </c>
      <c r="O18" s="292">
        <v>2</v>
      </c>
      <c r="AA18" s="261">
        <v>3</v>
      </c>
      <c r="AB18" s="261">
        <v>7</v>
      </c>
      <c r="AC18" s="261">
        <v>60515230</v>
      </c>
      <c r="AZ18" s="261">
        <v>2</v>
      </c>
      <c r="BA18" s="261">
        <f>IF(AZ18=1,G18,0)</f>
        <v>0</v>
      </c>
      <c r="BB18" s="261">
        <f>IF(AZ18=2,G18,0)</f>
        <v>5400.1188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3</v>
      </c>
      <c r="CB18" s="292">
        <v>7</v>
      </c>
    </row>
    <row r="19" spans="1:80" ht="12.75">
      <c r="A19" s="293">
        <v>10</v>
      </c>
      <c r="B19" s="294" t="s">
        <v>303</v>
      </c>
      <c r="C19" s="295" t="s">
        <v>304</v>
      </c>
      <c r="D19" s="296" t="s">
        <v>153</v>
      </c>
      <c r="E19" s="297">
        <v>1.2391</v>
      </c>
      <c r="F19" s="297">
        <v>1273</v>
      </c>
      <c r="G19" s="298">
        <f>E19*F19</f>
        <v>1577.3743000000002</v>
      </c>
      <c r="H19" s="299">
        <v>0</v>
      </c>
      <c r="I19" s="300">
        <f>E19*H19</f>
        <v>0</v>
      </c>
      <c r="J19" s="299">
        <v>0</v>
      </c>
      <c r="K19" s="300">
        <f>E19*J19</f>
        <v>0</v>
      </c>
      <c r="O19" s="292">
        <v>2</v>
      </c>
      <c r="AA19" s="261">
        <v>1</v>
      </c>
      <c r="AB19" s="261">
        <v>7</v>
      </c>
      <c r="AC19" s="261">
        <v>7</v>
      </c>
      <c r="AZ19" s="261">
        <v>2</v>
      </c>
      <c r="BA19" s="261">
        <f>IF(AZ19=1,G19,0)</f>
        <v>0</v>
      </c>
      <c r="BB19" s="261">
        <f>IF(AZ19=2,G19,0)</f>
        <v>1577.3743000000002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1</v>
      </c>
      <c r="CB19" s="292">
        <v>7</v>
      </c>
    </row>
    <row r="20" spans="1:57" ht="12.75">
      <c r="A20" s="302"/>
      <c r="B20" s="303" t="s">
        <v>103</v>
      </c>
      <c r="C20" s="304" t="s">
        <v>197</v>
      </c>
      <c r="D20" s="305"/>
      <c r="E20" s="306"/>
      <c r="F20" s="307"/>
      <c r="G20" s="308">
        <f>SUM(G13:G19)</f>
        <v>29080.0359</v>
      </c>
      <c r="H20" s="309"/>
      <c r="I20" s="310">
        <f>SUM(I13:I19)</f>
        <v>1.239083138000404</v>
      </c>
      <c r="J20" s="309"/>
      <c r="K20" s="310">
        <f>SUM(K13:K19)</f>
        <v>0</v>
      </c>
      <c r="O20" s="292">
        <v>4</v>
      </c>
      <c r="BA20" s="311">
        <f>SUM(BA13:BA19)</f>
        <v>0</v>
      </c>
      <c r="BB20" s="311">
        <f>SUM(BB13:BB19)</f>
        <v>29080.0359</v>
      </c>
      <c r="BC20" s="311">
        <f>SUM(BC13:BC19)</f>
        <v>0</v>
      </c>
      <c r="BD20" s="311">
        <f>SUM(BD13:BD19)</f>
        <v>0</v>
      </c>
      <c r="BE20" s="311">
        <f>SUM(BE13:BE19)</f>
        <v>0</v>
      </c>
    </row>
    <row r="21" spans="1:15" ht="12.75">
      <c r="A21" s="282" t="s">
        <v>100</v>
      </c>
      <c r="B21" s="283" t="s">
        <v>178</v>
      </c>
      <c r="C21" s="284" t="s">
        <v>179</v>
      </c>
      <c r="D21" s="285"/>
      <c r="E21" s="286"/>
      <c r="F21" s="286"/>
      <c r="G21" s="287"/>
      <c r="H21" s="288"/>
      <c r="I21" s="289"/>
      <c r="J21" s="290"/>
      <c r="K21" s="291"/>
      <c r="O21" s="292">
        <v>1</v>
      </c>
    </row>
    <row r="22" spans="1:80" ht="12.75">
      <c r="A22" s="293">
        <v>11</v>
      </c>
      <c r="B22" s="294" t="s">
        <v>157</v>
      </c>
      <c r="C22" s="295" t="s">
        <v>305</v>
      </c>
      <c r="D22" s="296" t="s">
        <v>117</v>
      </c>
      <c r="E22" s="297">
        <v>-962.37</v>
      </c>
      <c r="F22" s="297">
        <v>350</v>
      </c>
      <c r="G22" s="298">
        <f>E22*F22</f>
        <v>-336829.5</v>
      </c>
      <c r="H22" s="299">
        <v>0</v>
      </c>
      <c r="I22" s="300">
        <f>E22*H22</f>
        <v>0</v>
      </c>
      <c r="J22" s="299"/>
      <c r="K22" s="300">
        <f>E22*J22</f>
        <v>0</v>
      </c>
      <c r="O22" s="292">
        <v>2</v>
      </c>
      <c r="AA22" s="261">
        <v>12</v>
      </c>
      <c r="AB22" s="261">
        <v>0</v>
      </c>
      <c r="AC22" s="261">
        <v>11</v>
      </c>
      <c r="AZ22" s="261">
        <v>2</v>
      </c>
      <c r="BA22" s="261">
        <f>IF(AZ22=1,G22,0)</f>
        <v>0</v>
      </c>
      <c r="BB22" s="261">
        <f>IF(AZ22=2,G22,0)</f>
        <v>-336829.5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12</v>
      </c>
      <c r="CB22" s="292">
        <v>0</v>
      </c>
    </row>
    <row r="23" spans="1:57" ht="12.75">
      <c r="A23" s="302"/>
      <c r="B23" s="303" t="s">
        <v>103</v>
      </c>
      <c r="C23" s="304" t="s">
        <v>180</v>
      </c>
      <c r="D23" s="305"/>
      <c r="E23" s="306"/>
      <c r="F23" s="307"/>
      <c r="G23" s="308">
        <f>SUM(G21:G22)</f>
        <v>-336829.5</v>
      </c>
      <c r="H23" s="309"/>
      <c r="I23" s="310">
        <f>SUM(I21:I22)</f>
        <v>0</v>
      </c>
      <c r="J23" s="309"/>
      <c r="K23" s="310">
        <f>SUM(K21:K22)</f>
        <v>0</v>
      </c>
      <c r="O23" s="292">
        <v>4</v>
      </c>
      <c r="BA23" s="311">
        <f>SUM(BA21:BA22)</f>
        <v>0</v>
      </c>
      <c r="BB23" s="311">
        <f>SUM(BB21:BB22)</f>
        <v>-336829.5</v>
      </c>
      <c r="BC23" s="311">
        <f>SUM(BC21:BC22)</f>
        <v>0</v>
      </c>
      <c r="BD23" s="311">
        <f>SUM(BD21:BD22)</f>
        <v>0</v>
      </c>
      <c r="BE23" s="311">
        <f>SUM(BE21:BE22)</f>
        <v>0</v>
      </c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ht="12.75">
      <c r="E34" s="261"/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spans="1:7" ht="12.75">
      <c r="A47" s="301"/>
      <c r="B47" s="301"/>
      <c r="C47" s="301"/>
      <c r="D47" s="301"/>
      <c r="E47" s="301"/>
      <c r="F47" s="301"/>
      <c r="G47" s="301"/>
    </row>
    <row r="48" spans="1:7" ht="12.75">
      <c r="A48" s="301"/>
      <c r="B48" s="301"/>
      <c r="C48" s="301"/>
      <c r="D48" s="301"/>
      <c r="E48" s="301"/>
      <c r="F48" s="301"/>
      <c r="G48" s="301"/>
    </row>
    <row r="49" spans="1:7" ht="12.75">
      <c r="A49" s="301"/>
      <c r="B49" s="301"/>
      <c r="C49" s="301"/>
      <c r="D49" s="301"/>
      <c r="E49" s="301"/>
      <c r="F49" s="301"/>
      <c r="G49" s="301"/>
    </row>
    <row r="50" spans="1:7" ht="12.75">
      <c r="A50" s="301"/>
      <c r="B50" s="301"/>
      <c r="C50" s="301"/>
      <c r="D50" s="301"/>
      <c r="E50" s="301"/>
      <c r="F50" s="301"/>
      <c r="G50" s="30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spans="1:2" ht="12.75">
      <c r="A82" s="312"/>
      <c r="B82" s="312"/>
    </row>
    <row r="83" spans="1:7" ht="12.75">
      <c r="A83" s="301"/>
      <c r="B83" s="301"/>
      <c r="C83" s="313"/>
      <c r="D83" s="313"/>
      <c r="E83" s="314"/>
      <c r="F83" s="313"/>
      <c r="G83" s="315"/>
    </row>
    <row r="84" spans="1:7" ht="12.75">
      <c r="A84" s="316"/>
      <c r="B84" s="316"/>
      <c r="C84" s="301"/>
      <c r="D84" s="301"/>
      <c r="E84" s="317"/>
      <c r="F84" s="301"/>
      <c r="G84" s="301"/>
    </row>
    <row r="85" spans="1:7" ht="12.75">
      <c r="A85" s="301"/>
      <c r="B85" s="301"/>
      <c r="C85" s="301"/>
      <c r="D85" s="301"/>
      <c r="E85" s="317"/>
      <c r="F85" s="301"/>
      <c r="G85" s="301"/>
    </row>
    <row r="86" spans="1:7" ht="12.75">
      <c r="A86" s="301"/>
      <c r="B86" s="301"/>
      <c r="C86" s="301"/>
      <c r="D86" s="301"/>
      <c r="E86" s="317"/>
      <c r="F86" s="301"/>
      <c r="G86" s="301"/>
    </row>
    <row r="87" spans="1:7" ht="12.75">
      <c r="A87" s="301"/>
      <c r="B87" s="301"/>
      <c r="C87" s="301"/>
      <c r="D87" s="301"/>
      <c r="E87" s="317"/>
      <c r="F87" s="301"/>
      <c r="G87" s="301"/>
    </row>
    <row r="88" spans="1:7" ht="12.75">
      <c r="A88" s="301"/>
      <c r="B88" s="301"/>
      <c r="C88" s="301"/>
      <c r="D88" s="301"/>
      <c r="E88" s="317"/>
      <c r="F88" s="301"/>
      <c r="G88" s="301"/>
    </row>
    <row r="89" spans="1:7" ht="12.75">
      <c r="A89" s="301"/>
      <c r="B89" s="301"/>
      <c r="C89" s="301"/>
      <c r="D89" s="301"/>
      <c r="E89" s="317"/>
      <c r="F89" s="301"/>
      <c r="G89" s="301"/>
    </row>
    <row r="90" spans="1:7" ht="12.75">
      <c r="A90" s="301"/>
      <c r="B90" s="301"/>
      <c r="C90" s="301"/>
      <c r="D90" s="301"/>
      <c r="E90" s="317"/>
      <c r="F90" s="301"/>
      <c r="G90" s="301"/>
    </row>
    <row r="91" spans="1:7" ht="12.75">
      <c r="A91" s="301"/>
      <c r="B91" s="301"/>
      <c r="C91" s="301"/>
      <c r="D91" s="301"/>
      <c r="E91" s="317"/>
      <c r="F91" s="301"/>
      <c r="G91" s="301"/>
    </row>
    <row r="92" spans="1:7" ht="12.75">
      <c r="A92" s="301"/>
      <c r="B92" s="301"/>
      <c r="C92" s="301"/>
      <c r="D92" s="301"/>
      <c r="E92" s="317"/>
      <c r="F92" s="301"/>
      <c r="G92" s="301"/>
    </row>
    <row r="93" spans="1:7" ht="12.75">
      <c r="A93" s="301"/>
      <c r="B93" s="301"/>
      <c r="C93" s="301"/>
      <c r="D93" s="301"/>
      <c r="E93" s="317"/>
      <c r="F93" s="301"/>
      <c r="G93" s="301"/>
    </row>
    <row r="94" spans="1:7" ht="12.75">
      <c r="A94" s="301"/>
      <c r="B94" s="301"/>
      <c r="C94" s="301"/>
      <c r="D94" s="301"/>
      <c r="E94" s="317"/>
      <c r="F94" s="301"/>
      <c r="G94" s="301"/>
    </row>
    <row r="95" spans="1:7" ht="12.75">
      <c r="A95" s="301"/>
      <c r="B95" s="301"/>
      <c r="C95" s="301"/>
      <c r="D95" s="301"/>
      <c r="E95" s="317"/>
      <c r="F95" s="301"/>
      <c r="G95" s="301"/>
    </row>
    <row r="96" spans="1:7" ht="12.75">
      <c r="A96" s="301"/>
      <c r="B96" s="301"/>
      <c r="C96" s="301"/>
      <c r="D96" s="301"/>
      <c r="E96" s="317"/>
      <c r="F96" s="301"/>
      <c r="G96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43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101</v>
      </c>
      <c r="D2" s="105" t="s">
        <v>291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306</v>
      </c>
      <c r="B5" s="118"/>
      <c r="C5" s="119" t="s">
        <v>307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'J 1 Rek'!E8</f>
        <v>0</v>
      </c>
      <c r="D15" s="160">
        <f>'J 1 Rek'!A16</f>
        <v>0</v>
      </c>
      <c r="E15" s="161"/>
      <c r="F15" s="162"/>
      <c r="G15" s="159">
        <f>'J 1 Rek'!I16</f>
        <v>0</v>
      </c>
    </row>
    <row r="16" spans="1:7" ht="15.75" customHeight="1">
      <c r="A16" s="157" t="s">
        <v>54</v>
      </c>
      <c r="B16" s="158" t="s">
        <v>55</v>
      </c>
      <c r="C16" s="159">
        <f>'J 1 Rek'!F8</f>
        <v>-29318.97</v>
      </c>
      <c r="D16" s="109"/>
      <c r="E16" s="163"/>
      <c r="F16" s="164"/>
      <c r="G16" s="159"/>
    </row>
    <row r="17" spans="1:7" ht="15.75" customHeight="1">
      <c r="A17" s="157" t="s">
        <v>56</v>
      </c>
      <c r="B17" s="158" t="s">
        <v>57</v>
      </c>
      <c r="C17" s="159">
        <f>'J 1 Rek'!H8</f>
        <v>0</v>
      </c>
      <c r="D17" s="109"/>
      <c r="E17" s="163"/>
      <c r="F17" s="164"/>
      <c r="G17" s="159"/>
    </row>
    <row r="18" spans="1:7" ht="15.75" customHeight="1">
      <c r="A18" s="165" t="s">
        <v>58</v>
      </c>
      <c r="B18" s="166" t="s">
        <v>59</v>
      </c>
      <c r="C18" s="159">
        <f>'J 1 Rek'!G8</f>
        <v>0</v>
      </c>
      <c r="D18" s="109"/>
      <c r="E18" s="163"/>
      <c r="F18" s="164"/>
      <c r="G18" s="159"/>
    </row>
    <row r="19" spans="1:7" ht="15.75" customHeight="1">
      <c r="A19" s="167" t="s">
        <v>60</v>
      </c>
      <c r="B19" s="158"/>
      <c r="C19" s="159">
        <f>SUM(C15:C18)</f>
        <v>-29318.97</v>
      </c>
      <c r="D19" s="109"/>
      <c r="E19" s="163"/>
      <c r="F19" s="164"/>
      <c r="G19" s="159"/>
    </row>
    <row r="20" spans="1:7" ht="15.75" customHeight="1">
      <c r="A20" s="167"/>
      <c r="B20" s="158"/>
      <c r="C20" s="159"/>
      <c r="D20" s="109"/>
      <c r="E20" s="163"/>
      <c r="F20" s="164"/>
      <c r="G20" s="159"/>
    </row>
    <row r="21" spans="1:7" ht="15.75" customHeight="1">
      <c r="A21" s="167" t="s">
        <v>30</v>
      </c>
      <c r="B21" s="158"/>
      <c r="C21" s="159">
        <f>'J 1 Rek'!I8</f>
        <v>0</v>
      </c>
      <c r="D21" s="109"/>
      <c r="E21" s="163"/>
      <c r="F21" s="164"/>
      <c r="G21" s="159"/>
    </row>
    <row r="22" spans="1:7" ht="15.75" customHeight="1">
      <c r="A22" s="168" t="s">
        <v>61</v>
      </c>
      <c r="B22" s="137"/>
      <c r="C22" s="159">
        <f>C19+C21</f>
        <v>-29318.97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-29318.97</v>
      </c>
      <c r="D23" s="172" t="s">
        <v>64</v>
      </c>
      <c r="E23" s="173"/>
      <c r="F23" s="174"/>
      <c r="G23" s="159">
        <f>'J 1 Rek'!H14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-29318.97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-5864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-35183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44"/>
  <dimension ref="A1:BE6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101</v>
      </c>
      <c r="I1" s="212"/>
    </row>
    <row r="2" spans="1:9" ht="13.5" thickBot="1">
      <c r="A2" s="213" t="s">
        <v>78</v>
      </c>
      <c r="B2" s="214"/>
      <c r="C2" s="215" t="s">
        <v>308</v>
      </c>
      <c r="D2" s="216"/>
      <c r="E2" s="217"/>
      <c r="F2" s="216"/>
      <c r="G2" s="218" t="s">
        <v>291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3.5" thickBot="1">
      <c r="A7" s="318" t="str">
        <f>'J 1 Pol'!B7</f>
        <v>Z 766</v>
      </c>
      <c r="B7" s="70" t="str">
        <f>'J 1 Pol'!C7</f>
        <v>Výměna otvorových výplní</v>
      </c>
      <c r="D7" s="230"/>
      <c r="E7" s="319">
        <f>'J 1 Pol'!BA10</f>
        <v>0</v>
      </c>
      <c r="F7" s="320">
        <f>'J 1 Pol'!BB10</f>
        <v>-29318.97</v>
      </c>
      <c r="G7" s="320">
        <f>'J 1 Pol'!BC10</f>
        <v>0</v>
      </c>
      <c r="H7" s="320">
        <f>'J 1 Pol'!BD10</f>
        <v>0</v>
      </c>
      <c r="I7" s="321">
        <f>'J 1 Pol'!BE10</f>
        <v>0</v>
      </c>
    </row>
    <row r="8" spans="1:9" s="14" customFormat="1" ht="13.5" thickBot="1">
      <c r="A8" s="231"/>
      <c r="B8" s="232" t="s">
        <v>81</v>
      </c>
      <c r="C8" s="232"/>
      <c r="D8" s="233"/>
      <c r="E8" s="234">
        <f>SUM(E7:E7)</f>
        <v>0</v>
      </c>
      <c r="F8" s="235">
        <f>SUM(F7:F7)</f>
        <v>-29318.97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82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83</v>
      </c>
      <c r="B12" s="176"/>
      <c r="C12" s="176"/>
      <c r="D12" s="238"/>
      <c r="E12" s="239" t="s">
        <v>84</v>
      </c>
      <c r="F12" s="240" t="s">
        <v>13</v>
      </c>
      <c r="G12" s="241" t="s">
        <v>85</v>
      </c>
      <c r="H12" s="242"/>
      <c r="I12" s="243" t="s">
        <v>84</v>
      </c>
    </row>
    <row r="13" spans="1:53" ht="12.75">
      <c r="A13" s="167"/>
      <c r="B13" s="158"/>
      <c r="C13" s="158"/>
      <c r="D13" s="244"/>
      <c r="E13" s="245"/>
      <c r="F13" s="246"/>
      <c r="G13" s="247">
        <f>CHOOSE(BA13+1,E8+F8,E8+F8+H8,E8+F8+G8+H8,E8,F8,H8,G8,H8+G8,0)</f>
        <v>0</v>
      </c>
      <c r="H13" s="248"/>
      <c r="I13" s="249">
        <f>E13+F13*G13/100</f>
        <v>0</v>
      </c>
      <c r="BA13" s="1">
        <v>8</v>
      </c>
    </row>
    <row r="14" spans="1:9" ht="13.5" thickBot="1">
      <c r="A14" s="250"/>
      <c r="B14" s="251" t="s">
        <v>86</v>
      </c>
      <c r="C14" s="252"/>
      <c r="D14" s="253"/>
      <c r="E14" s="254"/>
      <c r="F14" s="255"/>
      <c r="G14" s="255"/>
      <c r="H14" s="256">
        <f>SUM(I13:I13)</f>
        <v>0</v>
      </c>
      <c r="I14" s="257"/>
    </row>
    <row r="16" spans="2:9" ht="12.75">
      <c r="B16" s="14"/>
      <c r="F16" s="258"/>
      <c r="G16" s="259"/>
      <c r="H16" s="259"/>
      <c r="I16" s="54"/>
    </row>
    <row r="17" spans="6:9" ht="12.75">
      <c r="F17" s="258"/>
      <c r="G17" s="259"/>
      <c r="H17" s="259"/>
      <c r="I17" s="54"/>
    </row>
    <row r="18" spans="6:9" ht="12.75">
      <c r="F18" s="258"/>
      <c r="G18" s="259"/>
      <c r="H18" s="259"/>
      <c r="I18" s="54"/>
    </row>
    <row r="19" spans="6:9" ht="12.75">
      <c r="F19" s="258"/>
      <c r="G19" s="259"/>
      <c r="H19" s="259"/>
      <c r="I19" s="54"/>
    </row>
    <row r="20" spans="6:9" ht="12.75">
      <c r="F20" s="258"/>
      <c r="G20" s="259"/>
      <c r="H20" s="259"/>
      <c r="I20" s="54"/>
    </row>
    <row r="21" spans="6:9" ht="12.75">
      <c r="F21" s="258"/>
      <c r="G21" s="259"/>
      <c r="H21" s="259"/>
      <c r="I21" s="54"/>
    </row>
    <row r="22" spans="6:9" ht="12.75">
      <c r="F22" s="258"/>
      <c r="G22" s="259"/>
      <c r="H22" s="259"/>
      <c r="I22" s="54"/>
    </row>
    <row r="23" spans="6:9" ht="12.75"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13"/>
  <dimension ref="A1:CB83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'J 1 Rek'!H1</f>
        <v>1</v>
      </c>
      <c r="G3" s="268"/>
    </row>
    <row r="4" spans="1:7" ht="13.5" thickBot="1">
      <c r="A4" s="269" t="s">
        <v>78</v>
      </c>
      <c r="B4" s="214"/>
      <c r="C4" s="215" t="s">
        <v>308</v>
      </c>
      <c r="D4" s="270"/>
      <c r="E4" s="271" t="str">
        <f>'J 1 Rek'!G2</f>
        <v>Změny okna po kontrole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178</v>
      </c>
      <c r="C7" s="284" t="s">
        <v>179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309</v>
      </c>
      <c r="C8" s="295" t="s">
        <v>310</v>
      </c>
      <c r="D8" s="296" t="s">
        <v>124</v>
      </c>
      <c r="E8" s="297">
        <v>-1</v>
      </c>
      <c r="F8" s="297">
        <v>5960.15</v>
      </c>
      <c r="G8" s="298">
        <f>E8*F8</f>
        <v>-5960.15</v>
      </c>
      <c r="H8" s="299">
        <v>0</v>
      </c>
      <c r="I8" s="300">
        <f>E8*H8</f>
        <v>0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2</v>
      </c>
      <c r="BA8" s="261">
        <f>IF(AZ8=1,G8,0)</f>
        <v>0</v>
      </c>
      <c r="BB8" s="261">
        <f>IF(AZ8=2,G8,0)</f>
        <v>-5960.15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 ht="22.5">
      <c r="A9" s="293">
        <v>2</v>
      </c>
      <c r="B9" s="294" t="s">
        <v>311</v>
      </c>
      <c r="C9" s="295" t="s">
        <v>312</v>
      </c>
      <c r="D9" s="296" t="s">
        <v>124</v>
      </c>
      <c r="E9" s="297">
        <v>-1</v>
      </c>
      <c r="F9" s="297">
        <v>23358.82</v>
      </c>
      <c r="G9" s="298">
        <f>E9*F9</f>
        <v>-23358.82</v>
      </c>
      <c r="H9" s="299">
        <v>0</v>
      </c>
      <c r="I9" s="300">
        <f>E9*H9</f>
        <v>0</v>
      </c>
      <c r="J9" s="299"/>
      <c r="K9" s="300">
        <f>E9*J9</f>
        <v>0</v>
      </c>
      <c r="O9" s="292">
        <v>2</v>
      </c>
      <c r="AA9" s="261">
        <v>12</v>
      </c>
      <c r="AB9" s="261">
        <v>0</v>
      </c>
      <c r="AC9" s="261">
        <v>2</v>
      </c>
      <c r="AZ9" s="261">
        <v>2</v>
      </c>
      <c r="BA9" s="261">
        <f>IF(AZ9=1,G9,0)</f>
        <v>0</v>
      </c>
      <c r="BB9" s="261">
        <f>IF(AZ9=2,G9,0)</f>
        <v>-23358.82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12</v>
      </c>
      <c r="CB9" s="292">
        <v>0</v>
      </c>
    </row>
    <row r="10" spans="1:57" ht="12.75">
      <c r="A10" s="302"/>
      <c r="B10" s="303" t="s">
        <v>103</v>
      </c>
      <c r="C10" s="304" t="s">
        <v>180</v>
      </c>
      <c r="D10" s="305"/>
      <c r="E10" s="306"/>
      <c r="F10" s="307"/>
      <c r="G10" s="308">
        <f>SUM(G7:G9)</f>
        <v>-29318.97</v>
      </c>
      <c r="H10" s="309"/>
      <c r="I10" s="310">
        <f>SUM(I7:I9)</f>
        <v>0</v>
      </c>
      <c r="J10" s="309"/>
      <c r="K10" s="310">
        <f>SUM(K7:K9)</f>
        <v>0</v>
      </c>
      <c r="O10" s="292">
        <v>4</v>
      </c>
      <c r="BA10" s="311">
        <f>SUM(BA7:BA9)</f>
        <v>0</v>
      </c>
      <c r="BB10" s="311">
        <f>SUM(BB7:BB9)</f>
        <v>-29318.97</v>
      </c>
      <c r="BC10" s="311">
        <f>SUM(BC7:BC9)</f>
        <v>0</v>
      </c>
      <c r="BD10" s="311">
        <f>SUM(BD7:BD9)</f>
        <v>0</v>
      </c>
      <c r="BE10" s="311">
        <f>SUM(BE7:BE9)</f>
        <v>0</v>
      </c>
    </row>
    <row r="11" ht="12.75">
      <c r="E11" s="261"/>
    </row>
    <row r="12" ht="12.75">
      <c r="E12" s="261"/>
    </row>
    <row r="13" ht="12.75">
      <c r="E13" s="261"/>
    </row>
    <row r="14" ht="12.75">
      <c r="E14" s="261"/>
    </row>
    <row r="15" ht="12.75">
      <c r="E15" s="261"/>
    </row>
    <row r="16" ht="12.75">
      <c r="E16" s="261"/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spans="1:7" ht="12.75">
      <c r="A34" s="301"/>
      <c r="B34" s="301"/>
      <c r="C34" s="301"/>
      <c r="D34" s="301"/>
      <c r="E34" s="301"/>
      <c r="F34" s="301"/>
      <c r="G34" s="301"/>
    </row>
    <row r="35" spans="1:7" ht="12.75">
      <c r="A35" s="301"/>
      <c r="B35" s="301"/>
      <c r="C35" s="301"/>
      <c r="D35" s="301"/>
      <c r="E35" s="301"/>
      <c r="F35" s="301"/>
      <c r="G35" s="301"/>
    </row>
    <row r="36" spans="1:7" ht="12.75">
      <c r="A36" s="301"/>
      <c r="B36" s="301"/>
      <c r="C36" s="301"/>
      <c r="D36" s="301"/>
      <c r="E36" s="301"/>
      <c r="F36" s="301"/>
      <c r="G36" s="301"/>
    </row>
    <row r="37" spans="1:7" ht="12.75">
      <c r="A37" s="301"/>
      <c r="B37" s="301"/>
      <c r="C37" s="301"/>
      <c r="D37" s="301"/>
      <c r="E37" s="301"/>
      <c r="F37" s="301"/>
      <c r="G37" s="30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spans="1:2" ht="12.75">
      <c r="A69" s="312"/>
      <c r="B69" s="312"/>
    </row>
    <row r="70" spans="1:7" ht="12.75">
      <c r="A70" s="301"/>
      <c r="B70" s="301"/>
      <c r="C70" s="313"/>
      <c r="D70" s="313"/>
      <c r="E70" s="314"/>
      <c r="F70" s="313"/>
      <c r="G70" s="315"/>
    </row>
    <row r="71" spans="1:7" ht="12.75">
      <c r="A71" s="316"/>
      <c r="B71" s="316"/>
      <c r="C71" s="301"/>
      <c r="D71" s="301"/>
      <c r="E71" s="317"/>
      <c r="F71" s="301"/>
      <c r="G71" s="301"/>
    </row>
    <row r="72" spans="1:7" ht="12.75">
      <c r="A72" s="301"/>
      <c r="B72" s="301"/>
      <c r="C72" s="301"/>
      <c r="D72" s="301"/>
      <c r="E72" s="317"/>
      <c r="F72" s="301"/>
      <c r="G72" s="301"/>
    </row>
    <row r="73" spans="1:7" ht="12.75">
      <c r="A73" s="301"/>
      <c r="B73" s="301"/>
      <c r="C73" s="301"/>
      <c r="D73" s="301"/>
      <c r="E73" s="317"/>
      <c r="F73" s="301"/>
      <c r="G73" s="301"/>
    </row>
    <row r="74" spans="1:7" ht="12.75">
      <c r="A74" s="301"/>
      <c r="B74" s="301"/>
      <c r="C74" s="301"/>
      <c r="D74" s="301"/>
      <c r="E74" s="317"/>
      <c r="F74" s="301"/>
      <c r="G74" s="301"/>
    </row>
    <row r="75" spans="1:7" ht="12.75">
      <c r="A75" s="301"/>
      <c r="B75" s="301"/>
      <c r="C75" s="301"/>
      <c r="D75" s="301"/>
      <c r="E75" s="317"/>
      <c r="F75" s="301"/>
      <c r="G75" s="301"/>
    </row>
    <row r="76" spans="1:7" ht="12.75">
      <c r="A76" s="301"/>
      <c r="B76" s="301"/>
      <c r="C76" s="301"/>
      <c r="D76" s="301"/>
      <c r="E76" s="317"/>
      <c r="F76" s="301"/>
      <c r="G76" s="301"/>
    </row>
    <row r="77" spans="1:7" ht="12.75">
      <c r="A77" s="301"/>
      <c r="B77" s="301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  <row r="83" spans="1:7" ht="12.75">
      <c r="A83" s="301"/>
      <c r="B83" s="301"/>
      <c r="C83" s="301"/>
      <c r="D83" s="301"/>
      <c r="E83" s="317"/>
      <c r="F83" s="301"/>
      <c r="G83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5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110</v>
      </c>
      <c r="D2" s="105" t="s">
        <v>314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306</v>
      </c>
      <c r="B5" s="118"/>
      <c r="C5" s="119" t="s">
        <v>307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'J 2 Rek'!E9</f>
        <v>83847.5668</v>
      </c>
      <c r="D15" s="160" t="str">
        <f>'J 2 Rek'!A14</f>
        <v>Ztížené výrobní podmínky</v>
      </c>
      <c r="E15" s="161"/>
      <c r="F15" s="162"/>
      <c r="G15" s="159">
        <f>'J 2 Rek'!I14</f>
        <v>0</v>
      </c>
    </row>
    <row r="16" spans="1:7" ht="15.75" customHeight="1">
      <c r="A16" s="157" t="s">
        <v>54</v>
      </c>
      <c r="B16" s="158" t="s">
        <v>55</v>
      </c>
      <c r="C16" s="159">
        <f>'J 2 Rek'!F9</f>
        <v>0</v>
      </c>
      <c r="D16" s="109" t="str">
        <f>'J 2 Rek'!A15</f>
        <v>Oborová přirážka</v>
      </c>
      <c r="E16" s="163"/>
      <c r="F16" s="164"/>
      <c r="G16" s="159">
        <f>'J 2 Rek'!I15</f>
        <v>0</v>
      </c>
    </row>
    <row r="17" spans="1:7" ht="15.75" customHeight="1">
      <c r="A17" s="157" t="s">
        <v>56</v>
      </c>
      <c r="B17" s="158" t="s">
        <v>57</v>
      </c>
      <c r="C17" s="159">
        <f>'J 2 Rek'!H9</f>
        <v>0</v>
      </c>
      <c r="D17" s="109" t="str">
        <f>'J 2 Rek'!A16</f>
        <v>Přesun stavebních kapacit</v>
      </c>
      <c r="E17" s="163"/>
      <c r="F17" s="164"/>
      <c r="G17" s="159">
        <f>'J 2 Rek'!I16</f>
        <v>0</v>
      </c>
    </row>
    <row r="18" spans="1:7" ht="15.75" customHeight="1">
      <c r="A18" s="165" t="s">
        <v>58</v>
      </c>
      <c r="B18" s="166" t="s">
        <v>59</v>
      </c>
      <c r="C18" s="159">
        <f>'J 2 Rek'!G9</f>
        <v>0</v>
      </c>
      <c r="D18" s="109" t="str">
        <f>'J 2 Rek'!A17</f>
        <v>Mimostaveništní doprava</v>
      </c>
      <c r="E18" s="163"/>
      <c r="F18" s="164"/>
      <c r="G18" s="159">
        <f>'J 2 Rek'!I17</f>
        <v>0</v>
      </c>
    </row>
    <row r="19" spans="1:7" ht="15.75" customHeight="1">
      <c r="A19" s="167" t="s">
        <v>60</v>
      </c>
      <c r="B19" s="158"/>
      <c r="C19" s="159">
        <f>SUM(C15:C18)</f>
        <v>83847.5668</v>
      </c>
      <c r="D19" s="109" t="str">
        <f>'J 2 Rek'!A18</f>
        <v>Zařízení staveniště</v>
      </c>
      <c r="E19" s="163"/>
      <c r="F19" s="164"/>
      <c r="G19" s="159">
        <f>'J 2 Rek'!I18</f>
        <v>0</v>
      </c>
    </row>
    <row r="20" spans="1:7" ht="15.75" customHeight="1">
      <c r="A20" s="167"/>
      <c r="B20" s="158"/>
      <c r="C20" s="159"/>
      <c r="D20" s="109" t="str">
        <f>'J 2 Rek'!A19</f>
        <v>Provoz investora</v>
      </c>
      <c r="E20" s="163"/>
      <c r="F20" s="164"/>
      <c r="G20" s="159">
        <f>'J 2 Rek'!I19</f>
        <v>0</v>
      </c>
    </row>
    <row r="21" spans="1:7" ht="15.75" customHeight="1">
      <c r="A21" s="167" t="s">
        <v>30</v>
      </c>
      <c r="B21" s="158"/>
      <c r="C21" s="159">
        <f>'J 2 Rek'!I9</f>
        <v>0</v>
      </c>
      <c r="D21" s="109" t="str">
        <f>'J 2 Rek'!A20</f>
        <v>Kompletační činnost (IČD)</v>
      </c>
      <c r="E21" s="163"/>
      <c r="F21" s="164"/>
      <c r="G21" s="159">
        <f>'J 2 Rek'!I20</f>
        <v>0</v>
      </c>
    </row>
    <row r="22" spans="1:7" ht="15.75" customHeight="1">
      <c r="A22" s="168" t="s">
        <v>61</v>
      </c>
      <c r="B22" s="137"/>
      <c r="C22" s="159">
        <f>C19+C21</f>
        <v>83847.5668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83847.5668</v>
      </c>
      <c r="D23" s="172" t="s">
        <v>64</v>
      </c>
      <c r="E23" s="173"/>
      <c r="F23" s="174"/>
      <c r="G23" s="159">
        <f>'J 2 Rek'!H22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83847.5668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16770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100618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6"/>
  <dimension ref="A1:BE7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110</v>
      </c>
      <c r="I1" s="212"/>
    </row>
    <row r="2" spans="1:9" ht="13.5" thickBot="1">
      <c r="A2" s="213" t="s">
        <v>78</v>
      </c>
      <c r="B2" s="214"/>
      <c r="C2" s="215" t="s">
        <v>308</v>
      </c>
      <c r="D2" s="216"/>
      <c r="E2" s="217"/>
      <c r="F2" s="216"/>
      <c r="G2" s="218" t="s">
        <v>314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2.75">
      <c r="A7" s="318" t="str">
        <f>'J 2 Pol'!B7</f>
        <v>61</v>
      </c>
      <c r="B7" s="70" t="str">
        <f>'J 2 Pol'!C7</f>
        <v>Upravy povrchů vnitřní</v>
      </c>
      <c r="D7" s="230"/>
      <c r="E7" s="319">
        <f>'J 2 Pol'!BA18</f>
        <v>82680.484</v>
      </c>
      <c r="F7" s="320">
        <f>'J 2 Pol'!BB18</f>
        <v>0</v>
      </c>
      <c r="G7" s="320">
        <f>'J 2 Pol'!BC18</f>
        <v>0</v>
      </c>
      <c r="H7" s="320">
        <f>'J 2 Pol'!BD18</f>
        <v>0</v>
      </c>
      <c r="I7" s="321">
        <f>'J 2 Pol'!BE18</f>
        <v>0</v>
      </c>
    </row>
    <row r="8" spans="1:9" s="137" customFormat="1" ht="13.5" thickBot="1">
      <c r="A8" s="318" t="str">
        <f>'J 2 Pol'!B19</f>
        <v>99</v>
      </c>
      <c r="B8" s="70" t="str">
        <f>'J 2 Pol'!C19</f>
        <v>Staveništní přesun hmot</v>
      </c>
      <c r="D8" s="230"/>
      <c r="E8" s="319">
        <f>'J 2 Pol'!BA21</f>
        <v>1167.0828</v>
      </c>
      <c r="F8" s="320">
        <f>'J 2 Pol'!BB21</f>
        <v>0</v>
      </c>
      <c r="G8" s="320">
        <f>'J 2 Pol'!BC21</f>
        <v>0</v>
      </c>
      <c r="H8" s="320">
        <f>'J 2 Pol'!BD21</f>
        <v>0</v>
      </c>
      <c r="I8" s="321">
        <f>'J 2 Pol'!BE21</f>
        <v>0</v>
      </c>
    </row>
    <row r="9" spans="1:9" s="14" customFormat="1" ht="13.5" thickBot="1">
      <c r="A9" s="231"/>
      <c r="B9" s="232" t="s">
        <v>81</v>
      </c>
      <c r="C9" s="232"/>
      <c r="D9" s="233"/>
      <c r="E9" s="234">
        <f>SUM(E7:E8)</f>
        <v>83847.5668</v>
      </c>
      <c r="F9" s="235">
        <f>SUM(F7:F8)</f>
        <v>0</v>
      </c>
      <c r="G9" s="235">
        <f>SUM(G7:G8)</f>
        <v>0</v>
      </c>
      <c r="H9" s="235">
        <f>SUM(H7:H8)</f>
        <v>0</v>
      </c>
      <c r="I9" s="236">
        <f>SUM(I7:I8)</f>
        <v>0</v>
      </c>
    </row>
    <row r="10" spans="1:9" ht="12.7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57" ht="19.5" customHeight="1">
      <c r="A11" s="222" t="s">
        <v>82</v>
      </c>
      <c r="B11" s="222"/>
      <c r="C11" s="222"/>
      <c r="D11" s="222"/>
      <c r="E11" s="222"/>
      <c r="F11" s="222"/>
      <c r="G11" s="237"/>
      <c r="H11" s="222"/>
      <c r="I11" s="222"/>
      <c r="BA11" s="143"/>
      <c r="BB11" s="143"/>
      <c r="BC11" s="143"/>
      <c r="BD11" s="143"/>
      <c r="BE11" s="143"/>
    </row>
    <row r="12" ht="13.5" thickBot="1"/>
    <row r="13" spans="1:9" ht="12.75">
      <c r="A13" s="175" t="s">
        <v>83</v>
      </c>
      <c r="B13" s="176"/>
      <c r="C13" s="176"/>
      <c r="D13" s="238"/>
      <c r="E13" s="239" t="s">
        <v>84</v>
      </c>
      <c r="F13" s="240" t="s">
        <v>13</v>
      </c>
      <c r="G13" s="241" t="s">
        <v>85</v>
      </c>
      <c r="H13" s="242"/>
      <c r="I13" s="243" t="s">
        <v>84</v>
      </c>
    </row>
    <row r="14" spans="1:53" ht="12.75">
      <c r="A14" s="167" t="s">
        <v>167</v>
      </c>
      <c r="B14" s="158"/>
      <c r="C14" s="158"/>
      <c r="D14" s="244"/>
      <c r="E14" s="245">
        <v>0</v>
      </c>
      <c r="F14" s="246">
        <v>0</v>
      </c>
      <c r="G14" s="247">
        <v>83847.5668</v>
      </c>
      <c r="H14" s="248"/>
      <c r="I14" s="249">
        <f>E14+F14*G14/100</f>
        <v>0</v>
      </c>
      <c r="BA14" s="1">
        <v>0</v>
      </c>
    </row>
    <row r="15" spans="1:53" ht="12.75">
      <c r="A15" s="167" t="s">
        <v>168</v>
      </c>
      <c r="B15" s="158"/>
      <c r="C15" s="158"/>
      <c r="D15" s="244"/>
      <c r="E15" s="245">
        <v>0</v>
      </c>
      <c r="F15" s="246">
        <v>0</v>
      </c>
      <c r="G15" s="247">
        <v>83847.5668</v>
      </c>
      <c r="H15" s="248"/>
      <c r="I15" s="249">
        <f>E15+F15*G15/100</f>
        <v>0</v>
      </c>
      <c r="BA15" s="1">
        <v>0</v>
      </c>
    </row>
    <row r="16" spans="1:53" ht="12.75">
      <c r="A16" s="167" t="s">
        <v>169</v>
      </c>
      <c r="B16" s="158"/>
      <c r="C16" s="158"/>
      <c r="D16" s="244"/>
      <c r="E16" s="245">
        <v>0</v>
      </c>
      <c r="F16" s="246">
        <v>0</v>
      </c>
      <c r="G16" s="247">
        <v>83847.5668</v>
      </c>
      <c r="H16" s="248"/>
      <c r="I16" s="249">
        <f>E16+F16*G16/100</f>
        <v>0</v>
      </c>
      <c r="BA16" s="1">
        <v>0</v>
      </c>
    </row>
    <row r="17" spans="1:53" ht="12.75">
      <c r="A17" s="167" t="s">
        <v>170</v>
      </c>
      <c r="B17" s="158"/>
      <c r="C17" s="158"/>
      <c r="D17" s="244"/>
      <c r="E17" s="245">
        <v>0</v>
      </c>
      <c r="F17" s="246">
        <v>0</v>
      </c>
      <c r="G17" s="247">
        <v>83847.5668</v>
      </c>
      <c r="H17" s="248"/>
      <c r="I17" s="249">
        <f>E17+F17*G17/100</f>
        <v>0</v>
      </c>
      <c r="BA17" s="1">
        <v>0</v>
      </c>
    </row>
    <row r="18" spans="1:53" ht="12.75">
      <c r="A18" s="167" t="s">
        <v>171</v>
      </c>
      <c r="B18" s="158"/>
      <c r="C18" s="158"/>
      <c r="D18" s="244"/>
      <c r="E18" s="245">
        <v>0</v>
      </c>
      <c r="F18" s="246">
        <v>0</v>
      </c>
      <c r="G18" s="247">
        <v>83847.5668</v>
      </c>
      <c r="H18" s="248"/>
      <c r="I18" s="249">
        <f>E18+F18*G18/100</f>
        <v>0</v>
      </c>
      <c r="BA18" s="1">
        <v>1</v>
      </c>
    </row>
    <row r="19" spans="1:53" ht="12.75">
      <c r="A19" s="167" t="s">
        <v>172</v>
      </c>
      <c r="B19" s="158"/>
      <c r="C19" s="158"/>
      <c r="D19" s="244"/>
      <c r="E19" s="245">
        <v>0</v>
      </c>
      <c r="F19" s="246">
        <v>0</v>
      </c>
      <c r="G19" s="247">
        <v>83847.5668</v>
      </c>
      <c r="H19" s="248"/>
      <c r="I19" s="249">
        <f>E19+F19*G19/100</f>
        <v>0</v>
      </c>
      <c r="BA19" s="1">
        <v>1</v>
      </c>
    </row>
    <row r="20" spans="1:53" ht="12.75">
      <c r="A20" s="167" t="s">
        <v>173</v>
      </c>
      <c r="B20" s="158"/>
      <c r="C20" s="158"/>
      <c r="D20" s="244"/>
      <c r="E20" s="245">
        <v>0</v>
      </c>
      <c r="F20" s="246">
        <v>0</v>
      </c>
      <c r="G20" s="247">
        <v>83847.5668</v>
      </c>
      <c r="H20" s="248"/>
      <c r="I20" s="249">
        <f>E20+F20*G20/100</f>
        <v>0</v>
      </c>
      <c r="BA20" s="1">
        <v>2</v>
      </c>
    </row>
    <row r="21" spans="1:53" ht="12.75">
      <c r="A21" s="167" t="s">
        <v>174</v>
      </c>
      <c r="B21" s="158"/>
      <c r="C21" s="158"/>
      <c r="D21" s="244"/>
      <c r="E21" s="245">
        <v>0</v>
      </c>
      <c r="F21" s="246">
        <v>0</v>
      </c>
      <c r="G21" s="247">
        <v>83847.5668</v>
      </c>
      <c r="H21" s="248"/>
      <c r="I21" s="249">
        <f>E21+F21*G21/100</f>
        <v>0</v>
      </c>
      <c r="BA21" s="1">
        <v>2</v>
      </c>
    </row>
    <row r="22" spans="1:9" ht="13.5" thickBot="1">
      <c r="A22" s="250"/>
      <c r="B22" s="251" t="s">
        <v>86</v>
      </c>
      <c r="C22" s="252"/>
      <c r="D22" s="253"/>
      <c r="E22" s="254"/>
      <c r="F22" s="255"/>
      <c r="G22" s="255"/>
      <c r="H22" s="256">
        <f>SUM(I14:I21)</f>
        <v>0</v>
      </c>
      <c r="I22" s="257"/>
    </row>
    <row r="24" spans="2:9" ht="12.75">
      <c r="B24" s="14"/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107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'a 2 Rek'!H1</f>
        <v>2</v>
      </c>
      <c r="G3" s="268"/>
    </row>
    <row r="4" spans="1:7" ht="13.5" thickBot="1">
      <c r="A4" s="269" t="s">
        <v>78</v>
      </c>
      <c r="B4" s="214"/>
      <c r="C4" s="215" t="s">
        <v>109</v>
      </c>
      <c r="D4" s="270"/>
      <c r="E4" s="271" t="str">
        <f>'a 2 Rek'!G2</f>
        <v>Zapravení otvorů vnitřní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112</v>
      </c>
      <c r="C7" s="284" t="s">
        <v>113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115</v>
      </c>
      <c r="C8" s="295" t="s">
        <v>116</v>
      </c>
      <c r="D8" s="296" t="s">
        <v>117</v>
      </c>
      <c r="E8" s="297">
        <v>31.92</v>
      </c>
      <c r="F8" s="297">
        <v>200</v>
      </c>
      <c r="G8" s="298">
        <f>E8*F8</f>
        <v>6384</v>
      </c>
      <c r="H8" s="299">
        <v>0.0400000000000205</v>
      </c>
      <c r="I8" s="300">
        <f>E8*H8</f>
        <v>1.2768000000006543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6384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12.75">
      <c r="A9" s="293">
        <v>2</v>
      </c>
      <c r="B9" s="294" t="s">
        <v>118</v>
      </c>
      <c r="C9" s="295" t="s">
        <v>119</v>
      </c>
      <c r="D9" s="296" t="s">
        <v>117</v>
      </c>
      <c r="E9" s="297">
        <v>57.669</v>
      </c>
      <c r="F9" s="297">
        <v>113</v>
      </c>
      <c r="G9" s="298">
        <f>E9*F9</f>
        <v>6516.597</v>
      </c>
      <c r="H9" s="299">
        <v>0.00300000000000011</v>
      </c>
      <c r="I9" s="300">
        <f>E9*H9</f>
        <v>0.17300700000000632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6516.597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80" ht="12.75">
      <c r="A10" s="293">
        <v>3</v>
      </c>
      <c r="B10" s="294" t="s">
        <v>120</v>
      </c>
      <c r="C10" s="295" t="s">
        <v>121</v>
      </c>
      <c r="D10" s="296" t="s">
        <v>117</v>
      </c>
      <c r="E10" s="297">
        <v>85.352</v>
      </c>
      <c r="F10" s="297">
        <v>89.2</v>
      </c>
      <c r="G10" s="298">
        <f>E10*F10</f>
        <v>7613.398400000001</v>
      </c>
      <c r="H10" s="299">
        <v>0.00300000000000011</v>
      </c>
      <c r="I10" s="300">
        <f>E10*H10</f>
        <v>0.2560560000000094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7613.398400000001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80" ht="12.75">
      <c r="A11" s="293">
        <v>4</v>
      </c>
      <c r="B11" s="294" t="s">
        <v>122</v>
      </c>
      <c r="C11" s="295" t="s">
        <v>123</v>
      </c>
      <c r="D11" s="296" t="s">
        <v>124</v>
      </c>
      <c r="E11" s="297">
        <v>185</v>
      </c>
      <c r="F11" s="297">
        <v>76.5</v>
      </c>
      <c r="G11" s="298">
        <f>E11*F11</f>
        <v>14152.5</v>
      </c>
      <c r="H11" s="299">
        <v>0.00493999999999772</v>
      </c>
      <c r="I11" s="300">
        <f>E11*H11</f>
        <v>0.9138999999995782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14152.5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5</v>
      </c>
      <c r="B12" s="294" t="s">
        <v>125</v>
      </c>
      <c r="C12" s="295" t="s">
        <v>126</v>
      </c>
      <c r="D12" s="296" t="s">
        <v>127</v>
      </c>
      <c r="E12" s="297">
        <v>-415.34</v>
      </c>
      <c r="F12" s="297">
        <v>23.83</v>
      </c>
      <c r="G12" s="298">
        <f>E12*F12</f>
        <v>-9897.552199999998</v>
      </c>
      <c r="H12" s="299">
        <v>0.00430999999999671</v>
      </c>
      <c r="I12" s="300">
        <f>E12*H12</f>
        <v>-1.7901153999986332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-9897.552199999998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6</v>
      </c>
      <c r="B13" s="294" t="s">
        <v>128</v>
      </c>
      <c r="C13" s="295" t="s">
        <v>129</v>
      </c>
      <c r="D13" s="296" t="s">
        <v>117</v>
      </c>
      <c r="E13" s="297">
        <v>35.039</v>
      </c>
      <c r="F13" s="297">
        <v>345</v>
      </c>
      <c r="G13" s="298">
        <f>E13*F13</f>
        <v>12088.455</v>
      </c>
      <c r="H13" s="299">
        <v>0.0572900000000232</v>
      </c>
      <c r="I13" s="300">
        <f>E13*H13</f>
        <v>2.007384310000813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12088.455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22.5">
      <c r="A14" s="293">
        <v>7</v>
      </c>
      <c r="B14" s="294" t="s">
        <v>130</v>
      </c>
      <c r="C14" s="295" t="s">
        <v>131</v>
      </c>
      <c r="D14" s="296" t="s">
        <v>117</v>
      </c>
      <c r="E14" s="297">
        <v>143.021</v>
      </c>
      <c r="F14" s="297">
        <v>140</v>
      </c>
      <c r="G14" s="298">
        <f>E14*F14</f>
        <v>20022.94</v>
      </c>
      <c r="H14" s="299">
        <v>0.00366999999999962</v>
      </c>
      <c r="I14" s="300">
        <f>E14*H14</f>
        <v>0.5248870699999456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20022.94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8</v>
      </c>
      <c r="B15" s="294" t="s">
        <v>132</v>
      </c>
      <c r="C15" s="295" t="s">
        <v>133</v>
      </c>
      <c r="D15" s="296" t="s">
        <v>127</v>
      </c>
      <c r="E15" s="297">
        <v>304.3</v>
      </c>
      <c r="F15" s="297">
        <v>10</v>
      </c>
      <c r="G15" s="298">
        <f>E15*F15</f>
        <v>3043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3043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 ht="12.75">
      <c r="A16" s="293">
        <v>9</v>
      </c>
      <c r="B16" s="294" t="s">
        <v>134</v>
      </c>
      <c r="C16" s="295" t="s">
        <v>135</v>
      </c>
      <c r="D16" s="296" t="s">
        <v>117</v>
      </c>
      <c r="E16" s="297">
        <v>60.976</v>
      </c>
      <c r="F16" s="297">
        <v>195</v>
      </c>
      <c r="G16" s="298">
        <f>E16*F16</f>
        <v>11890.32</v>
      </c>
      <c r="H16" s="299">
        <v>0.0986799999999448</v>
      </c>
      <c r="I16" s="300">
        <f>E16*H16</f>
        <v>6.017111679996634</v>
      </c>
      <c r="J16" s="299">
        <v>0</v>
      </c>
      <c r="K16" s="300">
        <f>E16*J16</f>
        <v>0</v>
      </c>
      <c r="O16" s="292">
        <v>2</v>
      </c>
      <c r="AA16" s="261">
        <v>1</v>
      </c>
      <c r="AB16" s="261">
        <v>1</v>
      </c>
      <c r="AC16" s="261">
        <v>1</v>
      </c>
      <c r="AZ16" s="261">
        <v>1</v>
      </c>
      <c r="BA16" s="261">
        <f>IF(AZ16=1,G16,0)</f>
        <v>11890.32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1</v>
      </c>
    </row>
    <row r="17" spans="1:80" ht="12.75">
      <c r="A17" s="293">
        <v>10</v>
      </c>
      <c r="B17" s="294" t="s">
        <v>136</v>
      </c>
      <c r="C17" s="295" t="s">
        <v>137</v>
      </c>
      <c r="D17" s="296" t="s">
        <v>117</v>
      </c>
      <c r="E17" s="297">
        <v>112.591</v>
      </c>
      <c r="F17" s="297">
        <v>75</v>
      </c>
      <c r="G17" s="298">
        <f>E17*F17</f>
        <v>8444.324999999999</v>
      </c>
      <c r="H17" s="299">
        <v>0.00300000000000011</v>
      </c>
      <c r="I17" s="300">
        <f>E17*H17</f>
        <v>0.33777300000001237</v>
      </c>
      <c r="J17" s="299">
        <v>0</v>
      </c>
      <c r="K17" s="300">
        <f>E17*J17</f>
        <v>0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8444.324999999999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80" ht="12.75">
      <c r="A18" s="293">
        <v>11</v>
      </c>
      <c r="B18" s="294" t="s">
        <v>138</v>
      </c>
      <c r="C18" s="295" t="s">
        <v>139</v>
      </c>
      <c r="D18" s="296" t="s">
        <v>127</v>
      </c>
      <c r="E18" s="297">
        <v>319.515</v>
      </c>
      <c r="F18" s="297">
        <v>40</v>
      </c>
      <c r="G18" s="298">
        <f>E18*F18</f>
        <v>12780.599999999999</v>
      </c>
      <c r="H18" s="299">
        <v>0</v>
      </c>
      <c r="I18" s="300">
        <f>E18*H18</f>
        <v>0</v>
      </c>
      <c r="J18" s="299"/>
      <c r="K18" s="300">
        <f>E18*J18</f>
        <v>0</v>
      </c>
      <c r="O18" s="292">
        <v>2</v>
      </c>
      <c r="AA18" s="261">
        <v>3</v>
      </c>
      <c r="AB18" s="261">
        <v>1</v>
      </c>
      <c r="AC18" s="261" t="s">
        <v>138</v>
      </c>
      <c r="AZ18" s="261">
        <v>1</v>
      </c>
      <c r="BA18" s="261">
        <f>IF(AZ18=1,G18,0)</f>
        <v>12780.599999999999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3</v>
      </c>
      <c r="CB18" s="292">
        <v>1</v>
      </c>
    </row>
    <row r="19" spans="1:80" ht="12.75">
      <c r="A19" s="293">
        <v>12</v>
      </c>
      <c r="B19" s="294" t="s">
        <v>140</v>
      </c>
      <c r="C19" s="295" t="s">
        <v>141</v>
      </c>
      <c r="D19" s="296" t="s">
        <v>142</v>
      </c>
      <c r="E19" s="297">
        <v>9</v>
      </c>
      <c r="F19" s="297">
        <v>1700</v>
      </c>
      <c r="G19" s="298">
        <f>E19*F19</f>
        <v>15300</v>
      </c>
      <c r="H19" s="299">
        <v>0.0200000000000102</v>
      </c>
      <c r="I19" s="300">
        <f>E19*H19</f>
        <v>0.1800000000000918</v>
      </c>
      <c r="J19" s="299"/>
      <c r="K19" s="300">
        <f>E19*J19</f>
        <v>0</v>
      </c>
      <c r="O19" s="292">
        <v>2</v>
      </c>
      <c r="AA19" s="261">
        <v>3</v>
      </c>
      <c r="AB19" s="261">
        <v>1</v>
      </c>
      <c r="AC19" s="261" t="s">
        <v>140</v>
      </c>
      <c r="AZ19" s="261">
        <v>1</v>
      </c>
      <c r="BA19" s="261">
        <f>IF(AZ19=1,G19,0)</f>
        <v>15300</v>
      </c>
      <c r="BB19" s="261">
        <f>IF(AZ19=2,G19,0)</f>
        <v>0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3</v>
      </c>
      <c r="CB19" s="292">
        <v>1</v>
      </c>
    </row>
    <row r="20" spans="1:57" ht="12.75">
      <c r="A20" s="302"/>
      <c r="B20" s="303" t="s">
        <v>103</v>
      </c>
      <c r="C20" s="304" t="s">
        <v>114</v>
      </c>
      <c r="D20" s="305"/>
      <c r="E20" s="306"/>
      <c r="F20" s="307"/>
      <c r="G20" s="308">
        <f>SUM(G7:G19)</f>
        <v>108338.5832</v>
      </c>
      <c r="H20" s="309"/>
      <c r="I20" s="310">
        <f>SUM(I7:I19)</f>
        <v>9.896803659999112</v>
      </c>
      <c r="J20" s="309"/>
      <c r="K20" s="310">
        <f>SUM(K7:K19)</f>
        <v>0</v>
      </c>
      <c r="O20" s="292">
        <v>4</v>
      </c>
      <c r="BA20" s="311">
        <f>SUM(BA7:BA19)</f>
        <v>108338.5832</v>
      </c>
      <c r="BB20" s="311">
        <f>SUM(BB7:BB19)</f>
        <v>0</v>
      </c>
      <c r="BC20" s="311">
        <f>SUM(BC7:BC19)</f>
        <v>0</v>
      </c>
      <c r="BD20" s="311">
        <f>SUM(BD7:BD19)</f>
        <v>0</v>
      </c>
      <c r="BE20" s="311">
        <f>SUM(BE7:BE19)</f>
        <v>0</v>
      </c>
    </row>
    <row r="21" spans="1:15" ht="12.75">
      <c r="A21" s="282" t="s">
        <v>100</v>
      </c>
      <c r="B21" s="283" t="s">
        <v>143</v>
      </c>
      <c r="C21" s="284" t="s">
        <v>144</v>
      </c>
      <c r="D21" s="285"/>
      <c r="E21" s="286"/>
      <c r="F21" s="286"/>
      <c r="G21" s="287"/>
      <c r="H21" s="288"/>
      <c r="I21" s="289"/>
      <c r="J21" s="290"/>
      <c r="K21" s="291"/>
      <c r="O21" s="292">
        <v>1</v>
      </c>
    </row>
    <row r="22" spans="1:80" ht="12.75">
      <c r="A22" s="293">
        <v>13</v>
      </c>
      <c r="B22" s="294" t="s">
        <v>146</v>
      </c>
      <c r="C22" s="295" t="s">
        <v>147</v>
      </c>
      <c r="D22" s="296" t="s">
        <v>117</v>
      </c>
      <c r="E22" s="297">
        <v>60.976</v>
      </c>
      <c r="F22" s="297">
        <v>53.1</v>
      </c>
      <c r="G22" s="298">
        <f>E22*F22</f>
        <v>3237.8256</v>
      </c>
      <c r="H22" s="299">
        <v>0.000340000000000007</v>
      </c>
      <c r="I22" s="300">
        <f>E22*H22</f>
        <v>0.020731840000000428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1</v>
      </c>
      <c r="AC22" s="261">
        <v>1</v>
      </c>
      <c r="AZ22" s="261">
        <v>1</v>
      </c>
      <c r="BA22" s="261">
        <f>IF(AZ22=1,G22,0)</f>
        <v>3237.8256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1</v>
      </c>
    </row>
    <row r="23" spans="1:57" ht="12.75">
      <c r="A23" s="302"/>
      <c r="B23" s="303" t="s">
        <v>103</v>
      </c>
      <c r="C23" s="304" t="s">
        <v>145</v>
      </c>
      <c r="D23" s="305"/>
      <c r="E23" s="306"/>
      <c r="F23" s="307"/>
      <c r="G23" s="308">
        <f>SUM(G21:G22)</f>
        <v>3237.8256</v>
      </c>
      <c r="H23" s="309"/>
      <c r="I23" s="310">
        <f>SUM(I21:I22)</f>
        <v>0.020731840000000428</v>
      </c>
      <c r="J23" s="309"/>
      <c r="K23" s="310">
        <f>SUM(K21:K22)</f>
        <v>0</v>
      </c>
      <c r="O23" s="292">
        <v>4</v>
      </c>
      <c r="BA23" s="311">
        <f>SUM(BA21:BA22)</f>
        <v>3237.8256</v>
      </c>
      <c r="BB23" s="311">
        <f>SUM(BB21:BB22)</f>
        <v>0</v>
      </c>
      <c r="BC23" s="311">
        <f>SUM(BC21:BC22)</f>
        <v>0</v>
      </c>
      <c r="BD23" s="311">
        <f>SUM(BD21:BD22)</f>
        <v>0</v>
      </c>
      <c r="BE23" s="311">
        <f>SUM(BE21:BE22)</f>
        <v>0</v>
      </c>
    </row>
    <row r="24" spans="1:15" ht="12.75">
      <c r="A24" s="282" t="s">
        <v>100</v>
      </c>
      <c r="B24" s="283" t="s">
        <v>148</v>
      </c>
      <c r="C24" s="284" t="s">
        <v>149</v>
      </c>
      <c r="D24" s="285"/>
      <c r="E24" s="286"/>
      <c r="F24" s="286"/>
      <c r="G24" s="287"/>
      <c r="H24" s="288"/>
      <c r="I24" s="289"/>
      <c r="J24" s="290"/>
      <c r="K24" s="291"/>
      <c r="O24" s="292">
        <v>1</v>
      </c>
    </row>
    <row r="25" spans="1:80" ht="12.75">
      <c r="A25" s="293">
        <v>14</v>
      </c>
      <c r="B25" s="294" t="s">
        <v>151</v>
      </c>
      <c r="C25" s="295" t="s">
        <v>152</v>
      </c>
      <c r="D25" s="296" t="s">
        <v>153</v>
      </c>
      <c r="E25" s="297">
        <v>9.9175</v>
      </c>
      <c r="F25" s="297">
        <v>158</v>
      </c>
      <c r="G25" s="298">
        <f>E25*F25</f>
        <v>1566.9650000000001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1566.9650000000001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57" ht="12.75">
      <c r="A26" s="302"/>
      <c r="B26" s="303" t="s">
        <v>103</v>
      </c>
      <c r="C26" s="304" t="s">
        <v>150</v>
      </c>
      <c r="D26" s="305"/>
      <c r="E26" s="306"/>
      <c r="F26" s="307"/>
      <c r="G26" s="308">
        <f>SUM(G24:G25)</f>
        <v>1566.9650000000001</v>
      </c>
      <c r="H26" s="309"/>
      <c r="I26" s="310">
        <f>SUM(I24:I25)</f>
        <v>0</v>
      </c>
      <c r="J26" s="309"/>
      <c r="K26" s="310">
        <f>SUM(K24:K25)</f>
        <v>0</v>
      </c>
      <c r="O26" s="292">
        <v>4</v>
      </c>
      <c r="BA26" s="311">
        <f>SUM(BA24:BA25)</f>
        <v>1566.9650000000001</v>
      </c>
      <c r="BB26" s="311">
        <f>SUM(BB24:BB25)</f>
        <v>0</v>
      </c>
      <c r="BC26" s="311">
        <f>SUM(BC24:BC25)</f>
        <v>0</v>
      </c>
      <c r="BD26" s="311">
        <f>SUM(BD24:BD25)</f>
        <v>0</v>
      </c>
      <c r="BE26" s="311">
        <f>SUM(BE24:BE25)</f>
        <v>0</v>
      </c>
    </row>
    <row r="27" spans="1:15" ht="12.75">
      <c r="A27" s="282" t="s">
        <v>100</v>
      </c>
      <c r="B27" s="283" t="s">
        <v>154</v>
      </c>
      <c r="C27" s="284" t="s">
        <v>155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 ht="12.75">
      <c r="A28" s="293">
        <v>15</v>
      </c>
      <c r="B28" s="294" t="s">
        <v>157</v>
      </c>
      <c r="C28" s="295" t="s">
        <v>158</v>
      </c>
      <c r="D28" s="296" t="s">
        <v>153</v>
      </c>
      <c r="E28" s="297">
        <v>1.122</v>
      </c>
      <c r="F28" s="297">
        <v>23.83</v>
      </c>
      <c r="G28" s="298">
        <f>E28*F28</f>
        <v>26.73726</v>
      </c>
      <c r="H28" s="299">
        <v>0</v>
      </c>
      <c r="I28" s="300">
        <f>E28*H28</f>
        <v>0</v>
      </c>
      <c r="J28" s="299"/>
      <c r="K28" s="300">
        <f>E28*J28</f>
        <v>0</v>
      </c>
      <c r="O28" s="292">
        <v>2</v>
      </c>
      <c r="AA28" s="261">
        <v>12</v>
      </c>
      <c r="AB28" s="261">
        <v>0</v>
      </c>
      <c r="AC28" s="261">
        <v>15</v>
      </c>
      <c r="AZ28" s="261">
        <v>1</v>
      </c>
      <c r="BA28" s="261">
        <f>IF(AZ28=1,G28,0)</f>
        <v>26.73726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12</v>
      </c>
      <c r="CB28" s="292">
        <v>0</v>
      </c>
    </row>
    <row r="29" spans="1:80" ht="12.75">
      <c r="A29" s="293">
        <v>16</v>
      </c>
      <c r="B29" s="294" t="s">
        <v>159</v>
      </c>
      <c r="C29" s="295" t="s">
        <v>160</v>
      </c>
      <c r="D29" s="296" t="s">
        <v>153</v>
      </c>
      <c r="E29" s="297">
        <v>1.122</v>
      </c>
      <c r="F29" s="297">
        <v>52.2</v>
      </c>
      <c r="G29" s="298">
        <f>E29*F29</f>
        <v>58.56840000000001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10</v>
      </c>
      <c r="AC29" s="261">
        <v>10</v>
      </c>
      <c r="AZ29" s="261">
        <v>1</v>
      </c>
      <c r="BA29" s="261">
        <f>IF(AZ29=1,G29,0)</f>
        <v>58.56840000000001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10</v>
      </c>
    </row>
    <row r="30" spans="1:80" ht="12.75">
      <c r="A30" s="293">
        <v>17</v>
      </c>
      <c r="B30" s="294" t="s">
        <v>161</v>
      </c>
      <c r="C30" s="295" t="s">
        <v>162</v>
      </c>
      <c r="D30" s="296" t="s">
        <v>153</v>
      </c>
      <c r="E30" s="297">
        <v>1.122</v>
      </c>
      <c r="F30" s="297">
        <v>71.72</v>
      </c>
      <c r="G30" s="298">
        <f>E30*F30</f>
        <v>80.46984</v>
      </c>
      <c r="H30" s="299">
        <v>0</v>
      </c>
      <c r="I30" s="300">
        <f>E30*H30</f>
        <v>0</v>
      </c>
      <c r="J30" s="299">
        <v>0</v>
      </c>
      <c r="K30" s="300">
        <f>E30*J30</f>
        <v>0</v>
      </c>
      <c r="O30" s="292">
        <v>2</v>
      </c>
      <c r="AA30" s="261">
        <v>1</v>
      </c>
      <c r="AB30" s="261">
        <v>10</v>
      </c>
      <c r="AC30" s="261">
        <v>10</v>
      </c>
      <c r="AZ30" s="261">
        <v>1</v>
      </c>
      <c r="BA30" s="261">
        <f>IF(AZ30=1,G30,0)</f>
        <v>80.46984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</v>
      </c>
      <c r="CB30" s="292">
        <v>10</v>
      </c>
    </row>
    <row r="31" spans="1:80" ht="12.75">
      <c r="A31" s="293">
        <v>18</v>
      </c>
      <c r="B31" s="294" t="s">
        <v>161</v>
      </c>
      <c r="C31" s="295" t="s">
        <v>162</v>
      </c>
      <c r="D31" s="296" t="s">
        <v>153</v>
      </c>
      <c r="E31" s="297">
        <v>1.122</v>
      </c>
      <c r="F31" s="297">
        <v>71.72</v>
      </c>
      <c r="G31" s="298">
        <f>E31*F31</f>
        <v>80.46984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10</v>
      </c>
      <c r="AC31" s="261">
        <v>10</v>
      </c>
      <c r="AZ31" s="261">
        <v>1</v>
      </c>
      <c r="BA31" s="261">
        <f>IF(AZ31=1,G31,0)</f>
        <v>80.46984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10</v>
      </c>
    </row>
    <row r="32" spans="1:80" ht="12.75">
      <c r="A32" s="293">
        <v>19</v>
      </c>
      <c r="B32" s="294" t="s">
        <v>163</v>
      </c>
      <c r="C32" s="295" t="s">
        <v>164</v>
      </c>
      <c r="D32" s="296" t="s">
        <v>153</v>
      </c>
      <c r="E32" s="297">
        <v>1.122</v>
      </c>
      <c r="F32" s="297">
        <v>124.85</v>
      </c>
      <c r="G32" s="298">
        <f>E32*F32</f>
        <v>140.0817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10</v>
      </c>
      <c r="AC32" s="261">
        <v>10</v>
      </c>
      <c r="AZ32" s="261">
        <v>1</v>
      </c>
      <c r="BA32" s="261">
        <f>IF(AZ32=1,G32,0)</f>
        <v>140.0817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10</v>
      </c>
    </row>
    <row r="33" spans="1:80" ht="12.75">
      <c r="A33" s="293">
        <v>20</v>
      </c>
      <c r="B33" s="294" t="s">
        <v>165</v>
      </c>
      <c r="C33" s="295" t="s">
        <v>166</v>
      </c>
      <c r="D33" s="296" t="s">
        <v>153</v>
      </c>
      <c r="E33" s="297">
        <v>11.2196</v>
      </c>
      <c r="F33" s="297">
        <v>7.05</v>
      </c>
      <c r="G33" s="298">
        <f>E33*F33</f>
        <v>79.09818</v>
      </c>
      <c r="H33" s="299">
        <v>0</v>
      </c>
      <c r="I33" s="300">
        <f>E33*H33</f>
        <v>0</v>
      </c>
      <c r="J33" s="299">
        <v>0</v>
      </c>
      <c r="K33" s="300">
        <f>E33*J33</f>
        <v>0</v>
      </c>
      <c r="O33" s="292">
        <v>2</v>
      </c>
      <c r="AA33" s="261">
        <v>1</v>
      </c>
      <c r="AB33" s="261">
        <v>10</v>
      </c>
      <c r="AC33" s="261">
        <v>10</v>
      </c>
      <c r="AZ33" s="261">
        <v>1</v>
      </c>
      <c r="BA33" s="261">
        <f>IF(AZ33=1,G33,0)</f>
        <v>79.09818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</v>
      </c>
      <c r="CB33" s="292">
        <v>10</v>
      </c>
    </row>
    <row r="34" spans="1:57" ht="12.75">
      <c r="A34" s="302"/>
      <c r="B34" s="303" t="s">
        <v>103</v>
      </c>
      <c r="C34" s="304" t="s">
        <v>156</v>
      </c>
      <c r="D34" s="305"/>
      <c r="E34" s="306"/>
      <c r="F34" s="307"/>
      <c r="G34" s="308">
        <f>SUM(G27:G33)</f>
        <v>465.42522</v>
      </c>
      <c r="H34" s="309"/>
      <c r="I34" s="310">
        <f>SUM(I27:I33)</f>
        <v>0</v>
      </c>
      <c r="J34" s="309"/>
      <c r="K34" s="310">
        <f>SUM(K27:K33)</f>
        <v>0</v>
      </c>
      <c r="O34" s="292">
        <v>4</v>
      </c>
      <c r="BA34" s="311">
        <f>SUM(BA27:BA33)</f>
        <v>465.42522</v>
      </c>
      <c r="BB34" s="311">
        <f>SUM(BB27:BB33)</f>
        <v>0</v>
      </c>
      <c r="BC34" s="311">
        <f>SUM(BC27:BC33)</f>
        <v>0</v>
      </c>
      <c r="BD34" s="311">
        <f>SUM(BD27:BD33)</f>
        <v>0</v>
      </c>
      <c r="BE34" s="311">
        <f>SUM(BE27:BE33)</f>
        <v>0</v>
      </c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spans="1:7" ht="12.75">
      <c r="A58" s="301"/>
      <c r="B58" s="301"/>
      <c r="C58" s="301"/>
      <c r="D58" s="301"/>
      <c r="E58" s="301"/>
      <c r="F58" s="301"/>
      <c r="G58" s="301"/>
    </row>
    <row r="59" spans="1:7" ht="12.75">
      <c r="A59" s="301"/>
      <c r="B59" s="301"/>
      <c r="C59" s="301"/>
      <c r="D59" s="301"/>
      <c r="E59" s="301"/>
      <c r="F59" s="301"/>
      <c r="G59" s="301"/>
    </row>
    <row r="60" spans="1:7" ht="12.75">
      <c r="A60" s="301"/>
      <c r="B60" s="301"/>
      <c r="C60" s="301"/>
      <c r="D60" s="301"/>
      <c r="E60" s="301"/>
      <c r="F60" s="301"/>
      <c r="G60" s="301"/>
    </row>
    <row r="61" spans="1:7" ht="12.75">
      <c r="A61" s="301"/>
      <c r="B61" s="301"/>
      <c r="C61" s="301"/>
      <c r="D61" s="301"/>
      <c r="E61" s="301"/>
      <c r="F61" s="301"/>
      <c r="G61" s="30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spans="1:2" ht="12.75">
      <c r="A93" s="312"/>
      <c r="B93" s="312"/>
    </row>
    <row r="94" spans="1:7" ht="12.75">
      <c r="A94" s="301"/>
      <c r="B94" s="301"/>
      <c r="C94" s="313"/>
      <c r="D94" s="313"/>
      <c r="E94" s="314"/>
      <c r="F94" s="313"/>
      <c r="G94" s="315"/>
    </row>
    <row r="95" spans="1:7" ht="12.75">
      <c r="A95" s="316"/>
      <c r="B95" s="316"/>
      <c r="C95" s="301"/>
      <c r="D95" s="301"/>
      <c r="E95" s="317"/>
      <c r="F95" s="301"/>
      <c r="G95" s="301"/>
    </row>
    <row r="96" spans="1:7" ht="12.75">
      <c r="A96" s="301"/>
      <c r="B96" s="301"/>
      <c r="C96" s="301"/>
      <c r="D96" s="301"/>
      <c r="E96" s="317"/>
      <c r="F96" s="301"/>
      <c r="G96" s="301"/>
    </row>
    <row r="97" spans="1:7" ht="12.75">
      <c r="A97" s="301"/>
      <c r="B97" s="301"/>
      <c r="C97" s="301"/>
      <c r="D97" s="301"/>
      <c r="E97" s="317"/>
      <c r="F97" s="301"/>
      <c r="G97" s="301"/>
    </row>
    <row r="98" spans="1:7" ht="12.75">
      <c r="A98" s="301"/>
      <c r="B98" s="301"/>
      <c r="C98" s="301"/>
      <c r="D98" s="301"/>
      <c r="E98" s="317"/>
      <c r="F98" s="301"/>
      <c r="G98" s="301"/>
    </row>
    <row r="99" spans="1:7" ht="12.75">
      <c r="A99" s="301"/>
      <c r="B99" s="301"/>
      <c r="C99" s="301"/>
      <c r="D99" s="301"/>
      <c r="E99" s="317"/>
      <c r="F99" s="301"/>
      <c r="G99" s="301"/>
    </row>
    <row r="100" spans="1:7" ht="12.75">
      <c r="A100" s="301"/>
      <c r="B100" s="301"/>
      <c r="C100" s="301"/>
      <c r="D100" s="301"/>
      <c r="E100" s="317"/>
      <c r="F100" s="301"/>
      <c r="G100" s="301"/>
    </row>
    <row r="101" spans="1:7" ht="12.75">
      <c r="A101" s="301"/>
      <c r="B101" s="301"/>
      <c r="C101" s="301"/>
      <c r="D101" s="301"/>
      <c r="E101" s="317"/>
      <c r="F101" s="301"/>
      <c r="G101" s="301"/>
    </row>
    <row r="102" spans="1:7" ht="12.75">
      <c r="A102" s="301"/>
      <c r="B102" s="301"/>
      <c r="C102" s="301"/>
      <c r="D102" s="301"/>
      <c r="E102" s="317"/>
      <c r="F102" s="301"/>
      <c r="G102" s="301"/>
    </row>
    <row r="103" spans="1:7" ht="12.75">
      <c r="A103" s="301"/>
      <c r="B103" s="301"/>
      <c r="C103" s="301"/>
      <c r="D103" s="301"/>
      <c r="E103" s="317"/>
      <c r="F103" s="301"/>
      <c r="G103" s="301"/>
    </row>
    <row r="104" spans="1:7" ht="12.75">
      <c r="A104" s="301"/>
      <c r="B104" s="301"/>
      <c r="C104" s="301"/>
      <c r="D104" s="301"/>
      <c r="E104" s="317"/>
      <c r="F104" s="301"/>
      <c r="G104" s="301"/>
    </row>
    <row r="105" spans="1:7" ht="12.75">
      <c r="A105" s="301"/>
      <c r="B105" s="301"/>
      <c r="C105" s="301"/>
      <c r="D105" s="301"/>
      <c r="E105" s="317"/>
      <c r="F105" s="301"/>
      <c r="G105" s="301"/>
    </row>
    <row r="106" spans="1:7" ht="12.75">
      <c r="A106" s="301"/>
      <c r="B106" s="301"/>
      <c r="C106" s="301"/>
      <c r="D106" s="301"/>
      <c r="E106" s="317"/>
      <c r="F106" s="301"/>
      <c r="G106" s="301"/>
    </row>
    <row r="107" spans="1:7" ht="12.75">
      <c r="A107" s="301"/>
      <c r="B107" s="301"/>
      <c r="C107" s="301"/>
      <c r="D107" s="301"/>
      <c r="E107" s="317"/>
      <c r="F107" s="301"/>
      <c r="G107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14"/>
  <dimension ref="A1:CB94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'J 2 Rek'!H1</f>
        <v>2</v>
      </c>
      <c r="G3" s="268"/>
    </row>
    <row r="4" spans="1:7" ht="13.5" thickBot="1">
      <c r="A4" s="269" t="s">
        <v>78</v>
      </c>
      <c r="B4" s="214"/>
      <c r="C4" s="215" t="s">
        <v>308</v>
      </c>
      <c r="D4" s="270"/>
      <c r="E4" s="271" t="str">
        <f>'J 2 Rek'!G2</f>
        <v>Zapravení otvorů vnitřní bez v.č.P5-8.P10,P14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112</v>
      </c>
      <c r="C7" s="284" t="s">
        <v>113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118</v>
      </c>
      <c r="C8" s="295" t="s">
        <v>119</v>
      </c>
      <c r="D8" s="296" t="s">
        <v>117</v>
      </c>
      <c r="E8" s="297">
        <v>61.382</v>
      </c>
      <c r="F8" s="297">
        <v>113</v>
      </c>
      <c r="G8" s="298">
        <f>E8*F8</f>
        <v>6936.166</v>
      </c>
      <c r="H8" s="299">
        <v>0.00300000000000011</v>
      </c>
      <c r="I8" s="300">
        <f>E8*H8</f>
        <v>0.18414600000000672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6936.166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22.5">
      <c r="A9" s="293">
        <v>2</v>
      </c>
      <c r="B9" s="294" t="s">
        <v>125</v>
      </c>
      <c r="C9" s="295" t="s">
        <v>315</v>
      </c>
      <c r="D9" s="296" t="s">
        <v>127</v>
      </c>
      <c r="E9" s="297">
        <v>-314.2</v>
      </c>
      <c r="F9" s="297">
        <v>25</v>
      </c>
      <c r="G9" s="298">
        <f>E9*F9</f>
        <v>-7855</v>
      </c>
      <c r="H9" s="299">
        <v>0</v>
      </c>
      <c r="I9" s="300">
        <f>E9*H9</f>
        <v>0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-7855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80" ht="12.75">
      <c r="A10" s="293">
        <v>3</v>
      </c>
      <c r="B10" s="294" t="s">
        <v>128</v>
      </c>
      <c r="C10" s="295" t="s">
        <v>129</v>
      </c>
      <c r="D10" s="296" t="s">
        <v>117</v>
      </c>
      <c r="E10" s="297">
        <v>55.204</v>
      </c>
      <c r="F10" s="297">
        <v>345</v>
      </c>
      <c r="G10" s="298">
        <f>E10*F10</f>
        <v>19045.38</v>
      </c>
      <c r="H10" s="299">
        <v>0.0572900000000232</v>
      </c>
      <c r="I10" s="300">
        <f>E10*H10</f>
        <v>3.162637160001281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19045.38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80" ht="22.5">
      <c r="A11" s="293">
        <v>4</v>
      </c>
      <c r="B11" s="294" t="s">
        <v>130</v>
      </c>
      <c r="C11" s="295" t="s">
        <v>131</v>
      </c>
      <c r="D11" s="296" t="s">
        <v>117</v>
      </c>
      <c r="E11" s="297">
        <v>61.382</v>
      </c>
      <c r="F11" s="297">
        <v>140</v>
      </c>
      <c r="G11" s="298">
        <f>E11*F11</f>
        <v>8593.48</v>
      </c>
      <c r="H11" s="299">
        <v>0.00366999999999962</v>
      </c>
      <c r="I11" s="300">
        <f>E11*H11</f>
        <v>0.2252719399999767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8593.48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5</v>
      </c>
      <c r="B12" s="294" t="s">
        <v>132</v>
      </c>
      <c r="C12" s="295" t="s">
        <v>133</v>
      </c>
      <c r="D12" s="296" t="s">
        <v>127</v>
      </c>
      <c r="E12" s="297">
        <v>130.6</v>
      </c>
      <c r="F12" s="297">
        <v>10</v>
      </c>
      <c r="G12" s="298">
        <f>E12*F12</f>
        <v>1306</v>
      </c>
      <c r="H12" s="299">
        <v>0</v>
      </c>
      <c r="I12" s="300">
        <f>E12*H12</f>
        <v>0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1306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6</v>
      </c>
      <c r="B13" s="294" t="s">
        <v>316</v>
      </c>
      <c r="C13" s="295" t="s">
        <v>317</v>
      </c>
      <c r="D13" s="296" t="s">
        <v>117</v>
      </c>
      <c r="E13" s="297">
        <v>48.322</v>
      </c>
      <c r="F13" s="297">
        <v>164</v>
      </c>
      <c r="G13" s="298">
        <f>E13*F13</f>
        <v>7924.808000000001</v>
      </c>
      <c r="H13" s="299">
        <v>0.0742599999999811</v>
      </c>
      <c r="I13" s="300">
        <f>E13*H13</f>
        <v>3.588391719999087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7924.808000000001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7</v>
      </c>
      <c r="B14" s="294" t="s">
        <v>136</v>
      </c>
      <c r="C14" s="295" t="s">
        <v>137</v>
      </c>
      <c r="D14" s="296" t="s">
        <v>117</v>
      </c>
      <c r="E14" s="297">
        <v>48.322</v>
      </c>
      <c r="F14" s="297">
        <v>75</v>
      </c>
      <c r="G14" s="298">
        <f>E14*F14</f>
        <v>3624.15</v>
      </c>
      <c r="H14" s="299">
        <v>0.00300000000000011</v>
      </c>
      <c r="I14" s="300">
        <f>E14*H14</f>
        <v>0.1449660000000053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3624.15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8</v>
      </c>
      <c r="B15" s="294" t="s">
        <v>138</v>
      </c>
      <c r="C15" s="295" t="s">
        <v>139</v>
      </c>
      <c r="D15" s="296" t="s">
        <v>127</v>
      </c>
      <c r="E15" s="297">
        <v>137.13</v>
      </c>
      <c r="F15" s="297">
        <v>40</v>
      </c>
      <c r="G15" s="298">
        <f>E15*F15</f>
        <v>5485.2</v>
      </c>
      <c r="H15" s="299">
        <v>0</v>
      </c>
      <c r="I15" s="300">
        <f>E15*H15</f>
        <v>0</v>
      </c>
      <c r="J15" s="299"/>
      <c r="K15" s="300">
        <f>E15*J15</f>
        <v>0</v>
      </c>
      <c r="O15" s="292">
        <v>2</v>
      </c>
      <c r="AA15" s="261">
        <v>3</v>
      </c>
      <c r="AB15" s="261">
        <v>1</v>
      </c>
      <c r="AC15" s="261" t="s">
        <v>138</v>
      </c>
      <c r="AZ15" s="261">
        <v>1</v>
      </c>
      <c r="BA15" s="261">
        <f>IF(AZ15=1,G15,0)</f>
        <v>5485.2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3</v>
      </c>
      <c r="CB15" s="292">
        <v>1</v>
      </c>
    </row>
    <row r="16" spans="1:80" ht="12.75">
      <c r="A16" s="293">
        <v>9</v>
      </c>
      <c r="B16" s="294" t="s">
        <v>140</v>
      </c>
      <c r="C16" s="295" t="s">
        <v>141</v>
      </c>
      <c r="D16" s="296" t="s">
        <v>142</v>
      </c>
      <c r="E16" s="297">
        <v>4.059</v>
      </c>
      <c r="F16" s="297">
        <v>1700</v>
      </c>
      <c r="G16" s="298">
        <f>E16*F16</f>
        <v>6900.3</v>
      </c>
      <c r="H16" s="299">
        <v>0.0200000000000102</v>
      </c>
      <c r="I16" s="300">
        <f>E16*H16</f>
        <v>0.08118000000004141</v>
      </c>
      <c r="J16" s="299"/>
      <c r="K16" s="300">
        <f>E16*J16</f>
        <v>0</v>
      </c>
      <c r="O16" s="292">
        <v>2</v>
      </c>
      <c r="AA16" s="261">
        <v>3</v>
      </c>
      <c r="AB16" s="261">
        <v>1</v>
      </c>
      <c r="AC16" s="261" t="s">
        <v>140</v>
      </c>
      <c r="AZ16" s="261">
        <v>1</v>
      </c>
      <c r="BA16" s="261">
        <f>IF(AZ16=1,G16,0)</f>
        <v>6900.3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3</v>
      </c>
      <c r="CB16" s="292">
        <v>1</v>
      </c>
    </row>
    <row r="17" spans="1:80" ht="12.75">
      <c r="A17" s="293">
        <v>10</v>
      </c>
      <c r="B17" s="294" t="s">
        <v>318</v>
      </c>
      <c r="C17" s="295" t="s">
        <v>319</v>
      </c>
      <c r="D17" s="296" t="s">
        <v>117</v>
      </c>
      <c r="E17" s="297">
        <v>60</v>
      </c>
      <c r="F17" s="297">
        <v>512</v>
      </c>
      <c r="G17" s="298">
        <f>E17*F17</f>
        <v>30720</v>
      </c>
      <c r="H17" s="299">
        <v>0</v>
      </c>
      <c r="I17" s="300">
        <f>E17*H17</f>
        <v>0</v>
      </c>
      <c r="J17" s="299"/>
      <c r="K17" s="300">
        <f>E17*J17</f>
        <v>0</v>
      </c>
      <c r="O17" s="292">
        <v>2</v>
      </c>
      <c r="AA17" s="261">
        <v>3</v>
      </c>
      <c r="AB17" s="261">
        <v>1</v>
      </c>
      <c r="AC17" s="261">
        <v>34211259</v>
      </c>
      <c r="AZ17" s="261">
        <v>1</v>
      </c>
      <c r="BA17" s="261">
        <f>IF(AZ17=1,G17,0)</f>
        <v>30720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3</v>
      </c>
      <c r="CB17" s="292">
        <v>1</v>
      </c>
    </row>
    <row r="18" spans="1:57" ht="12.75">
      <c r="A18" s="302"/>
      <c r="B18" s="303" t="s">
        <v>103</v>
      </c>
      <c r="C18" s="304" t="s">
        <v>114</v>
      </c>
      <c r="D18" s="305"/>
      <c r="E18" s="306"/>
      <c r="F18" s="307"/>
      <c r="G18" s="308">
        <f>SUM(G7:G17)</f>
        <v>82680.484</v>
      </c>
      <c r="H18" s="309"/>
      <c r="I18" s="310">
        <f>SUM(I7:I17)</f>
        <v>7.3865928200003985</v>
      </c>
      <c r="J18" s="309"/>
      <c r="K18" s="310">
        <f>SUM(K7:K17)</f>
        <v>0</v>
      </c>
      <c r="O18" s="292">
        <v>4</v>
      </c>
      <c r="BA18" s="311">
        <f>SUM(BA7:BA17)</f>
        <v>82680.484</v>
      </c>
      <c r="BB18" s="311">
        <f>SUM(BB7:BB17)</f>
        <v>0</v>
      </c>
      <c r="BC18" s="311">
        <f>SUM(BC7:BC17)</f>
        <v>0</v>
      </c>
      <c r="BD18" s="311">
        <f>SUM(BD7:BD17)</f>
        <v>0</v>
      </c>
      <c r="BE18" s="311">
        <f>SUM(BE7:BE17)</f>
        <v>0</v>
      </c>
    </row>
    <row r="19" spans="1:15" ht="12.75">
      <c r="A19" s="282" t="s">
        <v>100</v>
      </c>
      <c r="B19" s="283" t="s">
        <v>148</v>
      </c>
      <c r="C19" s="284" t="s">
        <v>149</v>
      </c>
      <c r="D19" s="285"/>
      <c r="E19" s="286"/>
      <c r="F19" s="286"/>
      <c r="G19" s="287"/>
      <c r="H19" s="288"/>
      <c r="I19" s="289"/>
      <c r="J19" s="290"/>
      <c r="K19" s="291"/>
      <c r="O19" s="292">
        <v>1</v>
      </c>
    </row>
    <row r="20" spans="1:80" ht="12.75">
      <c r="A20" s="293">
        <v>11</v>
      </c>
      <c r="B20" s="294" t="s">
        <v>151</v>
      </c>
      <c r="C20" s="295" t="s">
        <v>152</v>
      </c>
      <c r="D20" s="296" t="s">
        <v>153</v>
      </c>
      <c r="E20" s="297">
        <v>7.3866</v>
      </c>
      <c r="F20" s="297">
        <v>158</v>
      </c>
      <c r="G20" s="298">
        <f>E20*F20</f>
        <v>1167.0828</v>
      </c>
      <c r="H20" s="299">
        <v>0</v>
      </c>
      <c r="I20" s="300">
        <f>E20*H20</f>
        <v>0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1</v>
      </c>
      <c r="AC20" s="261">
        <v>1</v>
      </c>
      <c r="AZ20" s="261">
        <v>1</v>
      </c>
      <c r="BA20" s="261">
        <f>IF(AZ20=1,G20,0)</f>
        <v>1167.0828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1</v>
      </c>
    </row>
    <row r="21" spans="1:57" ht="12.75">
      <c r="A21" s="302"/>
      <c r="B21" s="303" t="s">
        <v>103</v>
      </c>
      <c r="C21" s="304" t="s">
        <v>150</v>
      </c>
      <c r="D21" s="305"/>
      <c r="E21" s="306"/>
      <c r="F21" s="307"/>
      <c r="G21" s="308">
        <f>SUM(G19:G20)</f>
        <v>1167.0828</v>
      </c>
      <c r="H21" s="309"/>
      <c r="I21" s="310">
        <f>SUM(I19:I20)</f>
        <v>0</v>
      </c>
      <c r="J21" s="309"/>
      <c r="K21" s="310">
        <f>SUM(K19:K20)</f>
        <v>0</v>
      </c>
      <c r="O21" s="292">
        <v>4</v>
      </c>
      <c r="BA21" s="311">
        <f>SUM(BA19:BA20)</f>
        <v>1167.0828</v>
      </c>
      <c r="BB21" s="311">
        <f>SUM(BB19:BB20)</f>
        <v>0</v>
      </c>
      <c r="BC21" s="311">
        <f>SUM(BC19:BC20)</f>
        <v>0</v>
      </c>
      <c r="BD21" s="311">
        <f>SUM(BD19:BD20)</f>
        <v>0</v>
      </c>
      <c r="BE21" s="311">
        <f>SUM(BE19:BE20)</f>
        <v>0</v>
      </c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ht="12.75">
      <c r="E34" s="261"/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spans="1:7" ht="12.75">
      <c r="A45" s="301"/>
      <c r="B45" s="301"/>
      <c r="C45" s="301"/>
      <c r="D45" s="301"/>
      <c r="E45" s="301"/>
      <c r="F45" s="301"/>
      <c r="G45" s="301"/>
    </row>
    <row r="46" spans="1:7" ht="12.75">
      <c r="A46" s="301"/>
      <c r="B46" s="301"/>
      <c r="C46" s="301"/>
      <c r="D46" s="301"/>
      <c r="E46" s="301"/>
      <c r="F46" s="301"/>
      <c r="G46" s="301"/>
    </row>
    <row r="47" spans="1:7" ht="12.75">
      <c r="A47" s="301"/>
      <c r="B47" s="301"/>
      <c r="C47" s="301"/>
      <c r="D47" s="301"/>
      <c r="E47" s="301"/>
      <c r="F47" s="301"/>
      <c r="G47" s="301"/>
    </row>
    <row r="48" spans="1:7" ht="12.75">
      <c r="A48" s="301"/>
      <c r="B48" s="301"/>
      <c r="C48" s="301"/>
      <c r="D48" s="301"/>
      <c r="E48" s="301"/>
      <c r="F48" s="301"/>
      <c r="G48" s="30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spans="1:2" ht="12.75">
      <c r="A80" s="312"/>
      <c r="B80" s="312"/>
    </row>
    <row r="81" spans="1:7" ht="12.75">
      <c r="A81" s="301"/>
      <c r="B81" s="301"/>
      <c r="C81" s="313"/>
      <c r="D81" s="313"/>
      <c r="E81" s="314"/>
      <c r="F81" s="313"/>
      <c r="G81" s="315"/>
    </row>
    <row r="82" spans="1:7" ht="12.75">
      <c r="A82" s="316"/>
      <c r="B82" s="316"/>
      <c r="C82" s="301"/>
      <c r="D82" s="301"/>
      <c r="E82" s="317"/>
      <c r="F82" s="301"/>
      <c r="G82" s="301"/>
    </row>
    <row r="83" spans="1:7" ht="12.75">
      <c r="A83" s="301"/>
      <c r="B83" s="301"/>
      <c r="C83" s="301"/>
      <c r="D83" s="301"/>
      <c r="E83" s="317"/>
      <c r="F83" s="301"/>
      <c r="G83" s="301"/>
    </row>
    <row r="84" spans="1:7" ht="12.75">
      <c r="A84" s="301"/>
      <c r="B84" s="301"/>
      <c r="C84" s="301"/>
      <c r="D84" s="301"/>
      <c r="E84" s="317"/>
      <c r="F84" s="301"/>
      <c r="G84" s="301"/>
    </row>
    <row r="85" spans="1:7" ht="12.75">
      <c r="A85" s="301"/>
      <c r="B85" s="301"/>
      <c r="C85" s="301"/>
      <c r="D85" s="301"/>
      <c r="E85" s="317"/>
      <c r="F85" s="301"/>
      <c r="G85" s="301"/>
    </row>
    <row r="86" spans="1:7" ht="12.75">
      <c r="A86" s="301"/>
      <c r="B86" s="301"/>
      <c r="C86" s="301"/>
      <c r="D86" s="301"/>
      <c r="E86" s="317"/>
      <c r="F86" s="301"/>
      <c r="G86" s="301"/>
    </row>
    <row r="87" spans="1:7" ht="12.75">
      <c r="A87" s="301"/>
      <c r="B87" s="301"/>
      <c r="C87" s="301"/>
      <c r="D87" s="301"/>
      <c r="E87" s="317"/>
      <c r="F87" s="301"/>
      <c r="G87" s="301"/>
    </row>
    <row r="88" spans="1:7" ht="12.75">
      <c r="A88" s="301"/>
      <c r="B88" s="301"/>
      <c r="C88" s="301"/>
      <c r="D88" s="301"/>
      <c r="E88" s="317"/>
      <c r="F88" s="301"/>
      <c r="G88" s="301"/>
    </row>
    <row r="89" spans="1:7" ht="12.75">
      <c r="A89" s="301"/>
      <c r="B89" s="301"/>
      <c r="C89" s="301"/>
      <c r="D89" s="301"/>
      <c r="E89" s="317"/>
      <c r="F89" s="301"/>
      <c r="G89" s="301"/>
    </row>
    <row r="90" spans="1:7" ht="12.75">
      <c r="A90" s="301"/>
      <c r="B90" s="301"/>
      <c r="C90" s="301"/>
      <c r="D90" s="301"/>
      <c r="E90" s="317"/>
      <c r="F90" s="301"/>
      <c r="G90" s="301"/>
    </row>
    <row r="91" spans="1:7" ht="12.75">
      <c r="A91" s="301"/>
      <c r="B91" s="301"/>
      <c r="C91" s="301"/>
      <c r="D91" s="301"/>
      <c r="E91" s="317"/>
      <c r="F91" s="301"/>
      <c r="G91" s="301"/>
    </row>
    <row r="92" spans="1:7" ht="12.75">
      <c r="A92" s="301"/>
      <c r="B92" s="301"/>
      <c r="C92" s="301"/>
      <c r="D92" s="301"/>
      <c r="E92" s="317"/>
      <c r="F92" s="301"/>
      <c r="G92" s="301"/>
    </row>
    <row r="93" spans="1:7" ht="12.75">
      <c r="A93" s="301"/>
      <c r="B93" s="301"/>
      <c r="C93" s="301"/>
      <c r="D93" s="301"/>
      <c r="E93" s="317"/>
      <c r="F93" s="301"/>
      <c r="G93" s="301"/>
    </row>
    <row r="94" spans="1:7" ht="12.75">
      <c r="A94" s="301"/>
      <c r="B94" s="301"/>
      <c r="C94" s="301"/>
      <c r="D94" s="301"/>
      <c r="E94" s="317"/>
      <c r="F94" s="301"/>
      <c r="G94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7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176</v>
      </c>
      <c r="D2" s="105" t="s">
        <v>177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306</v>
      </c>
      <c r="B5" s="118"/>
      <c r="C5" s="119" t="s">
        <v>307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'J 4 Rek'!E11</f>
        <v>0</v>
      </c>
      <c r="D15" s="160" t="str">
        <f>'J 4 Rek'!A16</f>
        <v>Ztížené výrobní podmínky</v>
      </c>
      <c r="E15" s="161"/>
      <c r="F15" s="162"/>
      <c r="G15" s="159">
        <f>'J 4 Rek'!I16</f>
        <v>0</v>
      </c>
    </row>
    <row r="16" spans="1:7" ht="15.75" customHeight="1">
      <c r="A16" s="157" t="s">
        <v>54</v>
      </c>
      <c r="B16" s="158" t="s">
        <v>55</v>
      </c>
      <c r="C16" s="159">
        <f>'J 4 Rek'!F11</f>
        <v>-50274.80880000001</v>
      </c>
      <c r="D16" s="109" t="str">
        <f>'J 4 Rek'!A17</f>
        <v>Oborová přirážka</v>
      </c>
      <c r="E16" s="163"/>
      <c r="F16" s="164"/>
      <c r="G16" s="159">
        <f>'J 4 Rek'!I17</f>
        <v>0</v>
      </c>
    </row>
    <row r="17" spans="1:7" ht="15.75" customHeight="1">
      <c r="A17" s="157" t="s">
        <v>56</v>
      </c>
      <c r="B17" s="158" t="s">
        <v>57</v>
      </c>
      <c r="C17" s="159">
        <f>'J 4 Rek'!H11</f>
        <v>0</v>
      </c>
      <c r="D17" s="109" t="str">
        <f>'J 4 Rek'!A18</f>
        <v>Přesun stavebních kapacit</v>
      </c>
      <c r="E17" s="163"/>
      <c r="F17" s="164"/>
      <c r="G17" s="159">
        <f>'J 4 Rek'!I18</f>
        <v>0</v>
      </c>
    </row>
    <row r="18" spans="1:7" ht="15.75" customHeight="1">
      <c r="A18" s="165" t="s">
        <v>58</v>
      </c>
      <c r="B18" s="166" t="s">
        <v>59</v>
      </c>
      <c r="C18" s="159">
        <f>'J 4 Rek'!G11</f>
        <v>0</v>
      </c>
      <c r="D18" s="109" t="str">
        <f>'J 4 Rek'!A19</f>
        <v>Mimostaveništní doprava</v>
      </c>
      <c r="E18" s="163"/>
      <c r="F18" s="164"/>
      <c r="G18" s="159">
        <f>'J 4 Rek'!I19</f>
        <v>0</v>
      </c>
    </row>
    <row r="19" spans="1:7" ht="15.75" customHeight="1">
      <c r="A19" s="167" t="s">
        <v>60</v>
      </c>
      <c r="B19" s="158"/>
      <c r="C19" s="159">
        <f>SUM(C15:C18)</f>
        <v>-50274.80880000001</v>
      </c>
      <c r="D19" s="109" t="str">
        <f>'J 4 Rek'!A20</f>
        <v>Zařízení staveniště</v>
      </c>
      <c r="E19" s="163"/>
      <c r="F19" s="164"/>
      <c r="G19" s="159">
        <f>'J 4 Rek'!I20</f>
        <v>0</v>
      </c>
    </row>
    <row r="20" spans="1:7" ht="15.75" customHeight="1">
      <c r="A20" s="167"/>
      <c r="B20" s="158"/>
      <c r="C20" s="159"/>
      <c r="D20" s="109" t="str">
        <f>'J 4 Rek'!A21</f>
        <v>Provoz investora</v>
      </c>
      <c r="E20" s="163"/>
      <c r="F20" s="164"/>
      <c r="G20" s="159">
        <f>'J 4 Rek'!I21</f>
        <v>0</v>
      </c>
    </row>
    <row r="21" spans="1:7" ht="15.75" customHeight="1">
      <c r="A21" s="167" t="s">
        <v>30</v>
      </c>
      <c r="B21" s="158"/>
      <c r="C21" s="159">
        <f>'J 4 Rek'!I11</f>
        <v>0</v>
      </c>
      <c r="D21" s="109" t="str">
        <f>'J 4 Rek'!A22</f>
        <v>Kompletační činnost (IČD)</v>
      </c>
      <c r="E21" s="163"/>
      <c r="F21" s="164"/>
      <c r="G21" s="159">
        <f>'J 4 Rek'!I22</f>
        <v>0</v>
      </c>
    </row>
    <row r="22" spans="1:7" ht="15.75" customHeight="1">
      <c r="A22" s="168" t="s">
        <v>61</v>
      </c>
      <c r="B22" s="137"/>
      <c r="C22" s="159">
        <f>C19+C21</f>
        <v>-50274.80880000001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-50274.80880000001</v>
      </c>
      <c r="D23" s="172" t="s">
        <v>64</v>
      </c>
      <c r="E23" s="173"/>
      <c r="F23" s="174"/>
      <c r="G23" s="159">
        <f>'J 4 Rek'!H24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-50274.80880000001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-10055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-60330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8"/>
  <dimension ref="A1:BE7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176</v>
      </c>
      <c r="I1" s="212"/>
    </row>
    <row r="2" spans="1:9" ht="13.5" thickBot="1">
      <c r="A2" s="213" t="s">
        <v>78</v>
      </c>
      <c r="B2" s="214"/>
      <c r="C2" s="215" t="s">
        <v>308</v>
      </c>
      <c r="D2" s="216"/>
      <c r="E2" s="217"/>
      <c r="F2" s="216"/>
      <c r="G2" s="218" t="s">
        <v>177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2.75">
      <c r="A7" s="318" t="str">
        <f>'J 4 Pol'!B7</f>
        <v>713/1</v>
      </c>
      <c r="B7" s="70" t="str">
        <f>'J 4 Pol'!C7</f>
        <v>Zateplení střešního pláště</v>
      </c>
      <c r="D7" s="230"/>
      <c r="E7" s="319">
        <f>'J 4 Pol'!BA16</f>
        <v>0</v>
      </c>
      <c r="F7" s="320">
        <f>'J 4 Pol'!BB16</f>
        <v>62671.9035</v>
      </c>
      <c r="G7" s="320">
        <f>'J 4 Pol'!BC16</f>
        <v>0</v>
      </c>
      <c r="H7" s="320">
        <f>'J 4 Pol'!BD16</f>
        <v>0</v>
      </c>
      <c r="I7" s="321">
        <f>'J 4 Pol'!BE16</f>
        <v>0</v>
      </c>
    </row>
    <row r="8" spans="1:9" s="137" customFormat="1" ht="12.75">
      <c r="A8" s="318" t="str">
        <f>'J 4 Pol'!B17</f>
        <v>762</v>
      </c>
      <c r="B8" s="70" t="str">
        <f>'J 4 Pol'!C17</f>
        <v>Konstrukce tesařské</v>
      </c>
      <c r="D8" s="230"/>
      <c r="E8" s="319">
        <f>'J 4 Pol'!BA27</f>
        <v>0</v>
      </c>
      <c r="F8" s="320">
        <f>'J 4 Pol'!BB27</f>
        <v>-82746.71230000001</v>
      </c>
      <c r="G8" s="320">
        <f>'J 4 Pol'!BC27</f>
        <v>0</v>
      </c>
      <c r="H8" s="320">
        <f>'J 4 Pol'!BD27</f>
        <v>0</v>
      </c>
      <c r="I8" s="321">
        <f>'J 4 Pol'!BE27</f>
        <v>0</v>
      </c>
    </row>
    <row r="9" spans="1:9" s="137" customFormat="1" ht="12.75">
      <c r="A9" s="318" t="str">
        <f>'J 4 Pol'!B28</f>
        <v>763</v>
      </c>
      <c r="B9" s="70" t="str">
        <f>'J 4 Pol'!C28</f>
        <v>Dřevostavby</v>
      </c>
      <c r="D9" s="230"/>
      <c r="E9" s="319">
        <f>'J 4 Pol'!BA32</f>
        <v>0</v>
      </c>
      <c r="F9" s="320">
        <f>'J 4 Pol'!BB32</f>
        <v>33000</v>
      </c>
      <c r="G9" s="320">
        <f>'J 4 Pol'!BC32</f>
        <v>0</v>
      </c>
      <c r="H9" s="320">
        <f>'J 4 Pol'!BD32</f>
        <v>0</v>
      </c>
      <c r="I9" s="321">
        <f>'J 4 Pol'!BE32</f>
        <v>0</v>
      </c>
    </row>
    <row r="10" spans="1:9" s="137" customFormat="1" ht="13.5" thickBot="1">
      <c r="A10" s="318" t="str">
        <f>'J 4 Pol'!B33</f>
        <v>766</v>
      </c>
      <c r="B10" s="70" t="str">
        <f>'J 4 Pol'!C33</f>
        <v>Konstrukce truhlářské</v>
      </c>
      <c r="D10" s="230"/>
      <c r="E10" s="319">
        <f>'J 4 Pol'!BA37</f>
        <v>0</v>
      </c>
      <c r="F10" s="320">
        <f>'J 4 Pol'!BB37</f>
        <v>-63200</v>
      </c>
      <c r="G10" s="320">
        <f>'J 4 Pol'!BC37</f>
        <v>0</v>
      </c>
      <c r="H10" s="320">
        <f>'J 4 Pol'!BD37</f>
        <v>0</v>
      </c>
      <c r="I10" s="321">
        <f>'J 4 Pol'!BE37</f>
        <v>0</v>
      </c>
    </row>
    <row r="11" spans="1:9" s="14" customFormat="1" ht="13.5" thickBot="1">
      <c r="A11" s="231"/>
      <c r="B11" s="232" t="s">
        <v>81</v>
      </c>
      <c r="C11" s="232"/>
      <c r="D11" s="233"/>
      <c r="E11" s="234">
        <f>SUM(E7:E10)</f>
        <v>0</v>
      </c>
      <c r="F11" s="235">
        <f>SUM(F7:F10)</f>
        <v>-50274.80880000001</v>
      </c>
      <c r="G11" s="235">
        <f>SUM(G7:G10)</f>
        <v>0</v>
      </c>
      <c r="H11" s="235">
        <f>SUM(H7:H10)</f>
        <v>0</v>
      </c>
      <c r="I11" s="236">
        <f>SUM(I7:I10)</f>
        <v>0</v>
      </c>
    </row>
    <row r="12" spans="1:9" ht="12.7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57" ht="19.5" customHeight="1">
      <c r="A13" s="222" t="s">
        <v>82</v>
      </c>
      <c r="B13" s="222"/>
      <c r="C13" s="222"/>
      <c r="D13" s="222"/>
      <c r="E13" s="222"/>
      <c r="F13" s="222"/>
      <c r="G13" s="237"/>
      <c r="H13" s="222"/>
      <c r="I13" s="222"/>
      <c r="BA13" s="143"/>
      <c r="BB13" s="143"/>
      <c r="BC13" s="143"/>
      <c r="BD13" s="143"/>
      <c r="BE13" s="143"/>
    </row>
    <row r="14" ht="13.5" thickBot="1"/>
    <row r="15" spans="1:9" ht="12.75">
      <c r="A15" s="175" t="s">
        <v>83</v>
      </c>
      <c r="B15" s="176"/>
      <c r="C15" s="176"/>
      <c r="D15" s="238"/>
      <c r="E15" s="239" t="s">
        <v>84</v>
      </c>
      <c r="F15" s="240" t="s">
        <v>13</v>
      </c>
      <c r="G15" s="241" t="s">
        <v>85</v>
      </c>
      <c r="H15" s="242"/>
      <c r="I15" s="243" t="s">
        <v>84</v>
      </c>
    </row>
    <row r="16" spans="1:53" ht="12.75">
      <c r="A16" s="167" t="s">
        <v>167</v>
      </c>
      <c r="B16" s="158"/>
      <c r="C16" s="158"/>
      <c r="D16" s="244"/>
      <c r="E16" s="245">
        <v>0</v>
      </c>
      <c r="F16" s="246">
        <v>0</v>
      </c>
      <c r="G16" s="247">
        <v>-50274.80880000001</v>
      </c>
      <c r="H16" s="248"/>
      <c r="I16" s="249">
        <f>E16+F16*G16/100</f>
        <v>0</v>
      </c>
      <c r="BA16" s="1">
        <v>0</v>
      </c>
    </row>
    <row r="17" spans="1:53" ht="12.75">
      <c r="A17" s="167" t="s">
        <v>168</v>
      </c>
      <c r="B17" s="158"/>
      <c r="C17" s="158"/>
      <c r="D17" s="244"/>
      <c r="E17" s="245">
        <v>0</v>
      </c>
      <c r="F17" s="246">
        <v>0</v>
      </c>
      <c r="G17" s="247">
        <v>-50274.80880000001</v>
      </c>
      <c r="H17" s="248"/>
      <c r="I17" s="249">
        <f>E17+F17*G17/100</f>
        <v>0</v>
      </c>
      <c r="BA17" s="1">
        <v>0</v>
      </c>
    </row>
    <row r="18" spans="1:53" ht="12.75">
      <c r="A18" s="167" t="s">
        <v>169</v>
      </c>
      <c r="B18" s="158"/>
      <c r="C18" s="158"/>
      <c r="D18" s="244"/>
      <c r="E18" s="245">
        <v>0</v>
      </c>
      <c r="F18" s="246">
        <v>0</v>
      </c>
      <c r="G18" s="247">
        <v>-50274.80880000001</v>
      </c>
      <c r="H18" s="248"/>
      <c r="I18" s="249">
        <f>E18+F18*G18/100</f>
        <v>0</v>
      </c>
      <c r="BA18" s="1">
        <v>0</v>
      </c>
    </row>
    <row r="19" spans="1:53" ht="12.75">
      <c r="A19" s="167" t="s">
        <v>170</v>
      </c>
      <c r="B19" s="158"/>
      <c r="C19" s="158"/>
      <c r="D19" s="244"/>
      <c r="E19" s="245">
        <v>0</v>
      </c>
      <c r="F19" s="246">
        <v>0</v>
      </c>
      <c r="G19" s="247">
        <v>-50274.80880000001</v>
      </c>
      <c r="H19" s="248"/>
      <c r="I19" s="249">
        <f>E19+F19*G19/100</f>
        <v>0</v>
      </c>
      <c r="BA19" s="1">
        <v>0</v>
      </c>
    </row>
    <row r="20" spans="1:53" ht="12.75">
      <c r="A20" s="167" t="s">
        <v>171</v>
      </c>
      <c r="B20" s="158"/>
      <c r="C20" s="158"/>
      <c r="D20" s="244"/>
      <c r="E20" s="245">
        <v>0</v>
      </c>
      <c r="F20" s="246">
        <v>0</v>
      </c>
      <c r="G20" s="247">
        <v>-50274.80880000001</v>
      </c>
      <c r="H20" s="248"/>
      <c r="I20" s="249">
        <f>E20+F20*G20/100</f>
        <v>0</v>
      </c>
      <c r="BA20" s="1">
        <v>1</v>
      </c>
    </row>
    <row r="21" spans="1:53" ht="12.75">
      <c r="A21" s="167" t="s">
        <v>172</v>
      </c>
      <c r="B21" s="158"/>
      <c r="C21" s="158"/>
      <c r="D21" s="244"/>
      <c r="E21" s="245">
        <v>0</v>
      </c>
      <c r="F21" s="246">
        <v>0</v>
      </c>
      <c r="G21" s="247">
        <v>-50274.80880000001</v>
      </c>
      <c r="H21" s="248"/>
      <c r="I21" s="249">
        <f>E21+F21*G21/100</f>
        <v>0</v>
      </c>
      <c r="BA21" s="1">
        <v>1</v>
      </c>
    </row>
    <row r="22" spans="1:53" ht="12.75">
      <c r="A22" s="167" t="s">
        <v>173</v>
      </c>
      <c r="B22" s="158"/>
      <c r="C22" s="158"/>
      <c r="D22" s="244"/>
      <c r="E22" s="245">
        <v>0</v>
      </c>
      <c r="F22" s="246">
        <v>0</v>
      </c>
      <c r="G22" s="247">
        <v>-50274.80880000001</v>
      </c>
      <c r="H22" s="248"/>
      <c r="I22" s="249">
        <f>E22+F22*G22/100</f>
        <v>0</v>
      </c>
      <c r="BA22" s="1">
        <v>2</v>
      </c>
    </row>
    <row r="23" spans="1:53" ht="12.75">
      <c r="A23" s="167" t="s">
        <v>174</v>
      </c>
      <c r="B23" s="158"/>
      <c r="C23" s="158"/>
      <c r="D23" s="244"/>
      <c r="E23" s="245">
        <v>0</v>
      </c>
      <c r="F23" s="246">
        <v>0</v>
      </c>
      <c r="G23" s="247">
        <v>-50274.80880000001</v>
      </c>
      <c r="H23" s="248"/>
      <c r="I23" s="249">
        <f>E23+F23*G23/100</f>
        <v>0</v>
      </c>
      <c r="BA23" s="1">
        <v>2</v>
      </c>
    </row>
    <row r="24" spans="1:9" ht="13.5" thickBot="1">
      <c r="A24" s="250"/>
      <c r="B24" s="251" t="s">
        <v>86</v>
      </c>
      <c r="C24" s="252"/>
      <c r="D24" s="253"/>
      <c r="E24" s="254"/>
      <c r="F24" s="255"/>
      <c r="G24" s="255"/>
      <c r="H24" s="256">
        <f>SUM(I16:I23)</f>
        <v>0</v>
      </c>
      <c r="I24" s="257"/>
    </row>
    <row r="26" spans="2:9" ht="12.75">
      <c r="B26" s="14"/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15"/>
  <dimension ref="A1:CB110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'J 4 Rek'!H1</f>
        <v>4</v>
      </c>
      <c r="G3" s="268"/>
    </row>
    <row r="4" spans="1:7" ht="13.5" thickBot="1">
      <c r="A4" s="269" t="s">
        <v>78</v>
      </c>
      <c r="B4" s="214"/>
      <c r="C4" s="215" t="s">
        <v>308</v>
      </c>
      <c r="D4" s="270"/>
      <c r="E4" s="271" t="str">
        <f>'J 4 Rek'!G2</f>
        <v>Zateplení půdy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183</v>
      </c>
      <c r="C7" s="284" t="s">
        <v>184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186</v>
      </c>
      <c r="C8" s="295" t="s">
        <v>187</v>
      </c>
      <c r="D8" s="296" t="s">
        <v>117</v>
      </c>
      <c r="E8" s="297">
        <v>29.32</v>
      </c>
      <c r="F8" s="297">
        <v>616</v>
      </c>
      <c r="G8" s="298">
        <f>E8*F8</f>
        <v>18061.12</v>
      </c>
      <c r="H8" s="299">
        <v>0.0181499999999915</v>
      </c>
      <c r="I8" s="300">
        <f>E8*H8</f>
        <v>0.5321579999997508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7</v>
      </c>
      <c r="AC8" s="261">
        <v>7</v>
      </c>
      <c r="AZ8" s="261">
        <v>2</v>
      </c>
      <c r="BA8" s="261">
        <f>IF(AZ8=1,G8,0)</f>
        <v>0</v>
      </c>
      <c r="BB8" s="261">
        <f>IF(AZ8=2,G8,0)</f>
        <v>18061.12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7</v>
      </c>
    </row>
    <row r="9" spans="1:80" ht="12.75">
      <c r="A9" s="293">
        <v>2</v>
      </c>
      <c r="B9" s="294" t="s">
        <v>120</v>
      </c>
      <c r="C9" s="295" t="s">
        <v>121</v>
      </c>
      <c r="D9" s="296" t="s">
        <v>117</v>
      </c>
      <c r="E9" s="297">
        <v>30.9</v>
      </c>
      <c r="F9" s="297">
        <v>89.2</v>
      </c>
      <c r="G9" s="298">
        <f>E9*F9</f>
        <v>2756.2799999999997</v>
      </c>
      <c r="H9" s="299">
        <v>0.00300000000000011</v>
      </c>
      <c r="I9" s="300">
        <f>E9*H9</f>
        <v>0.09270000000000339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7</v>
      </c>
      <c r="AC9" s="261">
        <v>7</v>
      </c>
      <c r="AZ9" s="261">
        <v>2</v>
      </c>
      <c r="BA9" s="261">
        <f>IF(AZ9=1,G9,0)</f>
        <v>0</v>
      </c>
      <c r="BB9" s="261">
        <f>IF(AZ9=2,G9,0)</f>
        <v>2756.2799999999997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7</v>
      </c>
    </row>
    <row r="10" spans="1:80" ht="12.75">
      <c r="A10" s="293">
        <v>3</v>
      </c>
      <c r="B10" s="294" t="s">
        <v>321</v>
      </c>
      <c r="C10" s="295" t="s">
        <v>322</v>
      </c>
      <c r="D10" s="296" t="s">
        <v>117</v>
      </c>
      <c r="E10" s="297">
        <v>30.9</v>
      </c>
      <c r="F10" s="297">
        <v>140</v>
      </c>
      <c r="G10" s="298">
        <f>E10*F10</f>
        <v>4326</v>
      </c>
      <c r="H10" s="299">
        <v>0.00468999999999653</v>
      </c>
      <c r="I10" s="300">
        <f>E10*H10</f>
        <v>0.14492099999989277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7</v>
      </c>
      <c r="AC10" s="261">
        <v>7</v>
      </c>
      <c r="AZ10" s="261">
        <v>2</v>
      </c>
      <c r="BA10" s="261">
        <f>IF(AZ10=1,G10,0)</f>
        <v>0</v>
      </c>
      <c r="BB10" s="261">
        <f>IF(AZ10=2,G10,0)</f>
        <v>4326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7</v>
      </c>
    </row>
    <row r="11" spans="1:80" ht="22.5">
      <c r="A11" s="293">
        <v>4</v>
      </c>
      <c r="B11" s="294" t="s">
        <v>323</v>
      </c>
      <c r="C11" s="295" t="s">
        <v>324</v>
      </c>
      <c r="D11" s="296" t="s">
        <v>117</v>
      </c>
      <c r="E11" s="297">
        <v>30.9</v>
      </c>
      <c r="F11" s="297">
        <v>750</v>
      </c>
      <c r="G11" s="298">
        <f>E11*F11</f>
        <v>23175</v>
      </c>
      <c r="H11" s="299">
        <v>0</v>
      </c>
      <c r="I11" s="300">
        <f>E11*H11</f>
        <v>0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7</v>
      </c>
      <c r="AC11" s="261">
        <v>7</v>
      </c>
      <c r="AZ11" s="261">
        <v>2</v>
      </c>
      <c r="BA11" s="261">
        <f>IF(AZ11=1,G11,0)</f>
        <v>0</v>
      </c>
      <c r="BB11" s="261">
        <f>IF(AZ11=2,G11,0)</f>
        <v>23175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7</v>
      </c>
    </row>
    <row r="12" spans="1:80" ht="12.75">
      <c r="A12" s="293">
        <v>5</v>
      </c>
      <c r="B12" s="294" t="s">
        <v>298</v>
      </c>
      <c r="C12" s="295" t="s">
        <v>299</v>
      </c>
      <c r="D12" s="296" t="s">
        <v>117</v>
      </c>
      <c r="E12" s="297">
        <v>664.1925</v>
      </c>
      <c r="F12" s="297">
        <v>56.2</v>
      </c>
      <c r="G12" s="298">
        <f>E12*F12</f>
        <v>37327.618500000004</v>
      </c>
      <c r="H12" s="299">
        <v>0.000319999999999876</v>
      </c>
      <c r="I12" s="300">
        <f>E12*H12</f>
        <v>0.21254159999991765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7</v>
      </c>
      <c r="AC12" s="261">
        <v>7</v>
      </c>
      <c r="AZ12" s="261">
        <v>2</v>
      </c>
      <c r="BA12" s="261">
        <f>IF(AZ12=1,G12,0)</f>
        <v>0</v>
      </c>
      <c r="BB12" s="261">
        <f>IF(AZ12=2,G12,0)</f>
        <v>37327.618500000004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7</v>
      </c>
    </row>
    <row r="13" spans="1:80" ht="22.5">
      <c r="A13" s="293">
        <v>6</v>
      </c>
      <c r="B13" s="294" t="s">
        <v>188</v>
      </c>
      <c r="C13" s="295" t="s">
        <v>302</v>
      </c>
      <c r="D13" s="296" t="s">
        <v>117</v>
      </c>
      <c r="E13" s="297">
        <v>-761.132</v>
      </c>
      <c r="F13" s="297">
        <v>250</v>
      </c>
      <c r="G13" s="298">
        <f>E13*F13</f>
        <v>-190283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7</v>
      </c>
      <c r="AC13" s="261">
        <v>7</v>
      </c>
      <c r="AZ13" s="261">
        <v>2</v>
      </c>
      <c r="BA13" s="261">
        <f>IF(AZ13=1,G13,0)</f>
        <v>0</v>
      </c>
      <c r="BB13" s="261">
        <f>IF(AZ13=2,G13,0)</f>
        <v>-190283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7</v>
      </c>
    </row>
    <row r="14" spans="1:80" ht="12.75">
      <c r="A14" s="293">
        <v>7</v>
      </c>
      <c r="B14" s="294" t="s">
        <v>325</v>
      </c>
      <c r="C14" s="295" t="s">
        <v>326</v>
      </c>
      <c r="D14" s="296" t="s">
        <v>117</v>
      </c>
      <c r="E14" s="297">
        <v>29.32</v>
      </c>
      <c r="F14" s="297">
        <v>43</v>
      </c>
      <c r="G14" s="298">
        <f>E14*F14</f>
        <v>1260.76</v>
      </c>
      <c r="H14" s="299">
        <v>0.000729999999999897</v>
      </c>
      <c r="I14" s="300">
        <f>E14*H14</f>
        <v>0.02140359999999698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7</v>
      </c>
      <c r="AC14" s="261">
        <v>7</v>
      </c>
      <c r="AZ14" s="261">
        <v>2</v>
      </c>
      <c r="BA14" s="261">
        <f>IF(AZ14=1,G14,0)</f>
        <v>0</v>
      </c>
      <c r="BB14" s="261">
        <f>IF(AZ14=2,G14,0)</f>
        <v>1260.76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7</v>
      </c>
    </row>
    <row r="15" spans="1:80" ht="22.5">
      <c r="A15" s="293">
        <v>8</v>
      </c>
      <c r="B15" s="294" t="s">
        <v>188</v>
      </c>
      <c r="C15" s="295" t="s">
        <v>302</v>
      </c>
      <c r="D15" s="296" t="s">
        <v>117</v>
      </c>
      <c r="E15" s="297">
        <v>664.1925</v>
      </c>
      <c r="F15" s="297">
        <v>250</v>
      </c>
      <c r="G15" s="298">
        <f>E15*F15</f>
        <v>166048.125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7</v>
      </c>
      <c r="AC15" s="261">
        <v>7</v>
      </c>
      <c r="AZ15" s="261">
        <v>2</v>
      </c>
      <c r="BA15" s="261">
        <f>IF(AZ15=1,G15,0)</f>
        <v>0</v>
      </c>
      <c r="BB15" s="261">
        <f>IF(AZ15=2,G15,0)</f>
        <v>166048.125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7</v>
      </c>
    </row>
    <row r="16" spans="1:57" ht="12.75">
      <c r="A16" s="302"/>
      <c r="B16" s="303" t="s">
        <v>103</v>
      </c>
      <c r="C16" s="304" t="s">
        <v>185</v>
      </c>
      <c r="D16" s="305"/>
      <c r="E16" s="306"/>
      <c r="F16" s="307"/>
      <c r="G16" s="308">
        <f>SUM(G7:G15)</f>
        <v>62671.9035</v>
      </c>
      <c r="H16" s="309"/>
      <c r="I16" s="310">
        <f>SUM(I7:I15)</f>
        <v>1.0037241999995616</v>
      </c>
      <c r="J16" s="309"/>
      <c r="K16" s="310">
        <f>SUM(K7:K15)</f>
        <v>0</v>
      </c>
      <c r="O16" s="292">
        <v>4</v>
      </c>
      <c r="BA16" s="311">
        <f>SUM(BA7:BA15)</f>
        <v>0</v>
      </c>
      <c r="BB16" s="311">
        <f>SUM(BB7:BB15)</f>
        <v>62671.9035</v>
      </c>
      <c r="BC16" s="311">
        <f>SUM(BC7:BC15)</f>
        <v>0</v>
      </c>
      <c r="BD16" s="311">
        <f>SUM(BD7:BD15)</f>
        <v>0</v>
      </c>
      <c r="BE16" s="311">
        <f>SUM(BE7:BE15)</f>
        <v>0</v>
      </c>
    </row>
    <row r="17" spans="1:15" ht="12.75">
      <c r="A17" s="282" t="s">
        <v>100</v>
      </c>
      <c r="B17" s="283" t="s">
        <v>195</v>
      </c>
      <c r="C17" s="284" t="s">
        <v>196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9</v>
      </c>
      <c r="B18" s="294" t="s">
        <v>198</v>
      </c>
      <c r="C18" s="295" t="s">
        <v>199</v>
      </c>
      <c r="D18" s="296" t="s">
        <v>142</v>
      </c>
      <c r="E18" s="297">
        <v>31</v>
      </c>
      <c r="F18" s="297">
        <v>658</v>
      </c>
      <c r="G18" s="298">
        <f>E18*F18</f>
        <v>20398</v>
      </c>
      <c r="H18" s="299">
        <v>0.00122</v>
      </c>
      <c r="I18" s="300">
        <f>E18*H18</f>
        <v>0.03782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7</v>
      </c>
      <c r="AC18" s="261">
        <v>7</v>
      </c>
      <c r="AZ18" s="261">
        <v>2</v>
      </c>
      <c r="BA18" s="261">
        <f>IF(AZ18=1,G18,0)</f>
        <v>0</v>
      </c>
      <c r="BB18" s="261">
        <f>IF(AZ18=2,G18,0)</f>
        <v>20398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7</v>
      </c>
    </row>
    <row r="19" spans="1:80" ht="22.5">
      <c r="A19" s="293">
        <v>10</v>
      </c>
      <c r="B19" s="294" t="s">
        <v>202</v>
      </c>
      <c r="C19" s="295" t="s">
        <v>203</v>
      </c>
      <c r="D19" s="296" t="s">
        <v>127</v>
      </c>
      <c r="E19" s="297">
        <v>-721.5</v>
      </c>
      <c r="F19" s="297">
        <v>250</v>
      </c>
      <c r="G19" s="298">
        <f>E19*F19</f>
        <v>-180375</v>
      </c>
      <c r="H19" s="299">
        <v>0</v>
      </c>
      <c r="I19" s="300">
        <f>E19*H19</f>
        <v>0</v>
      </c>
      <c r="J19" s="299">
        <v>0</v>
      </c>
      <c r="K19" s="300">
        <f>E19*J19</f>
        <v>0</v>
      </c>
      <c r="O19" s="292">
        <v>2</v>
      </c>
      <c r="AA19" s="261">
        <v>1</v>
      </c>
      <c r="AB19" s="261">
        <v>7</v>
      </c>
      <c r="AC19" s="261">
        <v>7</v>
      </c>
      <c r="AZ19" s="261">
        <v>2</v>
      </c>
      <c r="BA19" s="261">
        <f>IF(AZ19=1,G19,0)</f>
        <v>0</v>
      </c>
      <c r="BB19" s="261">
        <f>IF(AZ19=2,G19,0)</f>
        <v>-180375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1</v>
      </c>
      <c r="CB19" s="292">
        <v>7</v>
      </c>
    </row>
    <row r="20" spans="1:80" ht="12.75">
      <c r="A20" s="293">
        <v>11</v>
      </c>
      <c r="B20" s="294" t="s">
        <v>208</v>
      </c>
      <c r="C20" s="295" t="s">
        <v>209</v>
      </c>
      <c r="D20" s="296" t="s">
        <v>142</v>
      </c>
      <c r="E20" s="297">
        <v>12.7239</v>
      </c>
      <c r="F20" s="297">
        <v>882</v>
      </c>
      <c r="G20" s="298">
        <f>E20*F20</f>
        <v>11222.479800000001</v>
      </c>
      <c r="H20" s="299">
        <v>0.0235700000000065</v>
      </c>
      <c r="I20" s="300">
        <f>E20*H20</f>
        <v>0.2999023230000827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7</v>
      </c>
      <c r="AC20" s="261">
        <v>7</v>
      </c>
      <c r="AZ20" s="261">
        <v>2</v>
      </c>
      <c r="BA20" s="261">
        <f>IF(AZ20=1,G20,0)</f>
        <v>0</v>
      </c>
      <c r="BB20" s="261">
        <f>IF(AZ20=2,G20,0)</f>
        <v>11222.479800000001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7</v>
      </c>
    </row>
    <row r="21" spans="1:80" ht="22.5">
      <c r="A21" s="293">
        <v>12</v>
      </c>
      <c r="B21" s="294" t="s">
        <v>327</v>
      </c>
      <c r="C21" s="295" t="s">
        <v>328</v>
      </c>
      <c r="D21" s="296" t="s">
        <v>117</v>
      </c>
      <c r="E21" s="297">
        <v>503.354</v>
      </c>
      <c r="F21" s="297">
        <v>82.5</v>
      </c>
      <c r="G21" s="298">
        <f>E21*F21</f>
        <v>41526.705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7</v>
      </c>
      <c r="AC21" s="261">
        <v>7</v>
      </c>
      <c r="AZ21" s="261">
        <v>2</v>
      </c>
      <c r="BA21" s="261">
        <f>IF(AZ21=1,G21,0)</f>
        <v>0</v>
      </c>
      <c r="BB21" s="261">
        <f>IF(AZ21=2,G21,0)</f>
        <v>41526.705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7</v>
      </c>
    </row>
    <row r="22" spans="1:80" ht="22.5">
      <c r="A22" s="293">
        <v>13</v>
      </c>
      <c r="B22" s="294" t="s">
        <v>329</v>
      </c>
      <c r="C22" s="295" t="s">
        <v>330</v>
      </c>
      <c r="D22" s="296" t="s">
        <v>117</v>
      </c>
      <c r="E22" s="297">
        <v>503.354</v>
      </c>
      <c r="F22" s="297">
        <v>58.4</v>
      </c>
      <c r="G22" s="298">
        <f>E22*F22</f>
        <v>29395.8736</v>
      </c>
      <c r="H22" s="299">
        <v>0</v>
      </c>
      <c r="I22" s="300">
        <f>E22*H22</f>
        <v>0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7</v>
      </c>
      <c r="AC22" s="261">
        <v>7</v>
      </c>
      <c r="AZ22" s="261">
        <v>2</v>
      </c>
      <c r="BA22" s="261">
        <f>IF(AZ22=1,G22,0)</f>
        <v>0</v>
      </c>
      <c r="BB22" s="261">
        <f>IF(AZ22=2,G22,0)</f>
        <v>29395.8736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7</v>
      </c>
    </row>
    <row r="23" spans="1:80" ht="22.5">
      <c r="A23" s="293">
        <v>14</v>
      </c>
      <c r="B23" s="294" t="s">
        <v>157</v>
      </c>
      <c r="C23" s="295" t="s">
        <v>331</v>
      </c>
      <c r="D23" s="296" t="s">
        <v>117</v>
      </c>
      <c r="E23" s="297">
        <v>-761.132</v>
      </c>
      <c r="F23" s="297">
        <v>250</v>
      </c>
      <c r="G23" s="298">
        <f>E23*F23</f>
        <v>-190283</v>
      </c>
      <c r="H23" s="299">
        <v>0</v>
      </c>
      <c r="I23" s="300">
        <f>E23*H23</f>
        <v>0</v>
      </c>
      <c r="J23" s="299"/>
      <c r="K23" s="300">
        <f>E23*J23</f>
        <v>0</v>
      </c>
      <c r="O23" s="292">
        <v>2</v>
      </c>
      <c r="AA23" s="261">
        <v>12</v>
      </c>
      <c r="AB23" s="261">
        <v>0</v>
      </c>
      <c r="AC23" s="261">
        <v>14</v>
      </c>
      <c r="AZ23" s="261">
        <v>2</v>
      </c>
      <c r="BA23" s="261">
        <f>IF(AZ23=1,G23,0)</f>
        <v>0</v>
      </c>
      <c r="BB23" s="261">
        <f>IF(AZ23=2,G23,0)</f>
        <v>-190283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12</v>
      </c>
      <c r="CB23" s="292">
        <v>0</v>
      </c>
    </row>
    <row r="24" spans="1:80" ht="12.75">
      <c r="A24" s="293">
        <v>15</v>
      </c>
      <c r="B24" s="294" t="s">
        <v>332</v>
      </c>
      <c r="C24" s="295" t="s">
        <v>333</v>
      </c>
      <c r="D24" s="296" t="s">
        <v>142</v>
      </c>
      <c r="E24" s="297">
        <v>13.9962</v>
      </c>
      <c r="F24" s="297">
        <v>4800</v>
      </c>
      <c r="G24" s="298">
        <f>E24*F24</f>
        <v>67181.76</v>
      </c>
      <c r="H24" s="299">
        <v>0.550000000000182</v>
      </c>
      <c r="I24" s="300">
        <f>E24*H24</f>
        <v>7.6979100000025475</v>
      </c>
      <c r="J24" s="299"/>
      <c r="K24" s="300">
        <f>E24*J24</f>
        <v>0</v>
      </c>
      <c r="O24" s="292">
        <v>2</v>
      </c>
      <c r="AA24" s="261">
        <v>3</v>
      </c>
      <c r="AB24" s="261">
        <v>7</v>
      </c>
      <c r="AC24" s="261">
        <v>60512542</v>
      </c>
      <c r="AZ24" s="261">
        <v>2</v>
      </c>
      <c r="BA24" s="261">
        <f>IF(AZ24=1,G24,0)</f>
        <v>0</v>
      </c>
      <c r="BB24" s="261">
        <f>IF(AZ24=2,G24,0)</f>
        <v>67181.76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3</v>
      </c>
      <c r="CB24" s="292">
        <v>7</v>
      </c>
    </row>
    <row r="25" spans="1:80" ht="12.75">
      <c r="A25" s="293">
        <v>16</v>
      </c>
      <c r="B25" s="294" t="s">
        <v>334</v>
      </c>
      <c r="C25" s="295" t="s">
        <v>335</v>
      </c>
      <c r="D25" s="296" t="s">
        <v>142</v>
      </c>
      <c r="E25" s="297">
        <v>16.6648</v>
      </c>
      <c r="F25" s="297">
        <v>5778</v>
      </c>
      <c r="G25" s="298">
        <f>E25*F25</f>
        <v>96289.2144</v>
      </c>
      <c r="H25" s="299">
        <v>0.550000000000182</v>
      </c>
      <c r="I25" s="300">
        <f>E25*H25</f>
        <v>9.165640000003034</v>
      </c>
      <c r="J25" s="299"/>
      <c r="K25" s="300">
        <f>E25*J25</f>
        <v>0</v>
      </c>
      <c r="O25" s="292">
        <v>2</v>
      </c>
      <c r="AA25" s="261">
        <v>3</v>
      </c>
      <c r="AB25" s="261">
        <v>7</v>
      </c>
      <c r="AC25" s="261">
        <v>60515206</v>
      </c>
      <c r="AZ25" s="261">
        <v>2</v>
      </c>
      <c r="BA25" s="261">
        <f>IF(AZ25=1,G25,0)</f>
        <v>0</v>
      </c>
      <c r="BB25" s="261">
        <f>IF(AZ25=2,G25,0)</f>
        <v>96289.2144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3</v>
      </c>
      <c r="CB25" s="292">
        <v>7</v>
      </c>
    </row>
    <row r="26" spans="1:80" ht="12.75">
      <c r="A26" s="293">
        <v>17</v>
      </c>
      <c r="B26" s="294" t="s">
        <v>303</v>
      </c>
      <c r="C26" s="295" t="s">
        <v>304</v>
      </c>
      <c r="D26" s="296" t="s">
        <v>153</v>
      </c>
      <c r="E26" s="297">
        <v>17.2013</v>
      </c>
      <c r="F26" s="297">
        <v>1273</v>
      </c>
      <c r="G26" s="298">
        <f>E26*F26</f>
        <v>21897.2549</v>
      </c>
      <c r="H26" s="299">
        <v>0</v>
      </c>
      <c r="I26" s="300">
        <f>E26*H26</f>
        <v>0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7</v>
      </c>
      <c r="AC26" s="261">
        <v>7</v>
      </c>
      <c r="AZ26" s="261">
        <v>2</v>
      </c>
      <c r="BA26" s="261">
        <f>IF(AZ26=1,G26,0)</f>
        <v>0</v>
      </c>
      <c r="BB26" s="261">
        <f>IF(AZ26=2,G26,0)</f>
        <v>21897.2549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7</v>
      </c>
    </row>
    <row r="27" spans="1:57" ht="12.75">
      <c r="A27" s="302"/>
      <c r="B27" s="303" t="s">
        <v>103</v>
      </c>
      <c r="C27" s="304" t="s">
        <v>197</v>
      </c>
      <c r="D27" s="305"/>
      <c r="E27" s="306"/>
      <c r="F27" s="307"/>
      <c r="G27" s="308">
        <f>SUM(G17:G26)</f>
        <v>-82746.71230000001</v>
      </c>
      <c r="H27" s="309"/>
      <c r="I27" s="310">
        <f>SUM(I17:I26)</f>
        <v>17.201272323005664</v>
      </c>
      <c r="J27" s="309"/>
      <c r="K27" s="310">
        <f>SUM(K17:K26)</f>
        <v>0</v>
      </c>
      <c r="O27" s="292">
        <v>4</v>
      </c>
      <c r="BA27" s="311">
        <f>SUM(BA17:BA26)</f>
        <v>0</v>
      </c>
      <c r="BB27" s="311">
        <f>SUM(BB17:BB26)</f>
        <v>-82746.71230000001</v>
      </c>
      <c r="BC27" s="311">
        <f>SUM(BC17:BC26)</f>
        <v>0</v>
      </c>
      <c r="BD27" s="311">
        <f>SUM(BD17:BD26)</f>
        <v>0</v>
      </c>
      <c r="BE27" s="311">
        <f>SUM(BE17:BE26)</f>
        <v>0</v>
      </c>
    </row>
    <row r="28" spans="1:15" ht="12.75">
      <c r="A28" s="282" t="s">
        <v>100</v>
      </c>
      <c r="B28" s="283" t="s">
        <v>219</v>
      </c>
      <c r="C28" s="284" t="s">
        <v>220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 ht="12.75">
      <c r="A29" s="293">
        <v>18</v>
      </c>
      <c r="B29" s="294" t="s">
        <v>336</v>
      </c>
      <c r="C29" s="295" t="s">
        <v>337</v>
      </c>
      <c r="D29" s="296" t="s">
        <v>102</v>
      </c>
      <c r="E29" s="297">
        <v>8</v>
      </c>
      <c r="F29" s="297">
        <v>3500</v>
      </c>
      <c r="G29" s="298">
        <f>E29*F29</f>
        <v>28000</v>
      </c>
      <c r="H29" s="299">
        <v>0</v>
      </c>
      <c r="I29" s="300">
        <f>E29*H29</f>
        <v>0</v>
      </c>
      <c r="J29" s="299"/>
      <c r="K29" s="300">
        <f>E29*J29</f>
        <v>0</v>
      </c>
      <c r="O29" s="292">
        <v>2</v>
      </c>
      <c r="AA29" s="261">
        <v>12</v>
      </c>
      <c r="AB29" s="261">
        <v>0</v>
      </c>
      <c r="AC29" s="261">
        <v>18</v>
      </c>
      <c r="AZ29" s="261">
        <v>2</v>
      </c>
      <c r="BA29" s="261">
        <f>IF(AZ29=1,G29,0)</f>
        <v>0</v>
      </c>
      <c r="BB29" s="261">
        <f>IF(AZ29=2,G29,0)</f>
        <v>28000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12</v>
      </c>
      <c r="CB29" s="292">
        <v>0</v>
      </c>
    </row>
    <row r="30" spans="1:80" ht="22.5">
      <c r="A30" s="293">
        <v>19</v>
      </c>
      <c r="B30" s="294" t="s">
        <v>338</v>
      </c>
      <c r="C30" s="295" t="s">
        <v>339</v>
      </c>
      <c r="D30" s="296" t="s">
        <v>102</v>
      </c>
      <c r="E30" s="297">
        <v>1</v>
      </c>
      <c r="F30" s="297">
        <v>5000</v>
      </c>
      <c r="G30" s="298">
        <f>E30*F30</f>
        <v>5000</v>
      </c>
      <c r="H30" s="299">
        <v>0</v>
      </c>
      <c r="I30" s="300">
        <f>E30*H30</f>
        <v>0</v>
      </c>
      <c r="J30" s="299"/>
      <c r="K30" s="300">
        <f>E30*J30</f>
        <v>0</v>
      </c>
      <c r="O30" s="292">
        <v>2</v>
      </c>
      <c r="AA30" s="261">
        <v>12</v>
      </c>
      <c r="AB30" s="261">
        <v>0</v>
      </c>
      <c r="AC30" s="261">
        <v>19</v>
      </c>
      <c r="AZ30" s="261">
        <v>2</v>
      </c>
      <c r="BA30" s="261">
        <f>IF(AZ30=1,G30,0)</f>
        <v>0</v>
      </c>
      <c r="BB30" s="261">
        <f>IF(AZ30=2,G30,0)</f>
        <v>5000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12</v>
      </c>
      <c r="CB30" s="292">
        <v>0</v>
      </c>
    </row>
    <row r="31" spans="1:80" ht="12.75">
      <c r="A31" s="293">
        <v>20</v>
      </c>
      <c r="B31" s="294" t="s">
        <v>340</v>
      </c>
      <c r="C31" s="295" t="s">
        <v>341</v>
      </c>
      <c r="D31" s="296" t="s">
        <v>102</v>
      </c>
      <c r="E31" s="297">
        <v>1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/>
      <c r="K31" s="300">
        <f>E31*J31</f>
        <v>0</v>
      </c>
      <c r="O31" s="292">
        <v>2</v>
      </c>
      <c r="AA31" s="261">
        <v>12</v>
      </c>
      <c r="AB31" s="261">
        <v>0</v>
      </c>
      <c r="AC31" s="261">
        <v>20</v>
      </c>
      <c r="AZ31" s="261">
        <v>2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12</v>
      </c>
      <c r="CB31" s="292">
        <v>0</v>
      </c>
    </row>
    <row r="32" spans="1:57" ht="12.75">
      <c r="A32" s="302"/>
      <c r="B32" s="303" t="s">
        <v>103</v>
      </c>
      <c r="C32" s="304" t="s">
        <v>221</v>
      </c>
      <c r="D32" s="305"/>
      <c r="E32" s="306"/>
      <c r="F32" s="307"/>
      <c r="G32" s="308">
        <f>SUM(G28:G31)</f>
        <v>33000</v>
      </c>
      <c r="H32" s="309"/>
      <c r="I32" s="310">
        <f>SUM(I28:I31)</f>
        <v>0</v>
      </c>
      <c r="J32" s="309"/>
      <c r="K32" s="310">
        <f>SUM(K28:K31)</f>
        <v>0</v>
      </c>
      <c r="O32" s="292">
        <v>4</v>
      </c>
      <c r="BA32" s="311">
        <f>SUM(BA28:BA31)</f>
        <v>0</v>
      </c>
      <c r="BB32" s="311">
        <f>SUM(BB28:BB31)</f>
        <v>33000</v>
      </c>
      <c r="BC32" s="311">
        <f>SUM(BC28:BC31)</f>
        <v>0</v>
      </c>
      <c r="BD32" s="311">
        <f>SUM(BD28:BD31)</f>
        <v>0</v>
      </c>
      <c r="BE32" s="311">
        <f>SUM(BE28:BE31)</f>
        <v>0</v>
      </c>
    </row>
    <row r="33" spans="1:15" ht="12.75">
      <c r="A33" s="282" t="s">
        <v>100</v>
      </c>
      <c r="B33" s="283" t="s">
        <v>251</v>
      </c>
      <c r="C33" s="284" t="s">
        <v>282</v>
      </c>
      <c r="D33" s="285"/>
      <c r="E33" s="286"/>
      <c r="F33" s="286"/>
      <c r="G33" s="287"/>
      <c r="H33" s="288"/>
      <c r="I33" s="289"/>
      <c r="J33" s="290"/>
      <c r="K33" s="291"/>
      <c r="O33" s="292">
        <v>1</v>
      </c>
    </row>
    <row r="34" spans="1:80" ht="12.75">
      <c r="A34" s="293">
        <v>21</v>
      </c>
      <c r="B34" s="294" t="s">
        <v>157</v>
      </c>
      <c r="C34" s="295" t="s">
        <v>342</v>
      </c>
      <c r="D34" s="296" t="s">
        <v>124</v>
      </c>
      <c r="E34" s="297">
        <v>-8</v>
      </c>
      <c r="F34" s="297">
        <v>6500</v>
      </c>
      <c r="G34" s="298">
        <f>E34*F34</f>
        <v>-52000</v>
      </c>
      <c r="H34" s="299">
        <v>0</v>
      </c>
      <c r="I34" s="300">
        <f>E34*H34</f>
        <v>0</v>
      </c>
      <c r="J34" s="299"/>
      <c r="K34" s="300">
        <f>E34*J34</f>
        <v>0</v>
      </c>
      <c r="O34" s="292">
        <v>2</v>
      </c>
      <c r="AA34" s="261">
        <v>12</v>
      </c>
      <c r="AB34" s="261">
        <v>0</v>
      </c>
      <c r="AC34" s="261">
        <v>21</v>
      </c>
      <c r="AZ34" s="261">
        <v>2</v>
      </c>
      <c r="BA34" s="261">
        <f>IF(AZ34=1,G34,0)</f>
        <v>0</v>
      </c>
      <c r="BB34" s="261">
        <f>IF(AZ34=2,G34,0)</f>
        <v>-52000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12</v>
      </c>
      <c r="CB34" s="292">
        <v>0</v>
      </c>
    </row>
    <row r="35" spans="1:80" ht="12.75">
      <c r="A35" s="293">
        <v>22</v>
      </c>
      <c r="B35" s="294" t="s">
        <v>157</v>
      </c>
      <c r="C35" s="295" t="s">
        <v>343</v>
      </c>
      <c r="D35" s="296" t="s">
        <v>124</v>
      </c>
      <c r="E35" s="297">
        <v>-8</v>
      </c>
      <c r="F35" s="297">
        <v>1000</v>
      </c>
      <c r="G35" s="298">
        <f>E35*F35</f>
        <v>-8000</v>
      </c>
      <c r="H35" s="299">
        <v>0</v>
      </c>
      <c r="I35" s="300">
        <f>E35*H35</f>
        <v>0</v>
      </c>
      <c r="J35" s="299"/>
      <c r="K35" s="300">
        <f>E35*J35</f>
        <v>0</v>
      </c>
      <c r="O35" s="292">
        <v>2</v>
      </c>
      <c r="AA35" s="261">
        <v>12</v>
      </c>
      <c r="AB35" s="261">
        <v>0</v>
      </c>
      <c r="AC35" s="261">
        <v>22</v>
      </c>
      <c r="AZ35" s="261">
        <v>2</v>
      </c>
      <c r="BA35" s="261">
        <f>IF(AZ35=1,G35,0)</f>
        <v>0</v>
      </c>
      <c r="BB35" s="261">
        <f>IF(AZ35=2,G35,0)</f>
        <v>-8000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12</v>
      </c>
      <c r="CB35" s="292">
        <v>0</v>
      </c>
    </row>
    <row r="36" spans="1:80" ht="12.75">
      <c r="A36" s="293">
        <v>23</v>
      </c>
      <c r="B36" s="294" t="s">
        <v>157</v>
      </c>
      <c r="C36" s="295" t="s">
        <v>344</v>
      </c>
      <c r="D36" s="296" t="s">
        <v>124</v>
      </c>
      <c r="E36" s="297">
        <v>-8</v>
      </c>
      <c r="F36" s="297">
        <v>400</v>
      </c>
      <c r="G36" s="298">
        <f>E36*F36</f>
        <v>-3200</v>
      </c>
      <c r="H36" s="299">
        <v>0</v>
      </c>
      <c r="I36" s="300">
        <f>E36*H36</f>
        <v>0</v>
      </c>
      <c r="J36" s="299"/>
      <c r="K36" s="300">
        <f>E36*J36</f>
        <v>0</v>
      </c>
      <c r="O36" s="292">
        <v>2</v>
      </c>
      <c r="AA36" s="261">
        <v>12</v>
      </c>
      <c r="AB36" s="261">
        <v>0</v>
      </c>
      <c r="AC36" s="261">
        <v>23</v>
      </c>
      <c r="AZ36" s="261">
        <v>2</v>
      </c>
      <c r="BA36" s="261">
        <f>IF(AZ36=1,G36,0)</f>
        <v>0</v>
      </c>
      <c r="BB36" s="261">
        <f>IF(AZ36=2,G36,0)</f>
        <v>-3200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12</v>
      </c>
      <c r="CB36" s="292">
        <v>0</v>
      </c>
    </row>
    <row r="37" spans="1:57" ht="12.75">
      <c r="A37" s="302"/>
      <c r="B37" s="303" t="s">
        <v>103</v>
      </c>
      <c r="C37" s="304" t="s">
        <v>283</v>
      </c>
      <c r="D37" s="305"/>
      <c r="E37" s="306"/>
      <c r="F37" s="307"/>
      <c r="G37" s="308">
        <f>SUM(G33:G36)</f>
        <v>-63200</v>
      </c>
      <c r="H37" s="309"/>
      <c r="I37" s="310">
        <f>SUM(I33:I36)</f>
        <v>0</v>
      </c>
      <c r="J37" s="309"/>
      <c r="K37" s="310">
        <f>SUM(K33:K36)</f>
        <v>0</v>
      </c>
      <c r="O37" s="292">
        <v>4</v>
      </c>
      <c r="BA37" s="311">
        <f>SUM(BA33:BA36)</f>
        <v>0</v>
      </c>
      <c r="BB37" s="311">
        <f>SUM(BB33:BB36)</f>
        <v>-63200</v>
      </c>
      <c r="BC37" s="311">
        <f>SUM(BC33:BC36)</f>
        <v>0</v>
      </c>
      <c r="BD37" s="311">
        <f>SUM(BD33:BD36)</f>
        <v>0</v>
      </c>
      <c r="BE37" s="311">
        <f>SUM(BE33:BE36)</f>
        <v>0</v>
      </c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spans="1:7" ht="12.75">
      <c r="A61" s="301"/>
      <c r="B61" s="301"/>
      <c r="C61" s="301"/>
      <c r="D61" s="301"/>
      <c r="E61" s="301"/>
      <c r="F61" s="301"/>
      <c r="G61" s="301"/>
    </row>
    <row r="62" spans="1:7" ht="12.75">
      <c r="A62" s="301"/>
      <c r="B62" s="301"/>
      <c r="C62" s="301"/>
      <c r="D62" s="301"/>
      <c r="E62" s="301"/>
      <c r="F62" s="301"/>
      <c r="G62" s="301"/>
    </row>
    <row r="63" spans="1:7" ht="12.75">
      <c r="A63" s="301"/>
      <c r="B63" s="301"/>
      <c r="C63" s="301"/>
      <c r="D63" s="301"/>
      <c r="E63" s="301"/>
      <c r="F63" s="301"/>
      <c r="G63" s="301"/>
    </row>
    <row r="64" spans="1:7" ht="12.75">
      <c r="A64" s="301"/>
      <c r="B64" s="301"/>
      <c r="C64" s="301"/>
      <c r="D64" s="301"/>
      <c r="E64" s="301"/>
      <c r="F64" s="301"/>
      <c r="G64" s="30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spans="1:2" ht="12.75">
      <c r="A96" s="312"/>
      <c r="B96" s="312"/>
    </row>
    <row r="97" spans="1:7" ht="12.75">
      <c r="A97" s="301"/>
      <c r="B97" s="301"/>
      <c r="C97" s="313"/>
      <c r="D97" s="313"/>
      <c r="E97" s="314"/>
      <c r="F97" s="313"/>
      <c r="G97" s="315"/>
    </row>
    <row r="98" spans="1:7" ht="12.75">
      <c r="A98" s="316"/>
      <c r="B98" s="316"/>
      <c r="C98" s="301"/>
      <c r="D98" s="301"/>
      <c r="E98" s="317"/>
      <c r="F98" s="301"/>
      <c r="G98" s="301"/>
    </row>
    <row r="99" spans="1:7" ht="12.75">
      <c r="A99" s="301"/>
      <c r="B99" s="301"/>
      <c r="C99" s="301"/>
      <c r="D99" s="301"/>
      <c r="E99" s="317"/>
      <c r="F99" s="301"/>
      <c r="G99" s="301"/>
    </row>
    <row r="100" spans="1:7" ht="12.75">
      <c r="A100" s="301"/>
      <c r="B100" s="301"/>
      <c r="C100" s="301"/>
      <c r="D100" s="301"/>
      <c r="E100" s="317"/>
      <c r="F100" s="301"/>
      <c r="G100" s="301"/>
    </row>
    <row r="101" spans="1:7" ht="12.75">
      <c r="A101" s="301"/>
      <c r="B101" s="301"/>
      <c r="C101" s="301"/>
      <c r="D101" s="301"/>
      <c r="E101" s="317"/>
      <c r="F101" s="301"/>
      <c r="G101" s="301"/>
    </row>
    <row r="102" spans="1:7" ht="12.75">
      <c r="A102" s="301"/>
      <c r="B102" s="301"/>
      <c r="C102" s="301"/>
      <c r="D102" s="301"/>
      <c r="E102" s="317"/>
      <c r="F102" s="301"/>
      <c r="G102" s="301"/>
    </row>
    <row r="103" spans="1:7" ht="12.75">
      <c r="A103" s="301"/>
      <c r="B103" s="301"/>
      <c r="C103" s="301"/>
      <c r="D103" s="301"/>
      <c r="E103" s="317"/>
      <c r="F103" s="301"/>
      <c r="G103" s="301"/>
    </row>
    <row r="104" spans="1:7" ht="12.75">
      <c r="A104" s="301"/>
      <c r="B104" s="301"/>
      <c r="C104" s="301"/>
      <c r="D104" s="301"/>
      <c r="E104" s="317"/>
      <c r="F104" s="301"/>
      <c r="G104" s="301"/>
    </row>
    <row r="105" spans="1:7" ht="12.75">
      <c r="A105" s="301"/>
      <c r="B105" s="301"/>
      <c r="C105" s="301"/>
      <c r="D105" s="301"/>
      <c r="E105" s="317"/>
      <c r="F105" s="301"/>
      <c r="G105" s="301"/>
    </row>
    <row r="106" spans="1:7" ht="12.75">
      <c r="A106" s="301"/>
      <c r="B106" s="301"/>
      <c r="C106" s="301"/>
      <c r="D106" s="301"/>
      <c r="E106" s="317"/>
      <c r="F106" s="301"/>
      <c r="G106" s="301"/>
    </row>
    <row r="107" spans="1:7" ht="12.75">
      <c r="A107" s="301"/>
      <c r="B107" s="301"/>
      <c r="C107" s="301"/>
      <c r="D107" s="301"/>
      <c r="E107" s="317"/>
      <c r="F107" s="301"/>
      <c r="G107" s="301"/>
    </row>
    <row r="108" spans="1:7" ht="12.75">
      <c r="A108" s="301"/>
      <c r="B108" s="301"/>
      <c r="C108" s="301"/>
      <c r="D108" s="301"/>
      <c r="E108" s="317"/>
      <c r="F108" s="301"/>
      <c r="G108" s="301"/>
    </row>
    <row r="109" spans="1:7" ht="12.75">
      <c r="A109" s="301"/>
      <c r="B109" s="301"/>
      <c r="C109" s="301"/>
      <c r="D109" s="301"/>
      <c r="E109" s="317"/>
      <c r="F109" s="301"/>
      <c r="G109" s="301"/>
    </row>
    <row r="110" spans="1:7" ht="12.75">
      <c r="A110" s="301"/>
      <c r="B110" s="301"/>
      <c r="C110" s="301"/>
      <c r="D110" s="301"/>
      <c r="E110" s="317"/>
      <c r="F110" s="301"/>
      <c r="G110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9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345</v>
      </c>
      <c r="D2" s="105" t="s">
        <v>240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306</v>
      </c>
      <c r="B5" s="118"/>
      <c r="C5" s="119" t="s">
        <v>307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'J 8 Rek'!E8</f>
        <v>3420</v>
      </c>
      <c r="D15" s="160" t="str">
        <f>'J 8 Rek'!A13</f>
        <v>Ztížené výrobní podmínky</v>
      </c>
      <c r="E15" s="161"/>
      <c r="F15" s="162"/>
      <c r="G15" s="159">
        <f>'J 8 Rek'!I13</f>
        <v>0</v>
      </c>
    </row>
    <row r="16" spans="1:7" ht="15.75" customHeight="1">
      <c r="A16" s="157" t="s">
        <v>54</v>
      </c>
      <c r="B16" s="158" t="s">
        <v>55</v>
      </c>
      <c r="C16" s="159">
        <f>'J 8 Rek'!F8</f>
        <v>0</v>
      </c>
      <c r="D16" s="109" t="str">
        <f>'J 8 Rek'!A14</f>
        <v>Oborová přirážka</v>
      </c>
      <c r="E16" s="163"/>
      <c r="F16" s="164"/>
      <c r="G16" s="159">
        <f>'J 8 Rek'!I14</f>
        <v>0</v>
      </c>
    </row>
    <row r="17" spans="1:7" ht="15.75" customHeight="1">
      <c r="A17" s="157" t="s">
        <v>56</v>
      </c>
      <c r="B17" s="158" t="s">
        <v>57</v>
      </c>
      <c r="C17" s="159">
        <f>'J 8 Rek'!H8</f>
        <v>0</v>
      </c>
      <c r="D17" s="109" t="str">
        <f>'J 8 Rek'!A15</f>
        <v>Přesun stavebních kapacit</v>
      </c>
      <c r="E17" s="163"/>
      <c r="F17" s="164"/>
      <c r="G17" s="159">
        <f>'J 8 Rek'!I15</f>
        <v>0</v>
      </c>
    </row>
    <row r="18" spans="1:7" ht="15.75" customHeight="1">
      <c r="A18" s="165" t="s">
        <v>58</v>
      </c>
      <c r="B18" s="166" t="s">
        <v>59</v>
      </c>
      <c r="C18" s="159">
        <f>'J 8 Rek'!G8</f>
        <v>0</v>
      </c>
      <c r="D18" s="109" t="str">
        <f>'J 8 Rek'!A16</f>
        <v>Mimostaveništní doprava</v>
      </c>
      <c r="E18" s="163"/>
      <c r="F18" s="164"/>
      <c r="G18" s="159">
        <f>'J 8 Rek'!I16</f>
        <v>0</v>
      </c>
    </row>
    <row r="19" spans="1:7" ht="15.75" customHeight="1">
      <c r="A19" s="167" t="s">
        <v>60</v>
      </c>
      <c r="B19" s="158"/>
      <c r="C19" s="159">
        <f>SUM(C15:C18)</f>
        <v>3420</v>
      </c>
      <c r="D19" s="109" t="str">
        <f>'J 8 Rek'!A17</f>
        <v>Zařízení staveniště</v>
      </c>
      <c r="E19" s="163"/>
      <c r="F19" s="164"/>
      <c r="G19" s="159">
        <f>'J 8 Rek'!I17</f>
        <v>0</v>
      </c>
    </row>
    <row r="20" spans="1:7" ht="15.75" customHeight="1">
      <c r="A20" s="167"/>
      <c r="B20" s="158"/>
      <c r="C20" s="159"/>
      <c r="D20" s="109" t="str">
        <f>'J 8 Rek'!A18</f>
        <v>Provoz investora</v>
      </c>
      <c r="E20" s="163"/>
      <c r="F20" s="164"/>
      <c r="G20" s="159">
        <f>'J 8 Rek'!I18</f>
        <v>0</v>
      </c>
    </row>
    <row r="21" spans="1:7" ht="15.75" customHeight="1">
      <c r="A21" s="167" t="s">
        <v>30</v>
      </c>
      <c r="B21" s="158"/>
      <c r="C21" s="159">
        <f>'J 8 Rek'!I8</f>
        <v>0</v>
      </c>
      <c r="D21" s="109" t="str">
        <f>'J 8 Rek'!A19</f>
        <v>Kompletační činnost (IČD)</v>
      </c>
      <c r="E21" s="163"/>
      <c r="F21" s="164"/>
      <c r="G21" s="159">
        <f>'J 8 Rek'!I19</f>
        <v>0</v>
      </c>
    </row>
    <row r="22" spans="1:7" ht="15.75" customHeight="1">
      <c r="A22" s="168" t="s">
        <v>61</v>
      </c>
      <c r="B22" s="137"/>
      <c r="C22" s="159">
        <f>C19+C21</f>
        <v>3420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3420</v>
      </c>
      <c r="D23" s="172" t="s">
        <v>64</v>
      </c>
      <c r="E23" s="173"/>
      <c r="F23" s="174"/>
      <c r="G23" s="159">
        <f>'J 8 Rek'!H21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3420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684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4104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50"/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345</v>
      </c>
      <c r="I1" s="212"/>
    </row>
    <row r="2" spans="1:9" ht="13.5" thickBot="1">
      <c r="A2" s="213" t="s">
        <v>78</v>
      </c>
      <c r="B2" s="214"/>
      <c r="C2" s="215" t="s">
        <v>308</v>
      </c>
      <c r="D2" s="216"/>
      <c r="E2" s="217"/>
      <c r="F2" s="216"/>
      <c r="G2" s="218" t="s">
        <v>240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3.5" thickBot="1">
      <c r="A7" s="318" t="str">
        <f>'J 8 Pol'!B7</f>
        <v>94</v>
      </c>
      <c r="B7" s="70" t="str">
        <f>'J 8 Pol'!C7</f>
        <v>Lešení a stavební výtahy</v>
      </c>
      <c r="D7" s="230"/>
      <c r="E7" s="319">
        <f>'J 8 Pol'!BA9</f>
        <v>3420</v>
      </c>
      <c r="F7" s="320">
        <f>'J 8 Pol'!BB9</f>
        <v>0</v>
      </c>
      <c r="G7" s="320">
        <f>'J 8 Pol'!BC9</f>
        <v>0</v>
      </c>
      <c r="H7" s="320">
        <f>'J 8 Pol'!BD9</f>
        <v>0</v>
      </c>
      <c r="I7" s="321">
        <f>'J 8 Pol'!BE9</f>
        <v>0</v>
      </c>
    </row>
    <row r="8" spans="1:9" s="14" customFormat="1" ht="13.5" thickBot="1">
      <c r="A8" s="231"/>
      <c r="B8" s="232" t="s">
        <v>81</v>
      </c>
      <c r="C8" s="232"/>
      <c r="D8" s="233"/>
      <c r="E8" s="234">
        <f>SUM(E7:E7)</f>
        <v>3420</v>
      </c>
      <c r="F8" s="235">
        <f>SUM(F7:F7)</f>
        <v>0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82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83</v>
      </c>
      <c r="B12" s="176"/>
      <c r="C12" s="176"/>
      <c r="D12" s="238"/>
      <c r="E12" s="239" t="s">
        <v>84</v>
      </c>
      <c r="F12" s="240" t="s">
        <v>13</v>
      </c>
      <c r="G12" s="241" t="s">
        <v>85</v>
      </c>
      <c r="H12" s="242"/>
      <c r="I12" s="243" t="s">
        <v>84</v>
      </c>
    </row>
    <row r="13" spans="1:53" ht="12.75">
      <c r="A13" s="167" t="s">
        <v>167</v>
      </c>
      <c r="B13" s="158"/>
      <c r="C13" s="158"/>
      <c r="D13" s="244"/>
      <c r="E13" s="245">
        <v>0</v>
      </c>
      <c r="F13" s="246">
        <v>0</v>
      </c>
      <c r="G13" s="247">
        <v>3420</v>
      </c>
      <c r="H13" s="248"/>
      <c r="I13" s="249">
        <f>E13+F13*G13/100</f>
        <v>0</v>
      </c>
      <c r="BA13" s="1">
        <v>0</v>
      </c>
    </row>
    <row r="14" spans="1:53" ht="12.75">
      <c r="A14" s="167" t="s">
        <v>168</v>
      </c>
      <c r="B14" s="158"/>
      <c r="C14" s="158"/>
      <c r="D14" s="244"/>
      <c r="E14" s="245">
        <v>0</v>
      </c>
      <c r="F14" s="246">
        <v>0</v>
      </c>
      <c r="G14" s="247">
        <v>3420</v>
      </c>
      <c r="H14" s="248"/>
      <c r="I14" s="249">
        <f>E14+F14*G14/100</f>
        <v>0</v>
      </c>
      <c r="BA14" s="1">
        <v>0</v>
      </c>
    </row>
    <row r="15" spans="1:53" ht="12.75">
      <c r="A15" s="167" t="s">
        <v>169</v>
      </c>
      <c r="B15" s="158"/>
      <c r="C15" s="158"/>
      <c r="D15" s="244"/>
      <c r="E15" s="245">
        <v>0</v>
      </c>
      <c r="F15" s="246">
        <v>0</v>
      </c>
      <c r="G15" s="247">
        <v>3420</v>
      </c>
      <c r="H15" s="248"/>
      <c r="I15" s="249">
        <f>E15+F15*G15/100</f>
        <v>0</v>
      </c>
      <c r="BA15" s="1">
        <v>0</v>
      </c>
    </row>
    <row r="16" spans="1:53" ht="12.75">
      <c r="A16" s="167" t="s">
        <v>170</v>
      </c>
      <c r="B16" s="158"/>
      <c r="C16" s="158"/>
      <c r="D16" s="244"/>
      <c r="E16" s="245">
        <v>0</v>
      </c>
      <c r="F16" s="246">
        <v>0</v>
      </c>
      <c r="G16" s="247">
        <v>3420</v>
      </c>
      <c r="H16" s="248"/>
      <c r="I16" s="249">
        <f>E16+F16*G16/100</f>
        <v>0</v>
      </c>
      <c r="BA16" s="1">
        <v>0</v>
      </c>
    </row>
    <row r="17" spans="1:53" ht="12.75">
      <c r="A17" s="167" t="s">
        <v>171</v>
      </c>
      <c r="B17" s="158"/>
      <c r="C17" s="158"/>
      <c r="D17" s="244"/>
      <c r="E17" s="245">
        <v>0</v>
      </c>
      <c r="F17" s="246">
        <v>0</v>
      </c>
      <c r="G17" s="247">
        <v>3420</v>
      </c>
      <c r="H17" s="248"/>
      <c r="I17" s="249">
        <f>E17+F17*G17/100</f>
        <v>0</v>
      </c>
      <c r="BA17" s="1">
        <v>1</v>
      </c>
    </row>
    <row r="18" spans="1:53" ht="12.75">
      <c r="A18" s="167" t="s">
        <v>172</v>
      </c>
      <c r="B18" s="158"/>
      <c r="C18" s="158"/>
      <c r="D18" s="244"/>
      <c r="E18" s="245">
        <v>0</v>
      </c>
      <c r="F18" s="246">
        <v>0</v>
      </c>
      <c r="G18" s="247">
        <v>3420</v>
      </c>
      <c r="H18" s="248"/>
      <c r="I18" s="249">
        <f>E18+F18*G18/100</f>
        <v>0</v>
      </c>
      <c r="BA18" s="1">
        <v>1</v>
      </c>
    </row>
    <row r="19" spans="1:53" ht="12.75">
      <c r="A19" s="167" t="s">
        <v>173</v>
      </c>
      <c r="B19" s="158"/>
      <c r="C19" s="158"/>
      <c r="D19" s="244"/>
      <c r="E19" s="245">
        <v>0</v>
      </c>
      <c r="F19" s="246">
        <v>0</v>
      </c>
      <c r="G19" s="247">
        <v>3420</v>
      </c>
      <c r="H19" s="248"/>
      <c r="I19" s="249">
        <f>E19+F19*G19/100</f>
        <v>0</v>
      </c>
      <c r="BA19" s="1">
        <v>2</v>
      </c>
    </row>
    <row r="20" spans="1:53" ht="12.75">
      <c r="A20" s="167" t="s">
        <v>174</v>
      </c>
      <c r="B20" s="158"/>
      <c r="C20" s="158"/>
      <c r="D20" s="244"/>
      <c r="E20" s="245">
        <v>0</v>
      </c>
      <c r="F20" s="246">
        <v>0</v>
      </c>
      <c r="G20" s="247">
        <v>3420</v>
      </c>
      <c r="H20" s="248"/>
      <c r="I20" s="249">
        <f>E20+F20*G20/100</f>
        <v>0</v>
      </c>
      <c r="BA20" s="1">
        <v>2</v>
      </c>
    </row>
    <row r="21" spans="1:9" ht="13.5" thickBot="1">
      <c r="A21" s="250"/>
      <c r="B21" s="251" t="s">
        <v>86</v>
      </c>
      <c r="C21" s="252"/>
      <c r="D21" s="253"/>
      <c r="E21" s="254"/>
      <c r="F21" s="255"/>
      <c r="G21" s="255"/>
      <c r="H21" s="256">
        <f>SUM(I13:I20)</f>
        <v>0</v>
      </c>
      <c r="I21" s="257"/>
    </row>
    <row r="23" spans="2:9" ht="12.75">
      <c r="B23" s="14"/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16"/>
  <dimension ref="A1:CB8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'J 8 Rek'!H1</f>
        <v>8</v>
      </c>
      <c r="G3" s="268"/>
    </row>
    <row r="4" spans="1:7" ht="13.5" thickBot="1">
      <c r="A4" s="269" t="s">
        <v>78</v>
      </c>
      <c r="B4" s="214"/>
      <c r="C4" s="215" t="s">
        <v>308</v>
      </c>
      <c r="D4" s="270"/>
      <c r="E4" s="271" t="str">
        <f>'J 8 Rek'!G2</f>
        <v>Poplatek za lešení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241</v>
      </c>
      <c r="C7" s="284" t="s">
        <v>242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244</v>
      </c>
      <c r="C8" s="295" t="s">
        <v>245</v>
      </c>
      <c r="D8" s="296" t="s">
        <v>117</v>
      </c>
      <c r="E8" s="297">
        <v>171</v>
      </c>
      <c r="F8" s="297">
        <v>20</v>
      </c>
      <c r="G8" s="298">
        <f>E8*F8</f>
        <v>3420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3420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57" ht="12.75">
      <c r="A9" s="302"/>
      <c r="B9" s="303" t="s">
        <v>103</v>
      </c>
      <c r="C9" s="304" t="s">
        <v>243</v>
      </c>
      <c r="D9" s="305"/>
      <c r="E9" s="306"/>
      <c r="F9" s="307"/>
      <c r="G9" s="308">
        <f>SUM(G7:G8)</f>
        <v>3420</v>
      </c>
      <c r="H9" s="309"/>
      <c r="I9" s="310">
        <f>SUM(I7:I8)</f>
        <v>0</v>
      </c>
      <c r="J9" s="309"/>
      <c r="K9" s="310">
        <f>SUM(K7:K8)</f>
        <v>0</v>
      </c>
      <c r="O9" s="292">
        <v>4</v>
      </c>
      <c r="BA9" s="311">
        <f>SUM(BA7:BA8)</f>
        <v>3420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ht="12.75">
      <c r="E10" s="261"/>
    </row>
    <row r="11" ht="12.75">
      <c r="E11" s="261"/>
    </row>
    <row r="12" ht="12.75">
      <c r="E12" s="261"/>
    </row>
    <row r="13" ht="12.75">
      <c r="E13" s="261"/>
    </row>
    <row r="14" ht="12.75">
      <c r="E14" s="261"/>
    </row>
    <row r="15" ht="12.75">
      <c r="E15" s="261"/>
    </row>
    <row r="16" ht="12.75">
      <c r="E16" s="261"/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spans="1:7" ht="12.75">
      <c r="A33" s="301"/>
      <c r="B33" s="301"/>
      <c r="C33" s="301"/>
      <c r="D33" s="301"/>
      <c r="E33" s="301"/>
      <c r="F33" s="301"/>
      <c r="G33" s="301"/>
    </row>
    <row r="34" spans="1:7" ht="12.75">
      <c r="A34" s="301"/>
      <c r="B34" s="301"/>
      <c r="C34" s="301"/>
      <c r="D34" s="301"/>
      <c r="E34" s="301"/>
      <c r="F34" s="301"/>
      <c r="G34" s="301"/>
    </row>
    <row r="35" spans="1:7" ht="12.75">
      <c r="A35" s="301"/>
      <c r="B35" s="301"/>
      <c r="C35" s="301"/>
      <c r="D35" s="301"/>
      <c r="E35" s="301"/>
      <c r="F35" s="301"/>
      <c r="G35" s="301"/>
    </row>
    <row r="36" spans="1:7" ht="12.75">
      <c r="A36" s="301"/>
      <c r="B36" s="301"/>
      <c r="C36" s="301"/>
      <c r="D36" s="301"/>
      <c r="E36" s="301"/>
      <c r="F36" s="301"/>
      <c r="G36" s="30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spans="1:2" ht="12.75">
      <c r="A68" s="312"/>
      <c r="B68" s="312"/>
    </row>
    <row r="69" spans="1:7" ht="12.75">
      <c r="A69" s="301"/>
      <c r="B69" s="301"/>
      <c r="C69" s="313"/>
      <c r="D69" s="313"/>
      <c r="E69" s="314"/>
      <c r="F69" s="313"/>
      <c r="G69" s="315"/>
    </row>
    <row r="70" spans="1:7" ht="12.75">
      <c r="A70" s="316"/>
      <c r="B70" s="316"/>
      <c r="C70" s="301"/>
      <c r="D70" s="301"/>
      <c r="E70" s="317"/>
      <c r="F70" s="301"/>
      <c r="G70" s="301"/>
    </row>
    <row r="71" spans="1:7" ht="12.75">
      <c r="A71" s="301"/>
      <c r="B71" s="301"/>
      <c r="C71" s="301"/>
      <c r="D71" s="301"/>
      <c r="E71" s="317"/>
      <c r="F71" s="301"/>
      <c r="G71" s="301"/>
    </row>
    <row r="72" spans="1:7" ht="12.75">
      <c r="A72" s="301"/>
      <c r="B72" s="301"/>
      <c r="C72" s="301"/>
      <c r="D72" s="301"/>
      <c r="E72" s="317"/>
      <c r="F72" s="301"/>
      <c r="G72" s="301"/>
    </row>
    <row r="73" spans="1:7" ht="12.75">
      <c r="A73" s="301"/>
      <c r="B73" s="301"/>
      <c r="C73" s="301"/>
      <c r="D73" s="301"/>
      <c r="E73" s="317"/>
      <c r="F73" s="301"/>
      <c r="G73" s="301"/>
    </row>
    <row r="74" spans="1:7" ht="12.75">
      <c r="A74" s="301"/>
      <c r="B74" s="301"/>
      <c r="C74" s="301"/>
      <c r="D74" s="301"/>
      <c r="E74" s="317"/>
      <c r="F74" s="301"/>
      <c r="G74" s="301"/>
    </row>
    <row r="75" spans="1:7" ht="12.75">
      <c r="A75" s="301"/>
      <c r="B75" s="301"/>
      <c r="C75" s="301"/>
      <c r="D75" s="301"/>
      <c r="E75" s="317"/>
      <c r="F75" s="301"/>
      <c r="G75" s="301"/>
    </row>
    <row r="76" spans="1:7" ht="12.75">
      <c r="A76" s="301"/>
      <c r="B76" s="301"/>
      <c r="C76" s="301"/>
      <c r="D76" s="301"/>
      <c r="E76" s="317"/>
      <c r="F76" s="301"/>
      <c r="G76" s="301"/>
    </row>
    <row r="77" spans="1:7" ht="12.75">
      <c r="A77" s="301"/>
      <c r="B77" s="301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1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260</v>
      </c>
      <c r="D2" s="105" t="s">
        <v>350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347</v>
      </c>
      <c r="B5" s="118"/>
      <c r="C5" s="119" t="s">
        <v>348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'K 3 Rek'!E9</f>
        <v>100042.86007999998</v>
      </c>
      <c r="D15" s="160" t="str">
        <f>'K 3 Rek'!A14</f>
        <v>Ztížené výrobní podmínky</v>
      </c>
      <c r="E15" s="161"/>
      <c r="F15" s="162"/>
      <c r="G15" s="159">
        <f>'K 3 Rek'!I14</f>
        <v>0</v>
      </c>
    </row>
    <row r="16" spans="1:7" ht="15.75" customHeight="1">
      <c r="A16" s="157" t="s">
        <v>54</v>
      </c>
      <c r="B16" s="158" t="s">
        <v>55</v>
      </c>
      <c r="C16" s="159">
        <f>'K 3 Rek'!F9</f>
        <v>0</v>
      </c>
      <c r="D16" s="109" t="str">
        <f>'K 3 Rek'!A15</f>
        <v>Oborová přirážka</v>
      </c>
      <c r="E16" s="163"/>
      <c r="F16" s="164"/>
      <c r="G16" s="159">
        <f>'K 3 Rek'!I15</f>
        <v>0</v>
      </c>
    </row>
    <row r="17" spans="1:7" ht="15.75" customHeight="1">
      <c r="A17" s="157" t="s">
        <v>56</v>
      </c>
      <c r="B17" s="158" t="s">
        <v>57</v>
      </c>
      <c r="C17" s="159">
        <f>'K 3 Rek'!H9</f>
        <v>0</v>
      </c>
      <c r="D17" s="109" t="str">
        <f>'K 3 Rek'!A16</f>
        <v>Přesun stavebních kapacit</v>
      </c>
      <c r="E17" s="163"/>
      <c r="F17" s="164"/>
      <c r="G17" s="159">
        <f>'K 3 Rek'!I16</f>
        <v>0</v>
      </c>
    </row>
    <row r="18" spans="1:7" ht="15.75" customHeight="1">
      <c r="A18" s="165" t="s">
        <v>58</v>
      </c>
      <c r="B18" s="166" t="s">
        <v>59</v>
      </c>
      <c r="C18" s="159">
        <f>'K 3 Rek'!G9</f>
        <v>0</v>
      </c>
      <c r="D18" s="109" t="str">
        <f>'K 3 Rek'!A17</f>
        <v>Mimostaveništní doprava</v>
      </c>
      <c r="E18" s="163"/>
      <c r="F18" s="164"/>
      <c r="G18" s="159">
        <f>'K 3 Rek'!I17</f>
        <v>0</v>
      </c>
    </row>
    <row r="19" spans="1:7" ht="15.75" customHeight="1">
      <c r="A19" s="167" t="s">
        <v>60</v>
      </c>
      <c r="B19" s="158"/>
      <c r="C19" s="159">
        <f>SUM(C15:C18)</f>
        <v>100042.86007999998</v>
      </c>
      <c r="D19" s="109" t="str">
        <f>'K 3 Rek'!A18</f>
        <v>Zařízení staveniště</v>
      </c>
      <c r="E19" s="163"/>
      <c r="F19" s="164"/>
      <c r="G19" s="159">
        <f>'K 3 Rek'!I18</f>
        <v>0</v>
      </c>
    </row>
    <row r="20" spans="1:7" ht="15.75" customHeight="1">
      <c r="A20" s="167"/>
      <c r="B20" s="158"/>
      <c r="C20" s="159"/>
      <c r="D20" s="109" t="str">
        <f>'K 3 Rek'!A19</f>
        <v>Provoz investora</v>
      </c>
      <c r="E20" s="163"/>
      <c r="F20" s="164"/>
      <c r="G20" s="159">
        <f>'K 3 Rek'!I19</f>
        <v>0</v>
      </c>
    </row>
    <row r="21" spans="1:7" ht="15.75" customHeight="1">
      <c r="A21" s="167" t="s">
        <v>30</v>
      </c>
      <c r="B21" s="158"/>
      <c r="C21" s="159">
        <f>'K 3 Rek'!I9</f>
        <v>0</v>
      </c>
      <c r="D21" s="109" t="str">
        <f>'K 3 Rek'!A20</f>
        <v>Kompletační činnost (IČD)</v>
      </c>
      <c r="E21" s="163"/>
      <c r="F21" s="164"/>
      <c r="G21" s="159">
        <f>'K 3 Rek'!I20</f>
        <v>0</v>
      </c>
    </row>
    <row r="22" spans="1:7" ht="15.75" customHeight="1">
      <c r="A22" s="168" t="s">
        <v>61</v>
      </c>
      <c r="B22" s="137"/>
      <c r="C22" s="159">
        <f>C19+C21</f>
        <v>100042.86007999998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100042.86007999998</v>
      </c>
      <c r="D23" s="172" t="s">
        <v>64</v>
      </c>
      <c r="E23" s="173"/>
      <c r="F23" s="174"/>
      <c r="G23" s="159">
        <f>'K 3 Rek'!H22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100042.86007999998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20009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120052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52"/>
  <dimension ref="A1:BE7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260</v>
      </c>
      <c r="I1" s="212"/>
    </row>
    <row r="2" spans="1:9" ht="13.5" thickBot="1">
      <c r="A2" s="213" t="s">
        <v>78</v>
      </c>
      <c r="B2" s="214"/>
      <c r="C2" s="215" t="s">
        <v>349</v>
      </c>
      <c r="D2" s="216"/>
      <c r="E2" s="217"/>
      <c r="F2" s="216"/>
      <c r="G2" s="218" t="s">
        <v>350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2.75">
      <c r="A7" s="318" t="str">
        <f>'K 3 Pol'!B7</f>
        <v>712A</v>
      </c>
      <c r="B7" s="70" t="str">
        <f>'K 3 Pol'!C7</f>
        <v>Přípravné a pomocné práce</v>
      </c>
      <c r="D7" s="230"/>
      <c r="E7" s="319">
        <f>'K 3 Pol'!BA16</f>
        <v>98865.61787999999</v>
      </c>
      <c r="F7" s="320">
        <f>'K 3 Pol'!BB16</f>
        <v>0</v>
      </c>
      <c r="G7" s="320">
        <f>'K 3 Pol'!BC16</f>
        <v>0</v>
      </c>
      <c r="H7" s="320">
        <f>'K 3 Pol'!BD16</f>
        <v>0</v>
      </c>
      <c r="I7" s="321">
        <f>'K 3 Pol'!BE16</f>
        <v>0</v>
      </c>
    </row>
    <row r="8" spans="1:9" s="137" customFormat="1" ht="13.5" thickBot="1">
      <c r="A8" s="318" t="str">
        <f>'K 3 Pol'!B17</f>
        <v>99</v>
      </c>
      <c r="B8" s="70" t="str">
        <f>'K 3 Pol'!C17</f>
        <v>Staveništní přesun hmot</v>
      </c>
      <c r="D8" s="230"/>
      <c r="E8" s="319">
        <f>'K 3 Pol'!BA19</f>
        <v>1177.2422</v>
      </c>
      <c r="F8" s="320">
        <f>'K 3 Pol'!BB19</f>
        <v>0</v>
      </c>
      <c r="G8" s="320">
        <f>'K 3 Pol'!BC19</f>
        <v>0</v>
      </c>
      <c r="H8" s="320">
        <f>'K 3 Pol'!BD19</f>
        <v>0</v>
      </c>
      <c r="I8" s="321">
        <f>'K 3 Pol'!BE19</f>
        <v>0</v>
      </c>
    </row>
    <row r="9" spans="1:9" s="14" customFormat="1" ht="13.5" thickBot="1">
      <c r="A9" s="231"/>
      <c r="B9" s="232" t="s">
        <v>81</v>
      </c>
      <c r="C9" s="232"/>
      <c r="D9" s="233"/>
      <c r="E9" s="234">
        <f>SUM(E7:E8)</f>
        <v>100042.86007999998</v>
      </c>
      <c r="F9" s="235">
        <f>SUM(F7:F8)</f>
        <v>0</v>
      </c>
      <c r="G9" s="235">
        <f>SUM(G7:G8)</f>
        <v>0</v>
      </c>
      <c r="H9" s="235">
        <f>SUM(H7:H8)</f>
        <v>0</v>
      </c>
      <c r="I9" s="236">
        <f>SUM(I7:I8)</f>
        <v>0</v>
      </c>
    </row>
    <row r="10" spans="1:9" ht="12.7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57" ht="19.5" customHeight="1">
      <c r="A11" s="222" t="s">
        <v>82</v>
      </c>
      <c r="B11" s="222"/>
      <c r="C11" s="222"/>
      <c r="D11" s="222"/>
      <c r="E11" s="222"/>
      <c r="F11" s="222"/>
      <c r="G11" s="237"/>
      <c r="H11" s="222"/>
      <c r="I11" s="222"/>
      <c r="BA11" s="143"/>
      <c r="BB11" s="143"/>
      <c r="BC11" s="143"/>
      <c r="BD11" s="143"/>
      <c r="BE11" s="143"/>
    </row>
    <row r="12" ht="13.5" thickBot="1"/>
    <row r="13" spans="1:9" ht="12.75">
      <c r="A13" s="175" t="s">
        <v>83</v>
      </c>
      <c r="B13" s="176"/>
      <c r="C13" s="176"/>
      <c r="D13" s="238"/>
      <c r="E13" s="239" t="s">
        <v>84</v>
      </c>
      <c r="F13" s="240" t="s">
        <v>13</v>
      </c>
      <c r="G13" s="241" t="s">
        <v>85</v>
      </c>
      <c r="H13" s="242"/>
      <c r="I13" s="243" t="s">
        <v>84</v>
      </c>
    </row>
    <row r="14" spans="1:53" ht="12.75">
      <c r="A14" s="167" t="s">
        <v>167</v>
      </c>
      <c r="B14" s="158"/>
      <c r="C14" s="158"/>
      <c r="D14" s="244"/>
      <c r="E14" s="245">
        <v>0</v>
      </c>
      <c r="F14" s="246">
        <v>0</v>
      </c>
      <c r="G14" s="247">
        <v>100042.86007999998</v>
      </c>
      <c r="H14" s="248"/>
      <c r="I14" s="249">
        <f>E14+F14*G14/100</f>
        <v>0</v>
      </c>
      <c r="BA14" s="1">
        <v>0</v>
      </c>
    </row>
    <row r="15" spans="1:53" ht="12.75">
      <c r="A15" s="167" t="s">
        <v>168</v>
      </c>
      <c r="B15" s="158"/>
      <c r="C15" s="158"/>
      <c r="D15" s="244"/>
      <c r="E15" s="245">
        <v>0</v>
      </c>
      <c r="F15" s="246">
        <v>0</v>
      </c>
      <c r="G15" s="247">
        <v>100042.86007999998</v>
      </c>
      <c r="H15" s="248"/>
      <c r="I15" s="249">
        <f>E15+F15*G15/100</f>
        <v>0</v>
      </c>
      <c r="BA15" s="1">
        <v>0</v>
      </c>
    </row>
    <row r="16" spans="1:53" ht="12.75">
      <c r="A16" s="167" t="s">
        <v>169</v>
      </c>
      <c r="B16" s="158"/>
      <c r="C16" s="158"/>
      <c r="D16" s="244"/>
      <c r="E16" s="245">
        <v>0</v>
      </c>
      <c r="F16" s="246">
        <v>0</v>
      </c>
      <c r="G16" s="247">
        <v>100042.86007999998</v>
      </c>
      <c r="H16" s="248"/>
      <c r="I16" s="249">
        <f>E16+F16*G16/100</f>
        <v>0</v>
      </c>
      <c r="BA16" s="1">
        <v>0</v>
      </c>
    </row>
    <row r="17" spans="1:53" ht="12.75">
      <c r="A17" s="167" t="s">
        <v>170</v>
      </c>
      <c r="B17" s="158"/>
      <c r="C17" s="158"/>
      <c r="D17" s="244"/>
      <c r="E17" s="245">
        <v>0</v>
      </c>
      <c r="F17" s="246">
        <v>0</v>
      </c>
      <c r="G17" s="247">
        <v>100042.86007999998</v>
      </c>
      <c r="H17" s="248"/>
      <c r="I17" s="249">
        <f>E17+F17*G17/100</f>
        <v>0</v>
      </c>
      <c r="BA17" s="1">
        <v>0</v>
      </c>
    </row>
    <row r="18" spans="1:53" ht="12.75">
      <c r="A18" s="167" t="s">
        <v>171</v>
      </c>
      <c r="B18" s="158"/>
      <c r="C18" s="158"/>
      <c r="D18" s="244"/>
      <c r="E18" s="245">
        <v>0</v>
      </c>
      <c r="F18" s="246">
        <v>0</v>
      </c>
      <c r="G18" s="247">
        <v>100042.86007999998</v>
      </c>
      <c r="H18" s="248"/>
      <c r="I18" s="249">
        <f>E18+F18*G18/100</f>
        <v>0</v>
      </c>
      <c r="BA18" s="1">
        <v>1</v>
      </c>
    </row>
    <row r="19" spans="1:53" ht="12.75">
      <c r="A19" s="167" t="s">
        <v>172</v>
      </c>
      <c r="B19" s="158"/>
      <c r="C19" s="158"/>
      <c r="D19" s="244"/>
      <c r="E19" s="245">
        <v>0</v>
      </c>
      <c r="F19" s="246">
        <v>0</v>
      </c>
      <c r="G19" s="247">
        <v>100042.86007999998</v>
      </c>
      <c r="H19" s="248"/>
      <c r="I19" s="249">
        <f>E19+F19*G19/100</f>
        <v>0</v>
      </c>
      <c r="BA19" s="1">
        <v>1</v>
      </c>
    </row>
    <row r="20" spans="1:53" ht="12.75">
      <c r="A20" s="167" t="s">
        <v>173</v>
      </c>
      <c r="B20" s="158"/>
      <c r="C20" s="158"/>
      <c r="D20" s="244"/>
      <c r="E20" s="245">
        <v>0</v>
      </c>
      <c r="F20" s="246">
        <v>0</v>
      </c>
      <c r="G20" s="247">
        <v>100042.86007999998</v>
      </c>
      <c r="H20" s="248"/>
      <c r="I20" s="249">
        <f>E20+F20*G20/100</f>
        <v>0</v>
      </c>
      <c r="BA20" s="1">
        <v>2</v>
      </c>
    </row>
    <row r="21" spans="1:53" ht="12.75">
      <c r="A21" s="167" t="s">
        <v>174</v>
      </c>
      <c r="B21" s="158"/>
      <c r="C21" s="158"/>
      <c r="D21" s="244"/>
      <c r="E21" s="245">
        <v>0</v>
      </c>
      <c r="F21" s="246">
        <v>0</v>
      </c>
      <c r="G21" s="247">
        <v>100042.86007999998</v>
      </c>
      <c r="H21" s="248"/>
      <c r="I21" s="249">
        <f>E21+F21*G21/100</f>
        <v>0</v>
      </c>
      <c r="BA21" s="1">
        <v>2</v>
      </c>
    </row>
    <row r="22" spans="1:9" ht="13.5" thickBot="1">
      <c r="A22" s="250"/>
      <c r="B22" s="251" t="s">
        <v>86</v>
      </c>
      <c r="C22" s="252"/>
      <c r="D22" s="253"/>
      <c r="E22" s="254"/>
      <c r="F22" s="255"/>
      <c r="G22" s="255"/>
      <c r="H22" s="256">
        <f>SUM(I14:I21)</f>
        <v>0</v>
      </c>
      <c r="I22" s="257"/>
    </row>
    <row r="24" spans="2:9" ht="12.75">
      <c r="B24" s="14"/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17"/>
  <dimension ref="A1:CB9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'K 3 Rek'!H1</f>
        <v>3</v>
      </c>
      <c r="G3" s="268"/>
    </row>
    <row r="4" spans="1:7" ht="13.5" thickBot="1">
      <c r="A4" s="269" t="s">
        <v>78</v>
      </c>
      <c r="B4" s="214"/>
      <c r="C4" s="215" t="s">
        <v>349</v>
      </c>
      <c r="D4" s="270"/>
      <c r="E4" s="271" t="str">
        <f>'K 3 Rek'!G2</f>
        <v>Úpravy atik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262</v>
      </c>
      <c r="C7" s="284" t="s">
        <v>263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265</v>
      </c>
      <c r="C8" s="295" t="s">
        <v>266</v>
      </c>
      <c r="D8" s="296" t="s">
        <v>142</v>
      </c>
      <c r="E8" s="297">
        <v>2.5827</v>
      </c>
      <c r="F8" s="297">
        <v>3130</v>
      </c>
      <c r="G8" s="298">
        <f>E8*F8</f>
        <v>8083.851</v>
      </c>
      <c r="H8" s="299">
        <v>2.25633999999991</v>
      </c>
      <c r="I8" s="300">
        <f>E8*H8</f>
        <v>5.8274493179997675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8083.851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12.75">
      <c r="A9" s="293">
        <v>2</v>
      </c>
      <c r="B9" s="294" t="s">
        <v>267</v>
      </c>
      <c r="C9" s="295" t="s">
        <v>268</v>
      </c>
      <c r="D9" s="296" t="s">
        <v>142</v>
      </c>
      <c r="E9" s="297">
        <v>2.5827</v>
      </c>
      <c r="F9" s="297">
        <v>248.5</v>
      </c>
      <c r="G9" s="298">
        <f>E9*F9</f>
        <v>641.80095</v>
      </c>
      <c r="H9" s="299">
        <v>0</v>
      </c>
      <c r="I9" s="300">
        <f>E9*H9</f>
        <v>0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641.80095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80" ht="12.75">
      <c r="A10" s="293">
        <v>3</v>
      </c>
      <c r="B10" s="294" t="s">
        <v>269</v>
      </c>
      <c r="C10" s="295" t="s">
        <v>270</v>
      </c>
      <c r="D10" s="296" t="s">
        <v>153</v>
      </c>
      <c r="E10" s="297">
        <v>0.1347</v>
      </c>
      <c r="F10" s="297">
        <v>25200</v>
      </c>
      <c r="G10" s="298">
        <f>E10*F10</f>
        <v>3394.4399999999996</v>
      </c>
      <c r="H10" s="299">
        <v>1.01850000000013</v>
      </c>
      <c r="I10" s="300">
        <f>E10*H10</f>
        <v>0.13719195000001752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3394.4399999999996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80" ht="22.5">
      <c r="A11" s="293">
        <v>4</v>
      </c>
      <c r="B11" s="294" t="s">
        <v>271</v>
      </c>
      <c r="C11" s="295" t="s">
        <v>272</v>
      </c>
      <c r="D11" s="296" t="s">
        <v>117</v>
      </c>
      <c r="E11" s="297">
        <v>112.9459</v>
      </c>
      <c r="F11" s="297">
        <v>355</v>
      </c>
      <c r="G11" s="298">
        <f>E11*F11</f>
        <v>40095.794499999996</v>
      </c>
      <c r="H11" s="299">
        <v>0.00212000000000145</v>
      </c>
      <c r="I11" s="300">
        <f>E11*H11</f>
        <v>0.23944530800016378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40095.794499999996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22.5">
      <c r="A12" s="293">
        <v>5</v>
      </c>
      <c r="B12" s="294" t="s">
        <v>273</v>
      </c>
      <c r="C12" s="295" t="s">
        <v>274</v>
      </c>
      <c r="D12" s="296" t="s">
        <v>117</v>
      </c>
      <c r="E12" s="297">
        <v>112.9459</v>
      </c>
      <c r="F12" s="297">
        <v>59.7</v>
      </c>
      <c r="G12" s="298">
        <f>E12*F12</f>
        <v>6742.87023</v>
      </c>
      <c r="H12" s="299">
        <v>0.000340000000000007</v>
      </c>
      <c r="I12" s="300">
        <f>E12*H12</f>
        <v>0.03840160600000079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6742.87023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6</v>
      </c>
      <c r="B13" s="294" t="s">
        <v>136</v>
      </c>
      <c r="C13" s="295" t="s">
        <v>275</v>
      </c>
      <c r="D13" s="296" t="s">
        <v>117</v>
      </c>
      <c r="E13" s="297">
        <v>78.4672</v>
      </c>
      <c r="F13" s="297">
        <v>75</v>
      </c>
      <c r="G13" s="298">
        <f>E13*F13</f>
        <v>5885.04</v>
      </c>
      <c r="H13" s="299">
        <v>0.00300000000000011</v>
      </c>
      <c r="I13" s="300">
        <f>E13*H13</f>
        <v>0.23540160000000862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5885.04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7</v>
      </c>
      <c r="B14" s="294" t="s">
        <v>276</v>
      </c>
      <c r="C14" s="295" t="s">
        <v>277</v>
      </c>
      <c r="D14" s="296" t="s">
        <v>117</v>
      </c>
      <c r="E14" s="297">
        <v>72.5951</v>
      </c>
      <c r="F14" s="297">
        <v>312</v>
      </c>
      <c r="G14" s="298">
        <f>E14*F14</f>
        <v>22649.6712</v>
      </c>
      <c r="H14" s="299">
        <v>0.0115600000000029</v>
      </c>
      <c r="I14" s="300">
        <f>E14*H14</f>
        <v>0.8391993560002106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22649.6712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8</v>
      </c>
      <c r="B15" s="294" t="s">
        <v>140</v>
      </c>
      <c r="C15" s="295" t="s">
        <v>141</v>
      </c>
      <c r="D15" s="296" t="s">
        <v>142</v>
      </c>
      <c r="E15" s="297">
        <v>6.6895</v>
      </c>
      <c r="F15" s="297">
        <v>1700</v>
      </c>
      <c r="G15" s="298">
        <f>E15*F15</f>
        <v>11372.15</v>
      </c>
      <c r="H15" s="299">
        <v>0.0200000000000102</v>
      </c>
      <c r="I15" s="300">
        <f>E15*H15</f>
        <v>0.13379000000006824</v>
      </c>
      <c r="J15" s="299"/>
      <c r="K15" s="300">
        <f>E15*J15</f>
        <v>0</v>
      </c>
      <c r="O15" s="292">
        <v>2</v>
      </c>
      <c r="AA15" s="261">
        <v>3</v>
      </c>
      <c r="AB15" s="261">
        <v>1</v>
      </c>
      <c r="AC15" s="261" t="s">
        <v>140</v>
      </c>
      <c r="AZ15" s="261">
        <v>1</v>
      </c>
      <c r="BA15" s="261">
        <f>IF(AZ15=1,G15,0)</f>
        <v>11372.15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3</v>
      </c>
      <c r="CB15" s="292">
        <v>1</v>
      </c>
    </row>
    <row r="16" spans="1:57" ht="12.75">
      <c r="A16" s="302"/>
      <c r="B16" s="303" t="s">
        <v>103</v>
      </c>
      <c r="C16" s="304" t="s">
        <v>264</v>
      </c>
      <c r="D16" s="305"/>
      <c r="E16" s="306"/>
      <c r="F16" s="307"/>
      <c r="G16" s="308">
        <f>SUM(G7:G15)</f>
        <v>98865.61787999999</v>
      </c>
      <c r="H16" s="309"/>
      <c r="I16" s="310">
        <f>SUM(I7:I15)</f>
        <v>7.4508791380002375</v>
      </c>
      <c r="J16" s="309"/>
      <c r="K16" s="310">
        <f>SUM(K7:K15)</f>
        <v>0</v>
      </c>
      <c r="O16" s="292">
        <v>4</v>
      </c>
      <c r="BA16" s="311">
        <f>SUM(BA7:BA15)</f>
        <v>98865.61787999999</v>
      </c>
      <c r="BB16" s="311">
        <f>SUM(BB7:BB15)</f>
        <v>0</v>
      </c>
      <c r="BC16" s="311">
        <f>SUM(BC7:BC15)</f>
        <v>0</v>
      </c>
      <c r="BD16" s="311">
        <f>SUM(BD7:BD15)</f>
        <v>0</v>
      </c>
      <c r="BE16" s="311">
        <f>SUM(BE7:BE15)</f>
        <v>0</v>
      </c>
    </row>
    <row r="17" spans="1:15" ht="12.75">
      <c r="A17" s="282" t="s">
        <v>100</v>
      </c>
      <c r="B17" s="283" t="s">
        <v>148</v>
      </c>
      <c r="C17" s="284" t="s">
        <v>149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9</v>
      </c>
      <c r="B18" s="294" t="s">
        <v>151</v>
      </c>
      <c r="C18" s="295" t="s">
        <v>152</v>
      </c>
      <c r="D18" s="296" t="s">
        <v>153</v>
      </c>
      <c r="E18" s="297">
        <v>7.4509</v>
      </c>
      <c r="F18" s="297">
        <v>158</v>
      </c>
      <c r="G18" s="298">
        <f>E18*F18</f>
        <v>1177.2422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1177.2422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103</v>
      </c>
      <c r="C19" s="304" t="s">
        <v>150</v>
      </c>
      <c r="D19" s="305"/>
      <c r="E19" s="306"/>
      <c r="F19" s="307"/>
      <c r="G19" s="308">
        <f>SUM(G17:G18)</f>
        <v>1177.2422</v>
      </c>
      <c r="H19" s="309"/>
      <c r="I19" s="310">
        <f>SUM(I17:I18)</f>
        <v>0</v>
      </c>
      <c r="J19" s="309"/>
      <c r="K19" s="310">
        <f>SUM(K17:K18)</f>
        <v>0</v>
      </c>
      <c r="O19" s="292">
        <v>4</v>
      </c>
      <c r="BA19" s="311">
        <f>SUM(BA17:BA18)</f>
        <v>1177.2422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ht="12.75">
      <c r="E34" s="261"/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spans="1:7" ht="12.75">
      <c r="A43" s="301"/>
      <c r="B43" s="301"/>
      <c r="C43" s="301"/>
      <c r="D43" s="301"/>
      <c r="E43" s="301"/>
      <c r="F43" s="301"/>
      <c r="G43" s="301"/>
    </row>
    <row r="44" spans="1:7" ht="12.75">
      <c r="A44" s="301"/>
      <c r="B44" s="301"/>
      <c r="C44" s="301"/>
      <c r="D44" s="301"/>
      <c r="E44" s="301"/>
      <c r="F44" s="301"/>
      <c r="G44" s="301"/>
    </row>
    <row r="45" spans="1:7" ht="12.75">
      <c r="A45" s="301"/>
      <c r="B45" s="301"/>
      <c r="C45" s="301"/>
      <c r="D45" s="301"/>
      <c r="E45" s="301"/>
      <c r="F45" s="301"/>
      <c r="G45" s="301"/>
    </row>
    <row r="46" spans="1:7" ht="12.75">
      <c r="A46" s="301"/>
      <c r="B46" s="301"/>
      <c r="C46" s="301"/>
      <c r="D46" s="301"/>
      <c r="E46" s="301"/>
      <c r="F46" s="301"/>
      <c r="G46" s="30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spans="1:2" ht="12.75">
      <c r="A78" s="312"/>
      <c r="B78" s="312"/>
    </row>
    <row r="79" spans="1:7" ht="12.75">
      <c r="A79" s="301"/>
      <c r="B79" s="301"/>
      <c r="C79" s="313"/>
      <c r="D79" s="313"/>
      <c r="E79" s="314"/>
      <c r="F79" s="313"/>
      <c r="G79" s="315"/>
    </row>
    <row r="80" spans="1:7" ht="12.75">
      <c r="A80" s="316"/>
      <c r="B80" s="316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  <row r="83" spans="1:7" ht="12.75">
      <c r="A83" s="301"/>
      <c r="B83" s="301"/>
      <c r="C83" s="301"/>
      <c r="D83" s="301"/>
      <c r="E83" s="317"/>
      <c r="F83" s="301"/>
      <c r="G83" s="301"/>
    </row>
    <row r="84" spans="1:7" ht="12.75">
      <c r="A84" s="301"/>
      <c r="B84" s="301"/>
      <c r="C84" s="301"/>
      <c r="D84" s="301"/>
      <c r="E84" s="317"/>
      <c r="F84" s="301"/>
      <c r="G84" s="301"/>
    </row>
    <row r="85" spans="1:7" ht="12.75">
      <c r="A85" s="301"/>
      <c r="B85" s="301"/>
      <c r="C85" s="301"/>
      <c r="D85" s="301"/>
      <c r="E85" s="317"/>
      <c r="F85" s="301"/>
      <c r="G85" s="301"/>
    </row>
    <row r="86" spans="1:7" ht="12.75">
      <c r="A86" s="301"/>
      <c r="B86" s="301"/>
      <c r="C86" s="301"/>
      <c r="D86" s="301"/>
      <c r="E86" s="317"/>
      <c r="F86" s="301"/>
      <c r="G86" s="301"/>
    </row>
    <row r="87" spans="1:7" ht="12.75">
      <c r="A87" s="301"/>
      <c r="B87" s="301"/>
      <c r="C87" s="301"/>
      <c r="D87" s="301"/>
      <c r="E87" s="317"/>
      <c r="F87" s="301"/>
      <c r="G87" s="301"/>
    </row>
    <row r="88" spans="1:7" ht="12.75">
      <c r="A88" s="301"/>
      <c r="B88" s="301"/>
      <c r="C88" s="301"/>
      <c r="D88" s="301"/>
      <c r="E88" s="317"/>
      <c r="F88" s="301"/>
      <c r="G88" s="301"/>
    </row>
    <row r="89" spans="1:7" ht="12.75">
      <c r="A89" s="301"/>
      <c r="B89" s="301"/>
      <c r="C89" s="301"/>
      <c r="D89" s="301"/>
      <c r="E89" s="317"/>
      <c r="F89" s="301"/>
      <c r="G89" s="301"/>
    </row>
    <row r="90" spans="1:7" ht="12.75">
      <c r="A90" s="301"/>
      <c r="B90" s="301"/>
      <c r="C90" s="301"/>
      <c r="D90" s="301"/>
      <c r="E90" s="317"/>
      <c r="F90" s="301"/>
      <c r="G90" s="301"/>
    </row>
    <row r="91" spans="1:7" ht="12.75">
      <c r="A91" s="301"/>
      <c r="B91" s="301"/>
      <c r="C91" s="301"/>
      <c r="D91" s="301"/>
      <c r="E91" s="317"/>
      <c r="F91" s="301"/>
      <c r="G91" s="301"/>
    </row>
    <row r="92" spans="1:7" ht="12.75">
      <c r="A92" s="301"/>
      <c r="B92" s="301"/>
      <c r="C92" s="301"/>
      <c r="D92" s="301"/>
      <c r="E92" s="317"/>
      <c r="F92" s="301"/>
      <c r="G9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176</v>
      </c>
      <c r="D2" s="105" t="s">
        <v>177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107</v>
      </c>
      <c r="B5" s="118"/>
      <c r="C5" s="119" t="s">
        <v>108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'a 4 Rek'!E11</f>
        <v>0</v>
      </c>
      <c r="D15" s="160" t="str">
        <f>'a 4 Rek'!A16</f>
        <v>Ztížené výrobní podmínky</v>
      </c>
      <c r="E15" s="161"/>
      <c r="F15" s="162"/>
      <c r="G15" s="159">
        <f>'a 4 Rek'!I16</f>
        <v>0</v>
      </c>
    </row>
    <row r="16" spans="1:7" ht="15.75" customHeight="1">
      <c r="A16" s="157" t="s">
        <v>54</v>
      </c>
      <c r="B16" s="158" t="s">
        <v>55</v>
      </c>
      <c r="C16" s="159">
        <f>'a 4 Rek'!F11</f>
        <v>57913.93660400003</v>
      </c>
      <c r="D16" s="109" t="str">
        <f>'a 4 Rek'!A17</f>
        <v>Oborová přirážka</v>
      </c>
      <c r="E16" s="163"/>
      <c r="F16" s="164"/>
      <c r="G16" s="159">
        <f>'a 4 Rek'!I17</f>
        <v>0</v>
      </c>
    </row>
    <row r="17" spans="1:7" ht="15.75" customHeight="1">
      <c r="A17" s="157" t="s">
        <v>56</v>
      </c>
      <c r="B17" s="158" t="s">
        <v>57</v>
      </c>
      <c r="C17" s="159">
        <f>'a 4 Rek'!H11</f>
        <v>0</v>
      </c>
      <c r="D17" s="109" t="str">
        <f>'a 4 Rek'!A18</f>
        <v>Přesun stavebních kapacit</v>
      </c>
      <c r="E17" s="163"/>
      <c r="F17" s="164"/>
      <c r="G17" s="159">
        <f>'a 4 Rek'!I18</f>
        <v>0</v>
      </c>
    </row>
    <row r="18" spans="1:7" ht="15.75" customHeight="1">
      <c r="A18" s="165" t="s">
        <v>58</v>
      </c>
      <c r="B18" s="166" t="s">
        <v>59</v>
      </c>
      <c r="C18" s="159">
        <f>'a 4 Rek'!G11</f>
        <v>0</v>
      </c>
      <c r="D18" s="109" t="str">
        <f>'a 4 Rek'!A19</f>
        <v>Mimostaveništní doprava</v>
      </c>
      <c r="E18" s="163"/>
      <c r="F18" s="164"/>
      <c r="G18" s="159">
        <f>'a 4 Rek'!I19</f>
        <v>0</v>
      </c>
    </row>
    <row r="19" spans="1:7" ht="15.75" customHeight="1">
      <c r="A19" s="167" t="s">
        <v>60</v>
      </c>
      <c r="B19" s="158"/>
      <c r="C19" s="159">
        <f>SUM(C15:C18)</f>
        <v>57913.93660400003</v>
      </c>
      <c r="D19" s="109" t="str">
        <f>'a 4 Rek'!A20</f>
        <v>Zařízení staveniště</v>
      </c>
      <c r="E19" s="163"/>
      <c r="F19" s="164"/>
      <c r="G19" s="159">
        <f>'a 4 Rek'!I20</f>
        <v>0</v>
      </c>
    </row>
    <row r="20" spans="1:7" ht="15.75" customHeight="1">
      <c r="A20" s="167"/>
      <c r="B20" s="158"/>
      <c r="C20" s="159"/>
      <c r="D20" s="109" t="str">
        <f>'a 4 Rek'!A21</f>
        <v>Provoz investora</v>
      </c>
      <c r="E20" s="163"/>
      <c r="F20" s="164"/>
      <c r="G20" s="159">
        <f>'a 4 Rek'!I21</f>
        <v>0</v>
      </c>
    </row>
    <row r="21" spans="1:7" ht="15.75" customHeight="1">
      <c r="A21" s="167" t="s">
        <v>30</v>
      </c>
      <c r="B21" s="158"/>
      <c r="C21" s="159">
        <f>'a 4 Rek'!I11</f>
        <v>0</v>
      </c>
      <c r="D21" s="109" t="str">
        <f>'a 4 Rek'!A22</f>
        <v>Kompletační činnost (IČD)</v>
      </c>
      <c r="E21" s="163"/>
      <c r="F21" s="164"/>
      <c r="G21" s="159">
        <f>'a 4 Rek'!I22</f>
        <v>0</v>
      </c>
    </row>
    <row r="22" spans="1:7" ht="15.75" customHeight="1">
      <c r="A22" s="168" t="s">
        <v>61</v>
      </c>
      <c r="B22" s="137"/>
      <c r="C22" s="159">
        <f>C19+C21</f>
        <v>57913.93660400003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57913.93660400003</v>
      </c>
      <c r="D23" s="172" t="s">
        <v>64</v>
      </c>
      <c r="E23" s="173"/>
      <c r="F23" s="174"/>
      <c r="G23" s="159">
        <f>'a 4 Rek'!H24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57913.93660400003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11583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69497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3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260</v>
      </c>
      <c r="D2" s="105" t="s">
        <v>261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352</v>
      </c>
      <c r="B5" s="118"/>
      <c r="C5" s="119" t="s">
        <v>353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'L 3 Rek'!E9</f>
        <v>64181.93202000001</v>
      </c>
      <c r="D15" s="160" t="str">
        <f>'L 3 Rek'!A14</f>
        <v>Ztížené výrobní podmínky</v>
      </c>
      <c r="E15" s="161"/>
      <c r="F15" s="162"/>
      <c r="G15" s="159">
        <f>'L 3 Rek'!I14</f>
        <v>0</v>
      </c>
    </row>
    <row r="16" spans="1:7" ht="15.75" customHeight="1">
      <c r="A16" s="157" t="s">
        <v>54</v>
      </c>
      <c r="B16" s="158" t="s">
        <v>55</v>
      </c>
      <c r="C16" s="159">
        <f>'L 3 Rek'!F9</f>
        <v>0</v>
      </c>
      <c r="D16" s="109" t="str">
        <f>'L 3 Rek'!A15</f>
        <v>Oborová přirážka</v>
      </c>
      <c r="E16" s="163"/>
      <c r="F16" s="164"/>
      <c r="G16" s="159">
        <f>'L 3 Rek'!I15</f>
        <v>0</v>
      </c>
    </row>
    <row r="17" spans="1:7" ht="15.75" customHeight="1">
      <c r="A17" s="157" t="s">
        <v>56</v>
      </c>
      <c r="B17" s="158" t="s">
        <v>57</v>
      </c>
      <c r="C17" s="159">
        <f>'L 3 Rek'!H9</f>
        <v>0</v>
      </c>
      <c r="D17" s="109" t="str">
        <f>'L 3 Rek'!A16</f>
        <v>Přesun stavebních kapacit</v>
      </c>
      <c r="E17" s="163"/>
      <c r="F17" s="164"/>
      <c r="G17" s="159">
        <f>'L 3 Rek'!I16</f>
        <v>0</v>
      </c>
    </row>
    <row r="18" spans="1:7" ht="15.75" customHeight="1">
      <c r="A18" s="165" t="s">
        <v>58</v>
      </c>
      <c r="B18" s="166" t="s">
        <v>59</v>
      </c>
      <c r="C18" s="159">
        <f>'L 3 Rek'!G9</f>
        <v>0</v>
      </c>
      <c r="D18" s="109" t="str">
        <f>'L 3 Rek'!A17</f>
        <v>Mimostaveništní doprava</v>
      </c>
      <c r="E18" s="163"/>
      <c r="F18" s="164"/>
      <c r="G18" s="159">
        <f>'L 3 Rek'!I17</f>
        <v>0</v>
      </c>
    </row>
    <row r="19" spans="1:7" ht="15.75" customHeight="1">
      <c r="A19" s="167" t="s">
        <v>60</v>
      </c>
      <c r="B19" s="158"/>
      <c r="C19" s="159">
        <f>SUM(C15:C18)</f>
        <v>64181.93202000001</v>
      </c>
      <c r="D19" s="109" t="str">
        <f>'L 3 Rek'!A18</f>
        <v>Zařízení staveniště</v>
      </c>
      <c r="E19" s="163"/>
      <c r="F19" s="164"/>
      <c r="G19" s="159">
        <f>'L 3 Rek'!I18</f>
        <v>0</v>
      </c>
    </row>
    <row r="20" spans="1:7" ht="15.75" customHeight="1">
      <c r="A20" s="167"/>
      <c r="B20" s="158"/>
      <c r="C20" s="159"/>
      <c r="D20" s="109" t="str">
        <f>'L 3 Rek'!A19</f>
        <v>Provoz investora</v>
      </c>
      <c r="E20" s="163"/>
      <c r="F20" s="164"/>
      <c r="G20" s="159">
        <f>'L 3 Rek'!I19</f>
        <v>0</v>
      </c>
    </row>
    <row r="21" spans="1:7" ht="15.75" customHeight="1">
      <c r="A21" s="167" t="s">
        <v>30</v>
      </c>
      <c r="B21" s="158"/>
      <c r="C21" s="159">
        <f>'L 3 Rek'!I9</f>
        <v>0</v>
      </c>
      <c r="D21" s="109" t="str">
        <f>'L 3 Rek'!A20</f>
        <v>Kompletační činnost (IČD)</v>
      </c>
      <c r="E21" s="163"/>
      <c r="F21" s="164"/>
      <c r="G21" s="159">
        <f>'L 3 Rek'!I20</f>
        <v>0</v>
      </c>
    </row>
    <row r="22" spans="1:7" ht="15.75" customHeight="1">
      <c r="A22" s="168" t="s">
        <v>61</v>
      </c>
      <c r="B22" s="137"/>
      <c r="C22" s="159">
        <f>C19+C21</f>
        <v>64181.93202000001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64181.93202000001</v>
      </c>
      <c r="D23" s="172" t="s">
        <v>64</v>
      </c>
      <c r="E23" s="173"/>
      <c r="F23" s="174"/>
      <c r="G23" s="159">
        <f>'L 3 Rek'!H22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64181.93202000001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12836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77018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4"/>
  <dimension ref="A1:BE7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260</v>
      </c>
      <c r="I1" s="212"/>
    </row>
    <row r="2" spans="1:9" ht="13.5" thickBot="1">
      <c r="A2" s="213" t="s">
        <v>78</v>
      </c>
      <c r="B2" s="214"/>
      <c r="C2" s="215" t="s">
        <v>354</v>
      </c>
      <c r="D2" s="216"/>
      <c r="E2" s="217"/>
      <c r="F2" s="216"/>
      <c r="G2" s="218" t="s">
        <v>261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2.75">
      <c r="A7" s="318" t="str">
        <f>'L 3 Pol'!B7</f>
        <v>712A</v>
      </c>
      <c r="B7" s="70" t="str">
        <f>'L 3 Pol'!C7</f>
        <v>Přípravné a pomocné práce</v>
      </c>
      <c r="D7" s="230"/>
      <c r="E7" s="319">
        <f>'L 3 Pol'!BA16</f>
        <v>63429.836220000005</v>
      </c>
      <c r="F7" s="320">
        <f>'L 3 Pol'!BB16</f>
        <v>0</v>
      </c>
      <c r="G7" s="320">
        <f>'L 3 Pol'!BC16</f>
        <v>0</v>
      </c>
      <c r="H7" s="320">
        <f>'L 3 Pol'!BD16</f>
        <v>0</v>
      </c>
      <c r="I7" s="321">
        <f>'L 3 Pol'!BE16</f>
        <v>0</v>
      </c>
    </row>
    <row r="8" spans="1:9" s="137" customFormat="1" ht="13.5" thickBot="1">
      <c r="A8" s="318" t="str">
        <f>'L 3 Pol'!B17</f>
        <v>99</v>
      </c>
      <c r="B8" s="70" t="str">
        <f>'L 3 Pol'!C17</f>
        <v>Staveništní přesun hmot</v>
      </c>
      <c r="D8" s="230"/>
      <c r="E8" s="319">
        <f>'L 3 Pol'!BA19</f>
        <v>752.0958</v>
      </c>
      <c r="F8" s="320">
        <f>'L 3 Pol'!BB19</f>
        <v>0</v>
      </c>
      <c r="G8" s="320">
        <f>'L 3 Pol'!BC19</f>
        <v>0</v>
      </c>
      <c r="H8" s="320">
        <f>'L 3 Pol'!BD19</f>
        <v>0</v>
      </c>
      <c r="I8" s="321">
        <f>'L 3 Pol'!BE19</f>
        <v>0</v>
      </c>
    </row>
    <row r="9" spans="1:9" s="14" customFormat="1" ht="13.5" thickBot="1">
      <c r="A9" s="231"/>
      <c r="B9" s="232" t="s">
        <v>81</v>
      </c>
      <c r="C9" s="232"/>
      <c r="D9" s="233"/>
      <c r="E9" s="234">
        <f>SUM(E7:E8)</f>
        <v>64181.93202000001</v>
      </c>
      <c r="F9" s="235">
        <f>SUM(F7:F8)</f>
        <v>0</v>
      </c>
      <c r="G9" s="235">
        <f>SUM(G7:G8)</f>
        <v>0</v>
      </c>
      <c r="H9" s="235">
        <f>SUM(H7:H8)</f>
        <v>0</v>
      </c>
      <c r="I9" s="236">
        <f>SUM(I7:I8)</f>
        <v>0</v>
      </c>
    </row>
    <row r="10" spans="1:9" ht="12.7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57" ht="19.5" customHeight="1">
      <c r="A11" s="222" t="s">
        <v>82</v>
      </c>
      <c r="B11" s="222"/>
      <c r="C11" s="222"/>
      <c r="D11" s="222"/>
      <c r="E11" s="222"/>
      <c r="F11" s="222"/>
      <c r="G11" s="237"/>
      <c r="H11" s="222"/>
      <c r="I11" s="222"/>
      <c r="BA11" s="143"/>
      <c r="BB11" s="143"/>
      <c r="BC11" s="143"/>
      <c r="BD11" s="143"/>
      <c r="BE11" s="143"/>
    </row>
    <row r="12" ht="13.5" thickBot="1"/>
    <row r="13" spans="1:9" ht="12.75">
      <c r="A13" s="175" t="s">
        <v>83</v>
      </c>
      <c r="B13" s="176"/>
      <c r="C13" s="176"/>
      <c r="D13" s="238"/>
      <c r="E13" s="239" t="s">
        <v>84</v>
      </c>
      <c r="F13" s="240" t="s">
        <v>13</v>
      </c>
      <c r="G13" s="241" t="s">
        <v>85</v>
      </c>
      <c r="H13" s="242"/>
      <c r="I13" s="243" t="s">
        <v>84</v>
      </c>
    </row>
    <row r="14" spans="1:53" ht="12.75">
      <c r="A14" s="167" t="s">
        <v>167</v>
      </c>
      <c r="B14" s="158"/>
      <c r="C14" s="158"/>
      <c r="D14" s="244"/>
      <c r="E14" s="245">
        <v>0</v>
      </c>
      <c r="F14" s="246">
        <v>0</v>
      </c>
      <c r="G14" s="247">
        <v>64181.93202000001</v>
      </c>
      <c r="H14" s="248"/>
      <c r="I14" s="249">
        <f>E14+F14*G14/100</f>
        <v>0</v>
      </c>
      <c r="BA14" s="1">
        <v>0</v>
      </c>
    </row>
    <row r="15" spans="1:53" ht="12.75">
      <c r="A15" s="167" t="s">
        <v>168</v>
      </c>
      <c r="B15" s="158"/>
      <c r="C15" s="158"/>
      <c r="D15" s="244"/>
      <c r="E15" s="245">
        <v>0</v>
      </c>
      <c r="F15" s="246">
        <v>0</v>
      </c>
      <c r="G15" s="247">
        <v>64181.93202000001</v>
      </c>
      <c r="H15" s="248"/>
      <c r="I15" s="249">
        <f>E15+F15*G15/100</f>
        <v>0</v>
      </c>
      <c r="BA15" s="1">
        <v>0</v>
      </c>
    </row>
    <row r="16" spans="1:53" ht="12.75">
      <c r="A16" s="167" t="s">
        <v>169</v>
      </c>
      <c r="B16" s="158"/>
      <c r="C16" s="158"/>
      <c r="D16" s="244"/>
      <c r="E16" s="245">
        <v>0</v>
      </c>
      <c r="F16" s="246">
        <v>0</v>
      </c>
      <c r="G16" s="247">
        <v>64181.93202000001</v>
      </c>
      <c r="H16" s="248"/>
      <c r="I16" s="249">
        <f>E16+F16*G16/100</f>
        <v>0</v>
      </c>
      <c r="BA16" s="1">
        <v>0</v>
      </c>
    </row>
    <row r="17" spans="1:53" ht="12.75">
      <c r="A17" s="167" t="s">
        <v>170</v>
      </c>
      <c r="B17" s="158"/>
      <c r="C17" s="158"/>
      <c r="D17" s="244"/>
      <c r="E17" s="245">
        <v>0</v>
      </c>
      <c r="F17" s="246">
        <v>0</v>
      </c>
      <c r="G17" s="247">
        <v>64181.93202000001</v>
      </c>
      <c r="H17" s="248"/>
      <c r="I17" s="249">
        <f>E17+F17*G17/100</f>
        <v>0</v>
      </c>
      <c r="BA17" s="1">
        <v>0</v>
      </c>
    </row>
    <row r="18" spans="1:53" ht="12.75">
      <c r="A18" s="167" t="s">
        <v>171</v>
      </c>
      <c r="B18" s="158"/>
      <c r="C18" s="158"/>
      <c r="D18" s="244"/>
      <c r="E18" s="245">
        <v>0</v>
      </c>
      <c r="F18" s="246">
        <v>0</v>
      </c>
      <c r="G18" s="247">
        <v>64181.93202000001</v>
      </c>
      <c r="H18" s="248"/>
      <c r="I18" s="249">
        <f>E18+F18*G18/100</f>
        <v>0</v>
      </c>
      <c r="BA18" s="1">
        <v>1</v>
      </c>
    </row>
    <row r="19" spans="1:53" ht="12.75">
      <c r="A19" s="167" t="s">
        <v>172</v>
      </c>
      <c r="B19" s="158"/>
      <c r="C19" s="158"/>
      <c r="D19" s="244"/>
      <c r="E19" s="245">
        <v>0</v>
      </c>
      <c r="F19" s="246">
        <v>0</v>
      </c>
      <c r="G19" s="247">
        <v>64181.93202000001</v>
      </c>
      <c r="H19" s="248"/>
      <c r="I19" s="249">
        <f>E19+F19*G19/100</f>
        <v>0</v>
      </c>
      <c r="BA19" s="1">
        <v>1</v>
      </c>
    </row>
    <row r="20" spans="1:53" ht="12.75">
      <c r="A20" s="167" t="s">
        <v>173</v>
      </c>
      <c r="B20" s="158"/>
      <c r="C20" s="158"/>
      <c r="D20" s="244"/>
      <c r="E20" s="245">
        <v>0</v>
      </c>
      <c r="F20" s="246">
        <v>0</v>
      </c>
      <c r="G20" s="247">
        <v>64181.93202000001</v>
      </c>
      <c r="H20" s="248"/>
      <c r="I20" s="249">
        <f>E20+F20*G20/100</f>
        <v>0</v>
      </c>
      <c r="BA20" s="1">
        <v>2</v>
      </c>
    </row>
    <row r="21" spans="1:53" ht="12.75">
      <c r="A21" s="167" t="s">
        <v>174</v>
      </c>
      <c r="B21" s="158"/>
      <c r="C21" s="158"/>
      <c r="D21" s="244"/>
      <c r="E21" s="245">
        <v>0</v>
      </c>
      <c r="F21" s="246">
        <v>0</v>
      </c>
      <c r="G21" s="247">
        <v>64181.93202000001</v>
      </c>
      <c r="H21" s="248"/>
      <c r="I21" s="249">
        <f>E21+F21*G21/100</f>
        <v>0</v>
      </c>
      <c r="BA21" s="1">
        <v>2</v>
      </c>
    </row>
    <row r="22" spans="1:9" ht="13.5" thickBot="1">
      <c r="A22" s="250"/>
      <c r="B22" s="251" t="s">
        <v>86</v>
      </c>
      <c r="C22" s="252"/>
      <c r="D22" s="253"/>
      <c r="E22" s="254"/>
      <c r="F22" s="255"/>
      <c r="G22" s="255"/>
      <c r="H22" s="256">
        <f>SUM(I14:I21)</f>
        <v>0</v>
      </c>
      <c r="I22" s="257"/>
    </row>
    <row r="24" spans="2:9" ht="12.75">
      <c r="B24" s="14"/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18"/>
  <dimension ref="A1:CB9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'L 3 Rek'!H1</f>
        <v>3</v>
      </c>
      <c r="G3" s="268"/>
    </row>
    <row r="4" spans="1:7" ht="13.5" thickBot="1">
      <c r="A4" s="269" t="s">
        <v>78</v>
      </c>
      <c r="B4" s="214"/>
      <c r="C4" s="215" t="s">
        <v>354</v>
      </c>
      <c r="D4" s="270"/>
      <c r="E4" s="271" t="str">
        <f>'L 3 Rek'!G2</f>
        <v>Úprava atik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262</v>
      </c>
      <c r="C7" s="284" t="s">
        <v>263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265</v>
      </c>
      <c r="C8" s="295" t="s">
        <v>266</v>
      </c>
      <c r="D8" s="296" t="s">
        <v>142</v>
      </c>
      <c r="E8" s="297">
        <v>1.6488</v>
      </c>
      <c r="F8" s="297">
        <v>3130</v>
      </c>
      <c r="G8" s="298">
        <f>E8*F8</f>
        <v>5160.744</v>
      </c>
      <c r="H8" s="299">
        <v>2.25633999999991</v>
      </c>
      <c r="I8" s="300">
        <f>E8*H8</f>
        <v>3.7202533919998517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5160.744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12.75">
      <c r="A9" s="293">
        <v>2</v>
      </c>
      <c r="B9" s="294" t="s">
        <v>267</v>
      </c>
      <c r="C9" s="295" t="s">
        <v>268</v>
      </c>
      <c r="D9" s="296" t="s">
        <v>142</v>
      </c>
      <c r="E9" s="297">
        <v>1.6488</v>
      </c>
      <c r="F9" s="297">
        <v>248.5</v>
      </c>
      <c r="G9" s="298">
        <f>E9*F9</f>
        <v>409.7268</v>
      </c>
      <c r="H9" s="299">
        <v>0</v>
      </c>
      <c r="I9" s="300">
        <f>E9*H9</f>
        <v>0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409.7268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80" ht="12.75">
      <c r="A10" s="293">
        <v>3</v>
      </c>
      <c r="B10" s="294" t="s">
        <v>269</v>
      </c>
      <c r="C10" s="295" t="s">
        <v>270</v>
      </c>
      <c r="D10" s="296" t="s">
        <v>153</v>
      </c>
      <c r="E10" s="297">
        <v>0.086</v>
      </c>
      <c r="F10" s="297">
        <v>25200</v>
      </c>
      <c r="G10" s="298">
        <f>E10*F10</f>
        <v>2167.2</v>
      </c>
      <c r="H10" s="299">
        <v>1.01850000000013</v>
      </c>
      <c r="I10" s="300">
        <f>E10*H10</f>
        <v>0.08759100000001117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2167.2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80" ht="22.5">
      <c r="A11" s="293">
        <v>4</v>
      </c>
      <c r="B11" s="294" t="s">
        <v>271</v>
      </c>
      <c r="C11" s="295" t="s">
        <v>272</v>
      </c>
      <c r="D11" s="296" t="s">
        <v>117</v>
      </c>
      <c r="E11" s="297">
        <v>72.5986</v>
      </c>
      <c r="F11" s="297">
        <v>355</v>
      </c>
      <c r="G11" s="298">
        <f>E11*F11</f>
        <v>25772.503</v>
      </c>
      <c r="H11" s="299">
        <v>0.00212000000000145</v>
      </c>
      <c r="I11" s="300">
        <f>E11*H11</f>
        <v>0.15390903200010528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25772.503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22.5">
      <c r="A12" s="293">
        <v>5</v>
      </c>
      <c r="B12" s="294" t="s">
        <v>273</v>
      </c>
      <c r="C12" s="295" t="s">
        <v>274</v>
      </c>
      <c r="D12" s="296" t="s">
        <v>117</v>
      </c>
      <c r="E12" s="297">
        <v>72.5986</v>
      </c>
      <c r="F12" s="297">
        <v>59.7</v>
      </c>
      <c r="G12" s="298">
        <f>E12*F12</f>
        <v>4334.136420000001</v>
      </c>
      <c r="H12" s="299">
        <v>0.000340000000000007</v>
      </c>
      <c r="I12" s="300">
        <f>E12*H12</f>
        <v>0.024683524000000512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4334.136420000001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6</v>
      </c>
      <c r="B13" s="294" t="s">
        <v>136</v>
      </c>
      <c r="C13" s="295" t="s">
        <v>275</v>
      </c>
      <c r="D13" s="296" t="s">
        <v>117</v>
      </c>
      <c r="E13" s="297">
        <v>50.5228</v>
      </c>
      <c r="F13" s="297">
        <v>75</v>
      </c>
      <c r="G13" s="298">
        <f>E13*F13</f>
        <v>3789.2099999999996</v>
      </c>
      <c r="H13" s="299">
        <v>0.00300000000000011</v>
      </c>
      <c r="I13" s="300">
        <f>E13*H13</f>
        <v>0.15156840000000554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3789.2099999999996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7</v>
      </c>
      <c r="B14" s="294" t="s">
        <v>276</v>
      </c>
      <c r="C14" s="295" t="s">
        <v>277</v>
      </c>
      <c r="D14" s="296" t="s">
        <v>117</v>
      </c>
      <c r="E14" s="297">
        <v>46.3455</v>
      </c>
      <c r="F14" s="297">
        <v>312</v>
      </c>
      <c r="G14" s="298">
        <f>E14*F14</f>
        <v>14459.796</v>
      </c>
      <c r="H14" s="299">
        <v>0.0115600000000029</v>
      </c>
      <c r="I14" s="300">
        <f>E14*H14</f>
        <v>0.5357539800001344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14459.796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8</v>
      </c>
      <c r="B15" s="294" t="s">
        <v>140</v>
      </c>
      <c r="C15" s="295" t="s">
        <v>141</v>
      </c>
      <c r="D15" s="296" t="s">
        <v>142</v>
      </c>
      <c r="E15" s="297">
        <v>4.3156</v>
      </c>
      <c r="F15" s="297">
        <v>1700</v>
      </c>
      <c r="G15" s="298">
        <f>E15*F15</f>
        <v>7336.5199999999995</v>
      </c>
      <c r="H15" s="299">
        <v>0.0200000000000102</v>
      </c>
      <c r="I15" s="300">
        <f>E15*H15</f>
        <v>0.08631200000004402</v>
      </c>
      <c r="J15" s="299"/>
      <c r="K15" s="300">
        <f>E15*J15</f>
        <v>0</v>
      </c>
      <c r="O15" s="292">
        <v>2</v>
      </c>
      <c r="AA15" s="261">
        <v>3</v>
      </c>
      <c r="AB15" s="261">
        <v>1</v>
      </c>
      <c r="AC15" s="261" t="s">
        <v>140</v>
      </c>
      <c r="AZ15" s="261">
        <v>1</v>
      </c>
      <c r="BA15" s="261">
        <f>IF(AZ15=1,G15,0)</f>
        <v>7336.5199999999995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3</v>
      </c>
      <c r="CB15" s="292">
        <v>1</v>
      </c>
    </row>
    <row r="16" spans="1:57" ht="12.75">
      <c r="A16" s="302"/>
      <c r="B16" s="303" t="s">
        <v>103</v>
      </c>
      <c r="C16" s="304" t="s">
        <v>264</v>
      </c>
      <c r="D16" s="305"/>
      <c r="E16" s="306"/>
      <c r="F16" s="307"/>
      <c r="G16" s="308">
        <f>SUM(G7:G15)</f>
        <v>63429.836220000005</v>
      </c>
      <c r="H16" s="309"/>
      <c r="I16" s="310">
        <f>SUM(I7:I15)</f>
        <v>4.760071328000152</v>
      </c>
      <c r="J16" s="309"/>
      <c r="K16" s="310">
        <f>SUM(K7:K15)</f>
        <v>0</v>
      </c>
      <c r="O16" s="292">
        <v>4</v>
      </c>
      <c r="BA16" s="311">
        <f>SUM(BA7:BA15)</f>
        <v>63429.836220000005</v>
      </c>
      <c r="BB16" s="311">
        <f>SUM(BB7:BB15)</f>
        <v>0</v>
      </c>
      <c r="BC16" s="311">
        <f>SUM(BC7:BC15)</f>
        <v>0</v>
      </c>
      <c r="BD16" s="311">
        <f>SUM(BD7:BD15)</f>
        <v>0</v>
      </c>
      <c r="BE16" s="311">
        <f>SUM(BE7:BE15)</f>
        <v>0</v>
      </c>
    </row>
    <row r="17" spans="1:15" ht="12.75">
      <c r="A17" s="282" t="s">
        <v>100</v>
      </c>
      <c r="B17" s="283" t="s">
        <v>148</v>
      </c>
      <c r="C17" s="284" t="s">
        <v>149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9</v>
      </c>
      <c r="B18" s="294" t="s">
        <v>151</v>
      </c>
      <c r="C18" s="295" t="s">
        <v>152</v>
      </c>
      <c r="D18" s="296" t="s">
        <v>153</v>
      </c>
      <c r="E18" s="297">
        <v>4.7601</v>
      </c>
      <c r="F18" s="297">
        <v>158</v>
      </c>
      <c r="G18" s="298">
        <f>E18*F18</f>
        <v>752.0958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752.0958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103</v>
      </c>
      <c r="C19" s="304" t="s">
        <v>150</v>
      </c>
      <c r="D19" s="305"/>
      <c r="E19" s="306"/>
      <c r="F19" s="307"/>
      <c r="G19" s="308">
        <f>SUM(G17:G18)</f>
        <v>752.0958</v>
      </c>
      <c r="H19" s="309"/>
      <c r="I19" s="310">
        <f>SUM(I17:I18)</f>
        <v>0</v>
      </c>
      <c r="J19" s="309"/>
      <c r="K19" s="310">
        <f>SUM(K17:K18)</f>
        <v>0</v>
      </c>
      <c r="O19" s="292">
        <v>4</v>
      </c>
      <c r="BA19" s="311">
        <f>SUM(BA17:BA18)</f>
        <v>752.0958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ht="12.75">
      <c r="E34" s="261"/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spans="1:7" ht="12.75">
      <c r="A43" s="301"/>
      <c r="B43" s="301"/>
      <c r="C43" s="301"/>
      <c r="D43" s="301"/>
      <c r="E43" s="301"/>
      <c r="F43" s="301"/>
      <c r="G43" s="301"/>
    </row>
    <row r="44" spans="1:7" ht="12.75">
      <c r="A44" s="301"/>
      <c r="B44" s="301"/>
      <c r="C44" s="301"/>
      <c r="D44" s="301"/>
      <c r="E44" s="301"/>
      <c r="F44" s="301"/>
      <c r="G44" s="301"/>
    </row>
    <row r="45" spans="1:7" ht="12.75">
      <c r="A45" s="301"/>
      <c r="B45" s="301"/>
      <c r="C45" s="301"/>
      <c r="D45" s="301"/>
      <c r="E45" s="301"/>
      <c r="F45" s="301"/>
      <c r="G45" s="301"/>
    </row>
    <row r="46" spans="1:7" ht="12.75">
      <c r="A46" s="301"/>
      <c r="B46" s="301"/>
      <c r="C46" s="301"/>
      <c r="D46" s="301"/>
      <c r="E46" s="301"/>
      <c r="F46" s="301"/>
      <c r="G46" s="30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spans="1:2" ht="12.75">
      <c r="A78" s="312"/>
      <c r="B78" s="312"/>
    </row>
    <row r="79" spans="1:7" ht="12.75">
      <c r="A79" s="301"/>
      <c r="B79" s="301"/>
      <c r="C79" s="313"/>
      <c r="D79" s="313"/>
      <c r="E79" s="314"/>
      <c r="F79" s="313"/>
      <c r="G79" s="315"/>
    </row>
    <row r="80" spans="1:7" ht="12.75">
      <c r="A80" s="316"/>
      <c r="B80" s="316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  <row r="83" spans="1:7" ht="12.75">
      <c r="A83" s="301"/>
      <c r="B83" s="301"/>
      <c r="C83" s="301"/>
      <c r="D83" s="301"/>
      <c r="E83" s="317"/>
      <c r="F83" s="301"/>
      <c r="G83" s="301"/>
    </row>
    <row r="84" spans="1:7" ht="12.75">
      <c r="A84" s="301"/>
      <c r="B84" s="301"/>
      <c r="C84" s="301"/>
      <c r="D84" s="301"/>
      <c r="E84" s="317"/>
      <c r="F84" s="301"/>
      <c r="G84" s="301"/>
    </row>
    <row r="85" spans="1:7" ht="12.75">
      <c r="A85" s="301"/>
      <c r="B85" s="301"/>
      <c r="C85" s="301"/>
      <c r="D85" s="301"/>
      <c r="E85" s="317"/>
      <c r="F85" s="301"/>
      <c r="G85" s="301"/>
    </row>
    <row r="86" spans="1:7" ht="12.75">
      <c r="A86" s="301"/>
      <c r="B86" s="301"/>
      <c r="C86" s="301"/>
      <c r="D86" s="301"/>
      <c r="E86" s="317"/>
      <c r="F86" s="301"/>
      <c r="G86" s="301"/>
    </row>
    <row r="87" spans="1:7" ht="12.75">
      <c r="A87" s="301"/>
      <c r="B87" s="301"/>
      <c r="C87" s="301"/>
      <c r="D87" s="301"/>
      <c r="E87" s="317"/>
      <c r="F87" s="301"/>
      <c r="G87" s="301"/>
    </row>
    <row r="88" spans="1:7" ht="12.75">
      <c r="A88" s="301"/>
      <c r="B88" s="301"/>
      <c r="C88" s="301"/>
      <c r="D88" s="301"/>
      <c r="E88" s="317"/>
      <c r="F88" s="301"/>
      <c r="G88" s="301"/>
    </row>
    <row r="89" spans="1:7" ht="12.75">
      <c r="A89" s="301"/>
      <c r="B89" s="301"/>
      <c r="C89" s="301"/>
      <c r="D89" s="301"/>
      <c r="E89" s="317"/>
      <c r="F89" s="301"/>
      <c r="G89" s="301"/>
    </row>
    <row r="90" spans="1:7" ht="12.75">
      <c r="A90" s="301"/>
      <c r="B90" s="301"/>
      <c r="C90" s="301"/>
      <c r="D90" s="301"/>
      <c r="E90" s="317"/>
      <c r="F90" s="301"/>
      <c r="G90" s="301"/>
    </row>
    <row r="91" spans="1:7" ht="12.75">
      <c r="A91" s="301"/>
      <c r="B91" s="301"/>
      <c r="C91" s="301"/>
      <c r="D91" s="301"/>
      <c r="E91" s="317"/>
      <c r="F91" s="301"/>
      <c r="G91" s="301"/>
    </row>
    <row r="92" spans="1:7" ht="12.75">
      <c r="A92" s="301"/>
      <c r="B92" s="301"/>
      <c r="C92" s="301"/>
      <c r="D92" s="301"/>
      <c r="E92" s="317"/>
      <c r="F92" s="301"/>
      <c r="G9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5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345</v>
      </c>
      <c r="D2" s="105" t="s">
        <v>355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352</v>
      </c>
      <c r="B5" s="118"/>
      <c r="C5" s="119" t="s">
        <v>353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'L 8 Rek'!E8</f>
        <v>0</v>
      </c>
      <c r="D15" s="160" t="str">
        <f>'L 8 Rek'!A13</f>
        <v>Ztížené výrobní podmínky</v>
      </c>
      <c r="E15" s="161"/>
      <c r="F15" s="162"/>
      <c r="G15" s="159">
        <f>'L 8 Rek'!I13</f>
        <v>0</v>
      </c>
    </row>
    <row r="16" spans="1:7" ht="15.75" customHeight="1">
      <c r="A16" s="157" t="s">
        <v>54</v>
      </c>
      <c r="B16" s="158" t="s">
        <v>55</v>
      </c>
      <c r="C16" s="159">
        <f>'L 8 Rek'!F8</f>
        <v>80781.25</v>
      </c>
      <c r="D16" s="109" t="str">
        <f>'L 8 Rek'!A14</f>
        <v>Oborová přirážka</v>
      </c>
      <c r="E16" s="163"/>
      <c r="F16" s="164"/>
      <c r="G16" s="159">
        <f>'L 8 Rek'!I14</f>
        <v>0</v>
      </c>
    </row>
    <row r="17" spans="1:7" ht="15.75" customHeight="1">
      <c r="A17" s="157" t="s">
        <v>56</v>
      </c>
      <c r="B17" s="158" t="s">
        <v>57</v>
      </c>
      <c r="C17" s="159">
        <f>'L 8 Rek'!H8</f>
        <v>0</v>
      </c>
      <c r="D17" s="109" t="str">
        <f>'L 8 Rek'!A15</f>
        <v>Přesun stavebních kapacit</v>
      </c>
      <c r="E17" s="163"/>
      <c r="F17" s="164"/>
      <c r="G17" s="159">
        <f>'L 8 Rek'!I15</f>
        <v>0</v>
      </c>
    </row>
    <row r="18" spans="1:7" ht="15.75" customHeight="1">
      <c r="A18" s="165" t="s">
        <v>58</v>
      </c>
      <c r="B18" s="166" t="s">
        <v>59</v>
      </c>
      <c r="C18" s="159">
        <f>'L 8 Rek'!G8</f>
        <v>0</v>
      </c>
      <c r="D18" s="109" t="str">
        <f>'L 8 Rek'!A16</f>
        <v>Mimostaveništní doprava</v>
      </c>
      <c r="E18" s="163"/>
      <c r="F18" s="164"/>
      <c r="G18" s="159">
        <f>'L 8 Rek'!I16</f>
        <v>0</v>
      </c>
    </row>
    <row r="19" spans="1:7" ht="15.75" customHeight="1">
      <c r="A19" s="167" t="s">
        <v>60</v>
      </c>
      <c r="B19" s="158"/>
      <c r="C19" s="159">
        <f>SUM(C15:C18)</f>
        <v>80781.25</v>
      </c>
      <c r="D19" s="109" t="str">
        <f>'L 8 Rek'!A17</f>
        <v>Zařízení staveniště</v>
      </c>
      <c r="E19" s="163"/>
      <c r="F19" s="164"/>
      <c r="G19" s="159">
        <f>'L 8 Rek'!I17</f>
        <v>0</v>
      </c>
    </row>
    <row r="20" spans="1:7" ht="15.75" customHeight="1">
      <c r="A20" s="167"/>
      <c r="B20" s="158"/>
      <c r="C20" s="159"/>
      <c r="D20" s="109" t="str">
        <f>'L 8 Rek'!A18</f>
        <v>Provoz investora</v>
      </c>
      <c r="E20" s="163"/>
      <c r="F20" s="164"/>
      <c r="G20" s="159">
        <f>'L 8 Rek'!I18</f>
        <v>0</v>
      </c>
    </row>
    <row r="21" spans="1:7" ht="15.75" customHeight="1">
      <c r="A21" s="167" t="s">
        <v>30</v>
      </c>
      <c r="B21" s="158"/>
      <c r="C21" s="159">
        <f>'L 8 Rek'!I8</f>
        <v>0</v>
      </c>
      <c r="D21" s="109" t="str">
        <f>'L 8 Rek'!A19</f>
        <v>Kompletační činnost (IČD)</v>
      </c>
      <c r="E21" s="163"/>
      <c r="F21" s="164"/>
      <c r="G21" s="159">
        <f>'L 8 Rek'!I19</f>
        <v>0</v>
      </c>
    </row>
    <row r="22" spans="1:7" ht="15.75" customHeight="1">
      <c r="A22" s="168" t="s">
        <v>61</v>
      </c>
      <c r="B22" s="137"/>
      <c r="C22" s="159">
        <f>C19+C21</f>
        <v>80781.25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80781.25</v>
      </c>
      <c r="D23" s="172" t="s">
        <v>64</v>
      </c>
      <c r="E23" s="173"/>
      <c r="F23" s="174"/>
      <c r="G23" s="159">
        <f>'L 8 Rek'!H21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80781.25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16156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96937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6"/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345</v>
      </c>
      <c r="I1" s="212"/>
    </row>
    <row r="2" spans="1:9" ht="13.5" thickBot="1">
      <c r="A2" s="213" t="s">
        <v>78</v>
      </c>
      <c r="B2" s="214"/>
      <c r="C2" s="215" t="s">
        <v>354</v>
      </c>
      <c r="D2" s="216"/>
      <c r="E2" s="217"/>
      <c r="F2" s="216"/>
      <c r="G2" s="218" t="s">
        <v>355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3.5" thickBot="1">
      <c r="A7" s="318" t="str">
        <f>'L 8 Pol'!B7</f>
        <v>713/1</v>
      </c>
      <c r="B7" s="70" t="str">
        <f>'L 8 Pol'!C7</f>
        <v>Přípravné a pomocné práce</v>
      </c>
      <c r="D7" s="230"/>
      <c r="E7" s="319">
        <f>'L 8 Pol'!BA9</f>
        <v>0</v>
      </c>
      <c r="F7" s="320">
        <f>'L 8 Pol'!BB9</f>
        <v>80781.25</v>
      </c>
      <c r="G7" s="320">
        <f>'L 8 Pol'!BC9</f>
        <v>0</v>
      </c>
      <c r="H7" s="320">
        <f>'L 8 Pol'!BD9</f>
        <v>0</v>
      </c>
      <c r="I7" s="321">
        <f>'L 8 Pol'!BE9</f>
        <v>0</v>
      </c>
    </row>
    <row r="8" spans="1:9" s="14" customFormat="1" ht="13.5" thickBot="1">
      <c r="A8" s="231"/>
      <c r="B8" s="232" t="s">
        <v>81</v>
      </c>
      <c r="C8" s="232"/>
      <c r="D8" s="233"/>
      <c r="E8" s="234">
        <f>SUM(E7:E7)</f>
        <v>0</v>
      </c>
      <c r="F8" s="235">
        <f>SUM(F7:F7)</f>
        <v>80781.25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82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83</v>
      </c>
      <c r="B12" s="176"/>
      <c r="C12" s="176"/>
      <c r="D12" s="238"/>
      <c r="E12" s="239" t="s">
        <v>84</v>
      </c>
      <c r="F12" s="240" t="s">
        <v>13</v>
      </c>
      <c r="G12" s="241" t="s">
        <v>85</v>
      </c>
      <c r="H12" s="242"/>
      <c r="I12" s="243" t="s">
        <v>84</v>
      </c>
    </row>
    <row r="13" spans="1:53" ht="12.75">
      <c r="A13" s="167" t="s">
        <v>167</v>
      </c>
      <c r="B13" s="158"/>
      <c r="C13" s="158"/>
      <c r="D13" s="244"/>
      <c r="E13" s="245">
        <v>0</v>
      </c>
      <c r="F13" s="246">
        <v>0</v>
      </c>
      <c r="G13" s="247">
        <v>80781.25</v>
      </c>
      <c r="H13" s="248"/>
      <c r="I13" s="249">
        <f>E13+F13*G13/100</f>
        <v>0</v>
      </c>
      <c r="BA13" s="1">
        <v>0</v>
      </c>
    </row>
    <row r="14" spans="1:53" ht="12.75">
      <c r="A14" s="167" t="s">
        <v>168</v>
      </c>
      <c r="B14" s="158"/>
      <c r="C14" s="158"/>
      <c r="D14" s="244"/>
      <c r="E14" s="245">
        <v>0</v>
      </c>
      <c r="F14" s="246">
        <v>0</v>
      </c>
      <c r="G14" s="247">
        <v>80781.25</v>
      </c>
      <c r="H14" s="248"/>
      <c r="I14" s="249">
        <f>E14+F14*G14/100</f>
        <v>0</v>
      </c>
      <c r="BA14" s="1">
        <v>0</v>
      </c>
    </row>
    <row r="15" spans="1:53" ht="12.75">
      <c r="A15" s="167" t="s">
        <v>169</v>
      </c>
      <c r="B15" s="158"/>
      <c r="C15" s="158"/>
      <c r="D15" s="244"/>
      <c r="E15" s="245">
        <v>0</v>
      </c>
      <c r="F15" s="246">
        <v>0</v>
      </c>
      <c r="G15" s="247">
        <v>80781.25</v>
      </c>
      <c r="H15" s="248"/>
      <c r="I15" s="249">
        <f>E15+F15*G15/100</f>
        <v>0</v>
      </c>
      <c r="BA15" s="1">
        <v>0</v>
      </c>
    </row>
    <row r="16" spans="1:53" ht="12.75">
      <c r="A16" s="167" t="s">
        <v>170</v>
      </c>
      <c r="B16" s="158"/>
      <c r="C16" s="158"/>
      <c r="D16" s="244"/>
      <c r="E16" s="245">
        <v>0</v>
      </c>
      <c r="F16" s="246">
        <v>0</v>
      </c>
      <c r="G16" s="247">
        <v>80781.25</v>
      </c>
      <c r="H16" s="248"/>
      <c r="I16" s="249">
        <f>E16+F16*G16/100</f>
        <v>0</v>
      </c>
      <c r="BA16" s="1">
        <v>0</v>
      </c>
    </row>
    <row r="17" spans="1:53" ht="12.75">
      <c r="A17" s="167" t="s">
        <v>171</v>
      </c>
      <c r="B17" s="158"/>
      <c r="C17" s="158"/>
      <c r="D17" s="244"/>
      <c r="E17" s="245">
        <v>0</v>
      </c>
      <c r="F17" s="246">
        <v>0</v>
      </c>
      <c r="G17" s="247">
        <v>80781.25</v>
      </c>
      <c r="H17" s="248"/>
      <c r="I17" s="249">
        <f>E17+F17*G17/100</f>
        <v>0</v>
      </c>
      <c r="BA17" s="1">
        <v>1</v>
      </c>
    </row>
    <row r="18" spans="1:53" ht="12.75">
      <c r="A18" s="167" t="s">
        <v>172</v>
      </c>
      <c r="B18" s="158"/>
      <c r="C18" s="158"/>
      <c r="D18" s="244"/>
      <c r="E18" s="245">
        <v>0</v>
      </c>
      <c r="F18" s="246">
        <v>0</v>
      </c>
      <c r="G18" s="247">
        <v>80781.25</v>
      </c>
      <c r="H18" s="248"/>
      <c r="I18" s="249">
        <f>E18+F18*G18/100</f>
        <v>0</v>
      </c>
      <c r="BA18" s="1">
        <v>1</v>
      </c>
    </row>
    <row r="19" spans="1:53" ht="12.75">
      <c r="A19" s="167" t="s">
        <v>173</v>
      </c>
      <c r="B19" s="158"/>
      <c r="C19" s="158"/>
      <c r="D19" s="244"/>
      <c r="E19" s="245">
        <v>0</v>
      </c>
      <c r="F19" s="246">
        <v>0</v>
      </c>
      <c r="G19" s="247">
        <v>80781.25</v>
      </c>
      <c r="H19" s="248"/>
      <c r="I19" s="249">
        <f>E19+F19*G19/100</f>
        <v>0</v>
      </c>
      <c r="BA19" s="1">
        <v>2</v>
      </c>
    </row>
    <row r="20" spans="1:53" ht="12.75">
      <c r="A20" s="167" t="s">
        <v>174</v>
      </c>
      <c r="B20" s="158"/>
      <c r="C20" s="158"/>
      <c r="D20" s="244"/>
      <c r="E20" s="245">
        <v>0</v>
      </c>
      <c r="F20" s="246">
        <v>0</v>
      </c>
      <c r="G20" s="247">
        <v>80781.25</v>
      </c>
      <c r="H20" s="248"/>
      <c r="I20" s="249">
        <f>E20+F20*G20/100</f>
        <v>0</v>
      </c>
      <c r="BA20" s="1">
        <v>2</v>
      </c>
    </row>
    <row r="21" spans="1:9" ht="13.5" thickBot="1">
      <c r="A21" s="250"/>
      <c r="B21" s="251" t="s">
        <v>86</v>
      </c>
      <c r="C21" s="252"/>
      <c r="D21" s="253"/>
      <c r="E21" s="254"/>
      <c r="F21" s="255"/>
      <c r="G21" s="255"/>
      <c r="H21" s="256">
        <f>SUM(I13:I20)</f>
        <v>0</v>
      </c>
      <c r="I21" s="257"/>
    </row>
    <row r="23" spans="2:9" ht="12.75">
      <c r="B23" s="14"/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19"/>
  <dimension ref="A1:CB8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'L 8 Rek'!H1</f>
        <v>8</v>
      </c>
      <c r="G3" s="268"/>
    </row>
    <row r="4" spans="1:7" ht="13.5" thickBot="1">
      <c r="A4" s="269" t="s">
        <v>78</v>
      </c>
      <c r="B4" s="214"/>
      <c r="C4" s="215" t="s">
        <v>354</v>
      </c>
      <c r="D4" s="270"/>
      <c r="E4" s="271" t="str">
        <f>'L 8 Rek'!G2</f>
        <v>Střešní krytina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183</v>
      </c>
      <c r="C7" s="284" t="s">
        <v>263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357</v>
      </c>
      <c r="C8" s="295" t="s">
        <v>358</v>
      </c>
      <c r="D8" s="296" t="s">
        <v>117</v>
      </c>
      <c r="E8" s="297">
        <v>129.25</v>
      </c>
      <c r="F8" s="297">
        <v>625</v>
      </c>
      <c r="G8" s="298">
        <f>E8*F8</f>
        <v>80781.25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7</v>
      </c>
      <c r="AC8" s="261">
        <v>7</v>
      </c>
      <c r="AZ8" s="261">
        <v>2</v>
      </c>
      <c r="BA8" s="261">
        <f>IF(AZ8=1,G8,0)</f>
        <v>0</v>
      </c>
      <c r="BB8" s="261">
        <f>IF(AZ8=2,G8,0)</f>
        <v>80781.25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7</v>
      </c>
    </row>
    <row r="9" spans="1:57" ht="12.75">
      <c r="A9" s="302"/>
      <c r="B9" s="303" t="s">
        <v>103</v>
      </c>
      <c r="C9" s="304" t="s">
        <v>356</v>
      </c>
      <c r="D9" s="305"/>
      <c r="E9" s="306"/>
      <c r="F9" s="307"/>
      <c r="G9" s="308">
        <f>SUM(G7:G8)</f>
        <v>80781.25</v>
      </c>
      <c r="H9" s="309"/>
      <c r="I9" s="310">
        <f>SUM(I7:I8)</f>
        <v>0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80781.25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ht="12.75">
      <c r="E10" s="261"/>
    </row>
    <row r="11" ht="12.75">
      <c r="E11" s="261"/>
    </row>
    <row r="12" ht="12.75">
      <c r="E12" s="261"/>
    </row>
    <row r="13" ht="12.75">
      <c r="E13" s="261"/>
    </row>
    <row r="14" ht="12.75">
      <c r="E14" s="261"/>
    </row>
    <row r="15" ht="12.75">
      <c r="E15" s="261"/>
    </row>
    <row r="16" ht="12.75">
      <c r="E16" s="261"/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spans="1:7" ht="12.75">
      <c r="A33" s="301"/>
      <c r="B33" s="301"/>
      <c r="C33" s="301"/>
      <c r="D33" s="301"/>
      <c r="E33" s="301"/>
      <c r="F33" s="301"/>
      <c r="G33" s="301"/>
    </row>
    <row r="34" spans="1:7" ht="12.75">
      <c r="A34" s="301"/>
      <c r="B34" s="301"/>
      <c r="C34" s="301"/>
      <c r="D34" s="301"/>
      <c r="E34" s="301"/>
      <c r="F34" s="301"/>
      <c r="G34" s="301"/>
    </row>
    <row r="35" spans="1:7" ht="12.75">
      <c r="A35" s="301"/>
      <c r="B35" s="301"/>
      <c r="C35" s="301"/>
      <c r="D35" s="301"/>
      <c r="E35" s="301"/>
      <c r="F35" s="301"/>
      <c r="G35" s="301"/>
    </row>
    <row r="36" spans="1:7" ht="12.75">
      <c r="A36" s="301"/>
      <c r="B36" s="301"/>
      <c r="C36" s="301"/>
      <c r="D36" s="301"/>
      <c r="E36" s="301"/>
      <c r="F36" s="301"/>
      <c r="G36" s="30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spans="1:2" ht="12.75">
      <c r="A68" s="312"/>
      <c r="B68" s="312"/>
    </row>
    <row r="69" spans="1:7" ht="12.75">
      <c r="A69" s="301"/>
      <c r="B69" s="301"/>
      <c r="C69" s="313"/>
      <c r="D69" s="313"/>
      <c r="E69" s="314"/>
      <c r="F69" s="313"/>
      <c r="G69" s="315"/>
    </row>
    <row r="70" spans="1:7" ht="12.75">
      <c r="A70" s="316"/>
      <c r="B70" s="316"/>
      <c r="C70" s="301"/>
      <c r="D70" s="301"/>
      <c r="E70" s="317"/>
      <c r="F70" s="301"/>
      <c r="G70" s="301"/>
    </row>
    <row r="71" spans="1:7" ht="12.75">
      <c r="A71" s="301"/>
      <c r="B71" s="301"/>
      <c r="C71" s="301"/>
      <c r="D71" s="301"/>
      <c r="E71" s="317"/>
      <c r="F71" s="301"/>
      <c r="G71" s="301"/>
    </row>
    <row r="72" spans="1:7" ht="12.75">
      <c r="A72" s="301"/>
      <c r="B72" s="301"/>
      <c r="C72" s="301"/>
      <c r="D72" s="301"/>
      <c r="E72" s="317"/>
      <c r="F72" s="301"/>
      <c r="G72" s="301"/>
    </row>
    <row r="73" spans="1:7" ht="12.75">
      <c r="A73" s="301"/>
      <c r="B73" s="301"/>
      <c r="C73" s="301"/>
      <c r="D73" s="301"/>
      <c r="E73" s="317"/>
      <c r="F73" s="301"/>
      <c r="G73" s="301"/>
    </row>
    <row r="74" spans="1:7" ht="12.75">
      <c r="A74" s="301"/>
      <c r="B74" s="301"/>
      <c r="C74" s="301"/>
      <c r="D74" s="301"/>
      <c r="E74" s="317"/>
      <c r="F74" s="301"/>
      <c r="G74" s="301"/>
    </row>
    <row r="75" spans="1:7" ht="12.75">
      <c r="A75" s="301"/>
      <c r="B75" s="301"/>
      <c r="C75" s="301"/>
      <c r="D75" s="301"/>
      <c r="E75" s="317"/>
      <c r="F75" s="301"/>
      <c r="G75" s="301"/>
    </row>
    <row r="76" spans="1:7" ht="12.75">
      <c r="A76" s="301"/>
      <c r="B76" s="301"/>
      <c r="C76" s="301"/>
      <c r="D76" s="301"/>
      <c r="E76" s="317"/>
      <c r="F76" s="301"/>
      <c r="G76" s="301"/>
    </row>
    <row r="77" spans="1:7" ht="12.75">
      <c r="A77" s="301"/>
      <c r="B77" s="301"/>
      <c r="C77" s="301"/>
      <c r="D77" s="301"/>
      <c r="E77" s="317"/>
      <c r="F77" s="301"/>
      <c r="G77" s="301"/>
    </row>
    <row r="78" spans="1:7" ht="12.75">
      <c r="A78" s="301"/>
      <c r="B78" s="301"/>
      <c r="C78" s="301"/>
      <c r="D78" s="301"/>
      <c r="E78" s="317"/>
      <c r="F78" s="301"/>
      <c r="G78" s="301"/>
    </row>
    <row r="79" spans="1:7" ht="12.75">
      <c r="A79" s="301"/>
      <c r="B79" s="301"/>
      <c r="C79" s="301"/>
      <c r="D79" s="301"/>
      <c r="E79" s="317"/>
      <c r="F79" s="301"/>
      <c r="G79" s="301"/>
    </row>
    <row r="80" spans="1:7" ht="12.75">
      <c r="A80" s="301"/>
      <c r="B80" s="301"/>
      <c r="C80" s="301"/>
      <c r="D80" s="301"/>
      <c r="E80" s="317"/>
      <c r="F80" s="301"/>
      <c r="G80" s="301"/>
    </row>
    <row r="81" spans="1:7" ht="12.75">
      <c r="A81" s="301"/>
      <c r="B81" s="301"/>
      <c r="C81" s="301"/>
      <c r="D81" s="301"/>
      <c r="E81" s="317"/>
      <c r="F81" s="301"/>
      <c r="G81" s="301"/>
    </row>
    <row r="82" spans="1:7" ht="12.75">
      <c r="A82" s="301"/>
      <c r="B82" s="301"/>
      <c r="C82" s="301"/>
      <c r="D82" s="301"/>
      <c r="E82" s="317"/>
      <c r="F82" s="301"/>
      <c r="G82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176</v>
      </c>
      <c r="I1" s="212"/>
    </row>
    <row r="2" spans="1:9" ht="13.5" thickBot="1">
      <c r="A2" s="213" t="s">
        <v>78</v>
      </c>
      <c r="B2" s="214"/>
      <c r="C2" s="215" t="s">
        <v>109</v>
      </c>
      <c r="D2" s="216"/>
      <c r="E2" s="217"/>
      <c r="F2" s="216"/>
      <c r="G2" s="218" t="s">
        <v>177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2.75">
      <c r="A7" s="318" t="str">
        <f>'a 4 Pol'!B7</f>
        <v>Z 766</v>
      </c>
      <c r="B7" s="70" t="str">
        <f>'a 4 Pol'!C7</f>
        <v>Výměna otvorových výplní</v>
      </c>
      <c r="D7" s="230"/>
      <c r="E7" s="319">
        <f>'a 4 Pol'!BA9</f>
        <v>0</v>
      </c>
      <c r="F7" s="320">
        <f>'a 4 Pol'!BB9</f>
        <v>-34622.12</v>
      </c>
      <c r="G7" s="320">
        <f>'a 4 Pol'!BC9</f>
        <v>0</v>
      </c>
      <c r="H7" s="320">
        <f>'a 4 Pol'!BD9</f>
        <v>0</v>
      </c>
      <c r="I7" s="321">
        <f>'a 4 Pol'!BE9</f>
        <v>0</v>
      </c>
    </row>
    <row r="8" spans="1:9" s="137" customFormat="1" ht="12.75">
      <c r="A8" s="318" t="str">
        <f>'a 4 Pol'!B10</f>
        <v>713/1</v>
      </c>
      <c r="B8" s="70" t="str">
        <f>'a 4 Pol'!C10</f>
        <v>Zateplení střešního pláště</v>
      </c>
      <c r="D8" s="230"/>
      <c r="E8" s="319">
        <f>'a 4 Pol'!BA17</f>
        <v>0</v>
      </c>
      <c r="F8" s="320">
        <f>'a 4 Pol'!BB17</f>
        <v>71855.27270400003</v>
      </c>
      <c r="G8" s="320">
        <f>'a 4 Pol'!BC17</f>
        <v>0</v>
      </c>
      <c r="H8" s="320">
        <f>'a 4 Pol'!BD17</f>
        <v>0</v>
      </c>
      <c r="I8" s="321">
        <f>'a 4 Pol'!BE17</f>
        <v>0</v>
      </c>
    </row>
    <row r="9" spans="1:9" s="137" customFormat="1" ht="12.75">
      <c r="A9" s="318" t="str">
        <f>'a 4 Pol'!B18</f>
        <v>762</v>
      </c>
      <c r="B9" s="70" t="str">
        <f>'a 4 Pol'!C18</f>
        <v>Konstrukce tesařské</v>
      </c>
      <c r="D9" s="230"/>
      <c r="E9" s="319">
        <f>'a 4 Pol'!BA31</f>
        <v>0</v>
      </c>
      <c r="F9" s="320">
        <f>'a 4 Pol'!BB31</f>
        <v>-64436.7201</v>
      </c>
      <c r="G9" s="320">
        <f>'a 4 Pol'!BC31</f>
        <v>0</v>
      </c>
      <c r="H9" s="320">
        <f>'a 4 Pol'!BD31</f>
        <v>0</v>
      </c>
      <c r="I9" s="321">
        <f>'a 4 Pol'!BE31</f>
        <v>0</v>
      </c>
    </row>
    <row r="10" spans="1:9" s="137" customFormat="1" ht="13.5" thickBot="1">
      <c r="A10" s="318" t="str">
        <f>'a 4 Pol'!B32</f>
        <v>763</v>
      </c>
      <c r="B10" s="70" t="str">
        <f>'a 4 Pol'!C32</f>
        <v>Dřevostavby</v>
      </c>
      <c r="D10" s="230"/>
      <c r="E10" s="319">
        <f>'a 4 Pol'!BA41</f>
        <v>0</v>
      </c>
      <c r="F10" s="320">
        <f>'a 4 Pol'!BB41</f>
        <v>85117.504</v>
      </c>
      <c r="G10" s="320">
        <f>'a 4 Pol'!BC41</f>
        <v>0</v>
      </c>
      <c r="H10" s="320">
        <f>'a 4 Pol'!BD41</f>
        <v>0</v>
      </c>
      <c r="I10" s="321">
        <f>'a 4 Pol'!BE41</f>
        <v>0</v>
      </c>
    </row>
    <row r="11" spans="1:9" s="14" customFormat="1" ht="13.5" thickBot="1">
      <c r="A11" s="231"/>
      <c r="B11" s="232" t="s">
        <v>81</v>
      </c>
      <c r="C11" s="232"/>
      <c r="D11" s="233"/>
      <c r="E11" s="234">
        <f>SUM(E7:E10)</f>
        <v>0</v>
      </c>
      <c r="F11" s="235">
        <f>SUM(F7:F10)</f>
        <v>57913.93660400003</v>
      </c>
      <c r="G11" s="235">
        <f>SUM(G7:G10)</f>
        <v>0</v>
      </c>
      <c r="H11" s="235">
        <f>SUM(H7:H10)</f>
        <v>0</v>
      </c>
      <c r="I11" s="236">
        <f>SUM(I7:I10)</f>
        <v>0</v>
      </c>
    </row>
    <row r="12" spans="1:9" ht="12.7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57" ht="19.5" customHeight="1">
      <c r="A13" s="222" t="s">
        <v>82</v>
      </c>
      <c r="B13" s="222"/>
      <c r="C13" s="222"/>
      <c r="D13" s="222"/>
      <c r="E13" s="222"/>
      <c r="F13" s="222"/>
      <c r="G13" s="237"/>
      <c r="H13" s="222"/>
      <c r="I13" s="222"/>
      <c r="BA13" s="143"/>
      <c r="BB13" s="143"/>
      <c r="BC13" s="143"/>
      <c r="BD13" s="143"/>
      <c r="BE13" s="143"/>
    </row>
    <row r="14" ht="13.5" thickBot="1"/>
    <row r="15" spans="1:9" ht="12.75">
      <c r="A15" s="175" t="s">
        <v>83</v>
      </c>
      <c r="B15" s="176"/>
      <c r="C15" s="176"/>
      <c r="D15" s="238"/>
      <c r="E15" s="239" t="s">
        <v>84</v>
      </c>
      <c r="F15" s="240" t="s">
        <v>13</v>
      </c>
      <c r="G15" s="241" t="s">
        <v>85</v>
      </c>
      <c r="H15" s="242"/>
      <c r="I15" s="243" t="s">
        <v>84</v>
      </c>
    </row>
    <row r="16" spans="1:53" ht="12.75">
      <c r="A16" s="167" t="s">
        <v>167</v>
      </c>
      <c r="B16" s="158"/>
      <c r="C16" s="158"/>
      <c r="D16" s="244"/>
      <c r="E16" s="245">
        <v>0</v>
      </c>
      <c r="F16" s="246">
        <v>0</v>
      </c>
      <c r="G16" s="247">
        <v>57913.93660400003</v>
      </c>
      <c r="H16" s="248"/>
      <c r="I16" s="249">
        <f>E16+F16*G16/100</f>
        <v>0</v>
      </c>
      <c r="BA16" s="1">
        <v>0</v>
      </c>
    </row>
    <row r="17" spans="1:53" ht="12.75">
      <c r="A17" s="167" t="s">
        <v>168</v>
      </c>
      <c r="B17" s="158"/>
      <c r="C17" s="158"/>
      <c r="D17" s="244"/>
      <c r="E17" s="245">
        <v>0</v>
      </c>
      <c r="F17" s="246">
        <v>0</v>
      </c>
      <c r="G17" s="247">
        <v>57913.93660400003</v>
      </c>
      <c r="H17" s="248"/>
      <c r="I17" s="249">
        <f>E17+F17*G17/100</f>
        <v>0</v>
      </c>
      <c r="BA17" s="1">
        <v>0</v>
      </c>
    </row>
    <row r="18" spans="1:53" ht="12.75">
      <c r="A18" s="167" t="s">
        <v>169</v>
      </c>
      <c r="B18" s="158"/>
      <c r="C18" s="158"/>
      <c r="D18" s="244"/>
      <c r="E18" s="245">
        <v>0</v>
      </c>
      <c r="F18" s="246">
        <v>0</v>
      </c>
      <c r="G18" s="247">
        <v>57913.93660400003</v>
      </c>
      <c r="H18" s="248"/>
      <c r="I18" s="249">
        <f>E18+F18*G18/100</f>
        <v>0</v>
      </c>
      <c r="BA18" s="1">
        <v>0</v>
      </c>
    </row>
    <row r="19" spans="1:53" ht="12.75">
      <c r="A19" s="167" t="s">
        <v>170</v>
      </c>
      <c r="B19" s="158"/>
      <c r="C19" s="158"/>
      <c r="D19" s="244"/>
      <c r="E19" s="245">
        <v>0</v>
      </c>
      <c r="F19" s="246">
        <v>0</v>
      </c>
      <c r="G19" s="247">
        <v>57913.93660400003</v>
      </c>
      <c r="H19" s="248"/>
      <c r="I19" s="249">
        <f>E19+F19*G19/100</f>
        <v>0</v>
      </c>
      <c r="BA19" s="1">
        <v>0</v>
      </c>
    </row>
    <row r="20" spans="1:53" ht="12.75">
      <c r="A20" s="167" t="s">
        <v>171</v>
      </c>
      <c r="B20" s="158"/>
      <c r="C20" s="158"/>
      <c r="D20" s="244"/>
      <c r="E20" s="245">
        <v>0</v>
      </c>
      <c r="F20" s="246">
        <v>0</v>
      </c>
      <c r="G20" s="247">
        <v>57913.93660400003</v>
      </c>
      <c r="H20" s="248"/>
      <c r="I20" s="249">
        <f>E20+F20*G20/100</f>
        <v>0</v>
      </c>
      <c r="BA20" s="1">
        <v>1</v>
      </c>
    </row>
    <row r="21" spans="1:53" ht="12.75">
      <c r="A21" s="167" t="s">
        <v>172</v>
      </c>
      <c r="B21" s="158"/>
      <c r="C21" s="158"/>
      <c r="D21" s="244"/>
      <c r="E21" s="245">
        <v>0</v>
      </c>
      <c r="F21" s="246">
        <v>0</v>
      </c>
      <c r="G21" s="247">
        <v>57913.93660400003</v>
      </c>
      <c r="H21" s="248"/>
      <c r="I21" s="249">
        <f>E21+F21*G21/100</f>
        <v>0</v>
      </c>
      <c r="BA21" s="1">
        <v>1</v>
      </c>
    </row>
    <row r="22" spans="1:53" ht="12.75">
      <c r="A22" s="167" t="s">
        <v>173</v>
      </c>
      <c r="B22" s="158"/>
      <c r="C22" s="158"/>
      <c r="D22" s="244"/>
      <c r="E22" s="245">
        <v>0</v>
      </c>
      <c r="F22" s="246">
        <v>0</v>
      </c>
      <c r="G22" s="247">
        <v>57913.93660400003</v>
      </c>
      <c r="H22" s="248"/>
      <c r="I22" s="249">
        <f>E22+F22*G22/100</f>
        <v>0</v>
      </c>
      <c r="BA22" s="1">
        <v>2</v>
      </c>
    </row>
    <row r="23" spans="1:53" ht="12.75">
      <c r="A23" s="167" t="s">
        <v>174</v>
      </c>
      <c r="B23" s="158"/>
      <c r="C23" s="158"/>
      <c r="D23" s="244"/>
      <c r="E23" s="245">
        <v>0</v>
      </c>
      <c r="F23" s="246">
        <v>0</v>
      </c>
      <c r="G23" s="247">
        <v>57913.93660400003</v>
      </c>
      <c r="H23" s="248"/>
      <c r="I23" s="249">
        <f>E23+F23*G23/100</f>
        <v>0</v>
      </c>
      <c r="BA23" s="1">
        <v>2</v>
      </c>
    </row>
    <row r="24" spans="1:9" ht="13.5" thickBot="1">
      <c r="A24" s="250"/>
      <c r="B24" s="251" t="s">
        <v>86</v>
      </c>
      <c r="C24" s="252"/>
      <c r="D24" s="253"/>
      <c r="E24" s="254"/>
      <c r="F24" s="255"/>
      <c r="G24" s="255"/>
      <c r="H24" s="256">
        <f>SUM(I16:I23)</f>
        <v>0</v>
      </c>
      <c r="I24" s="257"/>
    </row>
    <row r="26" spans="2:9" ht="12.75">
      <c r="B26" s="14"/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14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87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3</v>
      </c>
      <c r="B3" s="206"/>
      <c r="C3" s="207" t="s">
        <v>106</v>
      </c>
      <c r="D3" s="265"/>
      <c r="E3" s="266" t="s">
        <v>88</v>
      </c>
      <c r="F3" s="267" t="str">
        <f>'a 4 Rek'!H1</f>
        <v>4</v>
      </c>
      <c r="G3" s="268"/>
    </row>
    <row r="4" spans="1:7" ht="13.5" thickBot="1">
      <c r="A4" s="269" t="s">
        <v>78</v>
      </c>
      <c r="B4" s="214"/>
      <c r="C4" s="215" t="s">
        <v>109</v>
      </c>
      <c r="D4" s="270"/>
      <c r="E4" s="271" t="str">
        <f>'a 4 Rek'!G2</f>
        <v>Zateplení půdy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89</v>
      </c>
      <c r="B6" s="278" t="s">
        <v>90</v>
      </c>
      <c r="C6" s="278" t="s">
        <v>91</v>
      </c>
      <c r="D6" s="278" t="s">
        <v>92</v>
      </c>
      <c r="E6" s="279" t="s">
        <v>93</v>
      </c>
      <c r="F6" s="278" t="s">
        <v>94</v>
      </c>
      <c r="G6" s="280" t="s">
        <v>95</v>
      </c>
      <c r="H6" s="281" t="s">
        <v>96</v>
      </c>
      <c r="I6" s="281" t="s">
        <v>97</v>
      </c>
      <c r="J6" s="281" t="s">
        <v>98</v>
      </c>
      <c r="K6" s="281" t="s">
        <v>99</v>
      </c>
    </row>
    <row r="7" spans="1:15" ht="12.75">
      <c r="A7" s="282" t="s">
        <v>100</v>
      </c>
      <c r="B7" s="283" t="s">
        <v>178</v>
      </c>
      <c r="C7" s="284" t="s">
        <v>179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181</v>
      </c>
      <c r="C8" s="295" t="s">
        <v>182</v>
      </c>
      <c r="D8" s="296" t="s">
        <v>124</v>
      </c>
      <c r="E8" s="297">
        <v>-4</v>
      </c>
      <c r="F8" s="297">
        <v>8655.53</v>
      </c>
      <c r="G8" s="298">
        <f>E8*F8</f>
        <v>-34622.12</v>
      </c>
      <c r="H8" s="299">
        <v>0</v>
      </c>
      <c r="I8" s="300">
        <f>E8*H8</f>
        <v>0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2</v>
      </c>
      <c r="BA8" s="261">
        <f>IF(AZ8=1,G8,0)</f>
        <v>0</v>
      </c>
      <c r="BB8" s="261">
        <f>IF(AZ8=2,G8,0)</f>
        <v>-34622.12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103</v>
      </c>
      <c r="C9" s="304" t="s">
        <v>180</v>
      </c>
      <c r="D9" s="305"/>
      <c r="E9" s="306"/>
      <c r="F9" s="307"/>
      <c r="G9" s="308">
        <f>SUM(G7:G8)</f>
        <v>-34622.12</v>
      </c>
      <c r="H9" s="309"/>
      <c r="I9" s="310">
        <f>SUM(I7:I8)</f>
        <v>0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-34622.12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100</v>
      </c>
      <c r="B10" s="283" t="s">
        <v>183</v>
      </c>
      <c r="C10" s="284" t="s">
        <v>184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22.5">
      <c r="A11" s="293">
        <v>2</v>
      </c>
      <c r="B11" s="294" t="s">
        <v>186</v>
      </c>
      <c r="C11" s="295" t="s">
        <v>187</v>
      </c>
      <c r="D11" s="296" t="s">
        <v>117</v>
      </c>
      <c r="E11" s="297">
        <v>109.48</v>
      </c>
      <c r="F11" s="297">
        <v>642</v>
      </c>
      <c r="G11" s="298">
        <f>E11*F11</f>
        <v>70286.16</v>
      </c>
      <c r="H11" s="299">
        <v>0.0181499999999915</v>
      </c>
      <c r="I11" s="300">
        <f>E11*H11</f>
        <v>1.9870619999990695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7</v>
      </c>
      <c r="AC11" s="261">
        <v>7</v>
      </c>
      <c r="AZ11" s="261">
        <v>2</v>
      </c>
      <c r="BA11" s="261">
        <f>IF(AZ11=1,G11,0)</f>
        <v>0</v>
      </c>
      <c r="BB11" s="261">
        <f>IF(AZ11=2,G11,0)</f>
        <v>70286.16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7</v>
      </c>
    </row>
    <row r="12" spans="1:80" ht="22.5">
      <c r="A12" s="293">
        <v>3</v>
      </c>
      <c r="B12" s="294" t="s">
        <v>188</v>
      </c>
      <c r="C12" s="295" t="s">
        <v>189</v>
      </c>
      <c r="D12" s="296" t="s">
        <v>117</v>
      </c>
      <c r="E12" s="297">
        <v>109.48</v>
      </c>
      <c r="F12" s="297">
        <v>238.26</v>
      </c>
      <c r="G12" s="298">
        <f>E12*F12</f>
        <v>26084.7048</v>
      </c>
      <c r="H12" s="299">
        <v>0</v>
      </c>
      <c r="I12" s="300">
        <f>E12*H12</f>
        <v>0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7</v>
      </c>
      <c r="AC12" s="261">
        <v>7</v>
      </c>
      <c r="AZ12" s="261">
        <v>2</v>
      </c>
      <c r="BA12" s="261">
        <f>IF(AZ12=1,G12,0)</f>
        <v>0</v>
      </c>
      <c r="BB12" s="261">
        <f>IF(AZ12=2,G12,0)</f>
        <v>26084.7048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7</v>
      </c>
    </row>
    <row r="13" spans="1:80" ht="22.5">
      <c r="A13" s="293">
        <v>4</v>
      </c>
      <c r="B13" s="294" t="s">
        <v>188</v>
      </c>
      <c r="C13" s="295" t="s">
        <v>189</v>
      </c>
      <c r="D13" s="296" t="s">
        <v>117</v>
      </c>
      <c r="E13" s="297">
        <v>-301.0548</v>
      </c>
      <c r="F13" s="297">
        <v>238.26</v>
      </c>
      <c r="G13" s="298">
        <f>E13*F13</f>
        <v>-71729.31664799999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7</v>
      </c>
      <c r="AC13" s="261">
        <v>7</v>
      </c>
      <c r="AZ13" s="261">
        <v>2</v>
      </c>
      <c r="BA13" s="261">
        <f>IF(AZ13=1,G13,0)</f>
        <v>0</v>
      </c>
      <c r="BB13" s="261">
        <f>IF(AZ13=2,G13,0)</f>
        <v>-71729.31664799999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7</v>
      </c>
    </row>
    <row r="14" spans="1:80" ht="12.75">
      <c r="A14" s="293">
        <v>5</v>
      </c>
      <c r="B14" s="294" t="s">
        <v>190</v>
      </c>
      <c r="C14" s="295" t="s">
        <v>191</v>
      </c>
      <c r="D14" s="296" t="s">
        <v>117</v>
      </c>
      <c r="E14" s="297">
        <v>109.48</v>
      </c>
      <c r="F14" s="297">
        <v>129.5</v>
      </c>
      <c r="G14" s="298">
        <f>E14*F14</f>
        <v>14177.66</v>
      </c>
      <c r="H14" s="299">
        <v>0.000189999999999912</v>
      </c>
      <c r="I14" s="300">
        <f>E14*H14</f>
        <v>0.020801199999990368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7</v>
      </c>
      <c r="AC14" s="261">
        <v>7</v>
      </c>
      <c r="AZ14" s="261">
        <v>2</v>
      </c>
      <c r="BA14" s="261">
        <f>IF(AZ14=1,G14,0)</f>
        <v>0</v>
      </c>
      <c r="BB14" s="261">
        <f>IF(AZ14=2,G14,0)</f>
        <v>14177.66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7</v>
      </c>
    </row>
    <row r="15" spans="1:80" ht="22.5">
      <c r="A15" s="293">
        <v>6</v>
      </c>
      <c r="B15" s="294" t="s">
        <v>157</v>
      </c>
      <c r="C15" s="295" t="s">
        <v>192</v>
      </c>
      <c r="D15" s="296" t="s">
        <v>117</v>
      </c>
      <c r="E15" s="297">
        <v>-204.3856</v>
      </c>
      <c r="F15" s="297">
        <v>257.33</v>
      </c>
      <c r="G15" s="298">
        <f>E15*F15</f>
        <v>-52594.546448</v>
      </c>
      <c r="H15" s="299">
        <v>0</v>
      </c>
      <c r="I15" s="300">
        <f>E15*H15</f>
        <v>0</v>
      </c>
      <c r="J15" s="299"/>
      <c r="K15" s="300">
        <f>E15*J15</f>
        <v>0</v>
      </c>
      <c r="O15" s="292">
        <v>2</v>
      </c>
      <c r="AA15" s="261">
        <v>12</v>
      </c>
      <c r="AB15" s="261">
        <v>0</v>
      </c>
      <c r="AC15" s="261">
        <v>6</v>
      </c>
      <c r="AZ15" s="261">
        <v>2</v>
      </c>
      <c r="BA15" s="261">
        <f>IF(AZ15=1,G15,0)</f>
        <v>0</v>
      </c>
      <c r="BB15" s="261">
        <f>IF(AZ15=2,G15,0)</f>
        <v>-52594.546448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12</v>
      </c>
      <c r="CB15" s="292">
        <v>0</v>
      </c>
    </row>
    <row r="16" spans="1:80" ht="22.5">
      <c r="A16" s="293">
        <v>7</v>
      </c>
      <c r="B16" s="294" t="s">
        <v>193</v>
      </c>
      <c r="C16" s="295" t="s">
        <v>194</v>
      </c>
      <c r="D16" s="296" t="s">
        <v>117</v>
      </c>
      <c r="E16" s="297">
        <v>353.8455</v>
      </c>
      <c r="F16" s="297">
        <v>242</v>
      </c>
      <c r="G16" s="298">
        <f>E16*F16</f>
        <v>85630.611</v>
      </c>
      <c r="H16" s="299">
        <v>0</v>
      </c>
      <c r="I16" s="300">
        <f>E16*H16</f>
        <v>0</v>
      </c>
      <c r="J16" s="299"/>
      <c r="K16" s="300">
        <f>E16*J16</f>
        <v>0</v>
      </c>
      <c r="O16" s="292">
        <v>2</v>
      </c>
      <c r="AA16" s="261">
        <v>12</v>
      </c>
      <c r="AB16" s="261">
        <v>0</v>
      </c>
      <c r="AC16" s="261">
        <v>7</v>
      </c>
      <c r="AZ16" s="261">
        <v>2</v>
      </c>
      <c r="BA16" s="261">
        <f>IF(AZ16=1,G16,0)</f>
        <v>0</v>
      </c>
      <c r="BB16" s="261">
        <f>IF(AZ16=2,G16,0)</f>
        <v>85630.611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12</v>
      </c>
      <c r="CB16" s="292">
        <v>0</v>
      </c>
    </row>
    <row r="17" spans="1:57" ht="12.75">
      <c r="A17" s="302"/>
      <c r="B17" s="303" t="s">
        <v>103</v>
      </c>
      <c r="C17" s="304" t="s">
        <v>185</v>
      </c>
      <c r="D17" s="305"/>
      <c r="E17" s="306"/>
      <c r="F17" s="307"/>
      <c r="G17" s="308">
        <f>SUM(G10:G16)</f>
        <v>71855.27270400003</v>
      </c>
      <c r="H17" s="309"/>
      <c r="I17" s="310">
        <f>SUM(I10:I16)</f>
        <v>2.00786319999906</v>
      </c>
      <c r="J17" s="309"/>
      <c r="K17" s="310">
        <f>SUM(K10:K16)</f>
        <v>0</v>
      </c>
      <c r="O17" s="292">
        <v>4</v>
      </c>
      <c r="BA17" s="311">
        <f>SUM(BA10:BA16)</f>
        <v>0</v>
      </c>
      <c r="BB17" s="311">
        <f>SUM(BB10:BB16)</f>
        <v>71855.27270400003</v>
      </c>
      <c r="BC17" s="311">
        <f>SUM(BC10:BC16)</f>
        <v>0</v>
      </c>
      <c r="BD17" s="311">
        <f>SUM(BD10:BD16)</f>
        <v>0</v>
      </c>
      <c r="BE17" s="311">
        <f>SUM(BE10:BE16)</f>
        <v>0</v>
      </c>
    </row>
    <row r="18" spans="1:15" ht="12.75">
      <c r="A18" s="282" t="s">
        <v>100</v>
      </c>
      <c r="B18" s="283" t="s">
        <v>195</v>
      </c>
      <c r="C18" s="284" t="s">
        <v>196</v>
      </c>
      <c r="D18" s="285"/>
      <c r="E18" s="286"/>
      <c r="F18" s="286"/>
      <c r="G18" s="287"/>
      <c r="H18" s="288"/>
      <c r="I18" s="289"/>
      <c r="J18" s="290"/>
      <c r="K18" s="291"/>
      <c r="O18" s="292">
        <v>1</v>
      </c>
    </row>
    <row r="19" spans="1:80" ht="12.75">
      <c r="A19" s="293">
        <v>8</v>
      </c>
      <c r="B19" s="294" t="s">
        <v>198</v>
      </c>
      <c r="C19" s="295" t="s">
        <v>199</v>
      </c>
      <c r="D19" s="296" t="s">
        <v>142</v>
      </c>
      <c r="E19" s="297">
        <v>3.9498</v>
      </c>
      <c r="F19" s="297">
        <v>658</v>
      </c>
      <c r="G19" s="298">
        <f>E19*F19</f>
        <v>2598.9684</v>
      </c>
      <c r="H19" s="299">
        <v>0.00122</v>
      </c>
      <c r="I19" s="300">
        <f>E19*H19</f>
        <v>0.004818756</v>
      </c>
      <c r="J19" s="299">
        <v>0</v>
      </c>
      <c r="K19" s="300">
        <f>E19*J19</f>
        <v>0</v>
      </c>
      <c r="O19" s="292">
        <v>2</v>
      </c>
      <c r="AA19" s="261">
        <v>1</v>
      </c>
      <c r="AB19" s="261">
        <v>7</v>
      </c>
      <c r="AC19" s="261">
        <v>7</v>
      </c>
      <c r="AZ19" s="261">
        <v>2</v>
      </c>
      <c r="BA19" s="261">
        <f>IF(AZ19=1,G19,0)</f>
        <v>0</v>
      </c>
      <c r="BB19" s="261">
        <f>IF(AZ19=2,G19,0)</f>
        <v>2598.9684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1</v>
      </c>
      <c r="CB19" s="292">
        <v>7</v>
      </c>
    </row>
    <row r="20" spans="1:80" ht="12.75">
      <c r="A20" s="293">
        <v>9</v>
      </c>
      <c r="B20" s="294" t="s">
        <v>200</v>
      </c>
      <c r="C20" s="295" t="s">
        <v>201</v>
      </c>
      <c r="D20" s="296" t="s">
        <v>124</v>
      </c>
      <c r="E20" s="297">
        <v>22</v>
      </c>
      <c r="F20" s="297">
        <v>24.7</v>
      </c>
      <c r="G20" s="298">
        <f>E20*F20</f>
        <v>543.4</v>
      </c>
      <c r="H20" s="299">
        <v>0</v>
      </c>
      <c r="I20" s="300">
        <f>E20*H20</f>
        <v>0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7</v>
      </c>
      <c r="AC20" s="261">
        <v>7</v>
      </c>
      <c r="AZ20" s="261">
        <v>2</v>
      </c>
      <c r="BA20" s="261">
        <f>IF(AZ20=1,G20,0)</f>
        <v>0</v>
      </c>
      <c r="BB20" s="261">
        <f>IF(AZ20=2,G20,0)</f>
        <v>543.4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7</v>
      </c>
    </row>
    <row r="21" spans="1:80" ht="22.5">
      <c r="A21" s="293">
        <v>10</v>
      </c>
      <c r="B21" s="294" t="s">
        <v>202</v>
      </c>
      <c r="C21" s="295" t="s">
        <v>203</v>
      </c>
      <c r="D21" s="296" t="s">
        <v>127</v>
      </c>
      <c r="E21" s="297">
        <v>107.8</v>
      </c>
      <c r="F21" s="297">
        <v>193.47</v>
      </c>
      <c r="G21" s="298">
        <f>E21*F21</f>
        <v>20856.066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7</v>
      </c>
      <c r="AC21" s="261">
        <v>7</v>
      </c>
      <c r="AZ21" s="261">
        <v>2</v>
      </c>
      <c r="BA21" s="261">
        <f>IF(AZ21=1,G21,0)</f>
        <v>0</v>
      </c>
      <c r="BB21" s="261">
        <f>IF(AZ21=2,G21,0)</f>
        <v>20856.066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7</v>
      </c>
    </row>
    <row r="22" spans="1:80" ht="22.5">
      <c r="A22" s="293">
        <v>11</v>
      </c>
      <c r="B22" s="294" t="s">
        <v>202</v>
      </c>
      <c r="C22" s="295" t="s">
        <v>203</v>
      </c>
      <c r="D22" s="296" t="s">
        <v>127</v>
      </c>
      <c r="E22" s="297">
        <v>-354</v>
      </c>
      <c r="F22" s="297">
        <v>193.47</v>
      </c>
      <c r="G22" s="298">
        <f>E22*F22</f>
        <v>-68488.38</v>
      </c>
      <c r="H22" s="299">
        <v>0</v>
      </c>
      <c r="I22" s="300">
        <f>E22*H22</f>
        <v>0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7</v>
      </c>
      <c r="AC22" s="261">
        <v>7</v>
      </c>
      <c r="AZ22" s="261">
        <v>2</v>
      </c>
      <c r="BA22" s="261">
        <f>IF(AZ22=1,G22,0)</f>
        <v>0</v>
      </c>
      <c r="BB22" s="261">
        <f>IF(AZ22=2,G22,0)</f>
        <v>-68488.38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7</v>
      </c>
    </row>
    <row r="23" spans="1:80" ht="22.5">
      <c r="A23" s="293">
        <v>12</v>
      </c>
      <c r="B23" s="294" t="s">
        <v>204</v>
      </c>
      <c r="C23" s="295" t="s">
        <v>205</v>
      </c>
      <c r="D23" s="296" t="s">
        <v>127</v>
      </c>
      <c r="E23" s="297">
        <v>80.65</v>
      </c>
      <c r="F23" s="297">
        <v>271.5</v>
      </c>
      <c r="G23" s="298">
        <f>E23*F23</f>
        <v>21896.475000000002</v>
      </c>
      <c r="H23" s="299">
        <v>0.0102499999999992</v>
      </c>
      <c r="I23" s="300">
        <f>E23*H23</f>
        <v>0.8266624999999356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7</v>
      </c>
      <c r="AC23" s="261">
        <v>7</v>
      </c>
      <c r="AZ23" s="261">
        <v>2</v>
      </c>
      <c r="BA23" s="261">
        <f>IF(AZ23=1,G23,0)</f>
        <v>0</v>
      </c>
      <c r="BB23" s="261">
        <f>IF(AZ23=2,G23,0)</f>
        <v>21896.475000000002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7</v>
      </c>
    </row>
    <row r="24" spans="1:80" ht="22.5">
      <c r="A24" s="293">
        <v>13</v>
      </c>
      <c r="B24" s="294" t="s">
        <v>206</v>
      </c>
      <c r="C24" s="295" t="s">
        <v>207</v>
      </c>
      <c r="D24" s="296" t="s">
        <v>127</v>
      </c>
      <c r="E24" s="297">
        <v>41.2</v>
      </c>
      <c r="F24" s="297">
        <v>275</v>
      </c>
      <c r="G24" s="298">
        <f>E24*F24</f>
        <v>11330</v>
      </c>
      <c r="H24" s="299">
        <v>0.000490000000000101</v>
      </c>
      <c r="I24" s="300">
        <f>E24*H24</f>
        <v>0.020188000000004164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7</v>
      </c>
      <c r="AC24" s="261">
        <v>7</v>
      </c>
      <c r="AZ24" s="261">
        <v>2</v>
      </c>
      <c r="BA24" s="261">
        <f>IF(AZ24=1,G24,0)</f>
        <v>0</v>
      </c>
      <c r="BB24" s="261">
        <f>IF(AZ24=2,G24,0)</f>
        <v>11330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7</v>
      </c>
    </row>
    <row r="25" spans="1:80" ht="12.75">
      <c r="A25" s="293">
        <v>14</v>
      </c>
      <c r="B25" s="294" t="s">
        <v>208</v>
      </c>
      <c r="C25" s="295" t="s">
        <v>209</v>
      </c>
      <c r="D25" s="296" t="s">
        <v>142</v>
      </c>
      <c r="E25" s="297">
        <v>3.9498</v>
      </c>
      <c r="F25" s="297">
        <v>882</v>
      </c>
      <c r="G25" s="298">
        <f>E25*F25</f>
        <v>3483.7236000000003</v>
      </c>
      <c r="H25" s="299">
        <v>0.0235700000000065</v>
      </c>
      <c r="I25" s="300">
        <f>E25*H25</f>
        <v>0.09309678600002567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7</v>
      </c>
      <c r="AC25" s="261">
        <v>7</v>
      </c>
      <c r="AZ25" s="261">
        <v>2</v>
      </c>
      <c r="BA25" s="261">
        <f>IF(AZ25=1,G25,0)</f>
        <v>0</v>
      </c>
      <c r="BB25" s="261">
        <f>IF(AZ25=2,G25,0)</f>
        <v>3483.7236000000003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7</v>
      </c>
    </row>
    <row r="26" spans="1:80" ht="12.75">
      <c r="A26" s="293">
        <v>15</v>
      </c>
      <c r="B26" s="294" t="s">
        <v>210</v>
      </c>
      <c r="C26" s="295" t="s">
        <v>211</v>
      </c>
      <c r="D26" s="296" t="s">
        <v>102</v>
      </c>
      <c r="E26" s="297">
        <v>22</v>
      </c>
      <c r="F26" s="297">
        <v>45</v>
      </c>
      <c r="G26" s="298">
        <f>E26*F26</f>
        <v>990</v>
      </c>
      <c r="H26" s="299">
        <v>0.000499999999999723</v>
      </c>
      <c r="I26" s="300">
        <f>E26*H26</f>
        <v>0.010999999999993905</v>
      </c>
      <c r="J26" s="299"/>
      <c r="K26" s="300">
        <f>E26*J26</f>
        <v>0</v>
      </c>
      <c r="O26" s="292">
        <v>2</v>
      </c>
      <c r="AA26" s="261">
        <v>3</v>
      </c>
      <c r="AB26" s="261">
        <v>7</v>
      </c>
      <c r="AC26" s="261">
        <v>31179106</v>
      </c>
      <c r="AZ26" s="261">
        <v>2</v>
      </c>
      <c r="BA26" s="261">
        <f>IF(AZ26=1,G26,0)</f>
        <v>0</v>
      </c>
      <c r="BB26" s="261">
        <f>IF(AZ26=2,G26,0)</f>
        <v>990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3</v>
      </c>
      <c r="CB26" s="292">
        <v>7</v>
      </c>
    </row>
    <row r="27" spans="1:80" ht="22.5">
      <c r="A27" s="293">
        <v>16</v>
      </c>
      <c r="B27" s="294" t="s">
        <v>157</v>
      </c>
      <c r="C27" s="295" t="s">
        <v>212</v>
      </c>
      <c r="D27" s="296" t="s">
        <v>117</v>
      </c>
      <c r="E27" s="297">
        <v>-301.0548</v>
      </c>
      <c r="F27" s="297">
        <v>225</v>
      </c>
      <c r="G27" s="298">
        <f>E27*F27</f>
        <v>-67737.33</v>
      </c>
      <c r="H27" s="299">
        <v>0</v>
      </c>
      <c r="I27" s="300">
        <f>E27*H27</f>
        <v>0</v>
      </c>
      <c r="J27" s="299"/>
      <c r="K27" s="300">
        <f>E27*J27</f>
        <v>0</v>
      </c>
      <c r="O27" s="292">
        <v>2</v>
      </c>
      <c r="AA27" s="261">
        <v>12</v>
      </c>
      <c r="AB27" s="261">
        <v>0</v>
      </c>
      <c r="AC27" s="261">
        <v>16</v>
      </c>
      <c r="AZ27" s="261">
        <v>2</v>
      </c>
      <c r="BA27" s="261">
        <f>IF(AZ27=1,G27,0)</f>
        <v>0</v>
      </c>
      <c r="BB27" s="261">
        <f>IF(AZ27=2,G27,0)</f>
        <v>-67737.33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12</v>
      </c>
      <c r="CB27" s="292">
        <v>0</v>
      </c>
    </row>
    <row r="28" spans="1:80" ht="12.75">
      <c r="A28" s="293">
        <v>17</v>
      </c>
      <c r="B28" s="294" t="s">
        <v>213</v>
      </c>
      <c r="C28" s="295" t="s">
        <v>214</v>
      </c>
      <c r="D28" s="296" t="s">
        <v>142</v>
      </c>
      <c r="E28" s="297">
        <v>1.133</v>
      </c>
      <c r="F28" s="297">
        <v>5940</v>
      </c>
      <c r="G28" s="298">
        <f>E28*F28</f>
        <v>6730.02</v>
      </c>
      <c r="H28" s="299">
        <v>0.550000000000182</v>
      </c>
      <c r="I28" s="300">
        <f>E28*H28</f>
        <v>0.6231500000002063</v>
      </c>
      <c r="J28" s="299"/>
      <c r="K28" s="300">
        <f>E28*J28</f>
        <v>0</v>
      </c>
      <c r="O28" s="292">
        <v>2</v>
      </c>
      <c r="AA28" s="261">
        <v>3</v>
      </c>
      <c r="AB28" s="261">
        <v>7</v>
      </c>
      <c r="AC28" s="261">
        <v>60512622</v>
      </c>
      <c r="AZ28" s="261">
        <v>2</v>
      </c>
      <c r="BA28" s="261">
        <f>IF(AZ28=1,G28,0)</f>
        <v>0</v>
      </c>
      <c r="BB28" s="261">
        <f>IF(AZ28=2,G28,0)</f>
        <v>6730.02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3</v>
      </c>
      <c r="CB28" s="292">
        <v>7</v>
      </c>
    </row>
    <row r="29" spans="1:80" ht="12.75">
      <c r="A29" s="293">
        <v>18</v>
      </c>
      <c r="B29" s="294" t="s">
        <v>215</v>
      </c>
      <c r="C29" s="295" t="s">
        <v>216</v>
      </c>
      <c r="D29" s="296" t="s">
        <v>142</v>
      </c>
      <c r="E29" s="297">
        <v>0.2221</v>
      </c>
      <c r="F29" s="297">
        <v>5778</v>
      </c>
      <c r="G29" s="298">
        <f>E29*F29</f>
        <v>1283.2938</v>
      </c>
      <c r="H29" s="299">
        <v>0.550000000000182</v>
      </c>
      <c r="I29" s="300">
        <f>E29*H29</f>
        <v>0.12215500000004043</v>
      </c>
      <c r="J29" s="299"/>
      <c r="K29" s="300">
        <f>E29*J29</f>
        <v>0</v>
      </c>
      <c r="O29" s="292">
        <v>2</v>
      </c>
      <c r="AA29" s="261">
        <v>3</v>
      </c>
      <c r="AB29" s="261">
        <v>7</v>
      </c>
      <c r="AC29" s="261">
        <v>60515230</v>
      </c>
      <c r="AZ29" s="261">
        <v>2</v>
      </c>
      <c r="BA29" s="261">
        <f>IF(AZ29=1,G29,0)</f>
        <v>0</v>
      </c>
      <c r="BB29" s="261">
        <f>IF(AZ29=2,G29,0)</f>
        <v>1283.2938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3</v>
      </c>
      <c r="CB29" s="292">
        <v>7</v>
      </c>
    </row>
    <row r="30" spans="1:80" ht="12.75">
      <c r="A30" s="293">
        <v>19</v>
      </c>
      <c r="B30" s="294" t="s">
        <v>217</v>
      </c>
      <c r="C30" s="295" t="s">
        <v>218</v>
      </c>
      <c r="D30" s="296" t="s">
        <v>153</v>
      </c>
      <c r="E30" s="297">
        <v>1.7011</v>
      </c>
      <c r="F30" s="297">
        <v>1221</v>
      </c>
      <c r="G30" s="298">
        <f>E30*F30</f>
        <v>2077.0431</v>
      </c>
      <c r="H30" s="299">
        <v>0</v>
      </c>
      <c r="I30" s="300">
        <f>E30*H30</f>
        <v>0</v>
      </c>
      <c r="J30" s="299">
        <v>0</v>
      </c>
      <c r="K30" s="300">
        <f>E30*J30</f>
        <v>0</v>
      </c>
      <c r="O30" s="292">
        <v>2</v>
      </c>
      <c r="AA30" s="261">
        <v>1</v>
      </c>
      <c r="AB30" s="261">
        <v>7</v>
      </c>
      <c r="AC30" s="261">
        <v>7</v>
      </c>
      <c r="AZ30" s="261">
        <v>2</v>
      </c>
      <c r="BA30" s="261">
        <f>IF(AZ30=1,G30,0)</f>
        <v>0</v>
      </c>
      <c r="BB30" s="261">
        <f>IF(AZ30=2,G30,0)</f>
        <v>2077.0431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</v>
      </c>
      <c r="CB30" s="292">
        <v>7</v>
      </c>
    </row>
    <row r="31" spans="1:57" ht="12.75">
      <c r="A31" s="302"/>
      <c r="B31" s="303" t="s">
        <v>103</v>
      </c>
      <c r="C31" s="304" t="s">
        <v>197</v>
      </c>
      <c r="D31" s="305"/>
      <c r="E31" s="306"/>
      <c r="F31" s="307"/>
      <c r="G31" s="308">
        <f>SUM(G18:G30)</f>
        <v>-64436.7201</v>
      </c>
      <c r="H31" s="309"/>
      <c r="I31" s="310">
        <f>SUM(I18:I30)</f>
        <v>1.701071042000206</v>
      </c>
      <c r="J31" s="309"/>
      <c r="K31" s="310">
        <f>SUM(K18:K30)</f>
        <v>0</v>
      </c>
      <c r="O31" s="292">
        <v>4</v>
      </c>
      <c r="BA31" s="311">
        <f>SUM(BA18:BA30)</f>
        <v>0</v>
      </c>
      <c r="BB31" s="311">
        <f>SUM(BB18:BB30)</f>
        <v>-64436.7201</v>
      </c>
      <c r="BC31" s="311">
        <f>SUM(BC18:BC30)</f>
        <v>0</v>
      </c>
      <c r="BD31" s="311">
        <f>SUM(BD18:BD30)</f>
        <v>0</v>
      </c>
      <c r="BE31" s="311">
        <f>SUM(BE18:BE30)</f>
        <v>0</v>
      </c>
    </row>
    <row r="32" spans="1:15" ht="12.75">
      <c r="A32" s="282" t="s">
        <v>100</v>
      </c>
      <c r="B32" s="283" t="s">
        <v>219</v>
      </c>
      <c r="C32" s="284" t="s">
        <v>220</v>
      </c>
      <c r="D32" s="285"/>
      <c r="E32" s="286"/>
      <c r="F32" s="286"/>
      <c r="G32" s="287"/>
      <c r="H32" s="288"/>
      <c r="I32" s="289"/>
      <c r="J32" s="290"/>
      <c r="K32" s="291"/>
      <c r="O32" s="292">
        <v>1</v>
      </c>
    </row>
    <row r="33" spans="1:80" ht="12.75">
      <c r="A33" s="293">
        <v>20</v>
      </c>
      <c r="B33" s="294" t="s">
        <v>222</v>
      </c>
      <c r="C33" s="295" t="s">
        <v>223</v>
      </c>
      <c r="D33" s="296" t="s">
        <v>124</v>
      </c>
      <c r="E33" s="297">
        <v>1</v>
      </c>
      <c r="F33" s="297">
        <v>850</v>
      </c>
      <c r="G33" s="298">
        <f>E33*F33</f>
        <v>850</v>
      </c>
      <c r="H33" s="299">
        <v>0</v>
      </c>
      <c r="I33" s="300">
        <f>E33*H33</f>
        <v>0</v>
      </c>
      <c r="J33" s="299">
        <v>0</v>
      </c>
      <c r="K33" s="300">
        <f>E33*J33</f>
        <v>0</v>
      </c>
      <c r="O33" s="292">
        <v>2</v>
      </c>
      <c r="AA33" s="261">
        <v>1</v>
      </c>
      <c r="AB33" s="261">
        <v>7</v>
      </c>
      <c r="AC33" s="261">
        <v>7</v>
      </c>
      <c r="AZ33" s="261">
        <v>2</v>
      </c>
      <c r="BA33" s="261">
        <f>IF(AZ33=1,G33,0)</f>
        <v>0</v>
      </c>
      <c r="BB33" s="261">
        <f>IF(AZ33=2,G33,0)</f>
        <v>850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</v>
      </c>
      <c r="CB33" s="292">
        <v>7</v>
      </c>
    </row>
    <row r="34" spans="1:80" ht="22.5">
      <c r="A34" s="293">
        <v>21</v>
      </c>
      <c r="B34" s="294" t="s">
        <v>224</v>
      </c>
      <c r="C34" s="295" t="s">
        <v>225</v>
      </c>
      <c r="D34" s="296" t="s">
        <v>124</v>
      </c>
      <c r="E34" s="297">
        <v>4</v>
      </c>
      <c r="F34" s="297">
        <v>1450</v>
      </c>
      <c r="G34" s="298">
        <f>E34*F34</f>
        <v>5800</v>
      </c>
      <c r="H34" s="299">
        <v>0.000259999999999927</v>
      </c>
      <c r="I34" s="300">
        <f>E34*H34</f>
        <v>0.001039999999999708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7</v>
      </c>
      <c r="AC34" s="261">
        <v>7</v>
      </c>
      <c r="AZ34" s="261">
        <v>2</v>
      </c>
      <c r="BA34" s="261">
        <f>IF(AZ34=1,G34,0)</f>
        <v>0</v>
      </c>
      <c r="BB34" s="261">
        <f>IF(AZ34=2,G34,0)</f>
        <v>5800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7</v>
      </c>
    </row>
    <row r="35" spans="1:80" ht="12.75">
      <c r="A35" s="293">
        <v>22</v>
      </c>
      <c r="B35" s="294" t="s">
        <v>226</v>
      </c>
      <c r="C35" s="295" t="s">
        <v>227</v>
      </c>
      <c r="D35" s="296" t="s">
        <v>102</v>
      </c>
      <c r="E35" s="297">
        <v>2</v>
      </c>
      <c r="F35" s="297">
        <v>12000</v>
      </c>
      <c r="G35" s="298">
        <f>E35*F35</f>
        <v>24000</v>
      </c>
      <c r="H35" s="299">
        <v>0</v>
      </c>
      <c r="I35" s="300">
        <f>E35*H35</f>
        <v>0</v>
      </c>
      <c r="J35" s="299"/>
      <c r="K35" s="300">
        <f>E35*J35</f>
        <v>0</v>
      </c>
      <c r="O35" s="292">
        <v>2</v>
      </c>
      <c r="AA35" s="261">
        <v>12</v>
      </c>
      <c r="AB35" s="261">
        <v>0</v>
      </c>
      <c r="AC35" s="261">
        <v>22</v>
      </c>
      <c r="AZ35" s="261">
        <v>2</v>
      </c>
      <c r="BA35" s="261">
        <f>IF(AZ35=1,G35,0)</f>
        <v>0</v>
      </c>
      <c r="BB35" s="261">
        <f>IF(AZ35=2,G35,0)</f>
        <v>24000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12</v>
      </c>
      <c r="CB35" s="292">
        <v>0</v>
      </c>
    </row>
    <row r="36" spans="1:80" ht="22.5">
      <c r="A36" s="293">
        <v>23</v>
      </c>
      <c r="B36" s="294" t="s">
        <v>157</v>
      </c>
      <c r="C36" s="295" t="s">
        <v>228</v>
      </c>
      <c r="D36" s="296" t="s">
        <v>229</v>
      </c>
      <c r="E36" s="297">
        <v>4</v>
      </c>
      <c r="F36" s="297">
        <v>750</v>
      </c>
      <c r="G36" s="298">
        <f>E36*F36</f>
        <v>3000</v>
      </c>
      <c r="H36" s="299">
        <v>0</v>
      </c>
      <c r="I36" s="300">
        <f>E36*H36</f>
        <v>0</v>
      </c>
      <c r="J36" s="299"/>
      <c r="K36" s="300">
        <f>E36*J36</f>
        <v>0</v>
      </c>
      <c r="O36" s="292">
        <v>2</v>
      </c>
      <c r="AA36" s="261">
        <v>12</v>
      </c>
      <c r="AB36" s="261">
        <v>0</v>
      </c>
      <c r="AC36" s="261">
        <v>23</v>
      </c>
      <c r="AZ36" s="261">
        <v>2</v>
      </c>
      <c r="BA36" s="261">
        <f>IF(AZ36=1,G36,0)</f>
        <v>0</v>
      </c>
      <c r="BB36" s="261">
        <f>IF(AZ36=2,G36,0)</f>
        <v>3000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12</v>
      </c>
      <c r="CB36" s="292">
        <v>0</v>
      </c>
    </row>
    <row r="37" spans="1:80" ht="12.75">
      <c r="A37" s="293">
        <v>24</v>
      </c>
      <c r="B37" s="294" t="s">
        <v>230</v>
      </c>
      <c r="C37" s="295" t="s">
        <v>231</v>
      </c>
      <c r="D37" s="296" t="s">
        <v>124</v>
      </c>
      <c r="E37" s="297">
        <v>4</v>
      </c>
      <c r="F37" s="297">
        <v>8140</v>
      </c>
      <c r="G37" s="298">
        <f>E37*F37</f>
        <v>32560</v>
      </c>
      <c r="H37" s="299">
        <v>0.0320800000000077</v>
      </c>
      <c r="I37" s="300">
        <f>E37*H37</f>
        <v>0.1283200000000308</v>
      </c>
      <c r="J37" s="299"/>
      <c r="K37" s="300">
        <f>E37*J37</f>
        <v>0</v>
      </c>
      <c r="O37" s="292">
        <v>2</v>
      </c>
      <c r="AA37" s="261">
        <v>3</v>
      </c>
      <c r="AB37" s="261">
        <v>7</v>
      </c>
      <c r="AC37" s="261" t="s">
        <v>230</v>
      </c>
      <c r="AZ37" s="261">
        <v>2</v>
      </c>
      <c r="BA37" s="261">
        <f>IF(AZ37=1,G37,0)</f>
        <v>0</v>
      </c>
      <c r="BB37" s="261">
        <f>IF(AZ37=2,G37,0)</f>
        <v>32560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3</v>
      </c>
      <c r="CB37" s="292">
        <v>7</v>
      </c>
    </row>
    <row r="38" spans="1:80" ht="12.75">
      <c r="A38" s="293">
        <v>25</v>
      </c>
      <c r="B38" s="294" t="s">
        <v>232</v>
      </c>
      <c r="C38" s="295" t="s">
        <v>233</v>
      </c>
      <c r="D38" s="296" t="s">
        <v>124</v>
      </c>
      <c r="E38" s="297">
        <v>4</v>
      </c>
      <c r="F38" s="297">
        <v>1947</v>
      </c>
      <c r="G38" s="298">
        <f>E38*F38</f>
        <v>7788</v>
      </c>
      <c r="H38" s="299">
        <v>0.00627999999999673</v>
      </c>
      <c r="I38" s="300">
        <f>E38*H38</f>
        <v>0.02511999999998692</v>
      </c>
      <c r="J38" s="299"/>
      <c r="K38" s="300">
        <f>E38*J38</f>
        <v>0</v>
      </c>
      <c r="O38" s="292">
        <v>2</v>
      </c>
      <c r="AA38" s="261">
        <v>3</v>
      </c>
      <c r="AB38" s="261">
        <v>7</v>
      </c>
      <c r="AC38" s="261" t="s">
        <v>232</v>
      </c>
      <c r="AZ38" s="261">
        <v>2</v>
      </c>
      <c r="BA38" s="261">
        <f>IF(AZ38=1,G38,0)</f>
        <v>0</v>
      </c>
      <c r="BB38" s="261">
        <f>IF(AZ38=2,G38,0)</f>
        <v>7788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3</v>
      </c>
      <c r="CB38" s="292">
        <v>7</v>
      </c>
    </row>
    <row r="39" spans="1:80" ht="12.75">
      <c r="A39" s="293">
        <v>26</v>
      </c>
      <c r="B39" s="294" t="s">
        <v>234</v>
      </c>
      <c r="C39" s="295" t="s">
        <v>235</v>
      </c>
      <c r="D39" s="296" t="s">
        <v>124</v>
      </c>
      <c r="E39" s="297">
        <v>1</v>
      </c>
      <c r="F39" s="297">
        <v>4235</v>
      </c>
      <c r="G39" s="298">
        <f>E39*F39</f>
        <v>4235</v>
      </c>
      <c r="H39" s="299">
        <v>0.0104000000000042</v>
      </c>
      <c r="I39" s="300">
        <f>E39*H39</f>
        <v>0.0104000000000042</v>
      </c>
      <c r="J39" s="299"/>
      <c r="K39" s="300">
        <f>E39*J39</f>
        <v>0</v>
      </c>
      <c r="O39" s="292">
        <v>2</v>
      </c>
      <c r="AA39" s="261">
        <v>3</v>
      </c>
      <c r="AB39" s="261">
        <v>7</v>
      </c>
      <c r="AC39" s="261">
        <v>61140600</v>
      </c>
      <c r="AZ39" s="261">
        <v>2</v>
      </c>
      <c r="BA39" s="261">
        <f>IF(AZ39=1,G39,0)</f>
        <v>0</v>
      </c>
      <c r="BB39" s="261">
        <f>IF(AZ39=2,G39,0)</f>
        <v>4235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3</v>
      </c>
      <c r="CB39" s="292">
        <v>7</v>
      </c>
    </row>
    <row r="40" spans="1:80" ht="12.75">
      <c r="A40" s="293">
        <v>27</v>
      </c>
      <c r="B40" s="294" t="s">
        <v>236</v>
      </c>
      <c r="C40" s="295" t="s">
        <v>237</v>
      </c>
      <c r="D40" s="296" t="s">
        <v>13</v>
      </c>
      <c r="E40" s="297">
        <v>782.33</v>
      </c>
      <c r="F40" s="297">
        <v>8.8</v>
      </c>
      <c r="G40" s="298">
        <f>E40*F40</f>
        <v>6884.504000000001</v>
      </c>
      <c r="H40" s="299">
        <v>0</v>
      </c>
      <c r="I40" s="300">
        <f>E40*H40</f>
        <v>0</v>
      </c>
      <c r="J40" s="299">
        <v>0</v>
      </c>
      <c r="K40" s="300">
        <f>E40*J40</f>
        <v>0</v>
      </c>
      <c r="O40" s="292">
        <v>2</v>
      </c>
      <c r="AA40" s="261">
        <v>1</v>
      </c>
      <c r="AB40" s="261">
        <v>7</v>
      </c>
      <c r="AC40" s="261">
        <v>7</v>
      </c>
      <c r="AZ40" s="261">
        <v>2</v>
      </c>
      <c r="BA40" s="261">
        <f>IF(AZ40=1,G40,0)</f>
        <v>0</v>
      </c>
      <c r="BB40" s="261">
        <f>IF(AZ40=2,G40,0)</f>
        <v>6884.504000000001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7</v>
      </c>
    </row>
    <row r="41" spans="1:57" ht="12.75">
      <c r="A41" s="302"/>
      <c r="B41" s="303" t="s">
        <v>103</v>
      </c>
      <c r="C41" s="304" t="s">
        <v>221</v>
      </c>
      <c r="D41" s="305"/>
      <c r="E41" s="306"/>
      <c r="F41" s="307"/>
      <c r="G41" s="308">
        <f>SUM(G32:G40)</f>
        <v>85117.504</v>
      </c>
      <c r="H41" s="309"/>
      <c r="I41" s="310">
        <f>SUM(I32:I40)</f>
        <v>0.16488000000002165</v>
      </c>
      <c r="J41" s="309"/>
      <c r="K41" s="310">
        <f>SUM(K32:K40)</f>
        <v>0</v>
      </c>
      <c r="O41" s="292">
        <v>4</v>
      </c>
      <c r="BA41" s="311">
        <f>SUM(BA32:BA40)</f>
        <v>0</v>
      </c>
      <c r="BB41" s="311">
        <f>SUM(BB32:BB40)</f>
        <v>85117.504</v>
      </c>
      <c r="BC41" s="311">
        <f>SUM(BC32:BC40)</f>
        <v>0</v>
      </c>
      <c r="BD41" s="311">
        <f>SUM(BD32:BD40)</f>
        <v>0</v>
      </c>
      <c r="BE41" s="311">
        <f>SUM(BE32:BE40)</f>
        <v>0</v>
      </c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spans="1:7" ht="12.75">
      <c r="A65" s="301"/>
      <c r="B65" s="301"/>
      <c r="C65" s="301"/>
      <c r="D65" s="301"/>
      <c r="E65" s="301"/>
      <c r="F65" s="301"/>
      <c r="G65" s="301"/>
    </row>
    <row r="66" spans="1:7" ht="12.75">
      <c r="A66" s="301"/>
      <c r="B66" s="301"/>
      <c r="C66" s="301"/>
      <c r="D66" s="301"/>
      <c r="E66" s="301"/>
      <c r="F66" s="301"/>
      <c r="G66" s="301"/>
    </row>
    <row r="67" spans="1:7" ht="12.75">
      <c r="A67" s="301"/>
      <c r="B67" s="301"/>
      <c r="C67" s="301"/>
      <c r="D67" s="301"/>
      <c r="E67" s="301"/>
      <c r="F67" s="301"/>
      <c r="G67" s="301"/>
    </row>
    <row r="68" spans="1:7" ht="12.75">
      <c r="A68" s="301"/>
      <c r="B68" s="301"/>
      <c r="C68" s="301"/>
      <c r="D68" s="301"/>
      <c r="E68" s="301"/>
      <c r="F68" s="301"/>
      <c r="G68" s="30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spans="1:2" ht="12.75">
      <c r="A100" s="312"/>
      <c r="B100" s="312"/>
    </row>
    <row r="101" spans="1:7" ht="12.75">
      <c r="A101" s="301"/>
      <c r="B101" s="301"/>
      <c r="C101" s="313"/>
      <c r="D101" s="313"/>
      <c r="E101" s="314"/>
      <c r="F101" s="313"/>
      <c r="G101" s="315"/>
    </row>
    <row r="102" spans="1:7" ht="12.75">
      <c r="A102" s="316"/>
      <c r="B102" s="316"/>
      <c r="C102" s="301"/>
      <c r="D102" s="301"/>
      <c r="E102" s="317"/>
      <c r="F102" s="301"/>
      <c r="G102" s="301"/>
    </row>
    <row r="103" spans="1:7" ht="12.75">
      <c r="A103" s="301"/>
      <c r="B103" s="301"/>
      <c r="C103" s="301"/>
      <c r="D103" s="301"/>
      <c r="E103" s="317"/>
      <c r="F103" s="301"/>
      <c r="G103" s="301"/>
    </row>
    <row r="104" spans="1:7" ht="12.75">
      <c r="A104" s="301"/>
      <c r="B104" s="301"/>
      <c r="C104" s="301"/>
      <c r="D104" s="301"/>
      <c r="E104" s="317"/>
      <c r="F104" s="301"/>
      <c r="G104" s="301"/>
    </row>
    <row r="105" spans="1:7" ht="12.75">
      <c r="A105" s="301"/>
      <c r="B105" s="301"/>
      <c r="C105" s="301"/>
      <c r="D105" s="301"/>
      <c r="E105" s="317"/>
      <c r="F105" s="301"/>
      <c r="G105" s="301"/>
    </row>
    <row r="106" spans="1:7" ht="12.75">
      <c r="A106" s="301"/>
      <c r="B106" s="301"/>
      <c r="C106" s="301"/>
      <c r="D106" s="301"/>
      <c r="E106" s="317"/>
      <c r="F106" s="301"/>
      <c r="G106" s="301"/>
    </row>
    <row r="107" spans="1:7" ht="12.75">
      <c r="A107" s="301"/>
      <c r="B107" s="301"/>
      <c r="C107" s="301"/>
      <c r="D107" s="301"/>
      <c r="E107" s="317"/>
      <c r="F107" s="301"/>
      <c r="G107" s="301"/>
    </row>
    <row r="108" spans="1:7" ht="12.75">
      <c r="A108" s="301"/>
      <c r="B108" s="301"/>
      <c r="C108" s="301"/>
      <c r="D108" s="301"/>
      <c r="E108" s="317"/>
      <c r="F108" s="301"/>
      <c r="G108" s="301"/>
    </row>
    <row r="109" spans="1:7" ht="12.75">
      <c r="A109" s="301"/>
      <c r="B109" s="301"/>
      <c r="C109" s="301"/>
      <c r="D109" s="301"/>
      <c r="E109" s="317"/>
      <c r="F109" s="301"/>
      <c r="G109" s="301"/>
    </row>
    <row r="110" spans="1:7" ht="12.75">
      <c r="A110" s="301"/>
      <c r="B110" s="301"/>
      <c r="C110" s="301"/>
      <c r="D110" s="301"/>
      <c r="E110" s="317"/>
      <c r="F110" s="301"/>
      <c r="G110" s="301"/>
    </row>
    <row r="111" spans="1:7" ht="12.75">
      <c r="A111" s="301"/>
      <c r="B111" s="301"/>
      <c r="C111" s="301"/>
      <c r="D111" s="301"/>
      <c r="E111" s="317"/>
      <c r="F111" s="301"/>
      <c r="G111" s="301"/>
    </row>
    <row r="112" spans="1:7" ht="12.75">
      <c r="A112" s="301"/>
      <c r="B112" s="301"/>
      <c r="C112" s="301"/>
      <c r="D112" s="301"/>
      <c r="E112" s="317"/>
      <c r="F112" s="301"/>
      <c r="G112" s="301"/>
    </row>
    <row r="113" spans="1:7" ht="12.75">
      <c r="A113" s="301"/>
      <c r="B113" s="301"/>
      <c r="C113" s="301"/>
      <c r="D113" s="301"/>
      <c r="E113" s="317"/>
      <c r="F113" s="301"/>
      <c r="G113" s="301"/>
    </row>
    <row r="114" spans="1:7" ht="12.75">
      <c r="A114" s="301"/>
      <c r="B114" s="301"/>
      <c r="C114" s="301"/>
      <c r="D114" s="301"/>
      <c r="E114" s="317"/>
      <c r="F114" s="301"/>
      <c r="G114" s="30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33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34</v>
      </c>
      <c r="B2" s="104"/>
      <c r="C2" s="105" t="s">
        <v>239</v>
      </c>
      <c r="D2" s="105" t="s">
        <v>240</v>
      </c>
      <c r="E2" s="106"/>
      <c r="F2" s="107" t="s">
        <v>35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36</v>
      </c>
      <c r="B4" s="110"/>
      <c r="C4" s="111"/>
      <c r="D4" s="111"/>
      <c r="E4" s="112"/>
      <c r="F4" s="113" t="s">
        <v>37</v>
      </c>
      <c r="G4" s="116"/>
    </row>
    <row r="5" spans="1:7" ht="12.75" customHeight="1">
      <c r="A5" s="117" t="s">
        <v>107</v>
      </c>
      <c r="B5" s="118"/>
      <c r="C5" s="119" t="s">
        <v>108</v>
      </c>
      <c r="D5" s="120"/>
      <c r="E5" s="118"/>
      <c r="F5" s="113" t="s">
        <v>38</v>
      </c>
      <c r="G5" s="114"/>
    </row>
    <row r="6" spans="1:15" ht="12.75" customHeight="1">
      <c r="A6" s="115" t="s">
        <v>39</v>
      </c>
      <c r="B6" s="110"/>
      <c r="C6" s="111"/>
      <c r="D6" s="111"/>
      <c r="E6" s="112"/>
      <c r="F6" s="121" t="s">
        <v>40</v>
      </c>
      <c r="G6" s="122">
        <v>0</v>
      </c>
      <c r="O6" s="123"/>
    </row>
    <row r="7" spans="1:7" ht="12.75" customHeight="1">
      <c r="A7" s="124" t="s">
        <v>104</v>
      </c>
      <c r="B7" s="125"/>
      <c r="C7" s="126" t="s">
        <v>105</v>
      </c>
      <c r="D7" s="127"/>
      <c r="E7" s="127"/>
      <c r="F7" s="128" t="s">
        <v>41</v>
      </c>
      <c r="G7" s="122">
        <f>IF(G6=0,,ROUND((F30+F32)/G6,1))</f>
        <v>0</v>
      </c>
    </row>
    <row r="8" spans="1:9" ht="12.75">
      <c r="A8" s="129" t="s">
        <v>42</v>
      </c>
      <c r="B8" s="113"/>
      <c r="C8" s="130"/>
      <c r="D8" s="130"/>
      <c r="E8" s="131"/>
      <c r="F8" s="132" t="s">
        <v>43</v>
      </c>
      <c r="G8" s="133"/>
      <c r="H8" s="134"/>
      <c r="I8" s="135"/>
    </row>
    <row r="9" spans="1:8" ht="12.75">
      <c r="A9" s="129" t="s">
        <v>44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45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46</v>
      </c>
      <c r="B11" s="113"/>
      <c r="C11" s="130"/>
      <c r="D11" s="130"/>
      <c r="E11" s="130"/>
      <c r="F11" s="141" t="s">
        <v>47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48</v>
      </c>
      <c r="B12" s="110"/>
      <c r="C12" s="145"/>
      <c r="D12" s="145"/>
      <c r="E12" s="145"/>
      <c r="F12" s="146" t="s">
        <v>49</v>
      </c>
      <c r="G12" s="147"/>
      <c r="H12" s="137"/>
    </row>
    <row r="13" spans="1:8" ht="28.5" customHeight="1" thickBot="1">
      <c r="A13" s="148" t="s">
        <v>50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51</v>
      </c>
      <c r="B14" s="153"/>
      <c r="C14" s="154"/>
      <c r="D14" s="155" t="s">
        <v>52</v>
      </c>
      <c r="E14" s="156"/>
      <c r="F14" s="156"/>
      <c r="G14" s="154"/>
    </row>
    <row r="15" spans="1:7" ht="15.75" customHeight="1">
      <c r="A15" s="157"/>
      <c r="B15" s="158" t="s">
        <v>53</v>
      </c>
      <c r="C15" s="159">
        <f>'a 7 Rek'!E8</f>
        <v>2744.64</v>
      </c>
      <c r="D15" s="160" t="str">
        <f>'a 7 Rek'!A13</f>
        <v>Ztížené výrobní podmínky</v>
      </c>
      <c r="E15" s="161"/>
      <c r="F15" s="162"/>
      <c r="G15" s="159">
        <f>'a 7 Rek'!I13</f>
        <v>0</v>
      </c>
    </row>
    <row r="16" spans="1:7" ht="15.75" customHeight="1">
      <c r="A16" s="157" t="s">
        <v>54</v>
      </c>
      <c r="B16" s="158" t="s">
        <v>55</v>
      </c>
      <c r="C16" s="159">
        <f>'a 7 Rek'!F8</f>
        <v>0</v>
      </c>
      <c r="D16" s="109" t="str">
        <f>'a 7 Rek'!A14</f>
        <v>Oborová přirážka</v>
      </c>
      <c r="E16" s="163"/>
      <c r="F16" s="164"/>
      <c r="G16" s="159">
        <f>'a 7 Rek'!I14</f>
        <v>0</v>
      </c>
    </row>
    <row r="17" spans="1:7" ht="15.75" customHeight="1">
      <c r="A17" s="157" t="s">
        <v>56</v>
      </c>
      <c r="B17" s="158" t="s">
        <v>57</v>
      </c>
      <c r="C17" s="159">
        <f>'a 7 Rek'!H8</f>
        <v>0</v>
      </c>
      <c r="D17" s="109" t="str">
        <f>'a 7 Rek'!A15</f>
        <v>Přesun stavebních kapacit</v>
      </c>
      <c r="E17" s="163"/>
      <c r="F17" s="164"/>
      <c r="G17" s="159">
        <f>'a 7 Rek'!I15</f>
        <v>0</v>
      </c>
    </row>
    <row r="18" spans="1:7" ht="15.75" customHeight="1">
      <c r="A18" s="165" t="s">
        <v>58</v>
      </c>
      <c r="B18" s="166" t="s">
        <v>59</v>
      </c>
      <c r="C18" s="159">
        <f>'a 7 Rek'!G8</f>
        <v>0</v>
      </c>
      <c r="D18" s="109" t="str">
        <f>'a 7 Rek'!A16</f>
        <v>Mimostaveništní doprava</v>
      </c>
      <c r="E18" s="163"/>
      <c r="F18" s="164"/>
      <c r="G18" s="159">
        <f>'a 7 Rek'!I16</f>
        <v>0</v>
      </c>
    </row>
    <row r="19" spans="1:7" ht="15.75" customHeight="1">
      <c r="A19" s="167" t="s">
        <v>60</v>
      </c>
      <c r="B19" s="158"/>
      <c r="C19" s="159">
        <f>SUM(C15:C18)</f>
        <v>2744.64</v>
      </c>
      <c r="D19" s="109" t="str">
        <f>'a 7 Rek'!A17</f>
        <v>Zařízení staveniště</v>
      </c>
      <c r="E19" s="163"/>
      <c r="F19" s="164"/>
      <c r="G19" s="159">
        <f>'a 7 Rek'!I17</f>
        <v>0</v>
      </c>
    </row>
    <row r="20" spans="1:7" ht="15.75" customHeight="1">
      <c r="A20" s="167"/>
      <c r="B20" s="158"/>
      <c r="C20" s="159"/>
      <c r="D20" s="109" t="str">
        <f>'a 7 Rek'!A18</f>
        <v>Provoz investora</v>
      </c>
      <c r="E20" s="163"/>
      <c r="F20" s="164"/>
      <c r="G20" s="159">
        <f>'a 7 Rek'!I18</f>
        <v>0</v>
      </c>
    </row>
    <row r="21" spans="1:7" ht="15.75" customHeight="1">
      <c r="A21" s="167" t="s">
        <v>30</v>
      </c>
      <c r="B21" s="158"/>
      <c r="C21" s="159">
        <f>'a 7 Rek'!I8</f>
        <v>0</v>
      </c>
      <c r="D21" s="109" t="str">
        <f>'a 7 Rek'!A19</f>
        <v>Kompletační činnost (IČD)</v>
      </c>
      <c r="E21" s="163"/>
      <c r="F21" s="164"/>
      <c r="G21" s="159">
        <f>'a 7 Rek'!I19</f>
        <v>0</v>
      </c>
    </row>
    <row r="22" spans="1:7" ht="15.75" customHeight="1">
      <c r="A22" s="168" t="s">
        <v>61</v>
      </c>
      <c r="B22" s="137"/>
      <c r="C22" s="159">
        <f>C19+C21</f>
        <v>2744.64</v>
      </c>
      <c r="D22" s="109" t="s">
        <v>62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63</v>
      </c>
      <c r="B23" s="170"/>
      <c r="C23" s="171">
        <f>C22+G23</f>
        <v>2744.64</v>
      </c>
      <c r="D23" s="172" t="s">
        <v>64</v>
      </c>
      <c r="E23" s="173"/>
      <c r="F23" s="174"/>
      <c r="G23" s="159">
        <f>'a 7 Rek'!H21</f>
        <v>0</v>
      </c>
    </row>
    <row r="24" spans="1:7" ht="12.75">
      <c r="A24" s="175" t="s">
        <v>65</v>
      </c>
      <c r="B24" s="176"/>
      <c r="C24" s="177"/>
      <c r="D24" s="176" t="s">
        <v>66</v>
      </c>
      <c r="E24" s="176"/>
      <c r="F24" s="178" t="s">
        <v>67</v>
      </c>
      <c r="G24" s="179"/>
    </row>
    <row r="25" spans="1:7" ht="12.75">
      <c r="A25" s="168" t="s">
        <v>68</v>
      </c>
      <c r="B25" s="137"/>
      <c r="C25" s="180"/>
      <c r="D25" s="137" t="s">
        <v>68</v>
      </c>
      <c r="F25" s="181" t="s">
        <v>68</v>
      </c>
      <c r="G25" s="182"/>
    </row>
    <row r="26" spans="1:7" ht="37.5" customHeight="1">
      <c r="A26" s="168" t="s">
        <v>69</v>
      </c>
      <c r="B26" s="183"/>
      <c r="C26" s="180"/>
      <c r="D26" s="137" t="s">
        <v>69</v>
      </c>
      <c r="F26" s="181" t="s">
        <v>69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70</v>
      </c>
      <c r="B28" s="137"/>
      <c r="C28" s="180"/>
      <c r="D28" s="181" t="s">
        <v>71</v>
      </c>
      <c r="E28" s="180"/>
      <c r="F28" s="185" t="s">
        <v>71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12</v>
      </c>
      <c r="B30" s="189"/>
      <c r="C30" s="190">
        <v>20</v>
      </c>
      <c r="D30" s="189" t="s">
        <v>72</v>
      </c>
      <c r="E30" s="191"/>
      <c r="F30" s="192">
        <f>C23-F32</f>
        <v>2744.64</v>
      </c>
      <c r="G30" s="193"/>
    </row>
    <row r="31" spans="1:7" ht="12.75">
      <c r="A31" s="188" t="s">
        <v>73</v>
      </c>
      <c r="B31" s="189"/>
      <c r="C31" s="190">
        <f>C30</f>
        <v>20</v>
      </c>
      <c r="D31" s="189" t="s">
        <v>74</v>
      </c>
      <c r="E31" s="191"/>
      <c r="F31" s="192">
        <f>ROUND(PRODUCT(F30,C31/100),0)</f>
        <v>549</v>
      </c>
      <c r="G31" s="193"/>
    </row>
    <row r="32" spans="1:7" ht="12.75">
      <c r="A32" s="188" t="s">
        <v>12</v>
      </c>
      <c r="B32" s="189"/>
      <c r="C32" s="190">
        <v>0</v>
      </c>
      <c r="D32" s="189" t="s">
        <v>74</v>
      </c>
      <c r="E32" s="191"/>
      <c r="F32" s="192">
        <v>0</v>
      </c>
      <c r="G32" s="193"/>
    </row>
    <row r="33" spans="1:7" ht="12.75">
      <c r="A33" s="188" t="s">
        <v>73</v>
      </c>
      <c r="B33" s="194"/>
      <c r="C33" s="195">
        <f>C32</f>
        <v>0</v>
      </c>
      <c r="D33" s="189" t="s">
        <v>74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75</v>
      </c>
      <c r="B34" s="197"/>
      <c r="C34" s="197"/>
      <c r="D34" s="197"/>
      <c r="E34" s="198"/>
      <c r="F34" s="199">
        <f>ROUND(SUM(F30:F33),0)</f>
        <v>3294</v>
      </c>
      <c r="G34" s="2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2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2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2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2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2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2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2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2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2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3</v>
      </c>
      <c r="B1" s="206"/>
      <c r="C1" s="207" t="s">
        <v>106</v>
      </c>
      <c r="D1" s="208"/>
      <c r="E1" s="209"/>
      <c r="F1" s="208"/>
      <c r="G1" s="210" t="s">
        <v>77</v>
      </c>
      <c r="H1" s="211" t="s">
        <v>239</v>
      </c>
      <c r="I1" s="212"/>
    </row>
    <row r="2" spans="1:9" ht="13.5" thickBot="1">
      <c r="A2" s="213" t="s">
        <v>78</v>
      </c>
      <c r="B2" s="214"/>
      <c r="C2" s="215" t="s">
        <v>109</v>
      </c>
      <c r="D2" s="216"/>
      <c r="E2" s="217"/>
      <c r="F2" s="216"/>
      <c r="G2" s="218" t="s">
        <v>240</v>
      </c>
      <c r="H2" s="219"/>
      <c r="I2" s="220"/>
    </row>
    <row r="3" ht="13.5" thickTop="1">
      <c r="F3" s="137"/>
    </row>
    <row r="4" spans="1:9" ht="19.5" customHeight="1">
      <c r="A4" s="221" t="s">
        <v>79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80</v>
      </c>
      <c r="C6" s="225"/>
      <c r="D6" s="226"/>
      <c r="E6" s="227" t="s">
        <v>26</v>
      </c>
      <c r="F6" s="228" t="s">
        <v>27</v>
      </c>
      <c r="G6" s="228" t="s">
        <v>28</v>
      </c>
      <c r="H6" s="228" t="s">
        <v>29</v>
      </c>
      <c r="I6" s="229" t="s">
        <v>30</v>
      </c>
    </row>
    <row r="7" spans="1:9" s="137" customFormat="1" ht="13.5" thickBot="1">
      <c r="A7" s="318" t="str">
        <f>'a 7 Pol'!B7</f>
        <v>94</v>
      </c>
      <c r="B7" s="70" t="str">
        <f>'a 7 Pol'!C7</f>
        <v>Lešení a stavební výtahy</v>
      </c>
      <c r="D7" s="230"/>
      <c r="E7" s="319">
        <f>'a 7 Pol'!BA9</f>
        <v>2744.64</v>
      </c>
      <c r="F7" s="320">
        <f>'a 7 Pol'!BB9</f>
        <v>0</v>
      </c>
      <c r="G7" s="320">
        <f>'a 7 Pol'!BC9</f>
        <v>0</v>
      </c>
      <c r="H7" s="320">
        <f>'a 7 Pol'!BD9</f>
        <v>0</v>
      </c>
      <c r="I7" s="321">
        <f>'a 7 Pol'!BE9</f>
        <v>0</v>
      </c>
    </row>
    <row r="8" spans="1:9" s="14" customFormat="1" ht="13.5" thickBot="1">
      <c r="A8" s="231"/>
      <c r="B8" s="232" t="s">
        <v>81</v>
      </c>
      <c r="C8" s="232"/>
      <c r="D8" s="233"/>
      <c r="E8" s="234">
        <f>SUM(E7:E7)</f>
        <v>2744.64</v>
      </c>
      <c r="F8" s="235">
        <f>SUM(F7:F7)</f>
        <v>0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82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83</v>
      </c>
      <c r="B12" s="176"/>
      <c r="C12" s="176"/>
      <c r="D12" s="238"/>
      <c r="E12" s="239" t="s">
        <v>84</v>
      </c>
      <c r="F12" s="240" t="s">
        <v>13</v>
      </c>
      <c r="G12" s="241" t="s">
        <v>85</v>
      </c>
      <c r="H12" s="242"/>
      <c r="I12" s="243" t="s">
        <v>84</v>
      </c>
    </row>
    <row r="13" spans="1:53" ht="12.75">
      <c r="A13" s="167" t="s">
        <v>167</v>
      </c>
      <c r="B13" s="158"/>
      <c r="C13" s="158"/>
      <c r="D13" s="244"/>
      <c r="E13" s="245">
        <v>0</v>
      </c>
      <c r="F13" s="246">
        <v>0</v>
      </c>
      <c r="G13" s="247">
        <v>2744.64</v>
      </c>
      <c r="H13" s="248"/>
      <c r="I13" s="249">
        <f>E13+F13*G13/100</f>
        <v>0</v>
      </c>
      <c r="BA13" s="1">
        <v>0</v>
      </c>
    </row>
    <row r="14" spans="1:53" ht="12.75">
      <c r="A14" s="167" t="s">
        <v>168</v>
      </c>
      <c r="B14" s="158"/>
      <c r="C14" s="158"/>
      <c r="D14" s="244"/>
      <c r="E14" s="245">
        <v>0</v>
      </c>
      <c r="F14" s="246">
        <v>0</v>
      </c>
      <c r="G14" s="247">
        <v>2744.64</v>
      </c>
      <c r="H14" s="248"/>
      <c r="I14" s="249">
        <f>E14+F14*G14/100</f>
        <v>0</v>
      </c>
      <c r="BA14" s="1">
        <v>0</v>
      </c>
    </row>
    <row r="15" spans="1:53" ht="12.75">
      <c r="A15" s="167" t="s">
        <v>169</v>
      </c>
      <c r="B15" s="158"/>
      <c r="C15" s="158"/>
      <c r="D15" s="244"/>
      <c r="E15" s="245">
        <v>0</v>
      </c>
      <c r="F15" s="246">
        <v>0</v>
      </c>
      <c r="G15" s="247">
        <v>2744.64</v>
      </c>
      <c r="H15" s="248"/>
      <c r="I15" s="249">
        <f>E15+F15*G15/100</f>
        <v>0</v>
      </c>
      <c r="BA15" s="1">
        <v>0</v>
      </c>
    </row>
    <row r="16" spans="1:53" ht="12.75">
      <c r="A16" s="167" t="s">
        <v>170</v>
      </c>
      <c r="B16" s="158"/>
      <c r="C16" s="158"/>
      <c r="D16" s="244"/>
      <c r="E16" s="245">
        <v>0</v>
      </c>
      <c r="F16" s="246">
        <v>0</v>
      </c>
      <c r="G16" s="247">
        <v>2744.64</v>
      </c>
      <c r="H16" s="248"/>
      <c r="I16" s="249">
        <f>E16+F16*G16/100</f>
        <v>0</v>
      </c>
      <c r="BA16" s="1">
        <v>0</v>
      </c>
    </row>
    <row r="17" spans="1:53" ht="12.75">
      <c r="A17" s="167" t="s">
        <v>171</v>
      </c>
      <c r="B17" s="158"/>
      <c r="C17" s="158"/>
      <c r="D17" s="244"/>
      <c r="E17" s="245">
        <v>0</v>
      </c>
      <c r="F17" s="246">
        <v>0</v>
      </c>
      <c r="G17" s="247">
        <v>2744.64</v>
      </c>
      <c r="H17" s="248"/>
      <c r="I17" s="249">
        <f>E17+F17*G17/100</f>
        <v>0</v>
      </c>
      <c r="BA17" s="1">
        <v>1</v>
      </c>
    </row>
    <row r="18" spans="1:53" ht="12.75">
      <c r="A18" s="167" t="s">
        <v>172</v>
      </c>
      <c r="B18" s="158"/>
      <c r="C18" s="158"/>
      <c r="D18" s="244"/>
      <c r="E18" s="245">
        <v>0</v>
      </c>
      <c r="F18" s="246">
        <v>0</v>
      </c>
      <c r="G18" s="247">
        <v>2744.64</v>
      </c>
      <c r="H18" s="248"/>
      <c r="I18" s="249">
        <f>E18+F18*G18/100</f>
        <v>0</v>
      </c>
      <c r="BA18" s="1">
        <v>1</v>
      </c>
    </row>
    <row r="19" spans="1:53" ht="12.75">
      <c r="A19" s="167" t="s">
        <v>173</v>
      </c>
      <c r="B19" s="158"/>
      <c r="C19" s="158"/>
      <c r="D19" s="244"/>
      <c r="E19" s="245">
        <v>0</v>
      </c>
      <c r="F19" s="246">
        <v>0</v>
      </c>
      <c r="G19" s="247">
        <v>2744.64</v>
      </c>
      <c r="H19" s="248"/>
      <c r="I19" s="249">
        <f>E19+F19*G19/100</f>
        <v>0</v>
      </c>
      <c r="BA19" s="1">
        <v>2</v>
      </c>
    </row>
    <row r="20" spans="1:53" ht="12.75">
      <c r="A20" s="167" t="s">
        <v>174</v>
      </c>
      <c r="B20" s="158"/>
      <c r="C20" s="158"/>
      <c r="D20" s="244"/>
      <c r="E20" s="245">
        <v>0</v>
      </c>
      <c r="F20" s="246">
        <v>0</v>
      </c>
      <c r="G20" s="247">
        <v>2744.64</v>
      </c>
      <c r="H20" s="248"/>
      <c r="I20" s="249">
        <f>E20+F20*G20/100</f>
        <v>0</v>
      </c>
      <c r="BA20" s="1">
        <v>2</v>
      </c>
    </row>
    <row r="21" spans="1:9" ht="13.5" thickBot="1">
      <c r="A21" s="250"/>
      <c r="B21" s="251" t="s">
        <v>86</v>
      </c>
      <c r="C21" s="252"/>
      <c r="D21" s="253"/>
      <c r="E21" s="254"/>
      <c r="F21" s="255"/>
      <c r="G21" s="255"/>
      <c r="H21" s="256">
        <f>SUM(I13:I20)</f>
        <v>0</v>
      </c>
      <c r="I21" s="257"/>
    </row>
    <row r="23" spans="2:9" ht="12.75">
      <c r="B23" s="14"/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Popular</dc:creator>
  <cp:keywords/>
  <dc:description/>
  <cp:lastModifiedBy>PC Popular</cp:lastModifiedBy>
  <dcterms:created xsi:type="dcterms:W3CDTF">2012-05-30T10:36:03Z</dcterms:created>
  <dcterms:modified xsi:type="dcterms:W3CDTF">2012-05-30T10:38:37Z</dcterms:modified>
  <cp:category/>
  <cp:version/>
  <cp:contentType/>
  <cp:contentStatus/>
</cp:coreProperties>
</file>