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01 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1 Pol'!$A$1:$W$74</definedName>
    <definedName name="_xlnm.Print_Area" localSheetId="0">Stavba!$A$1:$J$57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/>
  <c r="I55"/>
  <c r="I54"/>
  <c r="I53"/>
  <c r="I52"/>
  <c r="I51"/>
  <c r="I50"/>
  <c r="I49"/>
  <c r="G41"/>
  <c r="F41"/>
  <c r="G40"/>
  <c r="F40"/>
  <c r="G39"/>
  <c r="F39"/>
  <c r="G64" i="12"/>
  <c r="G9"/>
  <c r="G11"/>
  <c r="G13"/>
  <c r="G15"/>
  <c r="G8"/>
  <c r="I9"/>
  <c r="I11"/>
  <c r="I13"/>
  <c r="I15"/>
  <c r="I8"/>
  <c r="K9"/>
  <c r="K11"/>
  <c r="K13"/>
  <c r="K15"/>
  <c r="K8"/>
  <c r="M9"/>
  <c r="M11"/>
  <c r="M13"/>
  <c r="M15"/>
  <c r="M8"/>
  <c r="O9"/>
  <c r="O11"/>
  <c r="O13"/>
  <c r="O15"/>
  <c r="O8"/>
  <c r="Q9"/>
  <c r="Q11"/>
  <c r="Q13"/>
  <c r="Q15"/>
  <c r="Q8"/>
  <c r="V9"/>
  <c r="V11"/>
  <c r="V13"/>
  <c r="V15"/>
  <c r="V8"/>
  <c r="G18"/>
  <c r="G17"/>
  <c r="I18"/>
  <c r="I17"/>
  <c r="K18"/>
  <c r="K17"/>
  <c r="M18"/>
  <c r="M17"/>
  <c r="O18"/>
  <c r="O17"/>
  <c r="Q18"/>
  <c r="Q17"/>
  <c r="V18"/>
  <c r="V17"/>
  <c r="G21"/>
  <c r="G23"/>
  <c r="G25"/>
  <c r="G27"/>
  <c r="G29"/>
  <c r="G31"/>
  <c r="G33"/>
  <c r="G20"/>
  <c r="I21"/>
  <c r="I23"/>
  <c r="I25"/>
  <c r="I27"/>
  <c r="I29"/>
  <c r="I31"/>
  <c r="I33"/>
  <c r="I20"/>
  <c r="K21"/>
  <c r="K23"/>
  <c r="K25"/>
  <c r="K27"/>
  <c r="K29"/>
  <c r="K31"/>
  <c r="K33"/>
  <c r="K20"/>
  <c r="M21"/>
  <c r="M23"/>
  <c r="M25"/>
  <c r="M27"/>
  <c r="M29"/>
  <c r="M31"/>
  <c r="M33"/>
  <c r="M20"/>
  <c r="O21"/>
  <c r="O23"/>
  <c r="O25"/>
  <c r="O27"/>
  <c r="O29"/>
  <c r="O31"/>
  <c r="O33"/>
  <c r="O20"/>
  <c r="Q21"/>
  <c r="Q23"/>
  <c r="Q25"/>
  <c r="Q27"/>
  <c r="Q29"/>
  <c r="Q31"/>
  <c r="Q33"/>
  <c r="Q20"/>
  <c r="V21"/>
  <c r="V23"/>
  <c r="V25"/>
  <c r="V27"/>
  <c r="V29"/>
  <c r="V31"/>
  <c r="V33"/>
  <c r="V20"/>
  <c r="G36"/>
  <c r="G38"/>
  <c r="G43"/>
  <c r="G45"/>
  <c r="G47"/>
  <c r="G49"/>
  <c r="G35"/>
  <c r="I36"/>
  <c r="I38"/>
  <c r="I43"/>
  <c r="I45"/>
  <c r="I47"/>
  <c r="I49"/>
  <c r="I35"/>
  <c r="K36"/>
  <c r="K38"/>
  <c r="K43"/>
  <c r="K45"/>
  <c r="K47"/>
  <c r="K49"/>
  <c r="K35"/>
  <c r="M36"/>
  <c r="M38"/>
  <c r="M43"/>
  <c r="M45"/>
  <c r="M47"/>
  <c r="M49"/>
  <c r="M35"/>
  <c r="O36"/>
  <c r="O38"/>
  <c r="O43"/>
  <c r="O45"/>
  <c r="O47"/>
  <c r="O49"/>
  <c r="O35"/>
  <c r="Q36"/>
  <c r="Q38"/>
  <c r="Q43"/>
  <c r="Q45"/>
  <c r="Q47"/>
  <c r="Q49"/>
  <c r="Q35"/>
  <c r="V36"/>
  <c r="V38"/>
  <c r="V43"/>
  <c r="V45"/>
  <c r="V47"/>
  <c r="V49"/>
  <c r="V35"/>
  <c r="G52"/>
  <c r="G51"/>
  <c r="I52"/>
  <c r="I51"/>
  <c r="K52"/>
  <c r="K51"/>
  <c r="M52"/>
  <c r="M51"/>
  <c r="O52"/>
  <c r="O51"/>
  <c r="Q52"/>
  <c r="Q51"/>
  <c r="V52"/>
  <c r="V51"/>
  <c r="G55"/>
  <c r="G54"/>
  <c r="I55"/>
  <c r="I54"/>
  <c r="K55"/>
  <c r="K54"/>
  <c r="M55"/>
  <c r="M54"/>
  <c r="O55"/>
  <c r="O54"/>
  <c r="Q55"/>
  <c r="Q54"/>
  <c r="V55"/>
  <c r="V54"/>
  <c r="G57"/>
  <c r="G58"/>
  <c r="G59"/>
  <c r="G60"/>
  <c r="G56"/>
  <c r="I57"/>
  <c r="I58"/>
  <c r="I59"/>
  <c r="I60"/>
  <c r="I56"/>
  <c r="K57"/>
  <c r="K58"/>
  <c r="K59"/>
  <c r="K60"/>
  <c r="K56"/>
  <c r="M57"/>
  <c r="M58"/>
  <c r="M59"/>
  <c r="M60"/>
  <c r="M56"/>
  <c r="O57"/>
  <c r="O58"/>
  <c r="O59"/>
  <c r="O60"/>
  <c r="O56"/>
  <c r="Q57"/>
  <c r="Q58"/>
  <c r="Q59"/>
  <c r="Q60"/>
  <c r="Q56"/>
  <c r="V57"/>
  <c r="V58"/>
  <c r="V59"/>
  <c r="V60"/>
  <c r="V56"/>
  <c r="G62"/>
  <c r="G61"/>
  <c r="I62"/>
  <c r="I61"/>
  <c r="K62"/>
  <c r="K61"/>
  <c r="M62"/>
  <c r="M61"/>
  <c r="O62"/>
  <c r="O61"/>
  <c r="Q62"/>
  <c r="Q61"/>
  <c r="V62"/>
  <c r="V61"/>
  <c r="AE64"/>
  <c r="AF64"/>
  <c r="I20" i="1"/>
  <c r="I19"/>
  <c r="I18"/>
  <c r="I17"/>
  <c r="I16"/>
  <c r="I57"/>
  <c r="J49"/>
  <c r="J50"/>
  <c r="J51"/>
  <c r="J52"/>
  <c r="J53"/>
  <c r="J54"/>
  <c r="J55"/>
  <c r="J56"/>
  <c r="J57"/>
  <c r="F42"/>
  <c r="G23"/>
  <c r="A23"/>
  <c r="A24"/>
  <c r="G24"/>
  <c r="G42"/>
  <c r="G25"/>
  <c r="A25"/>
  <c r="A26"/>
  <c r="G26"/>
  <c r="A27"/>
  <c r="A29"/>
  <c r="G29"/>
  <c r="G28"/>
  <c r="G27"/>
  <c r="H39"/>
  <c r="H42"/>
  <c r="I39"/>
  <c r="I42"/>
  <c r="J39"/>
  <c r="J42"/>
  <c r="H41"/>
  <c r="I41"/>
  <c r="J41"/>
  <c r="H40"/>
  <c r="I40"/>
  <c r="J40"/>
  <c r="I21"/>
  <c r="J28"/>
  <c r="J26"/>
  <c r="G38"/>
  <c r="F38"/>
  <c r="H32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pencik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<sst xmlns="http://schemas.openxmlformats.org/spreadsheetml/2006/main" count="374" uniqueCount="188">
  <si>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</si>
  <si>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</si>
  <si>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</si>
  <si>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</si>
  <si>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</si>
  <si>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</si>
  <si>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</si>
  <si>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</si>
  <si>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</si>
  <si>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</si>
  <si>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</si>
  <si>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</si>
  <si>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</si>
  <si>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</si>
  <si>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</si>
  <si>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</si>
  <si>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</si>
  <si>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</si>
  <si>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</si>
  <si>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</si>
  <si>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</si>
  <si>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</si>
  <si>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</si>
  <si>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</si>
  <si>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</si>
  <si>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</si>
  <si>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</si>
  <si>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</si>
  <si>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</si>
  <si>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</si>
  <si>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</si>
  <si>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</si>
  <si>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</si>
  <si>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</si>
  <si>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</si>
  <si>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</si>
  <si>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</si>
  <si>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</si>
  <si>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</si>
  <si>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</si>
  <si>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</si>
  <si>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</t>
  </si>
  <si>
    <t>Parkoviště</t>
  </si>
  <si>
    <t>01</t>
  </si>
  <si>
    <t>PARKOVIŠTĚ</t>
  </si>
  <si>
    <t>Objekt:</t>
  </si>
  <si>
    <t>Rozpočet:</t>
  </si>
  <si>
    <t>23818</t>
  </si>
  <si>
    <t>PARKOVIŠTĚ - SRDCE V DOMĚ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</si>
  <si>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</si>
  <si>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</si>
  <si>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</si>
  <si>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</si>
  <si>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</si>
  <si>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</si>
  <si>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</si>
  <si>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</si>
  <si>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</si>
  <si>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</si>
  <si>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9</t>
  </si>
  <si>
    <t>Ostatní konstrukce, bourání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</si>
  <si>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</si>
  <si>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</si>
  <si>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</si>
  <si>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</si>
  <si>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</si>
  <si>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</si>
  <si>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</si>
  <si>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</si>
  <si>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</si>
  <si>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</si>
  <si>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</si>
  <si>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</si>
  <si>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</si>
  <si>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</si>
  <si>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</si>
  <si>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</si>
  <si>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</si>
  <si>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</si>
  <si>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</si>
  <si>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</si>
  <si>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</si>
  <si>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</si>
  <si>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</si>
  <si>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</si>
  <si>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</si>
  <si>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</si>
  <si>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</si>
  <si>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</si>
  <si>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</si>
  <si>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</si>
  <si>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</si>
  <si>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</si>
  <si>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</si>
  <si>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</si>
  <si>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</si>
  <si>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122201102R00</t>
  </si>
  <si>
    <t>Odkopávky nezapažené v hor. 3 do 1000 m3</t>
  </si>
  <si>
    <t>m3</t>
  </si>
  <si>
    <t>RTS 18/ II</t>
  </si>
  <si>
    <t>RTS 18/ I</t>
  </si>
  <si>
    <t>POL1_1</t>
  </si>
  <si>
    <t>snížení původního terénu pro novou skladbu komunikace : 305,85*0,47</t>
  </si>
  <si>
    <t>VV</t>
  </si>
  <si>
    <t>122201109R00</t>
  </si>
  <si>
    <t>Příplatek za lepivost - odkopávky v hor. 3</t>
  </si>
  <si>
    <t>143,7495/2</t>
  </si>
  <si>
    <t>162301101R00</t>
  </si>
  <si>
    <t>Vodorovné přemístění výkopku z hor.1-4 do 500 m</t>
  </si>
  <si>
    <t>Položka pořadí 1 : 143,74950</t>
  </si>
  <si>
    <t>171201201R00</t>
  </si>
  <si>
    <t>Uložení sypaniny na skl.-modelace na výšku přes 2m</t>
  </si>
  <si>
    <t>631571005T00</t>
  </si>
  <si>
    <t>Násyp ze štěrkopísku 16 - 32, tř. I</t>
  </si>
  <si>
    <t>Vlastní</t>
  </si>
  <si>
    <t>Kalkul</t>
  </si>
  <si>
    <t>POL1_</t>
  </si>
  <si>
    <t>násyp do zelených pásů kolem drenážních trubek pro odvodnění : (2,14+2+4)*0,4</t>
  </si>
  <si>
    <t>564851111R00</t>
  </si>
  <si>
    <t>Podklad ze štěrkodrti po zhutnění tloušťky 15 cm</t>
  </si>
  <si>
    <t>m2</t>
  </si>
  <si>
    <t>305,85</t>
  </si>
  <si>
    <t>564861111R00</t>
  </si>
  <si>
    <t>Podklad ze štěrkodrti po zhutnění tloušťky 20 cm</t>
  </si>
  <si>
    <t>Položka pořadí 6 : 305,85000</t>
  </si>
  <si>
    <t>591251111T00</t>
  </si>
  <si>
    <t>Kladení přídlažby, lože z betonu tl. 15 cm</t>
  </si>
  <si>
    <t>Indiv</t>
  </si>
  <si>
    <t>přídlažba mezi nájezdovým obrubníkem a stávající asfaltovou komunikací : (15,414+15,037+17,055)*0,25</t>
  </si>
  <si>
    <t>596215040R00</t>
  </si>
  <si>
    <t>Kladení zámkové dlažby tl. 8 cm do drtě tl. 4 cm</t>
  </si>
  <si>
    <t>zámková dlažba : 75,27+71,11+99,08</t>
  </si>
  <si>
    <t>596291113R00</t>
  </si>
  <si>
    <t xml:space="preserve">Řezání zámkové dlažby tl. 80 mm </t>
  </si>
  <si>
    <t>m</t>
  </si>
  <si>
    <t>dořezávání zámkové dlažby : 45+38+39</t>
  </si>
  <si>
    <t>592162116R</t>
  </si>
  <si>
    <t>Přídlažba silniční nízká  ABK 50/25/8 přírodní</t>
  </si>
  <si>
    <t>kus</t>
  </si>
  <si>
    <t>SPCM</t>
  </si>
  <si>
    <t>POL3_</t>
  </si>
  <si>
    <t>přídlažba mezi nájezdovým obrubníkem a stávající asfaltovou komunikací : (15,414+15,037+17,055)*2</t>
  </si>
  <si>
    <t>59248040R</t>
  </si>
  <si>
    <t>Dlažba zámková GRANIT 20/10/8 II přírodní</t>
  </si>
  <si>
    <t>POL3_1</t>
  </si>
  <si>
    <t>zámková dlažba : (75,27+71,11+99,08)*1,1</t>
  </si>
  <si>
    <t>9-001</t>
  </si>
  <si>
    <t>Vybourání stávajícího odvodňovacího žlábku z betonových prefabrikátů</t>
  </si>
  <si>
    <t xml:space="preserve">m     </t>
  </si>
  <si>
    <t>bourání stávajícího betonového žlábku : 15,414+15,037+17,055</t>
  </si>
  <si>
    <t>917862111R00</t>
  </si>
  <si>
    <t>Osazení stojatého obrubníku,s opěrou,lože z B 12,5</t>
  </si>
  <si>
    <t xml:space="preserve">obrubníky : </t>
  </si>
  <si>
    <t>nájezdový : 15,414+15,037+17,055+6+5+5+17</t>
  </si>
  <si>
    <t>silniční : 5+5+5</t>
  </si>
  <si>
    <t>náběhový : 17+17</t>
  </si>
  <si>
    <t>59217450R</t>
  </si>
  <si>
    <t>Obrubník silniční GRANITOID ABO 100/15/25 II nat</t>
  </si>
  <si>
    <t>59217476R</t>
  </si>
  <si>
    <t>Obrubník silniční nájezdový 1000/150/150 šedý</t>
  </si>
  <si>
    <t>59217480R</t>
  </si>
  <si>
    <t>Obrubník silniční přechodový L 1000/150/150-250</t>
  </si>
  <si>
    <t>náběhový : 17</t>
  </si>
  <si>
    <t>59217481R</t>
  </si>
  <si>
    <t>Obrubník silniční přechodový P 1000/150/150-250</t>
  </si>
  <si>
    <t>919735114R00</t>
  </si>
  <si>
    <t>Řezání stávajícího živičného krytu tl. 15 - 20 cm</t>
  </si>
  <si>
    <t>zarovnání kraje stávající vozovky po vybourání betonového žlabu : 15,414+15,037+17,055</t>
  </si>
  <si>
    <t>998223011R00</t>
  </si>
  <si>
    <t>Přesun hmot, pozemní komunikace, kryt dlážděný</t>
  </si>
  <si>
    <t>t</t>
  </si>
  <si>
    <t>POL7_</t>
  </si>
  <si>
    <t>979087212R00</t>
  </si>
  <si>
    <t>Nakládání suti na dopravní prostředky - komunikace</t>
  </si>
  <si>
    <t>POL8_</t>
  </si>
  <si>
    <t>979083117R00</t>
  </si>
  <si>
    <t>Vodorovné přemístění suti na skládku do 6000 m</t>
  </si>
  <si>
    <t>979083191R00</t>
  </si>
  <si>
    <t>Příplatek za dalších započatých 1000 m nad 6000 m</t>
  </si>
  <si>
    <t>979990001R00</t>
  </si>
  <si>
    <t>Poplatek za skládku stavební suti</t>
  </si>
  <si>
    <t>VN-002</t>
  </si>
  <si>
    <t>Vytyčení inženýrských sítí</t>
  </si>
  <si>
    <t>soubor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</si>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</sst>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12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 wrapText="1"/>
    </xf>
    <xf numFmtId="3" fontId="10" fillId="4" borderId="18" xfId="0" applyNumberFormat="1" applyFont="1" applyFill="1" applyBorder="1" applyAlignment="1">
      <alignment horizontal="center" vertical="center" wrapText="1" shrinkToFit="1"/>
    </xf>
    <xf numFmtId="3" fontId="7" fillId="4" borderId="18" xfId="0" applyNumberFormat="1" applyFont="1" applyFill="1" applyBorder="1" applyAlignment="1">
      <alignment horizontal="center" vertical="center" wrapText="1" shrinkToFit="1"/>
    </xf>
    <xf numFmtId="3" fontId="7" fillId="4" borderId="18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vertical="center"/>
    </xf>
    <xf numFmtId="3" fontId="3" fillId="0" borderId="18" xfId="0" applyNumberFormat="1" applyFont="1" applyBorder="1" applyAlignment="1">
      <alignment horizontal="right" vertical="center" wrapText="1" shrinkToFit="1"/>
    </xf>
    <xf numFmtId="3" fontId="3" fillId="0" borderId="18" xfId="0" applyNumberFormat="1" applyFont="1" applyBorder="1" applyAlignment="1">
      <alignment horizontal="right" vertical="center" shrinkToFit="1"/>
    </xf>
    <xf numFmtId="3" fontId="0" fillId="0" borderId="18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 wrapText="1" shrinkToFit="1"/>
    </xf>
    <xf numFmtId="3" fontId="8" fillId="0" borderId="18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18" xfId="0" applyNumberFormat="1" applyBorder="1" applyAlignment="1">
      <alignment vertical="center" wrapText="1" shrinkToFit="1"/>
    </xf>
    <xf numFmtId="3" fontId="0" fillId="2" borderId="18" xfId="0" applyNumberFormat="1" applyFill="1" applyBorder="1" applyAlignment="1">
      <alignment vertical="center" wrapText="1" shrinkToFit="1"/>
    </xf>
    <xf numFmtId="3" fontId="0" fillId="2" borderId="18" xfId="0" applyNumberFormat="1" applyFill="1" applyBorder="1" applyAlignment="1">
      <alignment vertical="center" shrinkToFit="1"/>
    </xf>
    <xf numFmtId="3" fontId="0" fillId="2" borderId="18" xfId="0" applyNumberFormat="1" applyFill="1" applyBorder="1" applyAlignment="1">
      <alignment vertical="center"/>
    </xf>
    <xf numFmtId="0" fontId="4" fillId="2" borderId="24" xfId="0" applyFont="1" applyFill="1" applyBorder="1" applyAlignment="1">
      <alignment horizontal="left" vertical="center" indent="1"/>
    </xf>
    <xf numFmtId="0" fontId="5" fillId="2" borderId="25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4" fontId="4" fillId="2" borderId="25" xfId="0" applyNumberFormat="1" applyFont="1" applyFill="1" applyBorder="1" applyAlignment="1">
      <alignment horizontal="left" vertical="center"/>
    </xf>
    <xf numFmtId="49" fontId="0" fillId="2" borderId="26" xfId="0" applyNumberFormat="1" applyFill="1" applyBorder="1" applyAlignment="1">
      <alignment horizontal="left" vertical="center"/>
    </xf>
    <xf numFmtId="0" fontId="0" fillId="2" borderId="25" xfId="0" applyFill="1" applyBorder="1"/>
    <xf numFmtId="49" fontId="8" fillId="2" borderId="26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4" borderId="1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5" fillId="0" borderId="18" xfId="0" applyFont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4" borderId="18" xfId="0" applyFill="1" applyBorder="1"/>
    <xf numFmtId="0" fontId="0" fillId="4" borderId="18" xfId="0" applyFill="1" applyBorder="1" applyAlignment="1">
      <alignment horizontal="center"/>
    </xf>
    <xf numFmtId="49" fontId="0" fillId="4" borderId="18" xfId="0" applyNumberFormat="1" applyFill="1" applyBorder="1"/>
    <xf numFmtId="0" fontId="0" fillId="4" borderId="18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2" xfId="0" applyFont="1" applyFill="1" applyBorder="1" applyAlignment="1">
      <alignment vertical="top"/>
    </xf>
    <xf numFmtId="49" fontId="8" fillId="2" borderId="9" xfId="0" applyNumberFormat="1" applyFont="1" applyFill="1" applyBorder="1" applyAlignment="1">
      <alignment vertical="top"/>
    </xf>
    <xf numFmtId="0" fontId="8" fillId="2" borderId="9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9" xfId="0" applyFont="1" applyFill="1" applyBorder="1" applyAlignment="1">
      <alignment horizontal="center" vertical="top" shrinkToFit="1"/>
    </xf>
    <xf numFmtId="164" fontId="8" fillId="2" borderId="9" xfId="0" applyNumberFormat="1" applyFont="1" applyFill="1" applyBorder="1" applyAlignment="1">
      <alignment vertical="top" shrinkToFit="1"/>
    </xf>
    <xf numFmtId="4" fontId="8" fillId="2" borderId="9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31" xfId="0" applyFont="1" applyBorder="1" applyAlignment="1">
      <alignment vertical="top"/>
    </xf>
    <xf numFmtId="49" fontId="17" fillId="0" borderId="32" xfId="0" applyNumberFormat="1" applyFont="1" applyBorder="1" applyAlignment="1">
      <alignment vertical="top"/>
    </xf>
    <xf numFmtId="0" fontId="17" fillId="0" borderId="32" xfId="0" applyFont="1" applyBorder="1" applyAlignment="1">
      <alignment horizontal="center" vertical="top" shrinkToFit="1"/>
    </xf>
    <xf numFmtId="164" fontId="17" fillId="0" borderId="32" xfId="0" applyNumberFormat="1" applyFont="1" applyBorder="1" applyAlignment="1">
      <alignment vertical="top" shrinkToFit="1"/>
    </xf>
    <xf numFmtId="4" fontId="17" fillId="3" borderId="32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9" xfId="0" applyNumberFormat="1" applyFont="1" applyFill="1" applyBorder="1" applyAlignment="1">
      <alignment horizontal="left" vertical="top" wrapText="1"/>
    </xf>
    <xf numFmtId="49" fontId="17" fillId="0" borderId="3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3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 wrapText="1"/>
    </xf>
    <xf numFmtId="3" fontId="8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/>
    </xf>
    <xf numFmtId="3" fontId="0" fillId="2" borderId="12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3" fontId="0" fillId="2" borderId="22" xfId="0" applyNumberFormat="1" applyFill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2" fontId="12" fillId="2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4" fontId="12" fillId="2" borderId="25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left" vertical="center" wrapText="1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0" fillId="3" borderId="23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0"/>
  <sheetViews>
    <sheetView showGridLines="0" tabSelected="1" topLeftCell="B25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1" t="s">
        <v>38</v>
      </c>
      <c r="B1" s="211" t="s">
        <v>4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>
      <c r="A2" s="3"/>
      <c r="B2" s="78" t="s">
        <v>24</v>
      </c>
      <c r="C2" s="79"/>
      <c r="D2" s="80" t="s">
        <v>47</v>
      </c>
      <c r="E2" s="217" t="s">
        <v>48</v>
      </c>
      <c r="F2" s="218"/>
      <c r="G2" s="218"/>
      <c r="H2" s="218"/>
      <c r="I2" s="218"/>
      <c r="J2" s="219"/>
      <c r="O2" s="2"/>
    </row>
    <row r="3" spans="1:15" ht="27" customHeight="1">
      <c r="A3" s="3"/>
      <c r="B3" s="81" t="s">
        <v>45</v>
      </c>
      <c r="C3" s="79"/>
      <c r="D3" s="82" t="s">
        <v>43</v>
      </c>
      <c r="E3" s="220" t="s">
        <v>44</v>
      </c>
      <c r="F3" s="221"/>
      <c r="G3" s="221"/>
      <c r="H3" s="221"/>
      <c r="I3" s="221"/>
      <c r="J3" s="222"/>
    </row>
    <row r="4" spans="1:15" ht="23.25" customHeight="1">
      <c r="A4" s="77">
        <v>1180</v>
      </c>
      <c r="B4" s="83" t="s">
        <v>46</v>
      </c>
      <c r="C4" s="84"/>
      <c r="D4" s="85" t="s">
        <v>41</v>
      </c>
      <c r="E4" s="201" t="s">
        <v>42</v>
      </c>
      <c r="F4" s="202"/>
      <c r="G4" s="202"/>
      <c r="H4" s="202"/>
      <c r="I4" s="202"/>
      <c r="J4" s="203"/>
    </row>
    <row r="5" spans="1:15" ht="24" customHeight="1">
      <c r="A5" s="3"/>
      <c r="B5" s="45" t="s">
        <v>23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>
      <c r="A8" s="3"/>
      <c r="B8" s="45" t="s">
        <v>21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>
      <c r="A11" s="3"/>
      <c r="B11" s="45" t="s">
        <v>20</v>
      </c>
      <c r="C11" s="4"/>
      <c r="D11" s="208"/>
      <c r="E11" s="208"/>
      <c r="F11" s="208"/>
      <c r="G11" s="208"/>
      <c r="H11" s="26" t="s">
        <v>40</v>
      </c>
      <c r="I11" s="86"/>
      <c r="J11" s="10"/>
    </row>
    <row r="12" spans="1:15" ht="15.75" customHeight="1">
      <c r="A12" s="3"/>
      <c r="B12" s="39"/>
      <c r="C12" s="24"/>
      <c r="D12" s="207"/>
      <c r="E12" s="207"/>
      <c r="F12" s="207"/>
      <c r="G12" s="207"/>
      <c r="H12" s="26" t="s">
        <v>36</v>
      </c>
      <c r="I12" s="86"/>
      <c r="J12" s="10"/>
    </row>
    <row r="13" spans="1:15" ht="15.75" customHeight="1">
      <c r="A13" s="3"/>
      <c r="B13" s="40"/>
      <c r="C13" s="25"/>
      <c r="D13" s="87"/>
      <c r="E13" s="204"/>
      <c r="F13" s="205"/>
      <c r="G13" s="205"/>
      <c r="H13" s="27"/>
      <c r="I13" s="32"/>
      <c r="J13" s="49"/>
    </row>
    <row r="14" spans="1:15" ht="24" hidden="1" customHeight="1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3"/>
      <c r="B15" s="50" t="s">
        <v>34</v>
      </c>
      <c r="C15" s="70"/>
      <c r="D15" s="51"/>
      <c r="E15" s="223"/>
      <c r="F15" s="223"/>
      <c r="G15" s="209"/>
      <c r="H15" s="209"/>
      <c r="I15" s="209" t="s">
        <v>31</v>
      </c>
      <c r="J15" s="210"/>
    </row>
    <row r="16" spans="1:15" ht="23.25" customHeight="1">
      <c r="A16" s="139" t="s">
        <v>26</v>
      </c>
      <c r="B16" s="55" t="s">
        <v>26</v>
      </c>
      <c r="C16" s="56"/>
      <c r="D16" s="57"/>
      <c r="E16" s="189"/>
      <c r="F16" s="197"/>
      <c r="G16" s="189"/>
      <c r="H16" s="197"/>
      <c r="I16" s="189">
        <f>SUMIF(F49:F56,A16,I49:I56)+SUMIF(F49:F56,"PSU",I49:I56)</f>
        <v>0</v>
      </c>
      <c r="J16" s="190"/>
    </row>
    <row r="17" spans="1:10" ht="23.25" customHeight="1">
      <c r="A17" s="139" t="s">
        <v>27</v>
      </c>
      <c r="B17" s="55" t="s">
        <v>27</v>
      </c>
      <c r="C17" s="56"/>
      <c r="D17" s="57"/>
      <c r="E17" s="189"/>
      <c r="F17" s="197"/>
      <c r="G17" s="189"/>
      <c r="H17" s="197"/>
      <c r="I17" s="189">
        <f>SUMIF(F49:F56,A17,I49:I56)</f>
        <v>0</v>
      </c>
      <c r="J17" s="190"/>
    </row>
    <row r="18" spans="1:10" ht="23.25" customHeight="1">
      <c r="A18" s="139" t="s">
        <v>28</v>
      </c>
      <c r="B18" s="55" t="s">
        <v>28</v>
      </c>
      <c r="C18" s="56"/>
      <c r="D18" s="57"/>
      <c r="E18" s="189"/>
      <c r="F18" s="197"/>
      <c r="G18" s="189"/>
      <c r="H18" s="197"/>
      <c r="I18" s="189">
        <f>SUMIF(F49:F56,A18,I49:I56)</f>
        <v>0</v>
      </c>
      <c r="J18" s="190"/>
    </row>
    <row r="19" spans="1:10" ht="23.25" customHeight="1">
      <c r="A19" s="139" t="s">
        <v>68</v>
      </c>
      <c r="B19" s="55" t="s">
        <v>29</v>
      </c>
      <c r="C19" s="56"/>
      <c r="D19" s="57"/>
      <c r="E19" s="189"/>
      <c r="F19" s="197"/>
      <c r="G19" s="189"/>
      <c r="H19" s="197"/>
      <c r="I19" s="189">
        <f>SUMIF(F49:F56,A19,I49:I56)</f>
        <v>0</v>
      </c>
      <c r="J19" s="190"/>
    </row>
    <row r="20" spans="1:10" ht="23.25" customHeight="1">
      <c r="A20" s="139" t="s">
        <v>69</v>
      </c>
      <c r="B20" s="55" t="s">
        <v>30</v>
      </c>
      <c r="C20" s="56"/>
      <c r="D20" s="57"/>
      <c r="E20" s="189"/>
      <c r="F20" s="197"/>
      <c r="G20" s="189"/>
      <c r="H20" s="197"/>
      <c r="I20" s="189">
        <f>SUMIF(F49:F56,A20,I49:I56)</f>
        <v>0</v>
      </c>
      <c r="J20" s="190"/>
    </row>
    <row r="21" spans="1:10" ht="23.25" customHeight="1">
      <c r="A21" s="3"/>
      <c r="B21" s="72" t="s">
        <v>31</v>
      </c>
      <c r="C21" s="73"/>
      <c r="D21" s="74"/>
      <c r="E21" s="198"/>
      <c r="F21" s="206"/>
      <c r="G21" s="198"/>
      <c r="H21" s="206"/>
      <c r="I21" s="198">
        <f>SUM(I16:J20)</f>
        <v>0</v>
      </c>
      <c r="J21" s="199"/>
    </row>
    <row r="22" spans="1:10" ht="33" customHeight="1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3">
        <f ca="1"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187">
        <f ca="1">ZakladDPHSniVypocet</f>
        <v>0</v>
      </c>
      <c r="H23" s="188"/>
      <c r="I23" s="188"/>
      <c r="J23" s="60" t="str">
        <f t="shared" ref="J23:J28" ca="1" si="0">Mena</f>
        <v>CZK</v>
      </c>
    </row>
    <row r="24" spans="1:10" ht="23.25" customHeight="1">
      <c r="A24" s="3">
        <f>(A23-INT(A23))*100</f>
        <v>0</v>
      </c>
      <c r="B24" s="55" t="s">
        <v>14</v>
      </c>
      <c r="C24" s="56"/>
      <c r="D24" s="57"/>
      <c r="E24" s="58">
        <f ca="1">SazbaDPH1</f>
        <v>15</v>
      </c>
      <c r="F24" s="59" t="s">
        <v>0</v>
      </c>
      <c r="G24" s="195">
        <f>IF(A24&gt;50, ROUNDUP(A23, 0), ROUNDDOWN(A23, 0))</f>
        <v>0</v>
      </c>
      <c r="H24" s="196"/>
      <c r="I24" s="196"/>
      <c r="J24" s="60" t="str">
        <f t="shared" ca="1" si="0"/>
        <v>CZK</v>
      </c>
    </row>
    <row r="25" spans="1:10" ht="23.25" customHeight="1">
      <c r="A25" s="3">
        <f ca="1"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187">
        <f ca="1">ZakladDPHZaklVypocet</f>
        <v>0</v>
      </c>
      <c r="H25" s="188"/>
      <c r="I25" s="188"/>
      <c r="J25" s="60" t="str">
        <f t="shared" ca="1" si="0"/>
        <v>CZK</v>
      </c>
    </row>
    <row r="26" spans="1:10" ht="23.25" customHeight="1">
      <c r="A26" s="3">
        <f ca="1">(A25-INT(A25))*100</f>
        <v>0</v>
      </c>
      <c r="B26" s="47" t="s">
        <v>16</v>
      </c>
      <c r="C26" s="21"/>
      <c r="D26" s="17"/>
      <c r="E26" s="41">
        <f ca="1">SazbaDPH2</f>
        <v>21</v>
      </c>
      <c r="F26" s="42" t="s">
        <v>0</v>
      </c>
      <c r="G26" s="214">
        <f ca="1">IF(A26&gt;50, ROUNDUP(A25, 0), ROUNDDOWN(A25, 0))</f>
        <v>0</v>
      </c>
      <c r="H26" s="215"/>
      <c r="I26" s="215"/>
      <c r="J26" s="54" t="str">
        <f t="shared" ca="1" si="0"/>
        <v>CZK</v>
      </c>
    </row>
    <row r="27" spans="1:10" ht="23.25" customHeight="1" thickBot="1">
      <c r="A27" s="3">
        <f ca="1">ZakladDPHSni+DPHSni+ZakladDPHZakl+DPHZakl</f>
        <v>0</v>
      </c>
      <c r="B27" s="46" t="s">
        <v>5</v>
      </c>
      <c r="C27" s="19"/>
      <c r="D27" s="22"/>
      <c r="E27" s="19"/>
      <c r="F27" s="20"/>
      <c r="G27" s="216">
        <f ca="1">CenaCelkem-(ZakladDPHSni+DPHSni+ZakladDPHZakl+DPHZakl)</f>
        <v>0</v>
      </c>
      <c r="H27" s="216"/>
      <c r="I27" s="216"/>
      <c r="J27" s="61" t="str">
        <f t="shared" ca="1" si="0"/>
        <v>CZK</v>
      </c>
    </row>
    <row r="28" spans="1:10" ht="27.75" hidden="1" customHeight="1" thickBot="1">
      <c r="A28" s="3"/>
      <c r="B28" s="116" t="s">
        <v>25</v>
      </c>
      <c r="C28" s="117"/>
      <c r="D28" s="117"/>
      <c r="E28" s="118"/>
      <c r="F28" s="119"/>
      <c r="G28" s="191">
        <f ca="1">ZakladDPHSniVypocet+ZakladDPHZaklVypocet</f>
        <v>0</v>
      </c>
      <c r="H28" s="191"/>
      <c r="I28" s="191"/>
      <c r="J28" s="120" t="str">
        <f t="shared" ca="1" si="0"/>
        <v>CZK</v>
      </c>
    </row>
    <row r="29" spans="1:10" ht="27.75" customHeight="1" thickBot="1">
      <c r="A29" s="3">
        <f>(A27-INT(A27))*100</f>
        <v>0</v>
      </c>
      <c r="B29" s="116" t="s">
        <v>37</v>
      </c>
      <c r="C29" s="121"/>
      <c r="D29" s="121"/>
      <c r="E29" s="121"/>
      <c r="F29" s="121"/>
      <c r="G29" s="200">
        <f>IF(A29&gt;50, ROUNDUP(A27, 0), ROUNDDOWN(A27, 0))</f>
        <v>0</v>
      </c>
      <c r="H29" s="200"/>
      <c r="I29" s="200"/>
      <c r="J29" s="122" t="s">
        <v>51</v>
      </c>
    </row>
    <row r="30" spans="1:10" ht="12.75" customHeight="1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43348</v>
      </c>
      <c r="I32" s="37"/>
      <c r="J32" s="11"/>
    </row>
    <row r="33" spans="1:10" ht="47.25" customHeight="1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>
      <c r="A34" s="28"/>
      <c r="B34" s="28"/>
      <c r="C34" s="29"/>
      <c r="D34" s="192"/>
      <c r="E34" s="193"/>
      <c r="F34" s="29"/>
      <c r="G34" s="192"/>
      <c r="H34" s="193"/>
      <c r="I34" s="193"/>
      <c r="J34" s="36"/>
    </row>
    <row r="35" spans="1:10" ht="12.75" customHeight="1">
      <c r="A35" s="3"/>
      <c r="B35" s="3"/>
      <c r="C35" s="4"/>
      <c r="D35" s="194" t="s">
        <v>2</v>
      </c>
      <c r="E35" s="194"/>
      <c r="F35" s="4"/>
      <c r="G35" s="43"/>
      <c r="H35" s="12" t="s">
        <v>3</v>
      </c>
      <c r="I35" s="43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>
      <c r="A39" s="92">
        <v>1</v>
      </c>
      <c r="B39" s="102" t="s">
        <v>49</v>
      </c>
      <c r="C39" s="180"/>
      <c r="D39" s="181"/>
      <c r="E39" s="181"/>
      <c r="F39" s="103">
        <f ca="1">'01 1 Pol'!AE64</f>
        <v>0</v>
      </c>
      <c r="G39" s="104">
        <f ca="1">'01 1 Pol'!AF64</f>
        <v>0</v>
      </c>
      <c r="H39" s="105">
        <f ca="1">(F39*SazbaDPH1/100)+(G39*SazbaDPH2/100)</f>
        <v>0</v>
      </c>
      <c r="I39" s="105">
        <f>F39+G39+H39</f>
        <v>0</v>
      </c>
      <c r="J39" s="106" t="str">
        <f ca="1">IF(CenaCelkemVypocet=0,"",I39/CenaCelkemVypocet*100)</f>
        <v/>
      </c>
    </row>
    <row r="40" spans="1:10" ht="25.5" hidden="1" customHeight="1">
      <c r="A40" s="92">
        <v>2</v>
      </c>
      <c r="B40" s="107" t="s">
        <v>43</v>
      </c>
      <c r="C40" s="182" t="s">
        <v>44</v>
      </c>
      <c r="D40" s="183"/>
      <c r="E40" s="183"/>
      <c r="F40" s="108">
        <f ca="1">'01 1 Pol'!AE64</f>
        <v>0</v>
      </c>
      <c r="G40" s="109">
        <f ca="1">'01 1 Pol'!AF64</f>
        <v>0</v>
      </c>
      <c r="H40" s="109">
        <f ca="1">(F40*SazbaDPH1/100)+(G40*SazbaDPH2/100)</f>
        <v>0</v>
      </c>
      <c r="I40" s="109">
        <f>F40+G40+H40</f>
        <v>0</v>
      </c>
      <c r="J40" s="110" t="str">
        <f ca="1">IF(CenaCelkemVypocet=0,"",I40/CenaCelkemVypocet*100)</f>
        <v/>
      </c>
    </row>
    <row r="41" spans="1:10" ht="25.5" hidden="1" customHeight="1">
      <c r="A41" s="92">
        <v>3</v>
      </c>
      <c r="B41" s="111" t="s">
        <v>41</v>
      </c>
      <c r="C41" s="180" t="s">
        <v>42</v>
      </c>
      <c r="D41" s="181"/>
      <c r="E41" s="181"/>
      <c r="F41" s="112">
        <f ca="1">'01 1 Pol'!AE64</f>
        <v>0</v>
      </c>
      <c r="G41" s="105">
        <f ca="1">'01 1 Pol'!AF64</f>
        <v>0</v>
      </c>
      <c r="H41" s="105">
        <f ca="1">(F41*SazbaDPH1/100)+(G41*SazbaDPH2/100)</f>
        <v>0</v>
      </c>
      <c r="I41" s="105">
        <f>F41+G41+H41</f>
        <v>0</v>
      </c>
      <c r="J41" s="106" t="str">
        <f ca="1">IF(CenaCelkemVypocet=0,"",I41/CenaCelkemVypocet*100)</f>
        <v/>
      </c>
    </row>
    <row r="42" spans="1:10" ht="25.5" hidden="1" customHeight="1">
      <c r="A42" s="92"/>
      <c r="B42" s="184" t="s">
        <v>50</v>
      </c>
      <c r="C42" s="185"/>
      <c r="D42" s="185"/>
      <c r="E42" s="186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>
      <c r="B46" s="123" t="s">
        <v>52</v>
      </c>
    </row>
    <row r="48" spans="1:10" ht="25.5" customHeight="1">
      <c r="A48" s="124"/>
      <c r="B48" s="127" t="s">
        <v>18</v>
      </c>
      <c r="C48" s="127" t="s">
        <v>6</v>
      </c>
      <c r="D48" s="128"/>
      <c r="E48" s="128"/>
      <c r="F48" s="129" t="s">
        <v>53</v>
      </c>
      <c r="G48" s="129"/>
      <c r="H48" s="129"/>
      <c r="I48" s="129" t="s">
        <v>31</v>
      </c>
      <c r="J48" s="129" t="s">
        <v>0</v>
      </c>
    </row>
    <row r="49" spans="1:10" ht="25.5" customHeight="1">
      <c r="A49" s="125"/>
      <c r="B49" s="130" t="s">
        <v>41</v>
      </c>
      <c r="C49" s="178" t="s">
        <v>54</v>
      </c>
      <c r="D49" s="179"/>
      <c r="E49" s="179"/>
      <c r="F49" s="135" t="s">
        <v>26</v>
      </c>
      <c r="G49" s="136"/>
      <c r="H49" s="136"/>
      <c r="I49" s="136">
        <f ca="1">'01 1 Pol'!G8</f>
        <v>0</v>
      </c>
      <c r="J49" s="133" t="str">
        <f>IF(I57=0,"",I49/I57*100)</f>
        <v/>
      </c>
    </row>
    <row r="50" spans="1:10" ht="25.5" customHeight="1">
      <c r="A50" s="125"/>
      <c r="B50" s="130" t="s">
        <v>55</v>
      </c>
      <c r="C50" s="178" t="s">
        <v>56</v>
      </c>
      <c r="D50" s="179"/>
      <c r="E50" s="179"/>
      <c r="F50" s="135" t="s">
        <v>26</v>
      </c>
      <c r="G50" s="136"/>
      <c r="H50" s="136"/>
      <c r="I50" s="136">
        <f ca="1">'01 1 Pol'!G17</f>
        <v>0</v>
      </c>
      <c r="J50" s="133" t="str">
        <f>IF(I57=0,"",I50/I57*100)</f>
        <v/>
      </c>
    </row>
    <row r="51" spans="1:10" ht="25.5" customHeight="1">
      <c r="A51" s="125"/>
      <c r="B51" s="130" t="s">
        <v>57</v>
      </c>
      <c r="C51" s="178" t="s">
        <v>58</v>
      </c>
      <c r="D51" s="179"/>
      <c r="E51" s="179"/>
      <c r="F51" s="135" t="s">
        <v>26</v>
      </c>
      <c r="G51" s="136"/>
      <c r="H51" s="136"/>
      <c r="I51" s="136">
        <f ca="1">'01 1 Pol'!G20</f>
        <v>0</v>
      </c>
      <c r="J51" s="133" t="str">
        <f>IF(I57=0,"",I51/I57*100)</f>
        <v/>
      </c>
    </row>
    <row r="52" spans="1:10" ht="25.5" customHeight="1">
      <c r="A52" s="125"/>
      <c r="B52" s="130" t="s">
        <v>59</v>
      </c>
      <c r="C52" s="178" t="s">
        <v>60</v>
      </c>
      <c r="D52" s="179"/>
      <c r="E52" s="179"/>
      <c r="F52" s="135" t="s">
        <v>26</v>
      </c>
      <c r="G52" s="136"/>
      <c r="H52" s="136"/>
      <c r="I52" s="136">
        <f ca="1">'01 1 Pol'!G35</f>
        <v>0</v>
      </c>
      <c r="J52" s="133" t="str">
        <f>IF(I57=0,"",I52/I57*100)</f>
        <v/>
      </c>
    </row>
    <row r="53" spans="1:10" ht="25.5" customHeight="1">
      <c r="A53" s="125"/>
      <c r="B53" s="130" t="s">
        <v>61</v>
      </c>
      <c r="C53" s="178" t="s">
        <v>62</v>
      </c>
      <c r="D53" s="179"/>
      <c r="E53" s="179"/>
      <c r="F53" s="135" t="s">
        <v>26</v>
      </c>
      <c r="G53" s="136"/>
      <c r="H53" s="136"/>
      <c r="I53" s="136">
        <f ca="1">'01 1 Pol'!G51</f>
        <v>0</v>
      </c>
      <c r="J53" s="133" t="str">
        <f>IF(I57=0,"",I53/I57*100)</f>
        <v/>
      </c>
    </row>
    <row r="54" spans="1:10" ht="25.5" customHeight="1">
      <c r="A54" s="125"/>
      <c r="B54" s="130" t="s">
        <v>63</v>
      </c>
      <c r="C54" s="178" t="s">
        <v>64</v>
      </c>
      <c r="D54" s="179"/>
      <c r="E54" s="179"/>
      <c r="F54" s="135" t="s">
        <v>26</v>
      </c>
      <c r="G54" s="136"/>
      <c r="H54" s="136"/>
      <c r="I54" s="136">
        <f ca="1">'01 1 Pol'!G54</f>
        <v>0</v>
      </c>
      <c r="J54" s="133" t="str">
        <f>IF(I57=0,"",I54/I57*100)</f>
        <v/>
      </c>
    </row>
    <row r="55" spans="1:10" ht="25.5" customHeight="1">
      <c r="A55" s="125"/>
      <c r="B55" s="130" t="s">
        <v>65</v>
      </c>
      <c r="C55" s="178" t="s">
        <v>66</v>
      </c>
      <c r="D55" s="179"/>
      <c r="E55" s="179"/>
      <c r="F55" s="135" t="s">
        <v>67</v>
      </c>
      <c r="G55" s="136"/>
      <c r="H55" s="136"/>
      <c r="I55" s="136">
        <f ca="1">'01 1 Pol'!G56</f>
        <v>0</v>
      </c>
      <c r="J55" s="133" t="str">
        <f>IF(I57=0,"",I55/I57*100)</f>
        <v/>
      </c>
    </row>
    <row r="56" spans="1:10" ht="25.5" customHeight="1">
      <c r="A56" s="125"/>
      <c r="B56" s="130" t="s">
        <v>68</v>
      </c>
      <c r="C56" s="178" t="s">
        <v>29</v>
      </c>
      <c r="D56" s="179"/>
      <c r="E56" s="179"/>
      <c r="F56" s="135" t="s">
        <v>68</v>
      </c>
      <c r="G56" s="136"/>
      <c r="H56" s="136"/>
      <c r="I56" s="136">
        <f ca="1">'01 1 Pol'!G61</f>
        <v>0</v>
      </c>
      <c r="J56" s="133" t="str">
        <f>IF(I57=0,"",I56/I57*100)</f>
        <v/>
      </c>
    </row>
    <row r="57" spans="1:10" ht="25.5" customHeight="1">
      <c r="A57" s="126"/>
      <c r="B57" s="131" t="s">
        <v>1</v>
      </c>
      <c r="C57" s="131"/>
      <c r="D57" s="132"/>
      <c r="E57" s="132"/>
      <c r="F57" s="137"/>
      <c r="G57" s="138"/>
      <c r="H57" s="138"/>
      <c r="I57" s="138">
        <f>SUM(I49:I56)</f>
        <v>0</v>
      </c>
      <c r="J57" s="134">
        <f>SUM(J49:J56)</f>
        <v>0</v>
      </c>
    </row>
    <row r="58" spans="1:10">
      <c r="F58" s="90"/>
      <c r="G58" s="89"/>
      <c r="H58" s="90"/>
      <c r="I58" s="89"/>
      <c r="J58" s="91"/>
    </row>
    <row r="59" spans="1:10">
      <c r="F59" s="90"/>
      <c r="G59" s="89"/>
      <c r="H59" s="90"/>
      <c r="I59" s="89"/>
      <c r="J59" s="91"/>
    </row>
    <row r="60" spans="1:10">
      <c r="F60" s="90"/>
      <c r="G60" s="89"/>
      <c r="H60" s="90"/>
      <c r="I60" s="89"/>
      <c r="J60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B1:J1"/>
    <mergeCell ref="G26:I26"/>
    <mergeCell ref="G29:I29"/>
    <mergeCell ref="E4:J4"/>
    <mergeCell ref="G16:H16"/>
    <mergeCell ref="G17:H17"/>
    <mergeCell ref="E16:F16"/>
    <mergeCell ref="E13:G13"/>
    <mergeCell ref="E21:F21"/>
    <mergeCell ref="G21:H21"/>
    <mergeCell ref="E17:F17"/>
    <mergeCell ref="D12:G12"/>
    <mergeCell ref="G24:I24"/>
    <mergeCell ref="G23:I23"/>
    <mergeCell ref="E19:F19"/>
    <mergeCell ref="E20:F20"/>
    <mergeCell ref="I20:J20"/>
    <mergeCell ref="I21:J21"/>
    <mergeCell ref="G19:H19"/>
    <mergeCell ref="G20:H20"/>
    <mergeCell ref="C39:E39"/>
    <mergeCell ref="C40:E40"/>
    <mergeCell ref="C41:E41"/>
    <mergeCell ref="B42:E42"/>
    <mergeCell ref="G25:I25"/>
    <mergeCell ref="I19:J19"/>
    <mergeCell ref="G28:I28"/>
    <mergeCell ref="D34:E34"/>
    <mergeCell ref="G34:I34"/>
    <mergeCell ref="D35:E35"/>
    <mergeCell ref="C53:E53"/>
    <mergeCell ref="C54:E54"/>
    <mergeCell ref="C55:E55"/>
    <mergeCell ref="C56:E56"/>
    <mergeCell ref="C49:E49"/>
    <mergeCell ref="C50:E50"/>
    <mergeCell ref="C51:E51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24" t="s">
        <v>7</v>
      </c>
      <c r="B1" s="224"/>
      <c r="C1" s="225"/>
      <c r="D1" s="224"/>
      <c r="E1" s="224"/>
      <c r="F1" s="224"/>
      <c r="G1" s="224"/>
    </row>
    <row r="2" spans="1:7" ht="24.95" customHeight="1">
      <c r="A2" s="76" t="s">
        <v>8</v>
      </c>
      <c r="B2" s="75"/>
      <c r="C2" s="226"/>
      <c r="D2" s="226"/>
      <c r="E2" s="226"/>
      <c r="F2" s="226"/>
      <c r="G2" s="227"/>
    </row>
    <row r="3" spans="1:7" ht="24.95" customHeight="1">
      <c r="A3" s="76" t="s">
        <v>9</v>
      </c>
      <c r="B3" s="75"/>
      <c r="C3" s="226"/>
      <c r="D3" s="226"/>
      <c r="E3" s="226"/>
      <c r="F3" s="226"/>
      <c r="G3" s="227"/>
    </row>
    <row r="4" spans="1:7" ht="24.95" customHeight="1">
      <c r="A4" s="76" t="s">
        <v>10</v>
      </c>
      <c r="B4" s="75"/>
      <c r="C4" s="226"/>
      <c r="D4" s="226"/>
      <c r="E4" s="226"/>
      <c r="F4" s="226"/>
      <c r="G4" s="227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2" t="s">
        <v>7</v>
      </c>
      <c r="B1" s="242"/>
      <c r="C1" s="242"/>
      <c r="D1" s="242"/>
      <c r="E1" s="242"/>
      <c r="F1" s="242"/>
      <c r="G1" s="242"/>
      <c r="AG1" t="s">
        <v>70</v>
      </c>
    </row>
    <row r="2" spans="1:60" ht="24.95" customHeight="1">
      <c r="A2" s="141" t="s">
        <v>8</v>
      </c>
      <c r="B2" s="75" t="s">
        <v>47</v>
      </c>
      <c r="C2" s="243" t="s">
        <v>48</v>
      </c>
      <c r="D2" s="244"/>
      <c r="E2" s="244"/>
      <c r="F2" s="244"/>
      <c r="G2" s="245"/>
      <c r="AG2" t="s">
        <v>71</v>
      </c>
    </row>
    <row r="3" spans="1:60" ht="24.95" customHeight="1">
      <c r="A3" s="141" t="s">
        <v>9</v>
      </c>
      <c r="B3" s="75" t="s">
        <v>43</v>
      </c>
      <c r="C3" s="243" t="s">
        <v>44</v>
      </c>
      <c r="D3" s="244"/>
      <c r="E3" s="244"/>
      <c r="F3" s="244"/>
      <c r="G3" s="245"/>
      <c r="AC3" s="88" t="s">
        <v>71</v>
      </c>
      <c r="AG3" t="s">
        <v>72</v>
      </c>
    </row>
    <row r="4" spans="1:60" ht="24.95" customHeight="1">
      <c r="A4" s="142" t="s">
        <v>10</v>
      </c>
      <c r="B4" s="143" t="s">
        <v>41</v>
      </c>
      <c r="C4" s="246" t="s">
        <v>42</v>
      </c>
      <c r="D4" s="247"/>
      <c r="E4" s="247"/>
      <c r="F4" s="247"/>
      <c r="G4" s="248"/>
      <c r="AG4" t="s">
        <v>73</v>
      </c>
    </row>
    <row r="5" spans="1:60">
      <c r="D5" s="140"/>
    </row>
    <row r="6" spans="1:60" ht="38.25">
      <c r="A6" s="144" t="s">
        <v>74</v>
      </c>
      <c r="B6" s="146" t="s">
        <v>75</v>
      </c>
      <c r="C6" s="146" t="s">
        <v>76</v>
      </c>
      <c r="D6" s="145" t="s">
        <v>77</v>
      </c>
      <c r="E6" s="144" t="s">
        <v>78</v>
      </c>
      <c r="F6" s="144" t="s">
        <v>79</v>
      </c>
      <c r="G6" s="144" t="s">
        <v>31</v>
      </c>
      <c r="H6" s="147" t="s">
        <v>32</v>
      </c>
      <c r="I6" s="147" t="s">
        <v>80</v>
      </c>
      <c r="J6" s="147" t="s">
        <v>33</v>
      </c>
      <c r="K6" s="147" t="s">
        <v>81</v>
      </c>
      <c r="L6" s="147" t="s">
        <v>82</v>
      </c>
      <c r="M6" s="147" t="s">
        <v>83</v>
      </c>
      <c r="N6" s="147" t="s">
        <v>84</v>
      </c>
      <c r="O6" s="147" t="s">
        <v>85</v>
      </c>
      <c r="P6" s="147" t="s">
        <v>86</v>
      </c>
      <c r="Q6" s="147" t="s">
        <v>87</v>
      </c>
      <c r="R6" s="147" t="s">
        <v>88</v>
      </c>
      <c r="S6" s="147" t="s">
        <v>89</v>
      </c>
      <c r="T6" s="147" t="s">
        <v>90</v>
      </c>
      <c r="U6" s="147" t="s">
        <v>91</v>
      </c>
      <c r="V6" s="147" t="s">
        <v>92</v>
      </c>
      <c r="W6" s="147" t="s">
        <v>93</v>
      </c>
    </row>
    <row r="7" spans="1:60" hidden="1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>
      <c r="A8" s="151" t="s">
        <v>94</v>
      </c>
      <c r="B8" s="152" t="s">
        <v>41</v>
      </c>
      <c r="C8" s="173" t="s">
        <v>54</v>
      </c>
      <c r="D8" s="162"/>
      <c r="E8" s="163"/>
      <c r="F8" s="164"/>
      <c r="G8" s="165">
        <f>SUMIF(AG9:AG16,"&lt;&gt;NOR",G9:G16)</f>
        <v>0</v>
      </c>
      <c r="H8" s="161"/>
      <c r="I8" s="161">
        <f>SUM(I9:I16)</f>
        <v>0</v>
      </c>
      <c r="J8" s="161"/>
      <c r="K8" s="161">
        <f>SUM(K9:K16)</f>
        <v>0</v>
      </c>
      <c r="L8" s="161"/>
      <c r="M8" s="161">
        <f>SUM(M9:M16)</f>
        <v>0</v>
      </c>
      <c r="N8" s="161"/>
      <c r="O8" s="161">
        <f>SUM(O9:O16)</f>
        <v>0</v>
      </c>
      <c r="P8" s="161"/>
      <c r="Q8" s="161">
        <f>SUM(Q9:Q16)</f>
        <v>0</v>
      </c>
      <c r="R8" s="161"/>
      <c r="S8" s="161"/>
      <c r="T8" s="161"/>
      <c r="U8" s="161"/>
      <c r="V8" s="161">
        <f>SUM(V9:V16)</f>
        <v>33.919999999999995</v>
      </c>
      <c r="W8" s="161"/>
      <c r="AG8" t="s">
        <v>95</v>
      </c>
    </row>
    <row r="9" spans="1:60" outlineLevel="1">
      <c r="A9" s="166">
        <v>1</v>
      </c>
      <c r="B9" s="167" t="s">
        <v>96</v>
      </c>
      <c r="C9" s="174" t="s">
        <v>97</v>
      </c>
      <c r="D9" s="168" t="s">
        <v>98</v>
      </c>
      <c r="E9" s="169">
        <v>143.74950000000001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99</v>
      </c>
      <c r="T9" s="157" t="s">
        <v>100</v>
      </c>
      <c r="U9" s="157">
        <v>0.18700000000000003</v>
      </c>
      <c r="V9" s="157">
        <f>ROUND(E9*U9,2)</f>
        <v>26.88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101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>
      <c r="A10" s="155"/>
      <c r="B10" s="156"/>
      <c r="C10" s="175" t="s">
        <v>102</v>
      </c>
      <c r="D10" s="159"/>
      <c r="E10" s="160">
        <v>143.74950000000001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103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66">
        <v>2</v>
      </c>
      <c r="B11" s="167" t="s">
        <v>104</v>
      </c>
      <c r="C11" s="174" t="s">
        <v>105</v>
      </c>
      <c r="D11" s="168" t="s">
        <v>98</v>
      </c>
      <c r="E11" s="169">
        <v>71.874750000000006</v>
      </c>
      <c r="F11" s="170"/>
      <c r="G11" s="17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99</v>
      </c>
      <c r="T11" s="157" t="s">
        <v>100</v>
      </c>
      <c r="U11" s="157">
        <v>5.8000000000000003E-2</v>
      </c>
      <c r="V11" s="157">
        <f>ROUND(E11*U11,2)</f>
        <v>4.17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101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175" t="s">
        <v>106</v>
      </c>
      <c r="D12" s="159"/>
      <c r="E12" s="160">
        <v>71.874750000000006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103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66">
        <v>3</v>
      </c>
      <c r="B13" s="167" t="s">
        <v>107</v>
      </c>
      <c r="C13" s="174" t="s">
        <v>108</v>
      </c>
      <c r="D13" s="168" t="s">
        <v>98</v>
      </c>
      <c r="E13" s="169">
        <v>143.74950000000001</v>
      </c>
      <c r="F13" s="170"/>
      <c r="G13" s="171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99</v>
      </c>
      <c r="T13" s="157" t="s">
        <v>100</v>
      </c>
      <c r="U13" s="157">
        <v>1.1000000000000001E-2</v>
      </c>
      <c r="V13" s="157">
        <f>ROUND(E13*U13,2)</f>
        <v>1.58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101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175" t="s">
        <v>109</v>
      </c>
      <c r="D14" s="159"/>
      <c r="E14" s="160">
        <v>143.74950000000001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103</v>
      </c>
      <c r="AH14" s="148">
        <v>5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>
      <c r="A15" s="166">
        <v>4</v>
      </c>
      <c r="B15" s="167" t="s">
        <v>110</v>
      </c>
      <c r="C15" s="174" t="s">
        <v>111</v>
      </c>
      <c r="D15" s="168" t="s">
        <v>98</v>
      </c>
      <c r="E15" s="169">
        <v>143.74950000000001</v>
      </c>
      <c r="F15" s="170"/>
      <c r="G15" s="171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99</v>
      </c>
      <c r="T15" s="157" t="s">
        <v>100</v>
      </c>
      <c r="U15" s="157">
        <v>9.0000000000000011E-3</v>
      </c>
      <c r="V15" s="157">
        <f>ROUND(E15*U15,2)</f>
        <v>1.29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101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175" t="s">
        <v>109</v>
      </c>
      <c r="D16" s="159"/>
      <c r="E16" s="160">
        <v>143.74950000000001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103</v>
      </c>
      <c r="AH16" s="148">
        <v>5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>
      <c r="A17" s="151" t="s">
        <v>94</v>
      </c>
      <c r="B17" s="152" t="s">
        <v>55</v>
      </c>
      <c r="C17" s="173" t="s">
        <v>56</v>
      </c>
      <c r="D17" s="162"/>
      <c r="E17" s="163"/>
      <c r="F17" s="164"/>
      <c r="G17" s="165">
        <f>SUMIF(AG18:AG19,"&lt;&gt;NOR",G18:G19)</f>
        <v>0</v>
      </c>
      <c r="H17" s="161"/>
      <c r="I17" s="161">
        <f>SUM(I18:I19)</f>
        <v>0</v>
      </c>
      <c r="J17" s="161"/>
      <c r="K17" s="161">
        <f>SUM(K18:K19)</f>
        <v>0</v>
      </c>
      <c r="L17" s="161"/>
      <c r="M17" s="161">
        <f>SUM(M18:M19)</f>
        <v>0</v>
      </c>
      <c r="N17" s="161"/>
      <c r="O17" s="161">
        <f>SUM(O18:O19)</f>
        <v>5.98</v>
      </c>
      <c r="P17" s="161"/>
      <c r="Q17" s="161">
        <f>SUM(Q18:Q19)</f>
        <v>0</v>
      </c>
      <c r="R17" s="161"/>
      <c r="S17" s="161"/>
      <c r="T17" s="161"/>
      <c r="U17" s="161"/>
      <c r="V17" s="161">
        <f>SUM(V18:V19)</f>
        <v>5.98</v>
      </c>
      <c r="W17" s="161"/>
      <c r="AG17" t="s">
        <v>95</v>
      </c>
    </row>
    <row r="18" spans="1:60" outlineLevel="1">
      <c r="A18" s="166">
        <v>5</v>
      </c>
      <c r="B18" s="167" t="s">
        <v>112</v>
      </c>
      <c r="C18" s="174" t="s">
        <v>113</v>
      </c>
      <c r="D18" s="168" t="s">
        <v>98</v>
      </c>
      <c r="E18" s="169">
        <v>3.2560000000000002</v>
      </c>
      <c r="F18" s="170"/>
      <c r="G18" s="171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7">
        <v>1.8370000000000002</v>
      </c>
      <c r="O18" s="157">
        <f>ROUND(E18*N18,2)</f>
        <v>5.98</v>
      </c>
      <c r="P18" s="157">
        <v>0</v>
      </c>
      <c r="Q18" s="157">
        <f>ROUND(E18*P18,2)</f>
        <v>0</v>
      </c>
      <c r="R18" s="157"/>
      <c r="S18" s="157" t="s">
        <v>114</v>
      </c>
      <c r="T18" s="157" t="s">
        <v>115</v>
      </c>
      <c r="U18" s="157">
        <v>1.8360000000000001</v>
      </c>
      <c r="V18" s="157">
        <f>ROUND(E18*U18,2)</f>
        <v>5.98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116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>
      <c r="A19" s="155"/>
      <c r="B19" s="156"/>
      <c r="C19" s="175" t="s">
        <v>117</v>
      </c>
      <c r="D19" s="159"/>
      <c r="E19" s="160">
        <v>3.2560000000000002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103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>
      <c r="A20" s="151" t="s">
        <v>94</v>
      </c>
      <c r="B20" s="152" t="s">
        <v>57</v>
      </c>
      <c r="C20" s="173" t="s">
        <v>58</v>
      </c>
      <c r="D20" s="162"/>
      <c r="E20" s="163"/>
      <c r="F20" s="164"/>
      <c r="G20" s="165">
        <f>SUMIF(AG21:AG34,"&lt;&gt;NOR",G21:G34)</f>
        <v>0</v>
      </c>
      <c r="H20" s="161"/>
      <c r="I20" s="161">
        <f>SUM(I21:I34)</f>
        <v>0</v>
      </c>
      <c r="J20" s="161"/>
      <c r="K20" s="161">
        <f>SUM(K21:K34)</f>
        <v>0</v>
      </c>
      <c r="L20" s="161"/>
      <c r="M20" s="161">
        <f>SUM(M21:M34)</f>
        <v>0</v>
      </c>
      <c r="N20" s="161"/>
      <c r="O20" s="161">
        <f>SUM(O21:O34)</f>
        <v>295.21000000000004</v>
      </c>
      <c r="P20" s="161"/>
      <c r="Q20" s="161">
        <f>SUM(Q21:Q34)</f>
        <v>0</v>
      </c>
      <c r="R20" s="161"/>
      <c r="S20" s="161"/>
      <c r="T20" s="161"/>
      <c r="U20" s="161"/>
      <c r="V20" s="161">
        <f>SUM(V21:V34)</f>
        <v>193.57000000000002</v>
      </c>
      <c r="W20" s="161"/>
      <c r="AG20" t="s">
        <v>95</v>
      </c>
    </row>
    <row r="21" spans="1:60" outlineLevel="1">
      <c r="A21" s="166">
        <v>6</v>
      </c>
      <c r="B21" s="167" t="s">
        <v>118</v>
      </c>
      <c r="C21" s="174" t="s">
        <v>119</v>
      </c>
      <c r="D21" s="168" t="s">
        <v>120</v>
      </c>
      <c r="E21" s="169">
        <v>305.85000000000002</v>
      </c>
      <c r="F21" s="170"/>
      <c r="G21" s="171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0.27994000000000002</v>
      </c>
      <c r="O21" s="157">
        <f>ROUND(E21*N21,2)</f>
        <v>85.62</v>
      </c>
      <c r="P21" s="157">
        <v>0</v>
      </c>
      <c r="Q21" s="157">
        <f>ROUND(E21*P21,2)</f>
        <v>0</v>
      </c>
      <c r="R21" s="157"/>
      <c r="S21" s="157" t="s">
        <v>99</v>
      </c>
      <c r="T21" s="157" t="s">
        <v>100</v>
      </c>
      <c r="U21" s="157">
        <v>2.6000000000000002E-2</v>
      </c>
      <c r="V21" s="157">
        <f>ROUND(E21*U21,2)</f>
        <v>7.95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101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175" t="s">
        <v>121</v>
      </c>
      <c r="D22" s="159"/>
      <c r="E22" s="160">
        <v>305.85000000000002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103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66">
        <v>7</v>
      </c>
      <c r="B23" s="167" t="s">
        <v>122</v>
      </c>
      <c r="C23" s="174" t="s">
        <v>123</v>
      </c>
      <c r="D23" s="168" t="s">
        <v>120</v>
      </c>
      <c r="E23" s="169">
        <v>305.85000000000002</v>
      </c>
      <c r="F23" s="170"/>
      <c r="G23" s="171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7">
        <v>0.441</v>
      </c>
      <c r="O23" s="157">
        <f>ROUND(E23*N23,2)</f>
        <v>134.88</v>
      </c>
      <c r="P23" s="157">
        <v>0</v>
      </c>
      <c r="Q23" s="157">
        <f>ROUND(E23*P23,2)</f>
        <v>0</v>
      </c>
      <c r="R23" s="157"/>
      <c r="S23" s="157" t="s">
        <v>99</v>
      </c>
      <c r="T23" s="157" t="s">
        <v>100</v>
      </c>
      <c r="U23" s="157">
        <v>2.9000000000000001E-2</v>
      </c>
      <c r="V23" s="157">
        <f>ROUND(E23*U23,2)</f>
        <v>8.8699999999999992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116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175" t="s">
        <v>124</v>
      </c>
      <c r="D24" s="159"/>
      <c r="E24" s="160">
        <v>305.85000000000002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103</v>
      </c>
      <c r="AH24" s="148">
        <v>5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66">
        <v>8</v>
      </c>
      <c r="B25" s="167" t="s">
        <v>125</v>
      </c>
      <c r="C25" s="174" t="s">
        <v>126</v>
      </c>
      <c r="D25" s="168" t="s">
        <v>120</v>
      </c>
      <c r="E25" s="169">
        <v>11.8765</v>
      </c>
      <c r="F25" s="170"/>
      <c r="G25" s="171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7">
        <v>0.30130000000000001</v>
      </c>
      <c r="O25" s="157">
        <f>ROUND(E25*N25,2)</f>
        <v>3.58</v>
      </c>
      <c r="P25" s="157">
        <v>0</v>
      </c>
      <c r="Q25" s="157">
        <f>ROUND(E25*P25,2)</f>
        <v>0</v>
      </c>
      <c r="R25" s="157"/>
      <c r="S25" s="157" t="s">
        <v>114</v>
      </c>
      <c r="T25" s="157" t="s">
        <v>127</v>
      </c>
      <c r="U25" s="157">
        <v>0.58600000000000008</v>
      </c>
      <c r="V25" s="157">
        <f>ROUND(E25*U25,2)</f>
        <v>6.96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116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33.75" outlineLevel="1">
      <c r="A26" s="155"/>
      <c r="B26" s="156"/>
      <c r="C26" s="175" t="s">
        <v>128</v>
      </c>
      <c r="D26" s="159"/>
      <c r="E26" s="160">
        <v>11.8765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103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66">
        <v>9</v>
      </c>
      <c r="B27" s="167" t="s">
        <v>129</v>
      </c>
      <c r="C27" s="174" t="s">
        <v>130</v>
      </c>
      <c r="D27" s="168" t="s">
        <v>120</v>
      </c>
      <c r="E27" s="169">
        <v>245.46</v>
      </c>
      <c r="F27" s="170"/>
      <c r="G27" s="171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7.3900000000000007E-2</v>
      </c>
      <c r="O27" s="157">
        <f>ROUND(E27*N27,2)</f>
        <v>18.14</v>
      </c>
      <c r="P27" s="157">
        <v>0</v>
      </c>
      <c r="Q27" s="157">
        <f>ROUND(E27*P27,2)</f>
        <v>0</v>
      </c>
      <c r="R27" s="157"/>
      <c r="S27" s="157" t="s">
        <v>99</v>
      </c>
      <c r="T27" s="157" t="s">
        <v>100</v>
      </c>
      <c r="U27" s="157">
        <v>0.47800000000000004</v>
      </c>
      <c r="V27" s="157">
        <f>ROUND(E27*U27,2)</f>
        <v>117.33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116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55"/>
      <c r="B28" s="156"/>
      <c r="C28" s="175" t="s">
        <v>131</v>
      </c>
      <c r="D28" s="159"/>
      <c r="E28" s="160">
        <v>245.46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103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66">
        <v>10</v>
      </c>
      <c r="B29" s="167" t="s">
        <v>132</v>
      </c>
      <c r="C29" s="174" t="s">
        <v>133</v>
      </c>
      <c r="D29" s="168" t="s">
        <v>134</v>
      </c>
      <c r="E29" s="169">
        <v>122</v>
      </c>
      <c r="F29" s="170"/>
      <c r="G29" s="171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7">
        <v>3.6000000000000002E-4</v>
      </c>
      <c r="O29" s="157">
        <f>ROUND(E29*N29,2)</f>
        <v>0.04</v>
      </c>
      <c r="P29" s="157">
        <v>0</v>
      </c>
      <c r="Q29" s="157">
        <f>ROUND(E29*P29,2)</f>
        <v>0</v>
      </c>
      <c r="R29" s="157"/>
      <c r="S29" s="157" t="s">
        <v>99</v>
      </c>
      <c r="T29" s="157" t="s">
        <v>100</v>
      </c>
      <c r="U29" s="157">
        <v>0.43</v>
      </c>
      <c r="V29" s="157">
        <f>ROUND(E29*U29,2)</f>
        <v>52.46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116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175" t="s">
        <v>135</v>
      </c>
      <c r="D30" s="159"/>
      <c r="E30" s="160">
        <v>122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103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66">
        <v>11</v>
      </c>
      <c r="B31" s="167" t="s">
        <v>136</v>
      </c>
      <c r="C31" s="174" t="s">
        <v>137</v>
      </c>
      <c r="D31" s="168" t="s">
        <v>138</v>
      </c>
      <c r="E31" s="169">
        <v>95.012</v>
      </c>
      <c r="F31" s="170"/>
      <c r="G31" s="171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7">
        <v>2.3000000000000003E-2</v>
      </c>
      <c r="O31" s="157">
        <f>ROUND(E31*N31,2)</f>
        <v>2.19</v>
      </c>
      <c r="P31" s="157">
        <v>0</v>
      </c>
      <c r="Q31" s="157">
        <f>ROUND(E31*P31,2)</f>
        <v>0</v>
      </c>
      <c r="R31" s="157" t="s">
        <v>139</v>
      </c>
      <c r="S31" s="157" t="s">
        <v>99</v>
      </c>
      <c r="T31" s="157" t="s">
        <v>100</v>
      </c>
      <c r="U31" s="157">
        <v>0</v>
      </c>
      <c r="V31" s="157">
        <f>ROUND(E31*U31,2)</f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140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>
      <c r="A32" s="155"/>
      <c r="B32" s="156"/>
      <c r="C32" s="175" t="s">
        <v>141</v>
      </c>
      <c r="D32" s="159"/>
      <c r="E32" s="160">
        <v>95.012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103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66">
        <v>12</v>
      </c>
      <c r="B33" s="167" t="s">
        <v>142</v>
      </c>
      <c r="C33" s="174" t="s">
        <v>143</v>
      </c>
      <c r="D33" s="168" t="s">
        <v>120</v>
      </c>
      <c r="E33" s="169">
        <v>270.00600000000003</v>
      </c>
      <c r="F33" s="170"/>
      <c r="G33" s="171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0.188</v>
      </c>
      <c r="O33" s="157">
        <f>ROUND(E33*N33,2)</f>
        <v>50.76</v>
      </c>
      <c r="P33" s="157">
        <v>0</v>
      </c>
      <c r="Q33" s="157">
        <f>ROUND(E33*P33,2)</f>
        <v>0</v>
      </c>
      <c r="R33" s="157" t="s">
        <v>139</v>
      </c>
      <c r="S33" s="157" t="s">
        <v>100</v>
      </c>
      <c r="T33" s="157" t="s">
        <v>100</v>
      </c>
      <c r="U33" s="157">
        <v>0</v>
      </c>
      <c r="V33" s="157">
        <f>ROUND(E33*U33,2)</f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144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175" t="s">
        <v>145</v>
      </c>
      <c r="D34" s="159"/>
      <c r="E34" s="160">
        <v>270.00600000000003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103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>
      <c r="A35" s="151" t="s">
        <v>94</v>
      </c>
      <c r="B35" s="152" t="s">
        <v>59</v>
      </c>
      <c r="C35" s="173" t="s">
        <v>60</v>
      </c>
      <c r="D35" s="162"/>
      <c r="E35" s="163"/>
      <c r="F35" s="164"/>
      <c r="G35" s="165">
        <f>SUMIF(AG36:AG50,"&lt;&gt;NOR",G36:G50)</f>
        <v>0</v>
      </c>
      <c r="H35" s="161"/>
      <c r="I35" s="161">
        <f>SUM(I36:I50)</f>
        <v>0</v>
      </c>
      <c r="J35" s="161"/>
      <c r="K35" s="161">
        <f>SUM(K36:K50)</f>
        <v>0</v>
      </c>
      <c r="L35" s="161"/>
      <c r="M35" s="161">
        <f>SUM(M36:M50)</f>
        <v>0</v>
      </c>
      <c r="N35" s="161"/>
      <c r="O35" s="161">
        <f>SUM(O36:O50)</f>
        <v>24.9</v>
      </c>
      <c r="P35" s="161"/>
      <c r="Q35" s="161">
        <f>SUM(Q36:Q50)</f>
        <v>5.23</v>
      </c>
      <c r="R35" s="161"/>
      <c r="S35" s="161"/>
      <c r="T35" s="161"/>
      <c r="U35" s="161"/>
      <c r="V35" s="161">
        <f>SUM(V36:V50)</f>
        <v>27.97</v>
      </c>
      <c r="W35" s="161"/>
      <c r="AG35" t="s">
        <v>95</v>
      </c>
    </row>
    <row r="36" spans="1:60" ht="22.5" outlineLevel="1">
      <c r="A36" s="166">
        <v>13</v>
      </c>
      <c r="B36" s="167" t="s">
        <v>146</v>
      </c>
      <c r="C36" s="174" t="s">
        <v>147</v>
      </c>
      <c r="D36" s="168" t="s">
        <v>148</v>
      </c>
      <c r="E36" s="169">
        <v>47.506</v>
      </c>
      <c r="F36" s="170"/>
      <c r="G36" s="171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7">
        <v>0</v>
      </c>
      <c r="O36" s="157">
        <f>ROUND(E36*N36,2)</f>
        <v>0</v>
      </c>
      <c r="P36" s="157">
        <v>0.11</v>
      </c>
      <c r="Q36" s="157">
        <f>ROUND(E36*P36,2)</f>
        <v>5.23</v>
      </c>
      <c r="R36" s="157"/>
      <c r="S36" s="157" t="s">
        <v>114</v>
      </c>
      <c r="T36" s="157" t="s">
        <v>127</v>
      </c>
      <c r="U36" s="157">
        <v>0</v>
      </c>
      <c r="V36" s="157">
        <f>ROUND(E36*U36,2)</f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116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>
      <c r="A37" s="155"/>
      <c r="B37" s="156"/>
      <c r="C37" s="175" t="s">
        <v>149</v>
      </c>
      <c r="D37" s="159"/>
      <c r="E37" s="160">
        <v>47.506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103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66">
        <v>14</v>
      </c>
      <c r="B38" s="167" t="s">
        <v>150</v>
      </c>
      <c r="C38" s="174" t="s">
        <v>151</v>
      </c>
      <c r="D38" s="168" t="s">
        <v>134</v>
      </c>
      <c r="E38" s="169">
        <v>129.506</v>
      </c>
      <c r="F38" s="170"/>
      <c r="G38" s="171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7">
        <v>0.13600000000000001</v>
      </c>
      <c r="O38" s="157">
        <f>ROUND(E38*N38,2)</f>
        <v>17.61</v>
      </c>
      <c r="P38" s="157">
        <v>0</v>
      </c>
      <c r="Q38" s="157">
        <f>ROUND(E38*P38,2)</f>
        <v>0</v>
      </c>
      <c r="R38" s="157"/>
      <c r="S38" s="157" t="s">
        <v>114</v>
      </c>
      <c r="T38" s="157" t="s">
        <v>127</v>
      </c>
      <c r="U38" s="157">
        <v>0.21600000000000003</v>
      </c>
      <c r="V38" s="157">
        <f>ROUND(E38*U38,2)</f>
        <v>27.97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101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175" t="s">
        <v>152</v>
      </c>
      <c r="D39" s="159"/>
      <c r="E39" s="160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103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175" t="s">
        <v>153</v>
      </c>
      <c r="D40" s="159"/>
      <c r="E40" s="160">
        <v>80.506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103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175" t="s">
        <v>154</v>
      </c>
      <c r="D41" s="159"/>
      <c r="E41" s="160">
        <v>15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103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175" t="s">
        <v>155</v>
      </c>
      <c r="D42" s="159"/>
      <c r="E42" s="160">
        <v>34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103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66">
        <v>15</v>
      </c>
      <c r="B43" s="167" t="s">
        <v>156</v>
      </c>
      <c r="C43" s="174" t="s">
        <v>157</v>
      </c>
      <c r="D43" s="168" t="s">
        <v>138</v>
      </c>
      <c r="E43" s="169">
        <v>15</v>
      </c>
      <c r="F43" s="170"/>
      <c r="G43" s="171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7">
        <v>8.1000000000000003E-2</v>
      </c>
      <c r="O43" s="157">
        <f>ROUND(E43*N43,2)</f>
        <v>1.22</v>
      </c>
      <c r="P43" s="157">
        <v>0</v>
      </c>
      <c r="Q43" s="157">
        <f>ROUND(E43*P43,2)</f>
        <v>0</v>
      </c>
      <c r="R43" s="157" t="s">
        <v>139</v>
      </c>
      <c r="S43" s="157" t="s">
        <v>99</v>
      </c>
      <c r="T43" s="157" t="s">
        <v>100</v>
      </c>
      <c r="U43" s="157">
        <v>0</v>
      </c>
      <c r="V43" s="157">
        <f>ROUND(E43*U43,2)</f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144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175" t="s">
        <v>154</v>
      </c>
      <c r="D44" s="159"/>
      <c r="E44" s="160">
        <v>15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103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66">
        <v>16</v>
      </c>
      <c r="B45" s="167" t="s">
        <v>158</v>
      </c>
      <c r="C45" s="174" t="s">
        <v>159</v>
      </c>
      <c r="D45" s="168" t="s">
        <v>138</v>
      </c>
      <c r="E45" s="169">
        <v>80.506</v>
      </c>
      <c r="F45" s="170"/>
      <c r="G45" s="171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7">
        <v>4.8300000000000003E-2</v>
      </c>
      <c r="O45" s="157">
        <f>ROUND(E45*N45,2)</f>
        <v>3.89</v>
      </c>
      <c r="P45" s="157">
        <v>0</v>
      </c>
      <c r="Q45" s="157">
        <f>ROUND(E45*P45,2)</f>
        <v>0</v>
      </c>
      <c r="R45" s="157" t="s">
        <v>139</v>
      </c>
      <c r="S45" s="157" t="s">
        <v>99</v>
      </c>
      <c r="T45" s="157" t="s">
        <v>100</v>
      </c>
      <c r="U45" s="157">
        <v>0</v>
      </c>
      <c r="V45" s="157">
        <f>ROUND(E45*U45,2)</f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140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175" t="s">
        <v>153</v>
      </c>
      <c r="D46" s="159"/>
      <c r="E46" s="160">
        <v>80.506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103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66">
        <v>17</v>
      </c>
      <c r="B47" s="167" t="s">
        <v>160</v>
      </c>
      <c r="C47" s="174" t="s">
        <v>161</v>
      </c>
      <c r="D47" s="168" t="s">
        <v>138</v>
      </c>
      <c r="E47" s="169">
        <v>17</v>
      </c>
      <c r="F47" s="170"/>
      <c r="G47" s="171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7">
        <v>6.4000000000000001E-2</v>
      </c>
      <c r="O47" s="157">
        <f>ROUND(E47*N47,2)</f>
        <v>1.0900000000000001</v>
      </c>
      <c r="P47" s="157">
        <v>0</v>
      </c>
      <c r="Q47" s="157">
        <f>ROUND(E47*P47,2)</f>
        <v>0</v>
      </c>
      <c r="R47" s="157" t="s">
        <v>139</v>
      </c>
      <c r="S47" s="157" t="s">
        <v>99</v>
      </c>
      <c r="T47" s="157" t="s">
        <v>100</v>
      </c>
      <c r="U47" s="157">
        <v>0</v>
      </c>
      <c r="V47" s="157">
        <f>ROUND(E47*U47,2)</f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140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>
      <c r="A48" s="155"/>
      <c r="B48" s="156"/>
      <c r="C48" s="175" t="s">
        <v>162</v>
      </c>
      <c r="D48" s="159"/>
      <c r="E48" s="160">
        <v>17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103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66">
        <v>18</v>
      </c>
      <c r="B49" s="167" t="s">
        <v>163</v>
      </c>
      <c r="C49" s="174" t="s">
        <v>164</v>
      </c>
      <c r="D49" s="168" t="s">
        <v>138</v>
      </c>
      <c r="E49" s="169">
        <v>17</v>
      </c>
      <c r="F49" s="170"/>
      <c r="G49" s="171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7">
        <v>6.4000000000000001E-2</v>
      </c>
      <c r="O49" s="157">
        <f>ROUND(E49*N49,2)</f>
        <v>1.0900000000000001</v>
      </c>
      <c r="P49" s="157">
        <v>0</v>
      </c>
      <c r="Q49" s="157">
        <f>ROUND(E49*P49,2)</f>
        <v>0</v>
      </c>
      <c r="R49" s="157" t="s">
        <v>139</v>
      </c>
      <c r="S49" s="157" t="s">
        <v>99</v>
      </c>
      <c r="T49" s="157" t="s">
        <v>100</v>
      </c>
      <c r="U49" s="157">
        <v>0</v>
      </c>
      <c r="V49" s="157">
        <f>ROUND(E49*U49,2)</f>
        <v>0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55"/>
      <c r="B50" s="156"/>
      <c r="C50" s="175" t="s">
        <v>162</v>
      </c>
      <c r="D50" s="159"/>
      <c r="E50" s="160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103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>
      <c r="A51" s="151" t="s">
        <v>94</v>
      </c>
      <c r="B51" s="152" t="s">
        <v>61</v>
      </c>
      <c r="C51" s="173" t="s">
        <v>62</v>
      </c>
      <c r="D51" s="162"/>
      <c r="E51" s="163"/>
      <c r="F51" s="164"/>
      <c r="G51" s="165">
        <f>SUMIF(AG52:AG53,"&lt;&gt;NOR",G52:G53)</f>
        <v>0</v>
      </c>
      <c r="H51" s="161"/>
      <c r="I51" s="161">
        <f>SUM(I52:I53)</f>
        <v>0</v>
      </c>
      <c r="J51" s="161"/>
      <c r="K51" s="161">
        <f>SUM(K52:K53)</f>
        <v>0</v>
      </c>
      <c r="L51" s="161"/>
      <c r="M51" s="161">
        <f>SUM(M52:M53)</f>
        <v>0</v>
      </c>
      <c r="N51" s="161"/>
      <c r="O51" s="161">
        <f>SUM(O52:O53)</f>
        <v>0</v>
      </c>
      <c r="P51" s="161"/>
      <c r="Q51" s="161">
        <f>SUM(Q52:Q53)</f>
        <v>0</v>
      </c>
      <c r="R51" s="161"/>
      <c r="S51" s="161"/>
      <c r="T51" s="161"/>
      <c r="U51" s="161"/>
      <c r="V51" s="161">
        <f>SUM(V52:V53)</f>
        <v>3.52</v>
      </c>
      <c r="W51" s="161"/>
      <c r="AG51" t="s">
        <v>95</v>
      </c>
    </row>
    <row r="52" spans="1:60" outlineLevel="1">
      <c r="A52" s="166">
        <v>19</v>
      </c>
      <c r="B52" s="167" t="s">
        <v>165</v>
      </c>
      <c r="C52" s="174" t="s">
        <v>166</v>
      </c>
      <c r="D52" s="168" t="s">
        <v>134</v>
      </c>
      <c r="E52" s="169">
        <v>47.506</v>
      </c>
      <c r="F52" s="170"/>
      <c r="G52" s="171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7"/>
      <c r="S52" s="157" t="s">
        <v>99</v>
      </c>
      <c r="T52" s="157" t="s">
        <v>100</v>
      </c>
      <c r="U52" s="157">
        <v>7.400000000000001E-2</v>
      </c>
      <c r="V52" s="157">
        <f>ROUND(E52*U52,2)</f>
        <v>3.52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116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>
      <c r="A53" s="155"/>
      <c r="B53" s="156"/>
      <c r="C53" s="175" t="s">
        <v>167</v>
      </c>
      <c r="D53" s="159"/>
      <c r="E53" s="160">
        <v>47.506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103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>
      <c r="A54" s="151" t="s">
        <v>94</v>
      </c>
      <c r="B54" s="152" t="s">
        <v>63</v>
      </c>
      <c r="C54" s="173" t="s">
        <v>64</v>
      </c>
      <c r="D54" s="162"/>
      <c r="E54" s="163"/>
      <c r="F54" s="164"/>
      <c r="G54" s="165">
        <f>SUMIF(AG55:AG55,"&lt;&gt;NOR",G55:G55)</f>
        <v>0</v>
      </c>
      <c r="H54" s="161"/>
      <c r="I54" s="161">
        <f>SUM(I55:I55)</f>
        <v>0</v>
      </c>
      <c r="J54" s="161"/>
      <c r="K54" s="161">
        <f>SUM(K55:K55)</f>
        <v>0</v>
      </c>
      <c r="L54" s="161"/>
      <c r="M54" s="161">
        <f>SUM(M55:M55)</f>
        <v>0</v>
      </c>
      <c r="N54" s="161"/>
      <c r="O54" s="161">
        <f>SUM(O55:O55)</f>
        <v>0</v>
      </c>
      <c r="P54" s="161"/>
      <c r="Q54" s="161">
        <f>SUM(Q55:Q55)</f>
        <v>0</v>
      </c>
      <c r="R54" s="161"/>
      <c r="S54" s="161"/>
      <c r="T54" s="161"/>
      <c r="U54" s="161"/>
      <c r="V54" s="161">
        <f>SUM(V55:V55)</f>
        <v>254.34</v>
      </c>
      <c r="W54" s="161"/>
      <c r="AG54" t="s">
        <v>95</v>
      </c>
    </row>
    <row r="55" spans="1:60" outlineLevel="1">
      <c r="A55" s="166">
        <v>20</v>
      </c>
      <c r="B55" s="167" t="s">
        <v>168</v>
      </c>
      <c r="C55" s="174" t="s">
        <v>169</v>
      </c>
      <c r="D55" s="168" t="s">
        <v>170</v>
      </c>
      <c r="E55" s="169">
        <v>326.08123000000001</v>
      </c>
      <c r="F55" s="170"/>
      <c r="G55" s="171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99</v>
      </c>
      <c r="T55" s="157" t="s">
        <v>100</v>
      </c>
      <c r="U55" s="157">
        <v>0.78</v>
      </c>
      <c r="V55" s="157">
        <f>ROUND(E55*U55,2)</f>
        <v>254.34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171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>
      <c r="A56" s="151" t="s">
        <v>94</v>
      </c>
      <c r="B56" s="152" t="s">
        <v>65</v>
      </c>
      <c r="C56" s="173" t="s">
        <v>66</v>
      </c>
      <c r="D56" s="162"/>
      <c r="E56" s="163"/>
      <c r="F56" s="164"/>
      <c r="G56" s="165">
        <f>SUMIF(AG57:AG60,"&lt;&gt;NOR",G57:G60)</f>
        <v>0</v>
      </c>
      <c r="H56" s="161"/>
      <c r="I56" s="161">
        <f>SUM(I57:I60)</f>
        <v>0</v>
      </c>
      <c r="J56" s="161"/>
      <c r="K56" s="161">
        <f>SUM(K57:K60)</f>
        <v>0</v>
      </c>
      <c r="L56" s="161"/>
      <c r="M56" s="161">
        <f>SUM(M57:M60)</f>
        <v>0</v>
      </c>
      <c r="N56" s="161"/>
      <c r="O56" s="161">
        <f>SUM(O57:O60)</f>
        <v>0</v>
      </c>
      <c r="P56" s="161"/>
      <c r="Q56" s="161">
        <f>SUM(Q57:Q60)</f>
        <v>0</v>
      </c>
      <c r="R56" s="161"/>
      <c r="S56" s="161"/>
      <c r="T56" s="161"/>
      <c r="U56" s="161"/>
      <c r="V56" s="161">
        <f>SUM(V57:V60)</f>
        <v>0.74</v>
      </c>
      <c r="W56" s="161"/>
      <c r="AG56" t="s">
        <v>95</v>
      </c>
    </row>
    <row r="57" spans="1:60" outlineLevel="1">
      <c r="A57" s="166">
        <v>21</v>
      </c>
      <c r="B57" s="167" t="s">
        <v>172</v>
      </c>
      <c r="C57" s="174" t="s">
        <v>173</v>
      </c>
      <c r="D57" s="168" t="s">
        <v>170</v>
      </c>
      <c r="E57" s="169">
        <v>5.2256600000000004</v>
      </c>
      <c r="F57" s="170"/>
      <c r="G57" s="171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7"/>
      <c r="S57" s="157" t="s">
        <v>99</v>
      </c>
      <c r="T57" s="157" t="s">
        <v>100</v>
      </c>
      <c r="U57" s="157">
        <v>9.9000000000000005E-2</v>
      </c>
      <c r="V57" s="157">
        <f>ROUND(E57*U57,2)</f>
        <v>0.52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174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66">
        <v>22</v>
      </c>
      <c r="B58" s="167" t="s">
        <v>175</v>
      </c>
      <c r="C58" s="174" t="s">
        <v>176</v>
      </c>
      <c r="D58" s="168" t="s">
        <v>170</v>
      </c>
      <c r="E58" s="169">
        <v>5.2256600000000004</v>
      </c>
      <c r="F58" s="170"/>
      <c r="G58" s="171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7"/>
      <c r="S58" s="157" t="s">
        <v>99</v>
      </c>
      <c r="T58" s="157" t="s">
        <v>100</v>
      </c>
      <c r="U58" s="157">
        <v>4.2000000000000003E-2</v>
      </c>
      <c r="V58" s="157">
        <f>ROUND(E58*U58,2)</f>
        <v>0.22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174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66">
        <v>23</v>
      </c>
      <c r="B59" s="167" t="s">
        <v>177</v>
      </c>
      <c r="C59" s="174" t="s">
        <v>178</v>
      </c>
      <c r="D59" s="168" t="s">
        <v>170</v>
      </c>
      <c r="E59" s="169">
        <v>62.707920000000001</v>
      </c>
      <c r="F59" s="170"/>
      <c r="G59" s="171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7"/>
      <c r="S59" s="157" t="s">
        <v>99</v>
      </c>
      <c r="T59" s="157" t="s">
        <v>100</v>
      </c>
      <c r="U59" s="157">
        <v>0</v>
      </c>
      <c r="V59" s="157">
        <f>ROUND(E59*U59,2)</f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174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>
      <c r="A60" s="166">
        <v>24</v>
      </c>
      <c r="B60" s="167" t="s">
        <v>179</v>
      </c>
      <c r="C60" s="174" t="s">
        <v>180</v>
      </c>
      <c r="D60" s="168" t="s">
        <v>170</v>
      </c>
      <c r="E60" s="169">
        <v>5.2256600000000004</v>
      </c>
      <c r="F60" s="170"/>
      <c r="G60" s="171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7"/>
      <c r="S60" s="157" t="s">
        <v>99</v>
      </c>
      <c r="T60" s="157" t="s">
        <v>100</v>
      </c>
      <c r="U60" s="157">
        <v>0</v>
      </c>
      <c r="V60" s="157">
        <f>ROUND(E60*U60,2)</f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174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>
      <c r="A61" s="151" t="s">
        <v>94</v>
      </c>
      <c r="B61" s="152" t="s">
        <v>68</v>
      </c>
      <c r="C61" s="173" t="s">
        <v>29</v>
      </c>
      <c r="D61" s="162"/>
      <c r="E61" s="163"/>
      <c r="F61" s="164"/>
      <c r="G61" s="165">
        <f>SUMIF(AG62:AG62,"&lt;&gt;NOR",G62:G62)</f>
        <v>0</v>
      </c>
      <c r="H61" s="161"/>
      <c r="I61" s="161">
        <f>SUM(I62:I62)</f>
        <v>0</v>
      </c>
      <c r="J61" s="161"/>
      <c r="K61" s="161">
        <f>SUM(K62:K62)</f>
        <v>0</v>
      </c>
      <c r="L61" s="161"/>
      <c r="M61" s="161">
        <f>SUM(M62:M62)</f>
        <v>0</v>
      </c>
      <c r="N61" s="161"/>
      <c r="O61" s="161">
        <f>SUM(O62:O62)</f>
        <v>0</v>
      </c>
      <c r="P61" s="161"/>
      <c r="Q61" s="161">
        <f>SUM(Q62:Q62)</f>
        <v>0</v>
      </c>
      <c r="R61" s="161"/>
      <c r="S61" s="161"/>
      <c r="T61" s="161"/>
      <c r="U61" s="161"/>
      <c r="V61" s="161">
        <f>SUM(V62:V62)</f>
        <v>0</v>
      </c>
      <c r="W61" s="161"/>
      <c r="AG61" t="s">
        <v>95</v>
      </c>
    </row>
    <row r="62" spans="1:60" outlineLevel="1">
      <c r="A62" s="166">
        <v>25</v>
      </c>
      <c r="B62" s="167" t="s">
        <v>181</v>
      </c>
      <c r="C62" s="174" t="s">
        <v>182</v>
      </c>
      <c r="D62" s="168" t="s">
        <v>183</v>
      </c>
      <c r="E62" s="169">
        <v>1</v>
      </c>
      <c r="F62" s="170"/>
      <c r="G62" s="171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7"/>
      <c r="S62" s="157" t="s">
        <v>114</v>
      </c>
      <c r="T62" s="157" t="s">
        <v>127</v>
      </c>
      <c r="U62" s="157">
        <v>0</v>
      </c>
      <c r="V62" s="157">
        <f>ROUND(E62*U62,2)</f>
        <v>0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116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>
      <c r="A63" s="5"/>
      <c r="B63" s="6"/>
      <c r="C63" s="176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E63">
        <v>15</v>
      </c>
      <c r="AF63">
        <v>21</v>
      </c>
    </row>
    <row r="64" spans="1:60">
      <c r="A64" s="151"/>
      <c r="B64" s="152" t="s">
        <v>31</v>
      </c>
      <c r="C64" s="173"/>
      <c r="D64" s="153"/>
      <c r="E64" s="154"/>
      <c r="F64" s="154"/>
      <c r="G64" s="172">
        <f>G8+G17+G20+G35+G51+G54+G56+G61</f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E64">
        <f>SUMIF(L7:L62,AE63,G7:G62)</f>
        <v>0</v>
      </c>
      <c r="AF64">
        <f>SUMIF(L7:L62,AF63,G7:G62)</f>
        <v>0</v>
      </c>
      <c r="AG64" t="s">
        <v>184</v>
      </c>
    </row>
    <row r="65" spans="1:33">
      <c r="A65" s="5"/>
      <c r="B65" s="6"/>
      <c r="C65" s="176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>
      <c r="A66" s="5"/>
      <c r="B66" s="6"/>
      <c r="C66" s="176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>
      <c r="A67" s="228" t="s">
        <v>185</v>
      </c>
      <c r="B67" s="228"/>
      <c r="C67" s="229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>
      <c r="A68" s="230"/>
      <c r="B68" s="231"/>
      <c r="C68" s="232"/>
      <c r="D68" s="231"/>
      <c r="E68" s="231"/>
      <c r="F68" s="231"/>
      <c r="G68" s="23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G68" t="s">
        <v>186</v>
      </c>
    </row>
    <row r="69" spans="1:33">
      <c r="A69" s="234"/>
      <c r="B69" s="235"/>
      <c r="C69" s="236"/>
      <c r="D69" s="235"/>
      <c r="E69" s="235"/>
      <c r="F69" s="235"/>
      <c r="G69" s="23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>
      <c r="A70" s="234"/>
      <c r="B70" s="235"/>
      <c r="C70" s="236"/>
      <c r="D70" s="235"/>
      <c r="E70" s="235"/>
      <c r="F70" s="235"/>
      <c r="G70" s="23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>
      <c r="A71" s="234"/>
      <c r="B71" s="235"/>
      <c r="C71" s="236"/>
      <c r="D71" s="235"/>
      <c r="E71" s="235"/>
      <c r="F71" s="235"/>
      <c r="G71" s="23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33">
      <c r="A72" s="238"/>
      <c r="B72" s="239"/>
      <c r="C72" s="240"/>
      <c r="D72" s="239"/>
      <c r="E72" s="239"/>
      <c r="F72" s="239"/>
      <c r="G72" s="24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33">
      <c r="A73" s="5"/>
      <c r="B73" s="6"/>
      <c r="C73" s="176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33">
      <c r="C74" s="177"/>
      <c r="D74" s="140"/>
      <c r="AG74" t="s">
        <v>187</v>
      </c>
    </row>
    <row r="75" spans="1:33">
      <c r="D75" s="140"/>
    </row>
    <row r="76" spans="1:33">
      <c r="D76" s="140"/>
    </row>
    <row r="77" spans="1:33">
      <c r="D77" s="140"/>
    </row>
    <row r="78" spans="1:33">
      <c r="D78" s="140"/>
    </row>
    <row r="79" spans="1:33">
      <c r="D79" s="140"/>
    </row>
    <row r="80" spans="1:33">
      <c r="D80" s="140"/>
    </row>
    <row r="81" spans="4:4">
      <c r="D81" s="140"/>
    </row>
    <row r="82" spans="4:4">
      <c r="D82" s="140"/>
    </row>
    <row r="83" spans="4:4">
      <c r="D83" s="140"/>
    </row>
    <row r="84" spans="4:4">
      <c r="D84" s="140"/>
    </row>
    <row r="85" spans="4:4">
      <c r="D85" s="140"/>
    </row>
    <row r="86" spans="4:4">
      <c r="D86" s="140"/>
    </row>
    <row r="87" spans="4:4">
      <c r="D87" s="140"/>
    </row>
    <row r="88" spans="4:4">
      <c r="D88" s="140"/>
    </row>
    <row r="89" spans="4:4">
      <c r="D89" s="140"/>
    </row>
    <row r="90" spans="4:4">
      <c r="D90" s="140"/>
    </row>
    <row r="91" spans="4:4">
      <c r="D91" s="140"/>
    </row>
    <row r="92" spans="4:4">
      <c r="D92" s="140"/>
    </row>
    <row r="93" spans="4:4">
      <c r="D93" s="140"/>
    </row>
    <row r="94" spans="4:4">
      <c r="D94" s="140"/>
    </row>
    <row r="95" spans="4:4">
      <c r="D95" s="140"/>
    </row>
    <row r="96" spans="4:4">
      <c r="D96" s="140"/>
    </row>
    <row r="97" spans="4:4">
      <c r="D97" s="140"/>
    </row>
    <row r="98" spans="4:4">
      <c r="D98" s="140"/>
    </row>
    <row r="99" spans="4:4">
      <c r="D99" s="140"/>
    </row>
    <row r="100" spans="4:4">
      <c r="D100" s="140"/>
    </row>
    <row r="101" spans="4:4">
      <c r="D101" s="140"/>
    </row>
    <row r="102" spans="4:4">
      <c r="D102" s="140"/>
    </row>
    <row r="103" spans="4:4">
      <c r="D103" s="140"/>
    </row>
    <row r="104" spans="4:4">
      <c r="D104" s="140"/>
    </row>
    <row r="105" spans="4:4">
      <c r="D105" s="140"/>
    </row>
    <row r="106" spans="4:4">
      <c r="D106" s="140"/>
    </row>
    <row r="107" spans="4:4">
      <c r="D107" s="140"/>
    </row>
    <row r="108" spans="4:4">
      <c r="D108" s="140"/>
    </row>
    <row r="109" spans="4:4">
      <c r="D109" s="140"/>
    </row>
    <row r="110" spans="4:4">
      <c r="D110" s="140"/>
    </row>
    <row r="111" spans="4:4">
      <c r="D111" s="140"/>
    </row>
    <row r="112" spans="4:4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mergeCells count="6">
    <mergeCell ref="A67:C67"/>
    <mergeCell ref="A68:G72"/>
    <mergeCell ref="A1:G1"/>
    <mergeCell ref="C2:G2"/>
    <mergeCell ref="C3:G3"/>
    <mergeCell ref="C4:G4"/>
  </mergeCells>
  <phoneticPr fontId="17" type="noConversion"/>
  <pageMargins left="0.59055118110236204" right="0.196850393700787" top="0.984251969" bottom="0.984251969" header="0.4921259845" footer="0.4921259845"/>
  <pageSetup paperSize="9" orientation="portrait" horizontalDpi="0" verticalDpi="0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pencik</dc:creator>
  <cp:lastModifiedBy>pencik</cp:lastModifiedBy>
  <cp:lastPrinted>2014-02-28T09:52:57Z</cp:lastPrinted>
  <dcterms:created xsi:type="dcterms:W3CDTF">2009-04-08T07:15:50Z</dcterms:created>
  <dcterms:modified xsi:type="dcterms:W3CDTF">2018-09-05T20:29:12Z</dcterms:modified>
</cp:coreProperties>
</file>