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1"/>
  </bookViews>
  <sheets>
    <sheet name="Rekapitulace stavby" sheetId="1" r:id="rId1"/>
    <sheet name="01 - Sportovní dráha" sheetId="2" r:id="rId2"/>
  </sheets>
  <definedNames>
    <definedName name="_xlnm.Print_Titles" localSheetId="1">'01 - Sportovní dráha'!$122:$122</definedName>
    <definedName name="_xlnm.Print_Titles" localSheetId="0">'Rekapitulace stavby'!$85:$85</definedName>
    <definedName name="_xlnm.Print_Area" localSheetId="1">'01 - Sportovní dráha'!$C$4:$Q$70,'01 - Sportovní dráha'!$C$76:$Q$106,'01 - Sportovní dráha'!$C$112:$Q$184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<sst xmlns="http://schemas.openxmlformats.org/spreadsheetml/2006/main" count="997" uniqueCount="296">
  <si>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</si>
  <si>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</si>
  <si>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</si>
  <si>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</si>
  <si>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</si>
  <si>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</si>
  <si>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</si>
  <si>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</si>
  <si>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</si>
  <si>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</si>
  <si>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</si>
  <si>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</si>
  <si>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</si>
  <si>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</si>
  <si>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</si>
  <si>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</si>
  <si>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</si>
  <si>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ne38174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</si>
  <si>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</si>
  <si>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</si>
  <si>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povrchu sportovní dráhy Purkyňova</t>
  </si>
  <si>
    <t>JKSO:</t>
  </si>
  <si>
    <t>CC-CZ:</t>
  </si>
  <si>
    <t>Místo:</t>
  </si>
  <si>
    <t>Brno, Královo Pole</t>
  </si>
  <si>
    <t>Datum:</t>
  </si>
  <si>
    <t>Objednatel:</t>
  </si>
  <si>
    <t>IČ:</t>
  </si>
  <si>
    <t xml:space="preserve"> 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</si>
  <si>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</si>
  <si>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</si>
  <si>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</si>
  <si>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</si>
  <si>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</si>
  <si>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</si>
  <si>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</si>
  <si>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</si>
  <si>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</si>
  <si>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</si>
  <si>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</si>
  <si>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</si>
  <si>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</si>
  <si>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</si>
  <si>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</si>
  <si>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</si>
  <si>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</si>
  <si>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</si>
  <si>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</si>
  <si>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</si>
  <si>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</si>
  <si>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</si>
  <si>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</si>
  <si>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</si>
  <si>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</si>
  <si>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</si>
  <si>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</si>
  <si>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</si>
  <si>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</si>
  <si>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</si>
  <si>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</si>
  <si>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</si>
  <si>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</si>
  <si>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</si>
  <si>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</si>
  <si>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</si>
  <si>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</si>
  <si>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</si>
  <si>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</si>
  <si>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</si>
  <si>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</si>
  <si>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</si>
  <si>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</si>
  <si>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</si>
  <si>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</si>
  <si>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</si>
  <si>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</si>
  <si>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</si>
  <si>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</si>
  <si>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{2481a65d-6480-43a6-ac90-97ab8dd8fd0c}</t>
  </si>
  <si>
    <t>{00000000-0000-0000-0000-000000000000}</t>
  </si>
  <si>
    <t>/</t>
  </si>
  <si>
    <t>01</t>
  </si>
  <si>
    <t>Sportovní dráha</t>
  </si>
  <si>
    <t>1</t>
  </si>
  <si>
    <t>{ea6a7382-d125-43fb-b9de-511e5fdadeb0}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</si>
  <si>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</si>
  <si>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</si>
  <si>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</si>
  <si>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</si>
  <si>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</si>
  <si>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</si>
  <si>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</si>
  <si>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</si>
  <si>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</si>
  <si>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</si>
  <si>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</si>
  <si>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</si>
  <si>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</si>
  <si>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</si>
  <si>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ryha</t>
  </si>
  <si>
    <t>m3</t>
  </si>
  <si>
    <t>18,98</t>
  </si>
  <si>
    <t>2</t>
  </si>
  <si>
    <t>KRYCÍ LIST ROZPOČTU</t>
  </si>
  <si>
    <t>Objekt:</t>
  </si>
  <si>
    <t>01 - Sportovní dráha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</si>
  <si>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</si>
  <si>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</si>
  <si>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</si>
  <si>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</si>
  <si>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</si>
  <si>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</si>
  <si>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</si>
  <si>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</si>
  <si>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</si>
  <si>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</si>
  <si>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</si>
  <si>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</si>
  <si>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</si>
  <si>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</si>
  <si>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</si>
  <si>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</si>
  <si>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</si>
  <si>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</si>
  <si>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</si>
  <si>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</si>
  <si>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</si>
  <si>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</si>
  <si>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</si>
  <si>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</si>
  <si>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</si>
  <si>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</si>
  <si>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</si>
  <si>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</si>
  <si>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</si>
  <si>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</si>
  <si>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</si>
  <si>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</si>
  <si>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</si>
  <si>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</si>
  <si>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</si>
  <si>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</si>
  <si>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</si>
  <si>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</si>
  <si>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16</t>
  </si>
  <si>
    <t>K</t>
  </si>
  <si>
    <t>113107130</t>
  </si>
  <si>
    <t>Odstranění podkladu z betonu prostého tl 100 mm ručně</t>
  </si>
  <si>
    <t>m2</t>
  </si>
  <si>
    <t>4</t>
  </si>
  <si>
    <t>-1030373241</t>
  </si>
  <si>
    <t>(20+53)*0,2</t>
  </si>
  <si>
    <t>VV</t>
  </si>
  <si>
    <t>113107323</t>
  </si>
  <si>
    <t>Odstranění podkladu z kameniva drceného tl 300 mm strojně pl do 50 m2</t>
  </si>
  <si>
    <t>-1412105431</t>
  </si>
  <si>
    <t>3</t>
  </si>
  <si>
    <t>113107330</t>
  </si>
  <si>
    <t>Odstranění podkladu z betonu prostého tl 100 mm strojně pl do 50 m2</t>
  </si>
  <si>
    <t>1470659835</t>
  </si>
  <si>
    <t>113107341</t>
  </si>
  <si>
    <t>Odstranění podkladu živičného tl 50 mm strojně pl do 50 m2</t>
  </si>
  <si>
    <t>-271967915</t>
  </si>
  <si>
    <t>113204111</t>
  </si>
  <si>
    <t>Vytrhání obrub záhonových</t>
  </si>
  <si>
    <t>m</t>
  </si>
  <si>
    <t>-564337518</t>
  </si>
  <si>
    <t>53+20</t>
  </si>
  <si>
    <t>17</t>
  </si>
  <si>
    <t>132201101</t>
  </si>
  <si>
    <t>Hloubení rýh š do 600 mm v hornině tř. 3 objemu do 100 m3</t>
  </si>
  <si>
    <t>118063464</t>
  </si>
  <si>
    <t>73*0,4*0,65</t>
  </si>
  <si>
    <t>Součet</t>
  </si>
  <si>
    <t>20</t>
  </si>
  <si>
    <t>162201211</t>
  </si>
  <si>
    <t>Vodorovné přemístění výkopku z horniny tř. 1 až 4 stavebním kolečkem do 10 m</t>
  </si>
  <si>
    <t>-2011620062</t>
  </si>
  <si>
    <t>18</t>
  </si>
  <si>
    <t>162701105</t>
  </si>
  <si>
    <t>Vodorovné přemístění do 10000 m výkopku/sypaniny z horniny tř. 1 až 4</t>
  </si>
  <si>
    <t>1440326705</t>
  </si>
  <si>
    <t>19</t>
  </si>
  <si>
    <t>162701109</t>
  </si>
  <si>
    <t>Příplatek k vodorovnému přemístění výkopku/sypaniny z horniny tř. 1 až 4 ZKD 1000 m přes 10000 m</t>
  </si>
  <si>
    <t>98982878</t>
  </si>
  <si>
    <t>ryha*5</t>
  </si>
  <si>
    <t>167101101</t>
  </si>
  <si>
    <t>Nakládání výkopku z hornin tř. 1 až 4 do 100 m3</t>
  </si>
  <si>
    <t>1278616490</t>
  </si>
  <si>
    <t>22</t>
  </si>
  <si>
    <t>171201201</t>
  </si>
  <si>
    <t>Uložení sypaniny na skládky</t>
  </si>
  <si>
    <t>1127037989</t>
  </si>
  <si>
    <t>23</t>
  </si>
  <si>
    <t>171201211</t>
  </si>
  <si>
    <t>Poplatek za uložení stavebního odpadu - zeminy a kameniva na skládce</t>
  </si>
  <si>
    <t>t</t>
  </si>
  <si>
    <t>-2038482188</t>
  </si>
  <si>
    <t>ryha*1,8</t>
  </si>
  <si>
    <t>24</t>
  </si>
  <si>
    <t>181951102</t>
  </si>
  <si>
    <t>Úprava pláně v hornině tř. 1 až 4 se zhutněním</t>
  </si>
  <si>
    <t>574626636</t>
  </si>
  <si>
    <t>25</t>
  </si>
  <si>
    <t>184813212.R</t>
  </si>
  <si>
    <t>Odborné ošetření kořenové zóny stávajících stromů v rovině nebo na svahu do 1:5,</t>
  </si>
  <si>
    <t>-909071097</t>
  </si>
  <si>
    <t>33</t>
  </si>
  <si>
    <t>274313611</t>
  </si>
  <si>
    <t>Základové pásy z betonu tř. C 16/20 - skrytý pas - protikořenová zábrana do rýhy bez bednění</t>
  </si>
  <si>
    <t>-713412276</t>
  </si>
  <si>
    <t>26</t>
  </si>
  <si>
    <t>564871111</t>
  </si>
  <si>
    <t>Podklad ze štěrkodrtě ŠD tl 250 mm</t>
  </si>
  <si>
    <t>1626999328</t>
  </si>
  <si>
    <t>27</t>
  </si>
  <si>
    <t>567122111.R</t>
  </si>
  <si>
    <t>Podklad ze směsi stmelené cementem SC C 8/10 (KSC I) tl 100 mm</t>
  </si>
  <si>
    <t>1578867207</t>
  </si>
  <si>
    <t>29</t>
  </si>
  <si>
    <t>573111112</t>
  </si>
  <si>
    <t>Postřik živičný infiltrační s posypem z asfaltu množství 1 kg/m2</t>
  </si>
  <si>
    <t>-2073819907</t>
  </si>
  <si>
    <t>28</t>
  </si>
  <si>
    <t>577143111</t>
  </si>
  <si>
    <t>Asfaltový beton vrstva obrusná ACO 8 (ABJ) tl 50 mm š do 3 m z nemodifikovaného asfaltu</t>
  </si>
  <si>
    <t>792934346</t>
  </si>
  <si>
    <t>7</t>
  </si>
  <si>
    <t>599142111</t>
  </si>
  <si>
    <t>Úprava zálivky dilatačních nebo pracovních spár v cementobetonovém krytu hl do 40 mm š do 40 mm</t>
  </si>
  <si>
    <t>2092911940</t>
  </si>
  <si>
    <t>30</t>
  </si>
  <si>
    <t>916331112</t>
  </si>
  <si>
    <t>Osazení zahradního obrubníku betonového do lože z betonu s boční opěrou</t>
  </si>
  <si>
    <t>-124001734</t>
  </si>
  <si>
    <t>31</t>
  </si>
  <si>
    <t>M</t>
  </si>
  <si>
    <t>59217007</t>
  </si>
  <si>
    <t>obrubník betonový parkový 50x8x20cm</t>
  </si>
  <si>
    <t>8</t>
  </si>
  <si>
    <t>445110105</t>
  </si>
  <si>
    <t>34</t>
  </si>
  <si>
    <t>59217008</t>
  </si>
  <si>
    <t>obrubník betonový parkový 100x8x20cm</t>
  </si>
  <si>
    <t>-1737635279</t>
  </si>
  <si>
    <t>32</t>
  </si>
  <si>
    <t>916991121</t>
  </si>
  <si>
    <t>Lože pod obrubníky, krajníky nebo obruby z dlažebních kostek z betonu prostého</t>
  </si>
  <si>
    <t>428779004</t>
  </si>
  <si>
    <t>73*0,25*0,1</t>
  </si>
  <si>
    <t>5</t>
  </si>
  <si>
    <t>919735111</t>
  </si>
  <si>
    <t>Řezání stávajícího živičného krytu hl do 50 mm</t>
  </si>
  <si>
    <t>1956893415</t>
  </si>
  <si>
    <t>2,5+4+4+2,5</t>
  </si>
  <si>
    <t>6</t>
  </si>
  <si>
    <t>919735122</t>
  </si>
  <si>
    <t>Řezání stávajícího betonového krytu hl do 100 mm</t>
  </si>
  <si>
    <t>1842233250</t>
  </si>
  <si>
    <t>997221551</t>
  </si>
  <si>
    <t>Vodorovná doprava suti ze sypkých materiálů do 1 km</t>
  </si>
  <si>
    <t>375349967</t>
  </si>
  <si>
    <t>9</t>
  </si>
  <si>
    <t>997221559</t>
  </si>
  <si>
    <t>Příplatek ZKD 1 km u vodorovné dopravy suti ze sypkých materiálů</t>
  </si>
  <si>
    <t>1430107213</t>
  </si>
  <si>
    <t>10</t>
  </si>
  <si>
    <t>997221561</t>
  </si>
  <si>
    <t>Vodorovná doprava suti z kusových materiálů do 1 km</t>
  </si>
  <si>
    <t>-1035936579</t>
  </si>
  <si>
    <t>11</t>
  </si>
  <si>
    <t>997221569</t>
  </si>
  <si>
    <t>Příplatek ZKD 1 km u vodorovné dopravy suti z kusových materiálů</t>
  </si>
  <si>
    <t>-1519552886</t>
  </si>
  <si>
    <t>12</t>
  </si>
  <si>
    <t>997221611</t>
  </si>
  <si>
    <t>Nakládání suti na dopravní prostředky pro vodorovnou dopravu</t>
  </si>
  <si>
    <t>49930022</t>
  </si>
  <si>
    <t>13</t>
  </si>
  <si>
    <t>997221815</t>
  </si>
  <si>
    <t>Poplatek za uložení na skládce (skládkovné) stavebního odpadu betonového kód odpadu 170 101</t>
  </si>
  <si>
    <t>1838838947</t>
  </si>
  <si>
    <t>14</t>
  </si>
  <si>
    <t>997221845</t>
  </si>
  <si>
    <t>Poplatek za uložení na skládce (skládkovné) odpadu asfaltového bez dehtu kód odpadu 170 302</t>
  </si>
  <si>
    <t>1406501943</t>
  </si>
  <si>
    <t>997221855</t>
  </si>
  <si>
    <t>Poplatek za uložení na skládce (skládkovné) zeminy a kameniva kód odpadu 170 504</t>
  </si>
  <si>
    <t>-195286449</t>
  </si>
  <si>
    <t>35</t>
  </si>
  <si>
    <t>998225111</t>
  </si>
  <si>
    <t>Přesun hmot pro pozemní komunikace s krytem z kamene, monolitickým betonovým nebo živičným</t>
  </si>
  <si>
    <t>-143182733</t>
  </si>
  <si>
    <t>VP - Vícepráce</t>
  </si>
  <si>
    <t>PN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</si>
</sst>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99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1"/>
      <name val="Trebuchet MS"/>
      <family val="0"/>
    </font>
    <font>
      <sz val="12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43"/>
      <name val="Trebuchet MS"/>
      <family val="0"/>
    </font>
    <font>
      <sz val="10"/>
      <name val="Trebuchet MS"/>
      <family val="0"/>
    </font>
    <font>
      <sz val="10"/>
      <color indexed="16"/>
      <name val="Trebuchet MS"/>
      <family val="0"/>
    </font>
    <font>
      <u val="single"/>
      <sz val="10"/>
      <color indexed="12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b/>
      <sz val="8"/>
      <color indexed="55"/>
      <name val="Trebuchet MS"/>
      <family val="0"/>
    </font>
    <font>
      <sz val="10"/>
      <color indexed="63"/>
      <name val="Trebuchet MS"/>
      <family val="0"/>
    </font>
    <font>
      <b/>
      <sz val="10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8"/>
      <color indexed="12"/>
      <name val="Wingdings 2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8"/>
      <color indexed="8"/>
      <name val="Trebuchet MS"/>
      <family val="0"/>
    </font>
    <font>
      <b/>
      <sz val="8"/>
      <color indexed="1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11"/>
      <color indexed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0"/>
    </font>
    <font>
      <sz val="12"/>
      <color rgb="FF003366"/>
      <name val="Trebuchet MS"/>
      <family val="0"/>
    </font>
    <font>
      <sz val="10"/>
      <color rgb="FF003366"/>
      <name val="Trebuchet MS"/>
      <family val="0"/>
    </font>
    <font>
      <sz val="8"/>
      <color rgb="FF003366"/>
      <name val="Trebuchet MS"/>
      <family val="0"/>
    </font>
    <font>
      <sz val="8"/>
      <color rgb="FF505050"/>
      <name val="Trebuchet MS"/>
      <family val="0"/>
    </font>
    <font>
      <sz val="8"/>
      <color rgb="FFFF0000"/>
      <name val="Trebuchet MS"/>
      <family val="0"/>
    </font>
    <font>
      <sz val="8"/>
      <color rgb="FFFAE682"/>
      <name val="Trebuchet MS"/>
      <family val="0"/>
    </font>
    <font>
      <sz val="10"/>
      <color rgb="FF960000"/>
      <name val="Trebuchet MS"/>
      <family val="0"/>
    </font>
    <font>
      <u val="single"/>
      <sz val="10"/>
      <color theme="10"/>
      <name val="Trebuchet MS"/>
      <family val="0"/>
    </font>
    <font>
      <sz val="8"/>
      <color rgb="FF3366FF"/>
      <name val="Trebuchet MS"/>
      <family val="0"/>
    </font>
    <font>
      <b/>
      <sz val="12"/>
      <color rgb="FF969696"/>
      <name val="Trebuchet MS"/>
      <family val="0"/>
    </font>
    <font>
      <sz val="9"/>
      <color rgb="FF969696"/>
      <name val="Trebuchet MS"/>
      <family val="0"/>
    </font>
    <font>
      <sz val="10"/>
      <color rgb="FF464646"/>
      <name val="Trebuchet MS"/>
      <family val="0"/>
    </font>
    <font>
      <b/>
      <sz val="10"/>
      <color rgb="FF464646"/>
      <name val="Trebuchet MS"/>
      <family val="0"/>
    </font>
    <font>
      <sz val="10"/>
      <color rgb="FF969696"/>
      <name val="Trebuchet MS"/>
      <family val="0"/>
    </font>
    <font>
      <b/>
      <sz val="12"/>
      <color rgb="FF960000"/>
      <name val="Trebuchet MS"/>
      <family val="0"/>
    </font>
    <font>
      <sz val="12"/>
      <color rgb="FF969696"/>
      <name val="Trebuchet MS"/>
      <family val="0"/>
    </font>
    <font>
      <sz val="18"/>
      <color theme="10"/>
      <name val="Wingdings 2"/>
      <family val="0"/>
    </font>
    <font>
      <b/>
      <sz val="11"/>
      <color rgb="FF003366"/>
      <name val="Trebuchet MS"/>
      <family val="0"/>
    </font>
    <font>
      <sz val="11"/>
      <color rgb="FF003366"/>
      <name val="Trebuchet MS"/>
      <family val="0"/>
    </font>
    <font>
      <sz val="11"/>
      <color rgb="FF969696"/>
      <name val="Trebuchet MS"/>
      <family val="0"/>
    </font>
    <font>
      <sz val="8"/>
      <color rgb="FF000000"/>
      <name val="Trebuchet MS"/>
      <family val="0"/>
    </font>
    <font>
      <b/>
      <sz val="12"/>
      <color rgb="FF800000"/>
      <name val="Trebuchet MS"/>
      <family val="0"/>
    </font>
    <font>
      <sz val="8"/>
      <color rgb="FF960000"/>
      <name val="Trebuchet MS"/>
      <family val="0"/>
    </font>
    <font>
      <i/>
      <sz val="8"/>
      <color rgb="FF0000FF"/>
      <name val="Trebuchet MS"/>
      <family val="0"/>
    </font>
    <font>
      <b/>
      <sz val="8"/>
      <color rgb="FF969696"/>
      <name val="Trebuchet MS"/>
      <family val="0"/>
    </font>
    <font>
      <b/>
      <sz val="8"/>
      <color rgb="FF800000"/>
      <name val="Trebuchet M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33" borderId="0" xfId="0" applyFont="1" applyFill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79" fillId="33" borderId="0" xfId="0" applyFont="1" applyFill="1" applyAlignment="1" applyProtection="1">
      <alignment horizontal="left" vertical="center"/>
      <protection/>
    </xf>
    <xf numFmtId="0" fontId="80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78" fillId="33" borderId="0" xfId="0" applyFont="1" applyFill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83" fillId="0" borderId="0" xfId="0" applyFont="1" applyBorder="1" applyAlignment="1">
      <alignment horizontal="left" vertical="center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/>
    </xf>
    <xf numFmtId="0" fontId="84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2" fillId="0" borderId="13" xfId="0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16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85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6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6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3" fillId="0" borderId="30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vertical="center"/>
    </xf>
    <xf numFmtId="4" fontId="88" fillId="0" borderId="22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66" fontId="88" fillId="0" borderId="0" xfId="0" applyNumberFormat="1" applyFont="1" applyBorder="1" applyAlignment="1">
      <alignment vertical="center"/>
    </xf>
    <xf numFmtId="4" fontId="88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89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92" fillId="0" borderId="24" xfId="0" applyNumberFormat="1" applyFont="1" applyBorder="1" applyAlignment="1">
      <alignment vertical="center"/>
    </xf>
    <xf numFmtId="4" fontId="92" fillId="0" borderId="25" xfId="0" applyNumberFormat="1" applyFont="1" applyBorder="1" applyAlignment="1">
      <alignment vertical="center"/>
    </xf>
    <xf numFmtId="166" fontId="92" fillId="0" borderId="25" xfId="0" applyNumberFormat="1" applyFont="1" applyBorder="1" applyAlignment="1">
      <alignment vertical="center"/>
    </xf>
    <xf numFmtId="4" fontId="92" fillId="0" borderId="2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4" fillId="0" borderId="0" xfId="0" applyFont="1" applyBorder="1" applyAlignment="1">
      <alignment horizontal="left" vertical="center"/>
    </xf>
    <xf numFmtId="164" fontId="86" fillId="23" borderId="19" xfId="0" applyNumberFormat="1" applyFont="1" applyFill="1" applyBorder="1" applyAlignment="1" applyProtection="1">
      <alignment horizontal="center" vertical="center"/>
      <protection locked="0"/>
    </xf>
    <xf numFmtId="0" fontId="86" fillId="23" borderId="20" xfId="0" applyFont="1" applyFill="1" applyBorder="1" applyAlignment="1" applyProtection="1">
      <alignment horizontal="center" vertical="center"/>
      <protection locked="0"/>
    </xf>
    <xf numFmtId="4" fontId="86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86" fillId="23" borderId="22" xfId="0" applyNumberFormat="1" applyFont="1" applyFill="1" applyBorder="1" applyAlignment="1" applyProtection="1">
      <alignment horizontal="center" vertical="center"/>
      <protection locked="0"/>
    </xf>
    <xf numFmtId="0" fontId="86" fillId="23" borderId="0" xfId="0" applyFont="1" applyFill="1" applyBorder="1" applyAlignment="1" applyProtection="1">
      <alignment horizontal="center" vertical="center"/>
      <protection locked="0"/>
    </xf>
    <xf numFmtId="4" fontId="86" fillId="0" borderId="23" xfId="0" applyNumberFormat="1" applyFont="1" applyBorder="1" applyAlignment="1">
      <alignment vertical="center"/>
    </xf>
    <xf numFmtId="164" fontId="86" fillId="23" borderId="24" xfId="0" applyNumberFormat="1" applyFont="1" applyFill="1" applyBorder="1" applyAlignment="1" applyProtection="1">
      <alignment horizontal="center" vertical="center"/>
      <protection locked="0"/>
    </xf>
    <xf numFmtId="0" fontId="86" fillId="23" borderId="25" xfId="0" applyFont="1" applyFill="1" applyBorder="1" applyAlignment="1" applyProtection="1">
      <alignment horizontal="center" vertical="center"/>
      <protection locked="0"/>
    </xf>
    <xf numFmtId="4" fontId="86" fillId="0" borderId="26" xfId="0" applyNumberFormat="1" applyFont="1" applyBorder="1" applyAlignment="1">
      <alignment vertical="center"/>
    </xf>
    <xf numFmtId="0" fontId="87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9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4" fillId="35" borderId="17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right" vertical="center"/>
    </xf>
    <xf numFmtId="0" fontId="4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73" fillId="0" borderId="14" xfId="0" applyFont="1" applyBorder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3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74" fillId="0" borderId="0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6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6" fillId="0" borderId="26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6" fontId="95" fillId="0" borderId="20" xfId="0" applyNumberFormat="1" applyFont="1" applyBorder="1" applyAlignment="1">
      <alignment/>
    </xf>
    <xf numFmtId="166" fontId="95" fillId="0" borderId="21" xfId="0" applyNumberFormat="1" applyFont="1" applyBorder="1" applyAlignment="1">
      <alignment/>
    </xf>
    <xf numFmtId="4" fontId="35" fillId="0" borderId="0" xfId="0" applyNumberFormat="1" applyFont="1" applyAlignment="1">
      <alignment vertical="center"/>
    </xf>
    <xf numFmtId="0" fontId="75" fillId="0" borderId="13" xfId="0" applyFont="1" applyBorder="1" applyAlignment="1">
      <alignment/>
    </xf>
    <xf numFmtId="0" fontId="75" fillId="0" borderId="0" xfId="0" applyFont="1" applyBorder="1" applyAlignment="1">
      <alignment/>
    </xf>
    <xf numFmtId="0" fontId="73" fillId="0" borderId="0" xfId="0" applyFont="1" applyBorder="1" applyAlignment="1">
      <alignment horizontal="left"/>
    </xf>
    <xf numFmtId="0" fontId="75" fillId="0" borderId="14" xfId="0" applyFont="1" applyBorder="1" applyAlignment="1">
      <alignment/>
    </xf>
    <xf numFmtId="0" fontId="75" fillId="0" borderId="22" xfId="0" applyFont="1" applyBorder="1" applyAlignment="1">
      <alignment/>
    </xf>
    <xf numFmtId="166" fontId="75" fillId="0" borderId="0" xfId="0" applyNumberFormat="1" applyFont="1" applyBorder="1" applyAlignment="1">
      <alignment/>
    </xf>
    <xf numFmtId="166" fontId="75" fillId="0" borderId="23" xfId="0" applyNumberFormat="1" applyFont="1" applyBorder="1" applyAlignment="1">
      <alignment/>
    </xf>
    <xf numFmtId="0" fontId="75" fillId="0" borderId="0" xfId="0" applyFont="1" applyAlignment="1">
      <alignment horizontal="left"/>
    </xf>
    <xf numFmtId="0" fontId="75" fillId="0" borderId="0" xfId="0" applyFont="1" applyAlignment="1">
      <alignment horizontal="center"/>
    </xf>
    <xf numFmtId="4" fontId="75" fillId="0" borderId="0" xfId="0" applyNumberFormat="1" applyFont="1" applyAlignment="1">
      <alignment vertical="center"/>
    </xf>
    <xf numFmtId="0" fontId="74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7" fontId="0" fillId="0" borderId="33" xfId="0" applyNumberFormat="1" applyFont="1" applyBorder="1" applyAlignment="1" applyProtection="1">
      <alignment vertical="center"/>
      <protection locked="0"/>
    </xf>
    <xf numFmtId="0" fontId="72" fillId="23" borderId="33" xfId="0" applyFont="1" applyFill="1" applyBorder="1" applyAlignment="1" applyProtection="1">
      <alignment horizontal="left" vertical="center"/>
      <protection locked="0"/>
    </xf>
    <xf numFmtId="166" fontId="72" fillId="0" borderId="0" xfId="0" applyNumberFormat="1" applyFont="1" applyBorder="1" applyAlignment="1">
      <alignment vertical="center"/>
    </xf>
    <xf numFmtId="166" fontId="72" fillId="0" borderId="23" xfId="0" applyNumberFormat="1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67" fontId="76" fillId="0" borderId="0" xfId="0" applyNumberFormat="1" applyFont="1" applyBorder="1" applyAlignment="1">
      <alignment vertical="center"/>
    </xf>
    <xf numFmtId="0" fontId="76" fillId="0" borderId="14" xfId="0" applyFont="1" applyBorder="1" applyAlignment="1">
      <alignment vertical="center"/>
    </xf>
    <xf numFmtId="0" fontId="76" fillId="0" borderId="22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67" fontId="77" fillId="0" borderId="0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67" fontId="96" fillId="0" borderId="33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167" fontId="0" fillId="23" borderId="33" xfId="0" applyNumberFormat="1" applyFont="1" applyFill="1" applyBorder="1" applyAlignment="1" applyProtection="1">
      <alignment vertical="center"/>
      <protection locked="0"/>
    </xf>
    <xf numFmtId="0" fontId="72" fillId="23" borderId="33" xfId="0" applyFont="1" applyFill="1" applyBorder="1" applyAlignment="1" applyProtection="1">
      <alignment horizontal="center" vertical="center"/>
      <protection locked="0"/>
    </xf>
    <xf numFmtId="4" fontId="87" fillId="0" borderId="0" xfId="0" applyNumberFormat="1" applyFont="1" applyBorder="1" applyAlignment="1">
      <alignment vertical="center"/>
    </xf>
    <xf numFmtId="4" fontId="87" fillId="35" borderId="0" xfId="0" applyNumberFormat="1" applyFont="1" applyFill="1" applyBorder="1" applyAlignment="1">
      <alignment vertical="center"/>
    </xf>
    <xf numFmtId="0" fontId="81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74" fillId="23" borderId="0" xfId="0" applyFont="1" applyFill="1" applyBorder="1" applyAlignment="1" applyProtection="1">
      <alignment horizontal="left" vertical="center"/>
      <protection locked="0"/>
    </xf>
    <xf numFmtId="0" fontId="74" fillId="0" borderId="0" xfId="0" applyFont="1" applyBorder="1" applyAlignment="1">
      <alignment horizontal="left" vertical="center"/>
    </xf>
    <xf numFmtId="4" fontId="74" fillId="23" borderId="0" xfId="0" applyNumberFormat="1" applyFont="1" applyFill="1" applyBorder="1" applyAlignment="1" applyProtection="1">
      <alignment vertical="center"/>
      <protection locked="0"/>
    </xf>
    <xf numFmtId="4" fontId="74" fillId="0" borderId="0" xfId="0" applyNumberFormat="1" applyFont="1" applyBorder="1" applyAlignment="1">
      <alignment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left" vertical="center"/>
    </xf>
    <xf numFmtId="4" fontId="91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0" fillId="0" borderId="0" xfId="0" applyFont="1" applyBorder="1" applyAlignment="1">
      <alignment horizontal="left" vertical="center" wrapText="1"/>
    </xf>
    <xf numFmtId="4" fontId="87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8" fillId="0" borderId="19" xfId="0" applyFont="1" applyBorder="1" applyAlignment="1">
      <alignment horizontal="center" vertical="center"/>
    </xf>
    <xf numFmtId="0" fontId="88" fillId="0" borderId="20" xfId="0" applyFont="1" applyBorder="1" applyAlignment="1">
      <alignment horizontal="left" vertical="center"/>
    </xf>
    <xf numFmtId="0" fontId="72" fillId="0" borderId="22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164" fontId="72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4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81" fillId="0" borderId="0" xfId="0" applyFont="1" applyAlignment="1">
      <alignment horizontal="center" vertical="center"/>
    </xf>
    <xf numFmtId="0" fontId="81" fillId="0" borderId="0" xfId="0" applyFont="1" applyAlignment="1">
      <alignment horizontal="left" vertical="center"/>
    </xf>
    <xf numFmtId="0" fontId="97" fillId="0" borderId="0" xfId="0" applyFont="1" applyAlignment="1">
      <alignment horizontal="left" vertical="center" wrapText="1"/>
    </xf>
    <xf numFmtId="0" fontId="97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3" fillId="2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0" fillId="33" borderId="0" xfId="36" applyFont="1" applyFill="1" applyAlignment="1" applyProtection="1">
      <alignment horizontal="center" vertical="center"/>
      <protection/>
    </xf>
    <xf numFmtId="4" fontId="87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/>
    </xf>
    <xf numFmtId="4" fontId="73" fillId="0" borderId="0" xfId="0" applyNumberFormat="1" applyFont="1" applyBorder="1" applyAlignment="1">
      <alignment vertical="center"/>
    </xf>
    <xf numFmtId="4" fontId="74" fillId="0" borderId="25" xfId="0" applyNumberFormat="1" applyFont="1" applyBorder="1" applyAlignment="1">
      <alignment/>
    </xf>
    <xf numFmtId="4" fontId="74" fillId="0" borderId="25" xfId="0" applyNumberFormat="1" applyFont="1" applyBorder="1" applyAlignment="1">
      <alignment vertical="center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4" fontId="73" fillId="0" borderId="31" xfId="0" applyNumberFormat="1" applyFont="1" applyBorder="1" applyAlignment="1">
      <alignment/>
    </xf>
    <xf numFmtId="4" fontId="73" fillId="0" borderId="31" xfId="0" applyNumberFormat="1" applyFont="1" applyBorder="1" applyAlignment="1">
      <alignment vertical="center"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 applyProtection="1">
      <alignment horizontal="left" vertical="center" wrapText="1"/>
      <protection locked="0"/>
    </xf>
    <xf numFmtId="4" fontId="0" fillId="0" borderId="33" xfId="0" applyNumberFormat="1" applyFont="1" applyBorder="1" applyAlignment="1" applyProtection="1">
      <alignment vertical="center"/>
      <protection locked="0"/>
    </xf>
    <xf numFmtId="0" fontId="76" fillId="0" borderId="20" xfId="0" applyFont="1" applyBorder="1" applyAlignment="1">
      <alignment horizontal="left" vertical="center" wrapText="1"/>
    </xf>
    <xf numFmtId="0" fontId="76" fillId="0" borderId="20" xfId="0" applyFont="1" applyBorder="1" applyAlignment="1">
      <alignment vertical="center"/>
    </xf>
    <xf numFmtId="0" fontId="96" fillId="0" borderId="33" xfId="0" applyFont="1" applyBorder="1" applyAlignment="1" applyProtection="1">
      <alignment horizontal="left" vertical="center" wrapText="1"/>
      <protection locked="0"/>
    </xf>
    <xf numFmtId="4" fontId="96" fillId="23" borderId="33" xfId="0" applyNumberFormat="1" applyFont="1" applyFill="1" applyBorder="1" applyAlignment="1" applyProtection="1">
      <alignment vertical="center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/>
    </xf>
    <xf numFmtId="4" fontId="74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74" fillId="0" borderId="0" xfId="0" applyFont="1" applyBorder="1" applyAlignment="1" applyProtection="1">
      <alignment horizontal="left" vertical="center"/>
      <protection locked="0"/>
    </xf>
    <xf numFmtId="0" fontId="73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2" fillId="0" borderId="0" xfId="0" applyNumberFormat="1" applyFont="1" applyBorder="1" applyAlignment="1">
      <alignment vertical="center"/>
    </xf>
    <xf numFmtId="4" fontId="4" fillId="35" borderId="18" xfId="0" applyNumberFormat="1" applyFont="1" applyFill="1" applyBorder="1" applyAlignment="1">
      <alignment vertical="center"/>
    </xf>
    <xf numFmtId="4" fontId="4" fillId="35" borderId="34" xfId="0" applyNumberFormat="1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5" fontId="3" fillId="23" borderId="0" xfId="0" applyNumberFormat="1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 applyProtection="1">
      <alignment horizontal="left" vertical="center"/>
      <protection locked="0"/>
    </xf>
    <xf numFmtId="0" fontId="3" fillId="23" borderId="0" xfId="0" applyFont="1" applyFill="1" applyBorder="1" applyAlignment="1">
      <alignment horizontal="left" vertical="center"/>
    </xf>
    <xf numFmtId="14" fontId="3" fillId="23" borderId="0" xfId="0" applyNumberFormat="1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zoomScalePageLayoutView="0" workbookViewId="0" topLeftCell="A1">
      <pane ySplit="1" topLeftCell="A42" activePane="bottomLeft" state="frozen"/>
      <selection pane="topLeft" activeCell="A1" sqref="A1"/>
      <selection pane="bottomLeft" activeCell="W7" sqref="W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75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R2" s="193" t="s">
        <v>8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07" t="s">
        <v>12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5"/>
      <c r="AS4" s="19" t="s">
        <v>13</v>
      </c>
      <c r="BE4" s="26" t="s">
        <v>14</v>
      </c>
      <c r="BS4" s="20" t="s">
        <v>15</v>
      </c>
    </row>
    <row r="5" spans="2:71" ht="14.25" customHeight="1">
      <c r="B5" s="24"/>
      <c r="C5" s="27"/>
      <c r="D5" s="28" t="s">
        <v>16</v>
      </c>
      <c r="E5" s="27"/>
      <c r="F5" s="27"/>
      <c r="G5" s="27"/>
      <c r="H5" s="27"/>
      <c r="I5" s="27"/>
      <c r="J5" s="27"/>
      <c r="K5" s="227" t="s">
        <v>17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7"/>
      <c r="AQ5" s="25"/>
      <c r="BE5" s="225" t="s">
        <v>18</v>
      </c>
      <c r="BS5" s="20" t="s">
        <v>9</v>
      </c>
    </row>
    <row r="6" spans="2:71" ht="36.75" customHeight="1">
      <c r="B6" s="24"/>
      <c r="C6" s="27"/>
      <c r="D6" s="30" t="s">
        <v>19</v>
      </c>
      <c r="E6" s="27"/>
      <c r="F6" s="27"/>
      <c r="G6" s="27"/>
      <c r="H6" s="27"/>
      <c r="I6" s="27"/>
      <c r="J6" s="27"/>
      <c r="K6" s="229" t="s">
        <v>20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7"/>
      <c r="AQ6" s="25"/>
      <c r="BE6" s="226"/>
      <c r="BS6" s="20" t="s">
        <v>9</v>
      </c>
    </row>
    <row r="7" spans="2:71" ht="14.25" customHeight="1">
      <c r="B7" s="24"/>
      <c r="C7" s="27"/>
      <c r="D7" s="31" t="s">
        <v>21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22</v>
      </c>
      <c r="AL7" s="27"/>
      <c r="AM7" s="27"/>
      <c r="AN7" s="29" t="s">
        <v>5</v>
      </c>
      <c r="AO7" s="27"/>
      <c r="AP7" s="27"/>
      <c r="AQ7" s="25"/>
      <c r="BE7" s="226"/>
      <c r="BS7" s="20" t="s">
        <v>9</v>
      </c>
    </row>
    <row r="8" spans="2:71" ht="14.25" customHeight="1">
      <c r="B8" s="24"/>
      <c r="C8" s="27"/>
      <c r="D8" s="31" t="s">
        <v>23</v>
      </c>
      <c r="E8" s="27"/>
      <c r="F8" s="27"/>
      <c r="G8" s="27"/>
      <c r="H8" s="27"/>
      <c r="I8" s="27"/>
      <c r="J8" s="27"/>
      <c r="K8" s="29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25</v>
      </c>
      <c r="AL8" s="27"/>
      <c r="AM8" s="27"/>
      <c r="AN8" s="280">
        <v>43392</v>
      </c>
      <c r="AO8" s="27"/>
      <c r="AP8" s="27"/>
      <c r="AQ8" s="25"/>
      <c r="BE8" s="226"/>
      <c r="BS8" s="20" t="s">
        <v>9</v>
      </c>
    </row>
    <row r="9" spans="2:71" ht="14.2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E9" s="226"/>
      <c r="BS9" s="20" t="s">
        <v>9</v>
      </c>
    </row>
    <row r="10" spans="2:71" ht="14.25" customHeight="1">
      <c r="B10" s="24"/>
      <c r="C10" s="27"/>
      <c r="D10" s="31" t="s">
        <v>26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27</v>
      </c>
      <c r="AL10" s="27"/>
      <c r="AM10" s="27"/>
      <c r="AN10" s="29" t="s">
        <v>5</v>
      </c>
      <c r="AO10" s="27"/>
      <c r="AP10" s="27"/>
      <c r="AQ10" s="25"/>
      <c r="BE10" s="226"/>
      <c r="BS10" s="20" t="s">
        <v>9</v>
      </c>
    </row>
    <row r="11" spans="2:71" ht="18" customHeight="1">
      <c r="B11" s="24"/>
      <c r="C11" s="27"/>
      <c r="D11" s="27"/>
      <c r="E11" s="29" t="s">
        <v>28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29</v>
      </c>
      <c r="AL11" s="27"/>
      <c r="AM11" s="27"/>
      <c r="AN11" s="29" t="s">
        <v>5</v>
      </c>
      <c r="AO11" s="27"/>
      <c r="AP11" s="27"/>
      <c r="AQ11" s="25"/>
      <c r="BE11" s="226"/>
      <c r="BS11" s="20" t="s">
        <v>9</v>
      </c>
    </row>
    <row r="12" spans="2:71" ht="6.7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E12" s="226"/>
      <c r="BS12" s="20" t="s">
        <v>9</v>
      </c>
    </row>
    <row r="13" spans="2:71" ht="14.25" customHeight="1">
      <c r="B13" s="24"/>
      <c r="C13" s="27"/>
      <c r="D13" s="31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27</v>
      </c>
      <c r="AL13" s="27"/>
      <c r="AM13" s="27"/>
      <c r="AN13" s="32" t="s">
        <v>31</v>
      </c>
      <c r="AO13" s="27"/>
      <c r="AP13" s="27"/>
      <c r="AQ13" s="25"/>
      <c r="BE13" s="226"/>
      <c r="BS13" s="20" t="s">
        <v>9</v>
      </c>
    </row>
    <row r="14" spans="2:71" ht="15">
      <c r="B14" s="24"/>
      <c r="C14" s="27"/>
      <c r="D14" s="27"/>
      <c r="E14" s="230" t="s">
        <v>31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1" t="s">
        <v>29</v>
      </c>
      <c r="AL14" s="27"/>
      <c r="AM14" s="27"/>
      <c r="AN14" s="32" t="s">
        <v>31</v>
      </c>
      <c r="AO14" s="27"/>
      <c r="AP14" s="27"/>
      <c r="AQ14" s="25"/>
      <c r="BE14" s="226"/>
      <c r="BS14" s="20" t="s">
        <v>9</v>
      </c>
    </row>
    <row r="15" spans="2:71" ht="6.7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E15" s="226"/>
      <c r="BS15" s="20" t="s">
        <v>6</v>
      </c>
    </row>
    <row r="16" spans="2:71" ht="14.25" customHeight="1">
      <c r="B16" s="24"/>
      <c r="C16" s="27"/>
      <c r="D16" s="31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27</v>
      </c>
      <c r="AL16" s="27"/>
      <c r="AM16" s="27"/>
      <c r="AN16" s="29" t="s">
        <v>5</v>
      </c>
      <c r="AO16" s="27"/>
      <c r="AP16" s="27"/>
      <c r="AQ16" s="25"/>
      <c r="BE16" s="226"/>
      <c r="BS16" s="20" t="s">
        <v>6</v>
      </c>
    </row>
    <row r="17" spans="2:71" ht="18" customHeight="1">
      <c r="B17" s="24"/>
      <c r="C17" s="27"/>
      <c r="D17" s="27"/>
      <c r="E17" s="29" t="s">
        <v>28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29</v>
      </c>
      <c r="AL17" s="27"/>
      <c r="AM17" s="27"/>
      <c r="AN17" s="29" t="s">
        <v>5</v>
      </c>
      <c r="AO17" s="27"/>
      <c r="AP17" s="27"/>
      <c r="AQ17" s="25"/>
      <c r="BE17" s="226"/>
      <c r="BS17" s="20" t="s">
        <v>33</v>
      </c>
    </row>
    <row r="18" spans="2:71" ht="6.7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E18" s="226"/>
      <c r="BS18" s="20" t="s">
        <v>9</v>
      </c>
    </row>
    <row r="19" spans="2:71" ht="14.25" customHeight="1">
      <c r="B19" s="24"/>
      <c r="C19" s="27"/>
      <c r="D19" s="31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27</v>
      </c>
      <c r="AL19" s="27"/>
      <c r="AM19" s="27"/>
      <c r="AN19" s="29" t="s">
        <v>5</v>
      </c>
      <c r="AO19" s="27"/>
      <c r="AP19" s="27"/>
      <c r="AQ19" s="25"/>
      <c r="BE19" s="226"/>
      <c r="BS19" s="20" t="s">
        <v>9</v>
      </c>
    </row>
    <row r="20" spans="2:57" ht="18" customHeight="1">
      <c r="B20" s="24"/>
      <c r="C20" s="27"/>
      <c r="D20" s="27"/>
      <c r="E20" s="29" t="s">
        <v>28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29</v>
      </c>
      <c r="AL20" s="27"/>
      <c r="AM20" s="27"/>
      <c r="AN20" s="29" t="s">
        <v>5</v>
      </c>
      <c r="AO20" s="27"/>
      <c r="AP20" s="27"/>
      <c r="AQ20" s="25"/>
      <c r="BE20" s="226"/>
    </row>
    <row r="21" spans="2:57" ht="6.7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  <c r="BE21" s="226"/>
    </row>
    <row r="22" spans="2:57" ht="15">
      <c r="B22" s="24"/>
      <c r="C22" s="27"/>
      <c r="D22" s="31" t="s">
        <v>35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  <c r="BE22" s="226"/>
    </row>
    <row r="23" spans="2:57" ht="16.5" customHeight="1">
      <c r="B23" s="24"/>
      <c r="C23" s="27"/>
      <c r="D23" s="27"/>
      <c r="E23" s="232" t="s">
        <v>5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7"/>
      <c r="AP23" s="27"/>
      <c r="AQ23" s="25"/>
      <c r="BE23" s="226"/>
    </row>
    <row r="24" spans="2:57" ht="6.7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  <c r="BE24" s="226"/>
    </row>
    <row r="25" spans="2:57" ht="6.75" customHeight="1">
      <c r="B25" s="24"/>
      <c r="C25" s="2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7"/>
      <c r="AQ25" s="25"/>
      <c r="BE25" s="226"/>
    </row>
    <row r="26" spans="2:57" ht="14.25" customHeight="1">
      <c r="B26" s="24"/>
      <c r="C26" s="27"/>
      <c r="D26" s="34" t="s">
        <v>36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3">
        <f>ROUND(AG87,2)</f>
        <v>0</v>
      </c>
      <c r="AL26" s="228"/>
      <c r="AM26" s="228"/>
      <c r="AN26" s="228"/>
      <c r="AO26" s="228"/>
      <c r="AP26" s="27"/>
      <c r="AQ26" s="25"/>
      <c r="BE26" s="226"/>
    </row>
    <row r="27" spans="2:57" ht="14.25" customHeight="1">
      <c r="B27" s="24"/>
      <c r="C27" s="27"/>
      <c r="D27" s="34" t="s">
        <v>37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33">
        <f>ROUND(AG90,2)</f>
        <v>0</v>
      </c>
      <c r="AL27" s="233"/>
      <c r="AM27" s="233"/>
      <c r="AN27" s="233"/>
      <c r="AO27" s="233"/>
      <c r="AP27" s="27"/>
      <c r="AQ27" s="25"/>
      <c r="BE27" s="226"/>
    </row>
    <row r="28" spans="2:57" s="1" customFormat="1" ht="6.7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226"/>
    </row>
    <row r="29" spans="2:57" s="1" customFormat="1" ht="25.5" customHeight="1">
      <c r="B29" s="35"/>
      <c r="C29" s="36"/>
      <c r="D29" s="38" t="s">
        <v>38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34">
        <f>ROUND(AK26+AK27,2)</f>
        <v>0</v>
      </c>
      <c r="AL29" s="235"/>
      <c r="AM29" s="235"/>
      <c r="AN29" s="235"/>
      <c r="AO29" s="235"/>
      <c r="AP29" s="36"/>
      <c r="AQ29" s="37"/>
      <c r="BE29" s="226"/>
    </row>
    <row r="30" spans="2:57" s="1" customFormat="1" ht="6.7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226"/>
    </row>
    <row r="31" spans="2:57" s="2" customFormat="1" ht="14.25" customHeight="1">
      <c r="B31" s="40"/>
      <c r="C31" s="41"/>
      <c r="D31" s="42" t="s">
        <v>39</v>
      </c>
      <c r="E31" s="41"/>
      <c r="F31" s="42" t="s">
        <v>40</v>
      </c>
      <c r="G31" s="41"/>
      <c r="H31" s="41"/>
      <c r="I31" s="41"/>
      <c r="J31" s="41"/>
      <c r="K31" s="41"/>
      <c r="L31" s="216">
        <v>0.21</v>
      </c>
      <c r="M31" s="217"/>
      <c r="N31" s="217"/>
      <c r="O31" s="217"/>
      <c r="P31" s="41"/>
      <c r="Q31" s="41"/>
      <c r="R31" s="41"/>
      <c r="S31" s="41"/>
      <c r="T31" s="44" t="s">
        <v>41</v>
      </c>
      <c r="U31" s="41"/>
      <c r="V31" s="41"/>
      <c r="W31" s="218">
        <f>ROUND(AZ87+SUM(CD91:CD95),2)</f>
        <v>0</v>
      </c>
      <c r="X31" s="217"/>
      <c r="Y31" s="217"/>
      <c r="Z31" s="217"/>
      <c r="AA31" s="217"/>
      <c r="AB31" s="217"/>
      <c r="AC31" s="217"/>
      <c r="AD31" s="217"/>
      <c r="AE31" s="217"/>
      <c r="AF31" s="41"/>
      <c r="AG31" s="41"/>
      <c r="AH31" s="41"/>
      <c r="AI31" s="41"/>
      <c r="AJ31" s="41"/>
      <c r="AK31" s="218">
        <f>ROUND(AV87+SUM(BY91:BY95),2)</f>
        <v>0</v>
      </c>
      <c r="AL31" s="217"/>
      <c r="AM31" s="217"/>
      <c r="AN31" s="217"/>
      <c r="AO31" s="217"/>
      <c r="AP31" s="41"/>
      <c r="AQ31" s="45"/>
      <c r="BE31" s="226"/>
    </row>
    <row r="32" spans="2:57" s="2" customFormat="1" ht="14.25" customHeight="1">
      <c r="B32" s="40"/>
      <c r="C32" s="41"/>
      <c r="D32" s="41"/>
      <c r="E32" s="41"/>
      <c r="F32" s="42" t="s">
        <v>42</v>
      </c>
      <c r="G32" s="41"/>
      <c r="H32" s="41"/>
      <c r="I32" s="41"/>
      <c r="J32" s="41"/>
      <c r="K32" s="41"/>
      <c r="L32" s="216">
        <v>0.15</v>
      </c>
      <c r="M32" s="217"/>
      <c r="N32" s="217"/>
      <c r="O32" s="217"/>
      <c r="P32" s="41"/>
      <c r="Q32" s="41"/>
      <c r="R32" s="41"/>
      <c r="S32" s="41"/>
      <c r="T32" s="44" t="s">
        <v>41</v>
      </c>
      <c r="U32" s="41"/>
      <c r="V32" s="41"/>
      <c r="W32" s="218">
        <f>ROUND(BA87+SUM(CE91:CE95),2)</f>
        <v>0</v>
      </c>
      <c r="X32" s="217"/>
      <c r="Y32" s="217"/>
      <c r="Z32" s="217"/>
      <c r="AA32" s="217"/>
      <c r="AB32" s="217"/>
      <c r="AC32" s="217"/>
      <c r="AD32" s="217"/>
      <c r="AE32" s="217"/>
      <c r="AF32" s="41"/>
      <c r="AG32" s="41"/>
      <c r="AH32" s="41"/>
      <c r="AI32" s="41"/>
      <c r="AJ32" s="41"/>
      <c r="AK32" s="218">
        <f>ROUND(AW87+SUM(BZ91:BZ95),2)</f>
        <v>0</v>
      </c>
      <c r="AL32" s="217"/>
      <c r="AM32" s="217"/>
      <c r="AN32" s="217"/>
      <c r="AO32" s="217"/>
      <c r="AP32" s="41"/>
      <c r="AQ32" s="45"/>
      <c r="BE32" s="226"/>
    </row>
    <row r="33" spans="2:57" s="2" customFormat="1" ht="14.25" customHeight="1" hidden="1">
      <c r="B33" s="40"/>
      <c r="C33" s="41"/>
      <c r="D33" s="41"/>
      <c r="E33" s="41"/>
      <c r="F33" s="42" t="s">
        <v>43</v>
      </c>
      <c r="G33" s="41"/>
      <c r="H33" s="41"/>
      <c r="I33" s="41"/>
      <c r="J33" s="41"/>
      <c r="K33" s="41"/>
      <c r="L33" s="216">
        <v>0.21</v>
      </c>
      <c r="M33" s="217"/>
      <c r="N33" s="217"/>
      <c r="O33" s="217"/>
      <c r="P33" s="41"/>
      <c r="Q33" s="41"/>
      <c r="R33" s="41"/>
      <c r="S33" s="41"/>
      <c r="T33" s="44" t="s">
        <v>41</v>
      </c>
      <c r="U33" s="41"/>
      <c r="V33" s="41"/>
      <c r="W33" s="218">
        <f>ROUND(BB87+SUM(CF91:CF95),2)</f>
        <v>0</v>
      </c>
      <c r="X33" s="217"/>
      <c r="Y33" s="217"/>
      <c r="Z33" s="217"/>
      <c r="AA33" s="217"/>
      <c r="AB33" s="217"/>
      <c r="AC33" s="217"/>
      <c r="AD33" s="217"/>
      <c r="AE33" s="217"/>
      <c r="AF33" s="41"/>
      <c r="AG33" s="41"/>
      <c r="AH33" s="41"/>
      <c r="AI33" s="41"/>
      <c r="AJ33" s="41"/>
      <c r="AK33" s="218">
        <v>0</v>
      </c>
      <c r="AL33" s="217"/>
      <c r="AM33" s="217"/>
      <c r="AN33" s="217"/>
      <c r="AO33" s="217"/>
      <c r="AP33" s="41"/>
      <c r="AQ33" s="45"/>
      <c r="BE33" s="226"/>
    </row>
    <row r="34" spans="2:57" s="2" customFormat="1" ht="14.25" customHeight="1" hidden="1">
      <c r="B34" s="40"/>
      <c r="C34" s="41"/>
      <c r="D34" s="41"/>
      <c r="E34" s="41"/>
      <c r="F34" s="42" t="s">
        <v>44</v>
      </c>
      <c r="G34" s="41"/>
      <c r="H34" s="41"/>
      <c r="I34" s="41"/>
      <c r="J34" s="41"/>
      <c r="K34" s="41"/>
      <c r="L34" s="216">
        <v>0.15</v>
      </c>
      <c r="M34" s="217"/>
      <c r="N34" s="217"/>
      <c r="O34" s="217"/>
      <c r="P34" s="41"/>
      <c r="Q34" s="41"/>
      <c r="R34" s="41"/>
      <c r="S34" s="41"/>
      <c r="T34" s="44" t="s">
        <v>41</v>
      </c>
      <c r="U34" s="41"/>
      <c r="V34" s="41"/>
      <c r="W34" s="218">
        <f>ROUND(BC87+SUM(CG91:CG95),2)</f>
        <v>0</v>
      </c>
      <c r="X34" s="217"/>
      <c r="Y34" s="217"/>
      <c r="Z34" s="217"/>
      <c r="AA34" s="217"/>
      <c r="AB34" s="217"/>
      <c r="AC34" s="217"/>
      <c r="AD34" s="217"/>
      <c r="AE34" s="217"/>
      <c r="AF34" s="41"/>
      <c r="AG34" s="41"/>
      <c r="AH34" s="41"/>
      <c r="AI34" s="41"/>
      <c r="AJ34" s="41"/>
      <c r="AK34" s="218">
        <v>0</v>
      </c>
      <c r="AL34" s="217"/>
      <c r="AM34" s="217"/>
      <c r="AN34" s="217"/>
      <c r="AO34" s="217"/>
      <c r="AP34" s="41"/>
      <c r="AQ34" s="45"/>
      <c r="BE34" s="226"/>
    </row>
    <row r="35" spans="2:43" s="2" customFormat="1" ht="14.25" customHeight="1" hidden="1">
      <c r="B35" s="40"/>
      <c r="C35" s="41"/>
      <c r="D35" s="41"/>
      <c r="E35" s="41"/>
      <c r="F35" s="42" t="s">
        <v>45</v>
      </c>
      <c r="G35" s="41"/>
      <c r="H35" s="41"/>
      <c r="I35" s="41"/>
      <c r="J35" s="41"/>
      <c r="K35" s="41"/>
      <c r="L35" s="216">
        <v>0</v>
      </c>
      <c r="M35" s="217"/>
      <c r="N35" s="217"/>
      <c r="O35" s="217"/>
      <c r="P35" s="41"/>
      <c r="Q35" s="41"/>
      <c r="R35" s="41"/>
      <c r="S35" s="41"/>
      <c r="T35" s="44" t="s">
        <v>41</v>
      </c>
      <c r="U35" s="41"/>
      <c r="V35" s="41"/>
      <c r="W35" s="218">
        <f>ROUND(BD87+SUM(CH91:CH95),2)</f>
        <v>0</v>
      </c>
      <c r="X35" s="217"/>
      <c r="Y35" s="217"/>
      <c r="Z35" s="217"/>
      <c r="AA35" s="217"/>
      <c r="AB35" s="217"/>
      <c r="AC35" s="217"/>
      <c r="AD35" s="217"/>
      <c r="AE35" s="217"/>
      <c r="AF35" s="41"/>
      <c r="AG35" s="41"/>
      <c r="AH35" s="41"/>
      <c r="AI35" s="41"/>
      <c r="AJ35" s="41"/>
      <c r="AK35" s="218">
        <v>0</v>
      </c>
      <c r="AL35" s="217"/>
      <c r="AM35" s="217"/>
      <c r="AN35" s="217"/>
      <c r="AO35" s="217"/>
      <c r="AP35" s="41"/>
      <c r="AQ35" s="45"/>
    </row>
    <row r="36" spans="2:43" s="1" customFormat="1" ht="6.7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5" customHeight="1">
      <c r="B37" s="35"/>
      <c r="C37" s="46"/>
      <c r="D37" s="47" t="s">
        <v>46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47</v>
      </c>
      <c r="U37" s="48"/>
      <c r="V37" s="48"/>
      <c r="W37" s="48"/>
      <c r="X37" s="219" t="s">
        <v>48</v>
      </c>
      <c r="Y37" s="220"/>
      <c r="Z37" s="220"/>
      <c r="AA37" s="220"/>
      <c r="AB37" s="220"/>
      <c r="AC37" s="48"/>
      <c r="AD37" s="48"/>
      <c r="AE37" s="48"/>
      <c r="AF37" s="48"/>
      <c r="AG37" s="48"/>
      <c r="AH37" s="48"/>
      <c r="AI37" s="48"/>
      <c r="AJ37" s="48"/>
      <c r="AK37" s="221">
        <f>SUM(AK29:AK35)</f>
        <v>0</v>
      </c>
      <c r="AL37" s="220"/>
      <c r="AM37" s="220"/>
      <c r="AN37" s="220"/>
      <c r="AO37" s="222"/>
      <c r="AP37" s="46"/>
      <c r="AQ37" s="37"/>
    </row>
    <row r="38" spans="2:43" s="1" customFormat="1" ht="14.2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3.5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5">
      <c r="B49" s="35"/>
      <c r="C49" s="36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50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4"/>
      <c r="C50" s="27"/>
      <c r="D50" s="53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4"/>
      <c r="AA50" s="27"/>
      <c r="AB50" s="27"/>
      <c r="AC50" s="53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4"/>
      <c r="AP50" s="27"/>
      <c r="AQ50" s="25"/>
    </row>
    <row r="51" spans="2:43" ht="13.5">
      <c r="B51" s="24"/>
      <c r="C51" s="27"/>
      <c r="D51" s="53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4"/>
      <c r="AA51" s="27"/>
      <c r="AB51" s="27"/>
      <c r="AC51" s="53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4"/>
      <c r="AP51" s="27"/>
      <c r="AQ51" s="25"/>
    </row>
    <row r="52" spans="2:43" ht="13.5">
      <c r="B52" s="24"/>
      <c r="C52" s="27"/>
      <c r="D52" s="53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4"/>
      <c r="AA52" s="27"/>
      <c r="AB52" s="27"/>
      <c r="AC52" s="53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4"/>
      <c r="AP52" s="27"/>
      <c r="AQ52" s="25"/>
    </row>
    <row r="53" spans="2:43" ht="13.5">
      <c r="B53" s="24"/>
      <c r="C53" s="27"/>
      <c r="D53" s="53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4"/>
      <c r="AA53" s="27"/>
      <c r="AB53" s="27"/>
      <c r="AC53" s="53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4"/>
      <c r="AP53" s="27"/>
      <c r="AQ53" s="25"/>
    </row>
    <row r="54" spans="2:43" ht="13.5">
      <c r="B54" s="24"/>
      <c r="C54" s="27"/>
      <c r="D54" s="53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4"/>
      <c r="AA54" s="27"/>
      <c r="AB54" s="27"/>
      <c r="AC54" s="53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4"/>
      <c r="AP54" s="27"/>
      <c r="AQ54" s="25"/>
    </row>
    <row r="55" spans="2:43" ht="13.5">
      <c r="B55" s="24"/>
      <c r="C55" s="27"/>
      <c r="D55" s="53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4"/>
      <c r="AA55" s="27"/>
      <c r="AB55" s="27"/>
      <c r="AC55" s="53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4"/>
      <c r="AP55" s="27"/>
      <c r="AQ55" s="25"/>
    </row>
    <row r="56" spans="2:43" ht="13.5">
      <c r="B56" s="24"/>
      <c r="C56" s="27"/>
      <c r="D56" s="53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4"/>
      <c r="AA56" s="27"/>
      <c r="AB56" s="27"/>
      <c r="AC56" s="53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4"/>
      <c r="AP56" s="27"/>
      <c r="AQ56" s="25"/>
    </row>
    <row r="57" spans="2:43" ht="13.5">
      <c r="B57" s="24"/>
      <c r="C57" s="27"/>
      <c r="D57" s="53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4"/>
      <c r="AA57" s="27"/>
      <c r="AB57" s="27"/>
      <c r="AC57" s="53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4"/>
      <c r="AP57" s="27"/>
      <c r="AQ57" s="25"/>
    </row>
    <row r="58" spans="2:43" s="1" customFormat="1" ht="15">
      <c r="B58" s="35"/>
      <c r="C58" s="36"/>
      <c r="D58" s="55" t="s">
        <v>51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52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51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52</v>
      </c>
      <c r="AN58" s="56"/>
      <c r="AO58" s="58"/>
      <c r="AP58" s="36"/>
      <c r="AQ58" s="37"/>
    </row>
    <row r="59" spans="2:43" ht="13.5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5">
      <c r="B60" s="35"/>
      <c r="C60" s="36"/>
      <c r="D60" s="50" t="s">
        <v>53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54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4"/>
      <c r="C61" s="27"/>
      <c r="D61" s="53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4"/>
      <c r="AA61" s="27"/>
      <c r="AB61" s="27"/>
      <c r="AC61" s="53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4"/>
      <c r="AP61" s="27"/>
      <c r="AQ61" s="25"/>
    </row>
    <row r="62" spans="2:43" ht="13.5">
      <c r="B62" s="24"/>
      <c r="C62" s="27"/>
      <c r="D62" s="53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4"/>
      <c r="AA62" s="27"/>
      <c r="AB62" s="27"/>
      <c r="AC62" s="53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4"/>
      <c r="AP62" s="27"/>
      <c r="AQ62" s="25"/>
    </row>
    <row r="63" spans="2:43" ht="13.5">
      <c r="B63" s="24"/>
      <c r="C63" s="27"/>
      <c r="D63" s="53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4"/>
      <c r="AA63" s="27"/>
      <c r="AB63" s="27"/>
      <c r="AC63" s="53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4"/>
      <c r="AP63" s="27"/>
      <c r="AQ63" s="25"/>
    </row>
    <row r="64" spans="2:43" ht="13.5">
      <c r="B64" s="24"/>
      <c r="C64" s="27"/>
      <c r="D64" s="53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4"/>
      <c r="AA64" s="27"/>
      <c r="AB64" s="27"/>
      <c r="AC64" s="53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4"/>
      <c r="AP64" s="27"/>
      <c r="AQ64" s="25"/>
    </row>
    <row r="65" spans="2:43" ht="13.5">
      <c r="B65" s="24"/>
      <c r="C65" s="27"/>
      <c r="D65" s="53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4"/>
      <c r="AA65" s="27"/>
      <c r="AB65" s="27"/>
      <c r="AC65" s="53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4"/>
      <c r="AP65" s="27"/>
      <c r="AQ65" s="25"/>
    </row>
    <row r="66" spans="2:43" ht="13.5">
      <c r="B66" s="24"/>
      <c r="C66" s="27"/>
      <c r="D66" s="53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4"/>
      <c r="AA66" s="27"/>
      <c r="AB66" s="27"/>
      <c r="AC66" s="53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4"/>
      <c r="AP66" s="27"/>
      <c r="AQ66" s="25"/>
    </row>
    <row r="67" spans="2:43" ht="13.5">
      <c r="B67" s="24"/>
      <c r="C67" s="27"/>
      <c r="D67" s="53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4"/>
      <c r="AA67" s="27"/>
      <c r="AB67" s="27"/>
      <c r="AC67" s="53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4"/>
      <c r="AP67" s="27"/>
      <c r="AQ67" s="25"/>
    </row>
    <row r="68" spans="2:43" ht="13.5">
      <c r="B68" s="24"/>
      <c r="C68" s="27"/>
      <c r="D68" s="53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4"/>
      <c r="AA68" s="27"/>
      <c r="AB68" s="27"/>
      <c r="AC68" s="53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4"/>
      <c r="AP68" s="27"/>
      <c r="AQ68" s="25"/>
    </row>
    <row r="69" spans="2:43" s="1" customFormat="1" ht="15">
      <c r="B69" s="35"/>
      <c r="C69" s="36"/>
      <c r="D69" s="55" t="s">
        <v>51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52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51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52</v>
      </c>
      <c r="AN69" s="56"/>
      <c r="AO69" s="58"/>
      <c r="AP69" s="36"/>
      <c r="AQ69" s="37"/>
    </row>
    <row r="70" spans="2:43" s="1" customFormat="1" ht="6.7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7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7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75" customHeight="1">
      <c r="B76" s="35"/>
      <c r="C76" s="207" t="s">
        <v>55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37"/>
    </row>
    <row r="77" spans="2:43" s="3" customFormat="1" ht="14.25" customHeight="1">
      <c r="B77" s="65"/>
      <c r="C77" s="31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ne38174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75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09" t="str">
        <f>K6</f>
        <v>Oprava povrchu sportovní dráhy Purkyňova</v>
      </c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70"/>
      <c r="AQ78" s="71"/>
    </row>
    <row r="79" spans="2:43" s="1" customFormat="1" ht="6.7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1" t="s">
        <v>23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Brno, Královo Pole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1" t="s">
        <v>25</v>
      </c>
      <c r="AJ80" s="36"/>
      <c r="AK80" s="36"/>
      <c r="AL80" s="36"/>
      <c r="AM80" s="73">
        <f>IF(AN8="","",AN8)</f>
        <v>43392</v>
      </c>
      <c r="AN80" s="36"/>
      <c r="AO80" s="36"/>
      <c r="AP80" s="36"/>
      <c r="AQ80" s="37"/>
    </row>
    <row r="81" spans="2:43" s="1" customFormat="1" ht="6.7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1" t="s">
        <v>26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 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1" t="s">
        <v>32</v>
      </c>
      <c r="AJ82" s="36"/>
      <c r="AK82" s="36"/>
      <c r="AL82" s="36"/>
      <c r="AM82" s="211" t="str">
        <f>IF(E17="","",E17)</f>
        <v> </v>
      </c>
      <c r="AN82" s="211"/>
      <c r="AO82" s="211"/>
      <c r="AP82" s="211"/>
      <c r="AQ82" s="37"/>
      <c r="AS82" s="212" t="s">
        <v>56</v>
      </c>
      <c r="AT82" s="213"/>
      <c r="AU82" s="51"/>
      <c r="AV82" s="51"/>
      <c r="AW82" s="51"/>
      <c r="AX82" s="51"/>
      <c r="AY82" s="51"/>
      <c r="AZ82" s="51"/>
      <c r="BA82" s="51"/>
      <c r="BB82" s="51"/>
      <c r="BC82" s="51"/>
      <c r="BD82" s="52"/>
    </row>
    <row r="83" spans="2:56" s="1" customFormat="1" ht="15">
      <c r="B83" s="35"/>
      <c r="C83" s="31" t="s">
        <v>30</v>
      </c>
      <c r="D83" s="36"/>
      <c r="E83" s="36"/>
      <c r="F83" s="36"/>
      <c r="G83" s="36"/>
      <c r="H83" s="36"/>
      <c r="I83" s="36"/>
      <c r="J83" s="36"/>
      <c r="K83" s="36"/>
      <c r="L83" s="66">
        <f>IF(E14="Vyplň údaj","",E14)</f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1" t="s">
        <v>34</v>
      </c>
      <c r="AJ83" s="36"/>
      <c r="AK83" s="36"/>
      <c r="AL83" s="36"/>
      <c r="AM83" s="211" t="str">
        <f>IF(E20="","",E20)</f>
        <v> </v>
      </c>
      <c r="AN83" s="211"/>
      <c r="AO83" s="211"/>
      <c r="AP83" s="211"/>
      <c r="AQ83" s="37"/>
      <c r="AS83" s="214"/>
      <c r="AT83" s="215"/>
      <c r="AU83" s="36"/>
      <c r="AV83" s="36"/>
      <c r="AW83" s="36"/>
      <c r="AX83" s="36"/>
      <c r="AY83" s="36"/>
      <c r="AZ83" s="36"/>
      <c r="BA83" s="36"/>
      <c r="BB83" s="36"/>
      <c r="BC83" s="36"/>
      <c r="BD83" s="74"/>
    </row>
    <row r="84" spans="2:56" s="1" customFormat="1" ht="10.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14"/>
      <c r="AT84" s="215"/>
      <c r="AU84" s="36"/>
      <c r="AV84" s="36"/>
      <c r="AW84" s="36"/>
      <c r="AX84" s="36"/>
      <c r="AY84" s="36"/>
      <c r="AZ84" s="36"/>
      <c r="BA84" s="36"/>
      <c r="BB84" s="36"/>
      <c r="BC84" s="36"/>
      <c r="BD84" s="74"/>
    </row>
    <row r="85" spans="2:56" s="1" customFormat="1" ht="29.25" customHeight="1">
      <c r="B85" s="35"/>
      <c r="C85" s="199" t="s">
        <v>57</v>
      </c>
      <c r="D85" s="200"/>
      <c r="E85" s="200"/>
      <c r="F85" s="200"/>
      <c r="G85" s="200"/>
      <c r="H85" s="75"/>
      <c r="I85" s="201" t="s">
        <v>58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1" t="s">
        <v>59</v>
      </c>
      <c r="AH85" s="200"/>
      <c r="AI85" s="200"/>
      <c r="AJ85" s="200"/>
      <c r="AK85" s="200"/>
      <c r="AL85" s="200"/>
      <c r="AM85" s="200"/>
      <c r="AN85" s="201" t="s">
        <v>60</v>
      </c>
      <c r="AO85" s="200"/>
      <c r="AP85" s="202"/>
      <c r="AQ85" s="37"/>
      <c r="AS85" s="76" t="s">
        <v>61</v>
      </c>
      <c r="AT85" s="77" t="s">
        <v>62</v>
      </c>
      <c r="AU85" s="77" t="s">
        <v>63</v>
      </c>
      <c r="AV85" s="77" t="s">
        <v>64</v>
      </c>
      <c r="AW85" s="77" t="s">
        <v>65</v>
      </c>
      <c r="AX85" s="77" t="s">
        <v>66</v>
      </c>
      <c r="AY85" s="77" t="s">
        <v>67</v>
      </c>
      <c r="AZ85" s="77" t="s">
        <v>68</v>
      </c>
      <c r="BA85" s="77" t="s">
        <v>69</v>
      </c>
      <c r="BB85" s="77" t="s">
        <v>70</v>
      </c>
      <c r="BC85" s="77" t="s">
        <v>71</v>
      </c>
      <c r="BD85" s="78" t="s">
        <v>72</v>
      </c>
    </row>
    <row r="86" spans="2:56" s="1" customFormat="1" ht="10.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79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25" customHeight="1">
      <c r="B87" s="68"/>
      <c r="C87" s="80" t="s">
        <v>73</v>
      </c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206">
        <f>ROUND(AG88,2)</f>
        <v>0</v>
      </c>
      <c r="AH87" s="206"/>
      <c r="AI87" s="206"/>
      <c r="AJ87" s="206"/>
      <c r="AK87" s="206"/>
      <c r="AL87" s="206"/>
      <c r="AM87" s="206"/>
      <c r="AN87" s="191">
        <f>SUM(AG87,AT87)</f>
        <v>0</v>
      </c>
      <c r="AO87" s="191"/>
      <c r="AP87" s="191"/>
      <c r="AQ87" s="71"/>
      <c r="AS87" s="82">
        <f>ROUND(AS88,2)</f>
        <v>0</v>
      </c>
      <c r="AT87" s="83">
        <f>ROUND(SUM(AV87:AW87),2)</f>
        <v>0</v>
      </c>
      <c r="AU87" s="84">
        <f>ROUND(AU88,5)</f>
        <v>0</v>
      </c>
      <c r="AV87" s="83">
        <f>ROUND(AZ87*L31,2)</f>
        <v>0</v>
      </c>
      <c r="AW87" s="83">
        <f>ROUND(BA87*L32,2)</f>
        <v>0</v>
      </c>
      <c r="AX87" s="83">
        <f>ROUND(BB87*L31,2)</f>
        <v>0</v>
      </c>
      <c r="AY87" s="83">
        <f>ROUND(BC87*L32,2)</f>
        <v>0</v>
      </c>
      <c r="AZ87" s="83">
        <f>ROUND(AZ88,2)</f>
        <v>0</v>
      </c>
      <c r="BA87" s="83">
        <f>ROUND(BA88,2)</f>
        <v>0</v>
      </c>
      <c r="BB87" s="83">
        <f>ROUND(BB88,2)</f>
        <v>0</v>
      </c>
      <c r="BC87" s="83">
        <f>ROUND(BC88,2)</f>
        <v>0</v>
      </c>
      <c r="BD87" s="85">
        <f>ROUND(BD88,2)</f>
        <v>0</v>
      </c>
      <c r="BS87" s="86" t="s">
        <v>74</v>
      </c>
      <c r="BT87" s="86" t="s">
        <v>75</v>
      </c>
      <c r="BU87" s="87" t="s">
        <v>76</v>
      </c>
      <c r="BV87" s="86" t="s">
        <v>77</v>
      </c>
      <c r="BW87" s="86" t="s">
        <v>78</v>
      </c>
      <c r="BX87" s="86" t="s">
        <v>79</v>
      </c>
    </row>
    <row r="88" spans="1:76" s="5" customFormat="1" ht="16.5" customHeight="1">
      <c r="A88" s="88" t="s">
        <v>80</v>
      </c>
      <c r="B88" s="89"/>
      <c r="C88" s="90"/>
      <c r="D88" s="205" t="s">
        <v>81</v>
      </c>
      <c r="E88" s="205"/>
      <c r="F88" s="205"/>
      <c r="G88" s="205"/>
      <c r="H88" s="205"/>
      <c r="I88" s="91"/>
      <c r="J88" s="205" t="s">
        <v>82</v>
      </c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/>
      <c r="AB88" s="205"/>
      <c r="AC88" s="205"/>
      <c r="AD88" s="205"/>
      <c r="AE88" s="205"/>
      <c r="AF88" s="205"/>
      <c r="AG88" s="203">
        <f>'01 - Sportovní dráha'!M30</f>
        <v>0</v>
      </c>
      <c r="AH88" s="204"/>
      <c r="AI88" s="204"/>
      <c r="AJ88" s="204"/>
      <c r="AK88" s="204"/>
      <c r="AL88" s="204"/>
      <c r="AM88" s="204"/>
      <c r="AN88" s="203">
        <f>SUM(AG88,AT88)</f>
        <v>0</v>
      </c>
      <c r="AO88" s="204"/>
      <c r="AP88" s="204"/>
      <c r="AQ88" s="92"/>
      <c r="AS88" s="93">
        <f>'01 - Sportovní dráha'!M28</f>
        <v>0</v>
      </c>
      <c r="AT88" s="94">
        <f>ROUND(SUM(AV88:AW88),2)</f>
        <v>0</v>
      </c>
      <c r="AU88" s="95">
        <f>'01 - Sportovní dráha'!W123</f>
        <v>0</v>
      </c>
      <c r="AV88" s="94">
        <f>'01 - Sportovní dráha'!M32</f>
        <v>0</v>
      </c>
      <c r="AW88" s="94">
        <f>'01 - Sportovní dráha'!M33</f>
        <v>0</v>
      </c>
      <c r="AX88" s="94">
        <f>'01 - Sportovní dráha'!M34</f>
        <v>0</v>
      </c>
      <c r="AY88" s="94">
        <f>'01 - Sportovní dráha'!M35</f>
        <v>0</v>
      </c>
      <c r="AZ88" s="94">
        <f>'01 - Sportovní dráha'!H32</f>
        <v>0</v>
      </c>
      <c r="BA88" s="94">
        <f>'01 - Sportovní dráha'!H33</f>
        <v>0</v>
      </c>
      <c r="BB88" s="94">
        <f>'01 - Sportovní dráha'!H34</f>
        <v>0</v>
      </c>
      <c r="BC88" s="94">
        <f>'01 - Sportovní dráha'!H35</f>
        <v>0</v>
      </c>
      <c r="BD88" s="96">
        <f>'01 - Sportovní dráha'!H36</f>
        <v>0</v>
      </c>
      <c r="BT88" s="97" t="s">
        <v>83</v>
      </c>
      <c r="BV88" s="97" t="s">
        <v>77</v>
      </c>
      <c r="BW88" s="97" t="s">
        <v>84</v>
      </c>
      <c r="BX88" s="97" t="s">
        <v>78</v>
      </c>
    </row>
    <row r="89" spans="2:43" ht="13.5">
      <c r="B89" s="24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5"/>
    </row>
    <row r="90" spans="2:48" s="1" customFormat="1" ht="30" customHeight="1">
      <c r="B90" s="35"/>
      <c r="C90" s="80" t="s">
        <v>85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191">
        <f>ROUND(SUM(AG91:AG94),2)</f>
        <v>0</v>
      </c>
      <c r="AH90" s="191"/>
      <c r="AI90" s="191"/>
      <c r="AJ90" s="191"/>
      <c r="AK90" s="191"/>
      <c r="AL90" s="191"/>
      <c r="AM90" s="191"/>
      <c r="AN90" s="191">
        <f>ROUND(SUM(AN91:AN94),2)</f>
        <v>0</v>
      </c>
      <c r="AO90" s="191"/>
      <c r="AP90" s="191"/>
      <c r="AQ90" s="37"/>
      <c r="AS90" s="76" t="s">
        <v>86</v>
      </c>
      <c r="AT90" s="77" t="s">
        <v>87</v>
      </c>
      <c r="AU90" s="77" t="s">
        <v>39</v>
      </c>
      <c r="AV90" s="78" t="s">
        <v>62</v>
      </c>
    </row>
    <row r="91" spans="2:89" s="1" customFormat="1" ht="19.5" customHeight="1">
      <c r="B91" s="35"/>
      <c r="C91" s="36"/>
      <c r="D91" s="98" t="s">
        <v>88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197">
        <f>ROUND(AG87*AS91,2)</f>
        <v>0</v>
      </c>
      <c r="AH91" s="198"/>
      <c r="AI91" s="198"/>
      <c r="AJ91" s="198"/>
      <c r="AK91" s="198"/>
      <c r="AL91" s="198"/>
      <c r="AM91" s="198"/>
      <c r="AN91" s="198">
        <f>ROUND(AG91+AV91,2)</f>
        <v>0</v>
      </c>
      <c r="AO91" s="198"/>
      <c r="AP91" s="198"/>
      <c r="AQ91" s="37"/>
      <c r="AS91" s="99">
        <v>0</v>
      </c>
      <c r="AT91" s="100" t="s">
        <v>89</v>
      </c>
      <c r="AU91" s="100" t="s">
        <v>40</v>
      </c>
      <c r="AV91" s="101">
        <f>ROUND(IF(AU91="základní",AG91*L31,IF(AU91="snížená",AG91*L32,0)),2)</f>
        <v>0</v>
      </c>
      <c r="BV91" s="20" t="s">
        <v>90</v>
      </c>
      <c r="BY91" s="102">
        <f>IF(AU91="základní",AV91,0)</f>
        <v>0</v>
      </c>
      <c r="BZ91" s="102">
        <f>IF(AU91="snížená",AV91,0)</f>
        <v>0</v>
      </c>
      <c r="CA91" s="102">
        <v>0</v>
      </c>
      <c r="CB91" s="102">
        <v>0</v>
      </c>
      <c r="CC91" s="102">
        <v>0</v>
      </c>
      <c r="CD91" s="102">
        <f>IF(AU91="základní",AG91,0)</f>
        <v>0</v>
      </c>
      <c r="CE91" s="102">
        <f>IF(AU91="snížená",AG91,0)</f>
        <v>0</v>
      </c>
      <c r="CF91" s="102">
        <f>IF(AU91="zákl. přenesená",AG91,0)</f>
        <v>0</v>
      </c>
      <c r="CG91" s="102">
        <f>IF(AU91="sníž. přenesená",AG91,0)</f>
        <v>0</v>
      </c>
      <c r="CH91" s="102">
        <f>IF(AU91="nulová",AG91,0)</f>
        <v>0</v>
      </c>
      <c r="CI91" s="20">
        <f>IF(AU91="základní",1,IF(AU91="snížená",2,IF(AU91="zákl. přenesená",4,IF(AU91="sníž. přenesená",5,3))))</f>
        <v>1</v>
      </c>
      <c r="CJ91" s="20">
        <f>IF(AT91="stavební čast",1,IF(8891="investiční čast",2,3))</f>
        <v>1</v>
      </c>
      <c r="CK91" s="20" t="str">
        <f>IF(D91="Vyplň vlastní","","x")</f>
        <v>x</v>
      </c>
    </row>
    <row r="92" spans="2:89" s="1" customFormat="1" ht="19.5" customHeight="1">
      <c r="B92" s="35"/>
      <c r="C92" s="36"/>
      <c r="D92" s="195" t="s">
        <v>91</v>
      </c>
      <c r="E92" s="196"/>
      <c r="F92" s="196"/>
      <c r="G92" s="196"/>
      <c r="H92" s="196"/>
      <c r="I92" s="196"/>
      <c r="J92" s="196"/>
      <c r="K92" s="196"/>
      <c r="L92" s="196"/>
      <c r="M92" s="196"/>
      <c r="N92" s="196"/>
      <c r="O92" s="196"/>
      <c r="P92" s="196"/>
      <c r="Q92" s="196"/>
      <c r="R92" s="196"/>
      <c r="S92" s="196"/>
      <c r="T92" s="196"/>
      <c r="U92" s="196"/>
      <c r="V92" s="196"/>
      <c r="W92" s="196"/>
      <c r="X92" s="196"/>
      <c r="Y92" s="196"/>
      <c r="Z92" s="196"/>
      <c r="AA92" s="196"/>
      <c r="AB92" s="196"/>
      <c r="AC92" s="36"/>
      <c r="AD92" s="36"/>
      <c r="AE92" s="36"/>
      <c r="AF92" s="36"/>
      <c r="AG92" s="197">
        <f>AG87*AS92</f>
        <v>0</v>
      </c>
      <c r="AH92" s="198"/>
      <c r="AI92" s="198"/>
      <c r="AJ92" s="198"/>
      <c r="AK92" s="198"/>
      <c r="AL92" s="198"/>
      <c r="AM92" s="198"/>
      <c r="AN92" s="198">
        <f>AG92+AV92</f>
        <v>0</v>
      </c>
      <c r="AO92" s="198"/>
      <c r="AP92" s="198"/>
      <c r="AQ92" s="37"/>
      <c r="AS92" s="103">
        <v>0</v>
      </c>
      <c r="AT92" s="104" t="s">
        <v>89</v>
      </c>
      <c r="AU92" s="104" t="s">
        <v>40</v>
      </c>
      <c r="AV92" s="105">
        <f>ROUND(IF(AU92="nulová",0,IF(OR(AU92="základní",AU92="zákl. přenesená"),AG92*L31,AG92*L32)),2)</f>
        <v>0</v>
      </c>
      <c r="BV92" s="20" t="s">
        <v>92</v>
      </c>
      <c r="BY92" s="102">
        <f>IF(AU92="základní",AV92,0)</f>
        <v>0</v>
      </c>
      <c r="BZ92" s="102">
        <f>IF(AU92="snížená",AV92,0)</f>
        <v>0</v>
      </c>
      <c r="CA92" s="102">
        <f>IF(AU92="zákl. přenesená",AV92,0)</f>
        <v>0</v>
      </c>
      <c r="CB92" s="102">
        <f>IF(AU92="sníž. přenesená",AV92,0)</f>
        <v>0</v>
      </c>
      <c r="CC92" s="102">
        <f>IF(AU92="nulová",AV92,0)</f>
        <v>0</v>
      </c>
      <c r="CD92" s="102">
        <f>IF(AU92="základní",AG92,0)</f>
        <v>0</v>
      </c>
      <c r="CE92" s="102">
        <f>IF(AU92="snížená",AG92,0)</f>
        <v>0</v>
      </c>
      <c r="CF92" s="102">
        <f>IF(AU92="zákl. přenesená",AG92,0)</f>
        <v>0</v>
      </c>
      <c r="CG92" s="102">
        <f>IF(AU92="sníž. přenesená",AG92,0)</f>
        <v>0</v>
      </c>
      <c r="CH92" s="102">
        <f>IF(AU92="nulová",AG92,0)</f>
        <v>0</v>
      </c>
      <c r="CI92" s="20">
        <f>IF(AU92="základní",1,IF(AU92="snížená",2,IF(AU92="zákl. přenesená",4,IF(AU92="sníž. přenesená",5,3))))</f>
        <v>1</v>
      </c>
      <c r="CJ92" s="20">
        <f>IF(AT92="stavební čast",1,IF(8892="investiční čast",2,3))</f>
        <v>1</v>
      </c>
      <c r="CK92" s="20">
        <f>IF(D92="Vyplň vlastní","","x")</f>
      </c>
    </row>
    <row r="93" spans="2:89" s="1" customFormat="1" ht="19.5" customHeight="1">
      <c r="B93" s="35"/>
      <c r="C93" s="36"/>
      <c r="D93" s="195" t="s">
        <v>91</v>
      </c>
      <c r="E93" s="196"/>
      <c r="F93" s="196"/>
      <c r="G93" s="196"/>
      <c r="H93" s="196"/>
      <c r="I93" s="196"/>
      <c r="J93" s="196"/>
      <c r="K93" s="196"/>
      <c r="L93" s="196"/>
      <c r="M93" s="196"/>
      <c r="N93" s="196"/>
      <c r="O93" s="196"/>
      <c r="P93" s="196"/>
      <c r="Q93" s="196"/>
      <c r="R93" s="196"/>
      <c r="S93" s="196"/>
      <c r="T93" s="196"/>
      <c r="U93" s="196"/>
      <c r="V93" s="196"/>
      <c r="W93" s="196"/>
      <c r="X93" s="196"/>
      <c r="Y93" s="196"/>
      <c r="Z93" s="196"/>
      <c r="AA93" s="196"/>
      <c r="AB93" s="196"/>
      <c r="AC93" s="36"/>
      <c r="AD93" s="36"/>
      <c r="AE93" s="36"/>
      <c r="AF93" s="36"/>
      <c r="AG93" s="197">
        <f>AG87*AS93</f>
        <v>0</v>
      </c>
      <c r="AH93" s="198"/>
      <c r="AI93" s="198"/>
      <c r="AJ93" s="198"/>
      <c r="AK93" s="198"/>
      <c r="AL93" s="198"/>
      <c r="AM93" s="198"/>
      <c r="AN93" s="198">
        <f>AG93+AV93</f>
        <v>0</v>
      </c>
      <c r="AO93" s="198"/>
      <c r="AP93" s="198"/>
      <c r="AQ93" s="37"/>
      <c r="AS93" s="103">
        <v>0</v>
      </c>
      <c r="AT93" s="104" t="s">
        <v>89</v>
      </c>
      <c r="AU93" s="104" t="s">
        <v>40</v>
      </c>
      <c r="AV93" s="105">
        <f>ROUND(IF(AU93="nulová",0,IF(OR(AU93="základní",AU93="zákl. přenesená"),AG93*L31,AG93*L32)),2)</f>
        <v>0</v>
      </c>
      <c r="BV93" s="20" t="s">
        <v>92</v>
      </c>
      <c r="BY93" s="102">
        <f>IF(AU93="základní",AV93,0)</f>
        <v>0</v>
      </c>
      <c r="BZ93" s="102">
        <f>IF(AU93="snížená",AV93,0)</f>
        <v>0</v>
      </c>
      <c r="CA93" s="102">
        <f>IF(AU93="zákl. přenesená",AV93,0)</f>
        <v>0</v>
      </c>
      <c r="CB93" s="102">
        <f>IF(AU93="sníž. přenesená",AV93,0)</f>
        <v>0</v>
      </c>
      <c r="CC93" s="102">
        <f>IF(AU93="nulová",AV93,0)</f>
        <v>0</v>
      </c>
      <c r="CD93" s="102">
        <f>IF(AU93="základní",AG93,0)</f>
        <v>0</v>
      </c>
      <c r="CE93" s="102">
        <f>IF(AU93="snížená",AG93,0)</f>
        <v>0</v>
      </c>
      <c r="CF93" s="102">
        <f>IF(AU93="zákl. přenesená",AG93,0)</f>
        <v>0</v>
      </c>
      <c r="CG93" s="102">
        <f>IF(AU93="sníž. přenesená",AG93,0)</f>
        <v>0</v>
      </c>
      <c r="CH93" s="102">
        <f>IF(AU93="nulová",AG93,0)</f>
        <v>0</v>
      </c>
      <c r="CI93" s="20">
        <f>IF(AU93="základní",1,IF(AU93="snížená",2,IF(AU93="zákl. přenesená",4,IF(AU93="sníž. přenesená",5,3))))</f>
        <v>1</v>
      </c>
      <c r="CJ93" s="20">
        <f>IF(AT93="stavební čast",1,IF(8893="investiční čast",2,3))</f>
        <v>1</v>
      </c>
      <c r="CK93" s="20">
        <f>IF(D93="Vyplň vlastní","","x")</f>
      </c>
    </row>
    <row r="94" spans="2:89" s="1" customFormat="1" ht="19.5" customHeight="1">
      <c r="B94" s="35"/>
      <c r="C94" s="36"/>
      <c r="D94" s="195" t="s">
        <v>91</v>
      </c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36"/>
      <c r="AD94" s="36"/>
      <c r="AE94" s="36"/>
      <c r="AF94" s="36"/>
      <c r="AG94" s="197">
        <f>AG87*AS94</f>
        <v>0</v>
      </c>
      <c r="AH94" s="198"/>
      <c r="AI94" s="198"/>
      <c r="AJ94" s="198"/>
      <c r="AK94" s="198"/>
      <c r="AL94" s="198"/>
      <c r="AM94" s="198"/>
      <c r="AN94" s="198">
        <f>AG94+AV94</f>
        <v>0</v>
      </c>
      <c r="AO94" s="198"/>
      <c r="AP94" s="198"/>
      <c r="AQ94" s="37"/>
      <c r="AS94" s="106">
        <v>0</v>
      </c>
      <c r="AT94" s="107" t="s">
        <v>89</v>
      </c>
      <c r="AU94" s="107" t="s">
        <v>40</v>
      </c>
      <c r="AV94" s="108">
        <f>ROUND(IF(AU94="nulová",0,IF(OR(AU94="základní",AU94="zákl. přenesená"),AG94*L31,AG94*L32)),2)</f>
        <v>0</v>
      </c>
      <c r="BV94" s="20" t="s">
        <v>92</v>
      </c>
      <c r="BY94" s="102">
        <f>IF(AU94="základní",AV94,0)</f>
        <v>0</v>
      </c>
      <c r="BZ94" s="102">
        <f>IF(AU94="snížená",AV94,0)</f>
        <v>0</v>
      </c>
      <c r="CA94" s="102">
        <f>IF(AU94="zákl. přenesená",AV94,0)</f>
        <v>0</v>
      </c>
      <c r="CB94" s="102">
        <f>IF(AU94="sníž. přenesená",AV94,0)</f>
        <v>0</v>
      </c>
      <c r="CC94" s="102">
        <f>IF(AU94="nulová",AV94,0)</f>
        <v>0</v>
      </c>
      <c r="CD94" s="102">
        <f>IF(AU94="základní",AG94,0)</f>
        <v>0</v>
      </c>
      <c r="CE94" s="102">
        <f>IF(AU94="snížená",AG94,0)</f>
        <v>0</v>
      </c>
      <c r="CF94" s="102">
        <f>IF(AU94="zákl. přenesená",AG94,0)</f>
        <v>0</v>
      </c>
      <c r="CG94" s="102">
        <f>IF(AU94="sníž. přenesená",AG94,0)</f>
        <v>0</v>
      </c>
      <c r="CH94" s="102">
        <f>IF(AU94="nulová",AG94,0)</f>
        <v>0</v>
      </c>
      <c r="CI94" s="20">
        <f>IF(AU94="základní",1,IF(AU94="snížená",2,IF(AU94="zákl. přenesená",4,IF(AU94="sníž. přenesená",5,3))))</f>
        <v>1</v>
      </c>
      <c r="CJ94" s="20">
        <f>IF(AT94="stavební čast",1,IF(8894="investiční čast",2,3))</f>
        <v>1</v>
      </c>
      <c r="CK94" s="20">
        <f>IF(D94="Vyplň vlastní","","x")</f>
      </c>
    </row>
    <row r="95" spans="2:43" s="1" customFormat="1" ht="10.5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</row>
    <row r="96" spans="2:43" s="1" customFormat="1" ht="30" customHeight="1">
      <c r="B96" s="35"/>
      <c r="C96" s="109" t="s">
        <v>93</v>
      </c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92">
        <f>ROUND(AG87+AG90,2)</f>
        <v>0</v>
      </c>
      <c r="AH96" s="192"/>
      <c r="AI96" s="192"/>
      <c r="AJ96" s="192"/>
      <c r="AK96" s="192"/>
      <c r="AL96" s="192"/>
      <c r="AM96" s="192"/>
      <c r="AN96" s="192">
        <f>AN87+AN90</f>
        <v>0</v>
      </c>
      <c r="AO96" s="192"/>
      <c r="AP96" s="192"/>
      <c r="AQ96" s="37"/>
    </row>
    <row r="97" spans="2:43" s="1" customFormat="1" ht="6.7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1"/>
    </row>
  </sheetData>
  <sheetProtection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D93:AB93"/>
    <mergeCell ref="AG93:AM93"/>
    <mergeCell ref="AN93:AP93"/>
    <mergeCell ref="D94:AB94"/>
    <mergeCell ref="AG94:AM94"/>
    <mergeCell ref="AN94:AP94"/>
    <mergeCell ref="AG90:AM90"/>
    <mergeCell ref="AN90:AP90"/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01 - Sportovní dráha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85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N91" sqref="N91:Q9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1"/>
      <c r="B1" s="13"/>
      <c r="C1" s="13"/>
      <c r="D1" s="14" t="s">
        <v>1</v>
      </c>
      <c r="E1" s="13"/>
      <c r="F1" s="15" t="s">
        <v>94</v>
      </c>
      <c r="G1" s="15"/>
      <c r="H1" s="236" t="s">
        <v>95</v>
      </c>
      <c r="I1" s="236"/>
      <c r="J1" s="236"/>
      <c r="K1" s="236"/>
      <c r="L1" s="15" t="s">
        <v>96</v>
      </c>
      <c r="M1" s="13"/>
      <c r="N1" s="13"/>
      <c r="O1" s="14" t="s">
        <v>97</v>
      </c>
      <c r="P1" s="13"/>
      <c r="Q1" s="13"/>
      <c r="R1" s="13"/>
      <c r="S1" s="15" t="s">
        <v>98</v>
      </c>
      <c r="T1" s="15"/>
      <c r="U1" s="111"/>
      <c r="V1" s="11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56" ht="36.75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20" t="s">
        <v>84</v>
      </c>
      <c r="AZ2" s="112" t="s">
        <v>99</v>
      </c>
      <c r="BA2" s="112" t="s">
        <v>5</v>
      </c>
      <c r="BB2" s="112" t="s">
        <v>100</v>
      </c>
      <c r="BC2" s="112" t="s">
        <v>101</v>
      </c>
      <c r="BD2" s="112" t="s">
        <v>102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102</v>
      </c>
    </row>
    <row r="4" spans="2:46" ht="36.75" customHeight="1">
      <c r="B4" s="24"/>
      <c r="C4" s="207" t="s">
        <v>103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5"/>
      <c r="T4" s="19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19</v>
      </c>
      <c r="E6" s="27"/>
      <c r="F6" s="261" t="str">
        <f>'Rekapitulace stavby'!K6</f>
        <v>Oprava povrchu sportovní dráhy Purkyňova</v>
      </c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7"/>
      <c r="R6" s="25"/>
    </row>
    <row r="7" spans="2:18" s="1" customFormat="1" ht="32.25" customHeight="1">
      <c r="B7" s="35"/>
      <c r="C7" s="36"/>
      <c r="D7" s="30" t="s">
        <v>104</v>
      </c>
      <c r="E7" s="36"/>
      <c r="F7" s="229" t="s">
        <v>105</v>
      </c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36"/>
      <c r="R7" s="37"/>
    </row>
    <row r="8" spans="2:18" s="1" customFormat="1" ht="14.25" customHeight="1">
      <c r="B8" s="35"/>
      <c r="C8" s="36"/>
      <c r="D8" s="31" t="s">
        <v>21</v>
      </c>
      <c r="E8" s="36"/>
      <c r="F8" s="29" t="s">
        <v>5</v>
      </c>
      <c r="G8" s="36"/>
      <c r="H8" s="36"/>
      <c r="I8" s="36"/>
      <c r="J8" s="36"/>
      <c r="K8" s="36"/>
      <c r="L8" s="36"/>
      <c r="M8" s="31" t="s">
        <v>22</v>
      </c>
      <c r="N8" s="36"/>
      <c r="O8" s="29" t="s">
        <v>5</v>
      </c>
      <c r="P8" s="36"/>
      <c r="Q8" s="36"/>
      <c r="R8" s="37"/>
    </row>
    <row r="9" spans="2:18" s="1" customFormat="1" ht="14.25" customHeight="1">
      <c r="B9" s="35"/>
      <c r="C9" s="36"/>
      <c r="D9" s="31" t="s">
        <v>23</v>
      </c>
      <c r="E9" s="36"/>
      <c r="F9" s="29" t="s">
        <v>28</v>
      </c>
      <c r="G9" s="36"/>
      <c r="H9" s="36"/>
      <c r="I9" s="36"/>
      <c r="J9" s="36"/>
      <c r="K9" s="36"/>
      <c r="L9" s="36"/>
      <c r="M9" s="31" t="s">
        <v>25</v>
      </c>
      <c r="N9" s="36"/>
      <c r="O9" s="277">
        <f>'Rekapitulace stavby'!AN8</f>
        <v>43392</v>
      </c>
      <c r="P9" s="263"/>
      <c r="Q9" s="36"/>
      <c r="R9" s="37"/>
    </row>
    <row r="10" spans="2:18" s="1" customFormat="1" ht="10.5" customHeight="1"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</row>
    <row r="11" spans="2:18" s="1" customFormat="1" ht="14.25" customHeight="1">
      <c r="B11" s="35"/>
      <c r="C11" s="36"/>
      <c r="D11" s="31" t="s">
        <v>26</v>
      </c>
      <c r="E11" s="36"/>
      <c r="F11" s="36"/>
      <c r="G11" s="36"/>
      <c r="H11" s="36"/>
      <c r="I11" s="36"/>
      <c r="J11" s="36"/>
      <c r="K11" s="36"/>
      <c r="L11" s="36"/>
      <c r="M11" s="31" t="s">
        <v>27</v>
      </c>
      <c r="N11" s="36"/>
      <c r="O11" s="227">
        <f>IF('Rekapitulace stavby'!AN10="","",'Rekapitulace stavby'!AN10)</f>
      </c>
      <c r="P11" s="227"/>
      <c r="Q11" s="36"/>
      <c r="R11" s="37"/>
    </row>
    <row r="12" spans="2:18" s="1" customFormat="1" ht="18" customHeight="1">
      <c r="B12" s="35"/>
      <c r="C12" s="36"/>
      <c r="D12" s="36"/>
      <c r="E12" s="29" t="str">
        <f>IF('Rekapitulace stavby'!E11="","",'Rekapitulace stavby'!E11)</f>
        <v> </v>
      </c>
      <c r="F12" s="36"/>
      <c r="G12" s="36"/>
      <c r="H12" s="36"/>
      <c r="I12" s="36"/>
      <c r="J12" s="36"/>
      <c r="K12" s="36"/>
      <c r="L12" s="36"/>
      <c r="M12" s="31" t="s">
        <v>29</v>
      </c>
      <c r="N12" s="36"/>
      <c r="O12" s="227">
        <f>IF('Rekapitulace stavby'!AN11="","",'Rekapitulace stavby'!AN11)</f>
      </c>
      <c r="P12" s="227"/>
      <c r="Q12" s="36"/>
      <c r="R12" s="37"/>
    </row>
    <row r="13" spans="2:18" s="1" customFormat="1" ht="6.7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2:18" s="1" customFormat="1" ht="14.25" customHeight="1">
      <c r="B14" s="35"/>
      <c r="C14" s="36"/>
      <c r="D14" s="31" t="s">
        <v>30</v>
      </c>
      <c r="E14" s="36"/>
      <c r="F14" s="36"/>
      <c r="G14" s="36"/>
      <c r="H14" s="36"/>
      <c r="I14" s="36"/>
      <c r="J14" s="36"/>
      <c r="K14" s="36"/>
      <c r="L14" s="36"/>
      <c r="M14" s="31" t="s">
        <v>27</v>
      </c>
      <c r="N14" s="36"/>
      <c r="O14" s="278" t="str">
        <f>IF('Rekapitulace stavby'!AN13="","",'Rekapitulace stavby'!AN13)</f>
        <v>Vyplň údaj</v>
      </c>
      <c r="P14" s="227"/>
      <c r="Q14" s="36"/>
      <c r="R14" s="37"/>
    </row>
    <row r="15" spans="2:18" s="1" customFormat="1" ht="18" customHeight="1">
      <c r="B15" s="35"/>
      <c r="C15" s="36"/>
      <c r="D15" s="36"/>
      <c r="E15" s="278" t="str">
        <f>IF('Rekapitulace stavby'!E14="","",'Rekapitulace stavby'!E14)</f>
        <v>Vyplň údaj</v>
      </c>
      <c r="F15" s="279"/>
      <c r="G15" s="279"/>
      <c r="H15" s="279"/>
      <c r="I15" s="279"/>
      <c r="J15" s="279"/>
      <c r="K15" s="279"/>
      <c r="L15" s="279"/>
      <c r="M15" s="31" t="s">
        <v>29</v>
      </c>
      <c r="N15" s="36"/>
      <c r="O15" s="278" t="str">
        <f>IF('Rekapitulace stavby'!AN14="","",'Rekapitulace stavby'!AN14)</f>
        <v>Vyplň údaj</v>
      </c>
      <c r="P15" s="227"/>
      <c r="Q15" s="36"/>
      <c r="R15" s="37"/>
    </row>
    <row r="16" spans="2:18" s="1" customFormat="1" ht="6.7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25" customHeight="1">
      <c r="B17" s="35"/>
      <c r="C17" s="36"/>
      <c r="D17" s="31" t="s">
        <v>32</v>
      </c>
      <c r="E17" s="36"/>
      <c r="F17" s="36"/>
      <c r="G17" s="36"/>
      <c r="H17" s="36"/>
      <c r="I17" s="36"/>
      <c r="J17" s="36"/>
      <c r="K17" s="36"/>
      <c r="L17" s="36"/>
      <c r="M17" s="31" t="s">
        <v>27</v>
      </c>
      <c r="N17" s="36"/>
      <c r="O17" s="227">
        <f>IF('Rekapitulace stavby'!AN16="","",'Rekapitulace stavby'!AN16)</f>
      </c>
      <c r="P17" s="227"/>
      <c r="Q17" s="36"/>
      <c r="R17" s="37"/>
    </row>
    <row r="18" spans="2:18" s="1" customFormat="1" ht="18" customHeight="1">
      <c r="B18" s="35"/>
      <c r="C18" s="36"/>
      <c r="D18" s="36"/>
      <c r="E18" s="29" t="str">
        <f>IF('Rekapitulace stavby'!E17="","",'Rekapitulace stavby'!E17)</f>
        <v> </v>
      </c>
      <c r="F18" s="36"/>
      <c r="G18" s="36"/>
      <c r="H18" s="36"/>
      <c r="I18" s="36"/>
      <c r="J18" s="36"/>
      <c r="K18" s="36"/>
      <c r="L18" s="36"/>
      <c r="M18" s="31" t="s">
        <v>29</v>
      </c>
      <c r="N18" s="36"/>
      <c r="O18" s="227">
        <f>IF('Rekapitulace stavby'!AN17="","",'Rekapitulace stavby'!AN17)</f>
      </c>
      <c r="P18" s="227"/>
      <c r="Q18" s="36"/>
      <c r="R18" s="37"/>
    </row>
    <row r="19" spans="2:18" s="1" customFormat="1" ht="6.7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25" customHeight="1">
      <c r="B20" s="35"/>
      <c r="C20" s="36"/>
      <c r="D20" s="31" t="s">
        <v>34</v>
      </c>
      <c r="E20" s="36"/>
      <c r="F20" s="36"/>
      <c r="G20" s="36"/>
      <c r="H20" s="36"/>
      <c r="I20" s="36"/>
      <c r="J20" s="36"/>
      <c r="K20" s="36"/>
      <c r="L20" s="36"/>
      <c r="M20" s="31" t="s">
        <v>27</v>
      </c>
      <c r="N20" s="36"/>
      <c r="O20" s="227">
        <f>IF('Rekapitulace stavby'!AN19="","",'Rekapitulace stavby'!AN19)</f>
      </c>
      <c r="P20" s="227"/>
      <c r="Q20" s="36"/>
      <c r="R20" s="37"/>
    </row>
    <row r="21" spans="2:18" s="1" customFormat="1" ht="18" customHeight="1">
      <c r="B21" s="35"/>
      <c r="C21" s="36"/>
      <c r="D21" s="36"/>
      <c r="E21" s="29" t="str">
        <f>IF('Rekapitulace stavby'!E20="","",'Rekapitulace stavby'!E20)</f>
        <v> </v>
      </c>
      <c r="F21" s="36"/>
      <c r="G21" s="36"/>
      <c r="H21" s="36"/>
      <c r="I21" s="36"/>
      <c r="J21" s="36"/>
      <c r="K21" s="36"/>
      <c r="L21" s="36"/>
      <c r="M21" s="31" t="s">
        <v>29</v>
      </c>
      <c r="N21" s="36"/>
      <c r="O21" s="227">
        <f>IF('Rekapitulace stavby'!AN20="","",'Rekapitulace stavby'!AN20)</f>
      </c>
      <c r="P21" s="227"/>
      <c r="Q21" s="36"/>
      <c r="R21" s="37"/>
    </row>
    <row r="22" spans="2:18" s="1" customFormat="1" ht="6.7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25" customHeight="1">
      <c r="B23" s="35"/>
      <c r="C23" s="36"/>
      <c r="D23" s="31" t="s">
        <v>35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232" t="s">
        <v>5</v>
      </c>
      <c r="F24" s="232"/>
      <c r="G24" s="232"/>
      <c r="H24" s="232"/>
      <c r="I24" s="232"/>
      <c r="J24" s="232"/>
      <c r="K24" s="232"/>
      <c r="L24" s="232"/>
      <c r="M24" s="36"/>
      <c r="N24" s="36"/>
      <c r="O24" s="36"/>
      <c r="P24" s="36"/>
      <c r="Q24" s="36"/>
      <c r="R24" s="37"/>
    </row>
    <row r="25" spans="2:18" s="1" customFormat="1" ht="6.7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7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25" customHeight="1">
      <c r="B27" s="35"/>
      <c r="C27" s="36"/>
      <c r="D27" s="113" t="s">
        <v>106</v>
      </c>
      <c r="E27" s="36"/>
      <c r="F27" s="36"/>
      <c r="G27" s="36"/>
      <c r="H27" s="36"/>
      <c r="I27" s="36"/>
      <c r="J27" s="36"/>
      <c r="K27" s="36"/>
      <c r="L27" s="36"/>
      <c r="M27" s="233">
        <f>N88</f>
        <v>0</v>
      </c>
      <c r="N27" s="233"/>
      <c r="O27" s="233"/>
      <c r="P27" s="233"/>
      <c r="Q27" s="36"/>
      <c r="R27" s="37"/>
    </row>
    <row r="28" spans="2:18" s="1" customFormat="1" ht="14.25" customHeight="1">
      <c r="B28" s="35"/>
      <c r="C28" s="36"/>
      <c r="D28" s="34" t="s">
        <v>88</v>
      </c>
      <c r="E28" s="36"/>
      <c r="F28" s="36"/>
      <c r="G28" s="36"/>
      <c r="H28" s="36"/>
      <c r="I28" s="36"/>
      <c r="J28" s="36"/>
      <c r="K28" s="36"/>
      <c r="L28" s="36"/>
      <c r="M28" s="233">
        <f>N98</f>
        <v>0</v>
      </c>
      <c r="N28" s="233"/>
      <c r="O28" s="233"/>
      <c r="P28" s="233"/>
      <c r="Q28" s="36"/>
      <c r="R28" s="37"/>
    </row>
    <row r="29" spans="2:18" s="1" customFormat="1" ht="6.7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4.75" customHeight="1">
      <c r="B30" s="35"/>
      <c r="C30" s="36"/>
      <c r="D30" s="114" t="s">
        <v>38</v>
      </c>
      <c r="E30" s="36"/>
      <c r="F30" s="36"/>
      <c r="G30" s="36"/>
      <c r="H30" s="36"/>
      <c r="I30" s="36"/>
      <c r="J30" s="36"/>
      <c r="K30" s="36"/>
      <c r="L30" s="36"/>
      <c r="M30" s="276">
        <f>ROUND(M27+M28,2)</f>
        <v>0</v>
      </c>
      <c r="N30" s="260"/>
      <c r="O30" s="260"/>
      <c r="P30" s="260"/>
      <c r="Q30" s="36"/>
      <c r="R30" s="37"/>
    </row>
    <row r="31" spans="2:18" s="1" customFormat="1" ht="6.7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25" customHeight="1">
      <c r="B32" s="35"/>
      <c r="C32" s="36"/>
      <c r="D32" s="42" t="s">
        <v>39</v>
      </c>
      <c r="E32" s="42" t="s">
        <v>40</v>
      </c>
      <c r="F32" s="43">
        <v>0.21</v>
      </c>
      <c r="G32" s="115" t="s">
        <v>41</v>
      </c>
      <c r="H32" s="273">
        <f>ROUND((((SUM(BE98:BE105)+SUM(BE123:BE178))+SUM(BE180:BE184))),2)</f>
        <v>0</v>
      </c>
      <c r="I32" s="260"/>
      <c r="J32" s="260"/>
      <c r="K32" s="36"/>
      <c r="L32" s="36"/>
      <c r="M32" s="273">
        <f>ROUND(((ROUND((SUM(BE98:BE105)+SUM(BE123:BE178)),2)*F32)+SUM(BE180:BE184)*F32),2)</f>
        <v>0</v>
      </c>
      <c r="N32" s="260"/>
      <c r="O32" s="260"/>
      <c r="P32" s="260"/>
      <c r="Q32" s="36"/>
      <c r="R32" s="37"/>
    </row>
    <row r="33" spans="2:18" s="1" customFormat="1" ht="14.25" customHeight="1">
      <c r="B33" s="35"/>
      <c r="C33" s="36"/>
      <c r="D33" s="36"/>
      <c r="E33" s="42" t="s">
        <v>42</v>
      </c>
      <c r="F33" s="43">
        <v>0.15</v>
      </c>
      <c r="G33" s="115" t="s">
        <v>41</v>
      </c>
      <c r="H33" s="273">
        <f>ROUND((((SUM(BF98:BF105)+SUM(BF123:BF178))+SUM(BF180:BF184))),2)</f>
        <v>0</v>
      </c>
      <c r="I33" s="260"/>
      <c r="J33" s="260"/>
      <c r="K33" s="36"/>
      <c r="L33" s="36"/>
      <c r="M33" s="273">
        <f>ROUND(((ROUND((SUM(BF98:BF105)+SUM(BF123:BF178)),2)*F33)+SUM(BF180:BF184)*F33),2)</f>
        <v>0</v>
      </c>
      <c r="N33" s="260"/>
      <c r="O33" s="260"/>
      <c r="P33" s="260"/>
      <c r="Q33" s="36"/>
      <c r="R33" s="37"/>
    </row>
    <row r="34" spans="2:18" s="1" customFormat="1" ht="14.25" customHeight="1" hidden="1">
      <c r="B34" s="35"/>
      <c r="C34" s="36"/>
      <c r="D34" s="36"/>
      <c r="E34" s="42" t="s">
        <v>43</v>
      </c>
      <c r="F34" s="43">
        <v>0.21</v>
      </c>
      <c r="G34" s="115" t="s">
        <v>41</v>
      </c>
      <c r="H34" s="273">
        <f>ROUND((((SUM(BG98:BG105)+SUM(BG123:BG178))+SUM(BG180:BG184))),2)</f>
        <v>0</v>
      </c>
      <c r="I34" s="260"/>
      <c r="J34" s="260"/>
      <c r="K34" s="36"/>
      <c r="L34" s="36"/>
      <c r="M34" s="273">
        <v>0</v>
      </c>
      <c r="N34" s="260"/>
      <c r="O34" s="260"/>
      <c r="P34" s="260"/>
      <c r="Q34" s="36"/>
      <c r="R34" s="37"/>
    </row>
    <row r="35" spans="2:18" s="1" customFormat="1" ht="14.25" customHeight="1" hidden="1">
      <c r="B35" s="35"/>
      <c r="C35" s="36"/>
      <c r="D35" s="36"/>
      <c r="E35" s="42" t="s">
        <v>44</v>
      </c>
      <c r="F35" s="43">
        <v>0.15</v>
      </c>
      <c r="G35" s="115" t="s">
        <v>41</v>
      </c>
      <c r="H35" s="273">
        <f>ROUND((((SUM(BH98:BH105)+SUM(BH123:BH178))+SUM(BH180:BH184))),2)</f>
        <v>0</v>
      </c>
      <c r="I35" s="260"/>
      <c r="J35" s="260"/>
      <c r="K35" s="36"/>
      <c r="L35" s="36"/>
      <c r="M35" s="273">
        <v>0</v>
      </c>
      <c r="N35" s="260"/>
      <c r="O35" s="260"/>
      <c r="P35" s="260"/>
      <c r="Q35" s="36"/>
      <c r="R35" s="37"/>
    </row>
    <row r="36" spans="2:18" s="1" customFormat="1" ht="14.25" customHeight="1" hidden="1">
      <c r="B36" s="35"/>
      <c r="C36" s="36"/>
      <c r="D36" s="36"/>
      <c r="E36" s="42" t="s">
        <v>45</v>
      </c>
      <c r="F36" s="43">
        <v>0</v>
      </c>
      <c r="G36" s="115" t="s">
        <v>41</v>
      </c>
      <c r="H36" s="273">
        <f>ROUND((((SUM(BI98:BI105)+SUM(BI123:BI178))+SUM(BI180:BI184))),2)</f>
        <v>0</v>
      </c>
      <c r="I36" s="260"/>
      <c r="J36" s="260"/>
      <c r="K36" s="36"/>
      <c r="L36" s="36"/>
      <c r="M36" s="273">
        <v>0</v>
      </c>
      <c r="N36" s="260"/>
      <c r="O36" s="260"/>
      <c r="P36" s="260"/>
      <c r="Q36" s="36"/>
      <c r="R36" s="37"/>
    </row>
    <row r="37" spans="2:18" s="1" customFormat="1" ht="6.7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4.75" customHeight="1">
      <c r="B38" s="35"/>
      <c r="C38" s="110"/>
      <c r="D38" s="116" t="s">
        <v>46</v>
      </c>
      <c r="E38" s="75"/>
      <c r="F38" s="75"/>
      <c r="G38" s="117" t="s">
        <v>47</v>
      </c>
      <c r="H38" s="118" t="s">
        <v>48</v>
      </c>
      <c r="I38" s="75"/>
      <c r="J38" s="75"/>
      <c r="K38" s="75"/>
      <c r="L38" s="274">
        <f>SUM(M30:M36)</f>
        <v>0</v>
      </c>
      <c r="M38" s="274"/>
      <c r="N38" s="274"/>
      <c r="O38" s="274"/>
      <c r="P38" s="275"/>
      <c r="Q38" s="110"/>
      <c r="R38" s="37"/>
    </row>
    <row r="39" spans="2:18" s="1" customFormat="1" ht="14.2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2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 ht="13.5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3.5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3.5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3.5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3.5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3.5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3.5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3.5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3.5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5">
      <c r="B50" s="35"/>
      <c r="C50" s="36"/>
      <c r="D50" s="50" t="s">
        <v>49</v>
      </c>
      <c r="E50" s="51"/>
      <c r="F50" s="51"/>
      <c r="G50" s="51"/>
      <c r="H50" s="52"/>
      <c r="I50" s="36"/>
      <c r="J50" s="50" t="s">
        <v>50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4"/>
      <c r="C51" s="27"/>
      <c r="D51" s="53"/>
      <c r="E51" s="27"/>
      <c r="F51" s="27"/>
      <c r="G51" s="27"/>
      <c r="H51" s="54"/>
      <c r="I51" s="27"/>
      <c r="J51" s="53"/>
      <c r="K51" s="27"/>
      <c r="L51" s="27"/>
      <c r="M51" s="27"/>
      <c r="N51" s="27"/>
      <c r="O51" s="27"/>
      <c r="P51" s="54"/>
      <c r="Q51" s="27"/>
      <c r="R51" s="25"/>
    </row>
    <row r="52" spans="2:18" ht="13.5">
      <c r="B52" s="24"/>
      <c r="C52" s="27"/>
      <c r="D52" s="53"/>
      <c r="E52" s="27"/>
      <c r="F52" s="27"/>
      <c r="G52" s="27"/>
      <c r="H52" s="54"/>
      <c r="I52" s="27"/>
      <c r="J52" s="53"/>
      <c r="K52" s="27"/>
      <c r="L52" s="27"/>
      <c r="M52" s="27"/>
      <c r="N52" s="27"/>
      <c r="O52" s="27"/>
      <c r="P52" s="54"/>
      <c r="Q52" s="27"/>
      <c r="R52" s="25"/>
    </row>
    <row r="53" spans="2:18" ht="13.5">
      <c r="B53" s="24"/>
      <c r="C53" s="27"/>
      <c r="D53" s="53"/>
      <c r="E53" s="27"/>
      <c r="F53" s="27"/>
      <c r="G53" s="27"/>
      <c r="H53" s="54"/>
      <c r="I53" s="27"/>
      <c r="J53" s="53"/>
      <c r="K53" s="27"/>
      <c r="L53" s="27"/>
      <c r="M53" s="27"/>
      <c r="N53" s="27"/>
      <c r="O53" s="27"/>
      <c r="P53" s="54"/>
      <c r="Q53" s="27"/>
      <c r="R53" s="25"/>
    </row>
    <row r="54" spans="2:18" ht="13.5">
      <c r="B54" s="24"/>
      <c r="C54" s="27"/>
      <c r="D54" s="53"/>
      <c r="E54" s="27"/>
      <c r="F54" s="27"/>
      <c r="G54" s="27"/>
      <c r="H54" s="54"/>
      <c r="I54" s="27"/>
      <c r="J54" s="53"/>
      <c r="K54" s="27"/>
      <c r="L54" s="27"/>
      <c r="M54" s="27"/>
      <c r="N54" s="27"/>
      <c r="O54" s="27"/>
      <c r="P54" s="54"/>
      <c r="Q54" s="27"/>
      <c r="R54" s="25"/>
    </row>
    <row r="55" spans="2:18" ht="13.5">
      <c r="B55" s="24"/>
      <c r="C55" s="27"/>
      <c r="D55" s="53"/>
      <c r="E55" s="27"/>
      <c r="F55" s="27"/>
      <c r="G55" s="27"/>
      <c r="H55" s="54"/>
      <c r="I55" s="27"/>
      <c r="J55" s="53"/>
      <c r="K55" s="27"/>
      <c r="L55" s="27"/>
      <c r="M55" s="27"/>
      <c r="N55" s="27"/>
      <c r="O55" s="27"/>
      <c r="P55" s="54"/>
      <c r="Q55" s="27"/>
      <c r="R55" s="25"/>
    </row>
    <row r="56" spans="2:18" ht="13.5">
      <c r="B56" s="24"/>
      <c r="C56" s="27"/>
      <c r="D56" s="53"/>
      <c r="E56" s="27"/>
      <c r="F56" s="27"/>
      <c r="G56" s="27"/>
      <c r="H56" s="54"/>
      <c r="I56" s="27"/>
      <c r="J56" s="53"/>
      <c r="K56" s="27"/>
      <c r="L56" s="27"/>
      <c r="M56" s="27"/>
      <c r="N56" s="27"/>
      <c r="O56" s="27"/>
      <c r="P56" s="54"/>
      <c r="Q56" s="27"/>
      <c r="R56" s="25"/>
    </row>
    <row r="57" spans="2:18" ht="13.5">
      <c r="B57" s="24"/>
      <c r="C57" s="27"/>
      <c r="D57" s="53"/>
      <c r="E57" s="27"/>
      <c r="F57" s="27"/>
      <c r="G57" s="27"/>
      <c r="H57" s="54"/>
      <c r="I57" s="27"/>
      <c r="J57" s="53"/>
      <c r="K57" s="27"/>
      <c r="L57" s="27"/>
      <c r="M57" s="27"/>
      <c r="N57" s="27"/>
      <c r="O57" s="27"/>
      <c r="P57" s="54"/>
      <c r="Q57" s="27"/>
      <c r="R57" s="25"/>
    </row>
    <row r="58" spans="2:18" ht="13.5">
      <c r="B58" s="24"/>
      <c r="C58" s="27"/>
      <c r="D58" s="53"/>
      <c r="E58" s="27"/>
      <c r="F58" s="27"/>
      <c r="G58" s="27"/>
      <c r="H58" s="54"/>
      <c r="I58" s="27"/>
      <c r="J58" s="53"/>
      <c r="K58" s="27"/>
      <c r="L58" s="27"/>
      <c r="M58" s="27"/>
      <c r="N58" s="27"/>
      <c r="O58" s="27"/>
      <c r="P58" s="54"/>
      <c r="Q58" s="27"/>
      <c r="R58" s="25"/>
    </row>
    <row r="59" spans="2:18" s="1" customFormat="1" ht="15">
      <c r="B59" s="35"/>
      <c r="C59" s="36"/>
      <c r="D59" s="55" t="s">
        <v>51</v>
      </c>
      <c r="E59" s="56"/>
      <c r="F59" s="56"/>
      <c r="G59" s="57" t="s">
        <v>52</v>
      </c>
      <c r="H59" s="58"/>
      <c r="I59" s="36"/>
      <c r="J59" s="55" t="s">
        <v>51</v>
      </c>
      <c r="K59" s="56"/>
      <c r="L59" s="56"/>
      <c r="M59" s="56"/>
      <c r="N59" s="57" t="s">
        <v>52</v>
      </c>
      <c r="O59" s="56"/>
      <c r="P59" s="58"/>
      <c r="Q59" s="36"/>
      <c r="R59" s="37"/>
    </row>
    <row r="60" spans="2:18" ht="13.5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5">
      <c r="B61" s="35"/>
      <c r="C61" s="36"/>
      <c r="D61" s="50" t="s">
        <v>53</v>
      </c>
      <c r="E61" s="51"/>
      <c r="F61" s="51"/>
      <c r="G61" s="51"/>
      <c r="H61" s="52"/>
      <c r="I61" s="36"/>
      <c r="J61" s="50" t="s">
        <v>54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4"/>
      <c r="C62" s="27"/>
      <c r="D62" s="53"/>
      <c r="E62" s="27"/>
      <c r="F62" s="27"/>
      <c r="G62" s="27"/>
      <c r="H62" s="54"/>
      <c r="I62" s="27"/>
      <c r="J62" s="53"/>
      <c r="K62" s="27"/>
      <c r="L62" s="27"/>
      <c r="M62" s="27"/>
      <c r="N62" s="27"/>
      <c r="O62" s="27"/>
      <c r="P62" s="54"/>
      <c r="Q62" s="27"/>
      <c r="R62" s="25"/>
    </row>
    <row r="63" spans="2:18" ht="13.5">
      <c r="B63" s="24"/>
      <c r="C63" s="27"/>
      <c r="D63" s="53"/>
      <c r="E63" s="27"/>
      <c r="F63" s="27"/>
      <c r="G63" s="27"/>
      <c r="H63" s="54"/>
      <c r="I63" s="27"/>
      <c r="J63" s="53"/>
      <c r="K63" s="27"/>
      <c r="L63" s="27"/>
      <c r="M63" s="27"/>
      <c r="N63" s="27"/>
      <c r="O63" s="27"/>
      <c r="P63" s="54"/>
      <c r="Q63" s="27"/>
      <c r="R63" s="25"/>
    </row>
    <row r="64" spans="2:18" ht="13.5">
      <c r="B64" s="24"/>
      <c r="C64" s="27"/>
      <c r="D64" s="53"/>
      <c r="E64" s="27"/>
      <c r="F64" s="27"/>
      <c r="G64" s="27"/>
      <c r="H64" s="54"/>
      <c r="I64" s="27"/>
      <c r="J64" s="53"/>
      <c r="K64" s="27"/>
      <c r="L64" s="27"/>
      <c r="M64" s="27"/>
      <c r="N64" s="27"/>
      <c r="O64" s="27"/>
      <c r="P64" s="54"/>
      <c r="Q64" s="27"/>
      <c r="R64" s="25"/>
    </row>
    <row r="65" spans="2:18" ht="13.5">
      <c r="B65" s="24"/>
      <c r="C65" s="27"/>
      <c r="D65" s="53"/>
      <c r="E65" s="27"/>
      <c r="F65" s="27"/>
      <c r="G65" s="27"/>
      <c r="H65" s="54"/>
      <c r="I65" s="27"/>
      <c r="J65" s="53"/>
      <c r="K65" s="27"/>
      <c r="L65" s="27"/>
      <c r="M65" s="27"/>
      <c r="N65" s="27"/>
      <c r="O65" s="27"/>
      <c r="P65" s="54"/>
      <c r="Q65" s="27"/>
      <c r="R65" s="25"/>
    </row>
    <row r="66" spans="2:18" ht="13.5">
      <c r="B66" s="24"/>
      <c r="C66" s="27"/>
      <c r="D66" s="53"/>
      <c r="E66" s="27"/>
      <c r="F66" s="27"/>
      <c r="G66" s="27"/>
      <c r="H66" s="54"/>
      <c r="I66" s="27"/>
      <c r="J66" s="53"/>
      <c r="K66" s="27"/>
      <c r="L66" s="27"/>
      <c r="M66" s="27"/>
      <c r="N66" s="27"/>
      <c r="O66" s="27"/>
      <c r="P66" s="54"/>
      <c r="Q66" s="27"/>
      <c r="R66" s="25"/>
    </row>
    <row r="67" spans="2:18" ht="13.5">
      <c r="B67" s="24"/>
      <c r="C67" s="27"/>
      <c r="D67" s="53"/>
      <c r="E67" s="27"/>
      <c r="F67" s="27"/>
      <c r="G67" s="27"/>
      <c r="H67" s="54"/>
      <c r="I67" s="27"/>
      <c r="J67" s="53"/>
      <c r="K67" s="27"/>
      <c r="L67" s="27"/>
      <c r="M67" s="27"/>
      <c r="N67" s="27"/>
      <c r="O67" s="27"/>
      <c r="P67" s="54"/>
      <c r="Q67" s="27"/>
      <c r="R67" s="25"/>
    </row>
    <row r="68" spans="2:18" ht="13.5">
      <c r="B68" s="24"/>
      <c r="C68" s="27"/>
      <c r="D68" s="53"/>
      <c r="E68" s="27"/>
      <c r="F68" s="27"/>
      <c r="G68" s="27"/>
      <c r="H68" s="54"/>
      <c r="I68" s="27"/>
      <c r="J68" s="53"/>
      <c r="K68" s="27"/>
      <c r="L68" s="27"/>
      <c r="M68" s="27"/>
      <c r="N68" s="27"/>
      <c r="O68" s="27"/>
      <c r="P68" s="54"/>
      <c r="Q68" s="27"/>
      <c r="R68" s="25"/>
    </row>
    <row r="69" spans="2:18" ht="13.5">
      <c r="B69" s="24"/>
      <c r="C69" s="27"/>
      <c r="D69" s="53"/>
      <c r="E69" s="27"/>
      <c r="F69" s="27"/>
      <c r="G69" s="27"/>
      <c r="H69" s="54"/>
      <c r="I69" s="27"/>
      <c r="J69" s="53"/>
      <c r="K69" s="27"/>
      <c r="L69" s="27"/>
      <c r="M69" s="27"/>
      <c r="N69" s="27"/>
      <c r="O69" s="27"/>
      <c r="P69" s="54"/>
      <c r="Q69" s="27"/>
      <c r="R69" s="25"/>
    </row>
    <row r="70" spans="2:18" s="1" customFormat="1" ht="15">
      <c r="B70" s="35"/>
      <c r="C70" s="36"/>
      <c r="D70" s="55" t="s">
        <v>51</v>
      </c>
      <c r="E70" s="56"/>
      <c r="F70" s="56"/>
      <c r="G70" s="57" t="s">
        <v>52</v>
      </c>
      <c r="H70" s="58"/>
      <c r="I70" s="36"/>
      <c r="J70" s="55" t="s">
        <v>51</v>
      </c>
      <c r="K70" s="56"/>
      <c r="L70" s="56"/>
      <c r="M70" s="56"/>
      <c r="N70" s="57" t="s">
        <v>52</v>
      </c>
      <c r="O70" s="56"/>
      <c r="P70" s="58"/>
      <c r="Q70" s="36"/>
      <c r="R70" s="37"/>
    </row>
    <row r="71" spans="2:18" s="1" customFormat="1" ht="14.2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7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4"/>
    </row>
    <row r="76" spans="2:18" s="1" customFormat="1" ht="36.75" customHeight="1">
      <c r="B76" s="35"/>
      <c r="C76" s="207" t="s">
        <v>107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7"/>
    </row>
    <row r="77" spans="2:18" s="1" customFormat="1" ht="6.7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</row>
    <row r="78" spans="2:18" s="1" customFormat="1" ht="30" customHeight="1">
      <c r="B78" s="35"/>
      <c r="C78" s="31" t="s">
        <v>19</v>
      </c>
      <c r="D78" s="36"/>
      <c r="E78" s="36"/>
      <c r="F78" s="261" t="str">
        <f>F6</f>
        <v>Oprava povrchu sportovní dráhy Purkyňova</v>
      </c>
      <c r="G78" s="262"/>
      <c r="H78" s="262"/>
      <c r="I78" s="262"/>
      <c r="J78" s="262"/>
      <c r="K78" s="262"/>
      <c r="L78" s="262"/>
      <c r="M78" s="262"/>
      <c r="N78" s="262"/>
      <c r="O78" s="262"/>
      <c r="P78" s="262"/>
      <c r="Q78" s="36"/>
      <c r="R78" s="37"/>
    </row>
    <row r="79" spans="2:18" s="1" customFormat="1" ht="36.75" customHeight="1">
      <c r="B79" s="35"/>
      <c r="C79" s="69" t="s">
        <v>104</v>
      </c>
      <c r="D79" s="36"/>
      <c r="E79" s="36"/>
      <c r="F79" s="209" t="str">
        <f>F7</f>
        <v>01 - Sportovní dráha</v>
      </c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36"/>
      <c r="R79" s="37"/>
    </row>
    <row r="80" spans="2:18" s="1" customFormat="1" ht="6.7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</row>
    <row r="81" spans="2:18" s="1" customFormat="1" ht="18" customHeight="1">
      <c r="B81" s="35"/>
      <c r="C81" s="31" t="s">
        <v>23</v>
      </c>
      <c r="D81" s="36"/>
      <c r="E81" s="36"/>
      <c r="F81" s="29" t="str">
        <f>F9</f>
        <v> </v>
      </c>
      <c r="G81" s="36"/>
      <c r="H81" s="36"/>
      <c r="I81" s="36"/>
      <c r="J81" s="36"/>
      <c r="K81" s="31" t="s">
        <v>25</v>
      </c>
      <c r="L81" s="36"/>
      <c r="M81" s="263">
        <f>IF(O9="","",O9)</f>
        <v>43392</v>
      </c>
      <c r="N81" s="263"/>
      <c r="O81" s="263"/>
      <c r="P81" s="263"/>
      <c r="Q81" s="36"/>
      <c r="R81" s="37"/>
    </row>
    <row r="82" spans="2:18" s="1" customFormat="1" ht="6.75" customHeight="1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</row>
    <row r="83" spans="2:18" s="1" customFormat="1" ht="15">
      <c r="B83" s="35"/>
      <c r="C83" s="31" t="s">
        <v>26</v>
      </c>
      <c r="D83" s="36"/>
      <c r="E83" s="36"/>
      <c r="F83" s="29" t="str">
        <f>E12</f>
        <v> </v>
      </c>
      <c r="G83" s="36"/>
      <c r="H83" s="36"/>
      <c r="I83" s="36"/>
      <c r="J83" s="36"/>
      <c r="K83" s="31" t="s">
        <v>32</v>
      </c>
      <c r="L83" s="36"/>
      <c r="M83" s="227" t="str">
        <f>E18</f>
        <v> </v>
      </c>
      <c r="N83" s="227"/>
      <c r="O83" s="227"/>
      <c r="P83" s="227"/>
      <c r="Q83" s="227"/>
      <c r="R83" s="37"/>
    </row>
    <row r="84" spans="2:18" s="1" customFormat="1" ht="14.25" customHeight="1">
      <c r="B84" s="35"/>
      <c r="C84" s="31" t="s">
        <v>30</v>
      </c>
      <c r="D84" s="36"/>
      <c r="E84" s="36"/>
      <c r="F84" s="29" t="str">
        <f>IF(E15="","",E15)</f>
        <v>Vyplň údaj</v>
      </c>
      <c r="G84" s="36"/>
      <c r="H84" s="36"/>
      <c r="I84" s="36"/>
      <c r="J84" s="36"/>
      <c r="K84" s="31" t="s">
        <v>34</v>
      </c>
      <c r="L84" s="36"/>
      <c r="M84" s="227" t="str">
        <f>E21</f>
        <v> </v>
      </c>
      <c r="N84" s="227"/>
      <c r="O84" s="227"/>
      <c r="P84" s="227"/>
      <c r="Q84" s="227"/>
      <c r="R84" s="37"/>
    </row>
    <row r="85" spans="2:18" s="1" customFormat="1" ht="9.7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</row>
    <row r="86" spans="2:18" s="1" customFormat="1" ht="29.25" customHeight="1">
      <c r="B86" s="35"/>
      <c r="C86" s="271" t="s">
        <v>108</v>
      </c>
      <c r="D86" s="272"/>
      <c r="E86" s="272"/>
      <c r="F86" s="272"/>
      <c r="G86" s="272"/>
      <c r="H86" s="110"/>
      <c r="I86" s="110"/>
      <c r="J86" s="110"/>
      <c r="K86" s="110"/>
      <c r="L86" s="110"/>
      <c r="M86" s="110"/>
      <c r="N86" s="271" t="s">
        <v>109</v>
      </c>
      <c r="O86" s="272"/>
      <c r="P86" s="272"/>
      <c r="Q86" s="272"/>
      <c r="R86" s="37"/>
    </row>
    <row r="87" spans="2:18" s="1" customFormat="1" ht="9.7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</row>
    <row r="88" spans="2:47" s="1" customFormat="1" ht="29.25" customHeight="1">
      <c r="B88" s="35"/>
      <c r="C88" s="119" t="s">
        <v>110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191">
        <f>N123</f>
        <v>0</v>
      </c>
      <c r="O88" s="269"/>
      <c r="P88" s="269"/>
      <c r="Q88" s="269"/>
      <c r="R88" s="37"/>
      <c r="AU88" s="20" t="s">
        <v>111</v>
      </c>
    </row>
    <row r="89" spans="2:18" s="6" customFormat="1" ht="24.75" customHeight="1">
      <c r="B89" s="120"/>
      <c r="C89" s="121"/>
      <c r="D89" s="122" t="s">
        <v>112</v>
      </c>
      <c r="E89" s="121"/>
      <c r="F89" s="121"/>
      <c r="G89" s="121"/>
      <c r="H89" s="121"/>
      <c r="I89" s="121"/>
      <c r="J89" s="121"/>
      <c r="K89" s="121"/>
      <c r="L89" s="121"/>
      <c r="M89" s="121"/>
      <c r="N89" s="240">
        <f>N124</f>
        <v>0</v>
      </c>
      <c r="O89" s="267"/>
      <c r="P89" s="267"/>
      <c r="Q89" s="267"/>
      <c r="R89" s="123"/>
    </row>
    <row r="90" spans="2:18" s="7" customFormat="1" ht="19.5" customHeight="1">
      <c r="B90" s="124"/>
      <c r="C90" s="125"/>
      <c r="D90" s="98" t="s">
        <v>113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198">
        <f>N125</f>
        <v>0</v>
      </c>
      <c r="O90" s="268"/>
      <c r="P90" s="268"/>
      <c r="Q90" s="268"/>
      <c r="R90" s="126"/>
    </row>
    <row r="91" spans="2:18" s="7" customFormat="1" ht="19.5" customHeight="1">
      <c r="B91" s="124"/>
      <c r="C91" s="125"/>
      <c r="D91" s="98" t="s">
        <v>114</v>
      </c>
      <c r="E91" s="125"/>
      <c r="F91" s="125"/>
      <c r="G91" s="125"/>
      <c r="H91" s="125"/>
      <c r="I91" s="125"/>
      <c r="J91" s="125"/>
      <c r="K91" s="125"/>
      <c r="L91" s="125"/>
      <c r="M91" s="125"/>
      <c r="N91" s="198">
        <f>N150</f>
        <v>0</v>
      </c>
      <c r="O91" s="268"/>
      <c r="P91" s="268"/>
      <c r="Q91" s="268"/>
      <c r="R91" s="126"/>
    </row>
    <row r="92" spans="2:18" s="7" customFormat="1" ht="19.5" customHeight="1">
      <c r="B92" s="124"/>
      <c r="C92" s="125"/>
      <c r="D92" s="98" t="s">
        <v>115</v>
      </c>
      <c r="E92" s="125"/>
      <c r="F92" s="125"/>
      <c r="G92" s="125"/>
      <c r="H92" s="125"/>
      <c r="I92" s="125"/>
      <c r="J92" s="125"/>
      <c r="K92" s="125"/>
      <c r="L92" s="125"/>
      <c r="M92" s="125"/>
      <c r="N92" s="198">
        <f>N153</f>
        <v>0</v>
      </c>
      <c r="O92" s="268"/>
      <c r="P92" s="268"/>
      <c r="Q92" s="268"/>
      <c r="R92" s="126"/>
    </row>
    <row r="93" spans="2:18" s="7" customFormat="1" ht="19.5" customHeight="1">
      <c r="B93" s="124"/>
      <c r="C93" s="125"/>
      <c r="D93" s="98" t="s">
        <v>116</v>
      </c>
      <c r="E93" s="125"/>
      <c r="F93" s="125"/>
      <c r="G93" s="125"/>
      <c r="H93" s="125"/>
      <c r="I93" s="125"/>
      <c r="J93" s="125"/>
      <c r="K93" s="125"/>
      <c r="L93" s="125"/>
      <c r="M93" s="125"/>
      <c r="N93" s="198">
        <f>N159</f>
        <v>0</v>
      </c>
      <c r="O93" s="268"/>
      <c r="P93" s="268"/>
      <c r="Q93" s="268"/>
      <c r="R93" s="126"/>
    </row>
    <row r="94" spans="2:18" s="7" customFormat="1" ht="19.5" customHeight="1">
      <c r="B94" s="124"/>
      <c r="C94" s="125"/>
      <c r="D94" s="98" t="s">
        <v>117</v>
      </c>
      <c r="E94" s="125"/>
      <c r="F94" s="125"/>
      <c r="G94" s="125"/>
      <c r="H94" s="125"/>
      <c r="I94" s="125"/>
      <c r="J94" s="125"/>
      <c r="K94" s="125"/>
      <c r="L94" s="125"/>
      <c r="M94" s="125"/>
      <c r="N94" s="198">
        <f>N168</f>
        <v>0</v>
      </c>
      <c r="O94" s="268"/>
      <c r="P94" s="268"/>
      <c r="Q94" s="268"/>
      <c r="R94" s="126"/>
    </row>
    <row r="95" spans="2:18" s="7" customFormat="1" ht="19.5" customHeight="1">
      <c r="B95" s="124"/>
      <c r="C95" s="125"/>
      <c r="D95" s="98" t="s">
        <v>118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98">
        <f>N177</f>
        <v>0</v>
      </c>
      <c r="O95" s="268"/>
      <c r="P95" s="268"/>
      <c r="Q95" s="268"/>
      <c r="R95" s="126"/>
    </row>
    <row r="96" spans="2:18" s="6" customFormat="1" ht="21.75" customHeight="1">
      <c r="B96" s="120"/>
      <c r="C96" s="121"/>
      <c r="D96" s="122" t="s">
        <v>119</v>
      </c>
      <c r="E96" s="121"/>
      <c r="F96" s="121"/>
      <c r="G96" s="121"/>
      <c r="H96" s="121"/>
      <c r="I96" s="121"/>
      <c r="J96" s="121"/>
      <c r="K96" s="121"/>
      <c r="L96" s="121"/>
      <c r="M96" s="121"/>
      <c r="N96" s="239">
        <f>N179</f>
        <v>0</v>
      </c>
      <c r="O96" s="267"/>
      <c r="P96" s="267"/>
      <c r="Q96" s="267"/>
      <c r="R96" s="123"/>
    </row>
    <row r="97" spans="2:18" s="1" customFormat="1" ht="21.75" customHeight="1"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7"/>
    </row>
    <row r="98" spans="2:21" s="1" customFormat="1" ht="29.25" customHeight="1">
      <c r="B98" s="35"/>
      <c r="C98" s="119" t="s">
        <v>120</v>
      </c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269">
        <f>ROUND(N99+N100+N101+N102+N103+N104,2)</f>
        <v>0</v>
      </c>
      <c r="O98" s="270"/>
      <c r="P98" s="270"/>
      <c r="Q98" s="270"/>
      <c r="R98" s="37"/>
      <c r="T98" s="127"/>
      <c r="U98" s="128" t="s">
        <v>39</v>
      </c>
    </row>
    <row r="99" spans="2:65" s="1" customFormat="1" ht="18" customHeight="1">
      <c r="B99" s="129"/>
      <c r="C99" s="130"/>
      <c r="D99" s="195" t="s">
        <v>121</v>
      </c>
      <c r="E99" s="266"/>
      <c r="F99" s="266"/>
      <c r="G99" s="266"/>
      <c r="H99" s="266"/>
      <c r="I99" s="130"/>
      <c r="J99" s="130"/>
      <c r="K99" s="130"/>
      <c r="L99" s="130"/>
      <c r="M99" s="130"/>
      <c r="N99" s="197">
        <f>ROUND(N88*T99,2)</f>
        <v>0</v>
      </c>
      <c r="O99" s="259"/>
      <c r="P99" s="259"/>
      <c r="Q99" s="259"/>
      <c r="R99" s="132"/>
      <c r="S99" s="133"/>
      <c r="T99" s="134"/>
      <c r="U99" s="135" t="s">
        <v>40</v>
      </c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6" t="s">
        <v>122</v>
      </c>
      <c r="AZ99" s="133"/>
      <c r="BA99" s="133"/>
      <c r="BB99" s="133"/>
      <c r="BC99" s="133"/>
      <c r="BD99" s="133"/>
      <c r="BE99" s="137">
        <f aca="true" t="shared" si="0" ref="BE99:BE104">IF(U99="základní",N99,0)</f>
        <v>0</v>
      </c>
      <c r="BF99" s="137">
        <f aca="true" t="shared" si="1" ref="BF99:BF104">IF(U99="snížená",N99,0)</f>
        <v>0</v>
      </c>
      <c r="BG99" s="137">
        <f aca="true" t="shared" si="2" ref="BG99:BG104">IF(U99="zákl. přenesená",N99,0)</f>
        <v>0</v>
      </c>
      <c r="BH99" s="137">
        <f aca="true" t="shared" si="3" ref="BH99:BH104">IF(U99="sníž. přenesená",N99,0)</f>
        <v>0</v>
      </c>
      <c r="BI99" s="137">
        <f aca="true" t="shared" si="4" ref="BI99:BI104">IF(U99="nulová",N99,0)</f>
        <v>0</v>
      </c>
      <c r="BJ99" s="136" t="s">
        <v>83</v>
      </c>
      <c r="BK99" s="133"/>
      <c r="BL99" s="133"/>
      <c r="BM99" s="133"/>
    </row>
    <row r="100" spans="2:65" s="1" customFormat="1" ht="18" customHeight="1">
      <c r="B100" s="129"/>
      <c r="C100" s="130"/>
      <c r="D100" s="195" t="s">
        <v>123</v>
      </c>
      <c r="E100" s="266"/>
      <c r="F100" s="266"/>
      <c r="G100" s="266"/>
      <c r="H100" s="266"/>
      <c r="I100" s="130"/>
      <c r="J100" s="130"/>
      <c r="K100" s="130"/>
      <c r="L100" s="130"/>
      <c r="M100" s="130"/>
      <c r="N100" s="197">
        <f>ROUND(N88*T100,2)</f>
        <v>0</v>
      </c>
      <c r="O100" s="259"/>
      <c r="P100" s="259"/>
      <c r="Q100" s="259"/>
      <c r="R100" s="132"/>
      <c r="S100" s="133"/>
      <c r="T100" s="134"/>
      <c r="U100" s="135" t="s">
        <v>40</v>
      </c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6" t="s">
        <v>122</v>
      </c>
      <c r="AZ100" s="133"/>
      <c r="BA100" s="133"/>
      <c r="BB100" s="133"/>
      <c r="BC100" s="133"/>
      <c r="BD100" s="133"/>
      <c r="BE100" s="137">
        <f t="shared" si="0"/>
        <v>0</v>
      </c>
      <c r="BF100" s="137">
        <f t="shared" si="1"/>
        <v>0</v>
      </c>
      <c r="BG100" s="137">
        <f t="shared" si="2"/>
        <v>0</v>
      </c>
      <c r="BH100" s="137">
        <f t="shared" si="3"/>
        <v>0</v>
      </c>
      <c r="BI100" s="137">
        <f t="shared" si="4"/>
        <v>0</v>
      </c>
      <c r="BJ100" s="136" t="s">
        <v>83</v>
      </c>
      <c r="BK100" s="133"/>
      <c r="BL100" s="133"/>
      <c r="BM100" s="133"/>
    </row>
    <row r="101" spans="2:65" s="1" customFormat="1" ht="18" customHeight="1">
      <c r="B101" s="129"/>
      <c r="C101" s="130"/>
      <c r="D101" s="195" t="s">
        <v>124</v>
      </c>
      <c r="E101" s="266"/>
      <c r="F101" s="266"/>
      <c r="G101" s="266"/>
      <c r="H101" s="266"/>
      <c r="I101" s="130"/>
      <c r="J101" s="130"/>
      <c r="K101" s="130"/>
      <c r="L101" s="130"/>
      <c r="M101" s="130"/>
      <c r="N101" s="197">
        <f>ROUND(N88*T101,2)</f>
        <v>0</v>
      </c>
      <c r="O101" s="259"/>
      <c r="P101" s="259"/>
      <c r="Q101" s="259"/>
      <c r="R101" s="132"/>
      <c r="S101" s="133"/>
      <c r="T101" s="134"/>
      <c r="U101" s="135" t="s">
        <v>40</v>
      </c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6" t="s">
        <v>122</v>
      </c>
      <c r="AZ101" s="133"/>
      <c r="BA101" s="133"/>
      <c r="BB101" s="133"/>
      <c r="BC101" s="133"/>
      <c r="BD101" s="133"/>
      <c r="BE101" s="137">
        <f t="shared" si="0"/>
        <v>0</v>
      </c>
      <c r="BF101" s="137">
        <f t="shared" si="1"/>
        <v>0</v>
      </c>
      <c r="BG101" s="137">
        <f t="shared" si="2"/>
        <v>0</v>
      </c>
      <c r="BH101" s="137">
        <f t="shared" si="3"/>
        <v>0</v>
      </c>
      <c r="BI101" s="137">
        <f t="shared" si="4"/>
        <v>0</v>
      </c>
      <c r="BJ101" s="136" t="s">
        <v>83</v>
      </c>
      <c r="BK101" s="133"/>
      <c r="BL101" s="133"/>
      <c r="BM101" s="133"/>
    </row>
    <row r="102" spans="2:65" s="1" customFormat="1" ht="18" customHeight="1">
      <c r="B102" s="129"/>
      <c r="C102" s="130"/>
      <c r="D102" s="195" t="s">
        <v>125</v>
      </c>
      <c r="E102" s="266"/>
      <c r="F102" s="266"/>
      <c r="G102" s="266"/>
      <c r="H102" s="266"/>
      <c r="I102" s="130"/>
      <c r="J102" s="130"/>
      <c r="K102" s="130"/>
      <c r="L102" s="130"/>
      <c r="M102" s="130"/>
      <c r="N102" s="197">
        <f>ROUND(N88*T102,2)</f>
        <v>0</v>
      </c>
      <c r="O102" s="259"/>
      <c r="P102" s="259"/>
      <c r="Q102" s="259"/>
      <c r="R102" s="132"/>
      <c r="S102" s="133"/>
      <c r="T102" s="134"/>
      <c r="U102" s="135" t="s">
        <v>40</v>
      </c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6" t="s">
        <v>122</v>
      </c>
      <c r="AZ102" s="133"/>
      <c r="BA102" s="133"/>
      <c r="BB102" s="133"/>
      <c r="BC102" s="133"/>
      <c r="BD102" s="133"/>
      <c r="BE102" s="137">
        <f t="shared" si="0"/>
        <v>0</v>
      </c>
      <c r="BF102" s="137">
        <f t="shared" si="1"/>
        <v>0</v>
      </c>
      <c r="BG102" s="137">
        <f t="shared" si="2"/>
        <v>0</v>
      </c>
      <c r="BH102" s="137">
        <f t="shared" si="3"/>
        <v>0</v>
      </c>
      <c r="BI102" s="137">
        <f t="shared" si="4"/>
        <v>0</v>
      </c>
      <c r="BJ102" s="136" t="s">
        <v>83</v>
      </c>
      <c r="BK102" s="133"/>
      <c r="BL102" s="133"/>
      <c r="BM102" s="133"/>
    </row>
    <row r="103" spans="2:65" s="1" customFormat="1" ht="18" customHeight="1">
      <c r="B103" s="129"/>
      <c r="C103" s="130"/>
      <c r="D103" s="195" t="s">
        <v>126</v>
      </c>
      <c r="E103" s="266"/>
      <c r="F103" s="266"/>
      <c r="G103" s="266"/>
      <c r="H103" s="266"/>
      <c r="I103" s="130"/>
      <c r="J103" s="130"/>
      <c r="K103" s="130"/>
      <c r="L103" s="130"/>
      <c r="M103" s="130"/>
      <c r="N103" s="197">
        <f>ROUND(N88*T103,2)</f>
        <v>0</v>
      </c>
      <c r="O103" s="259"/>
      <c r="P103" s="259"/>
      <c r="Q103" s="259"/>
      <c r="R103" s="132"/>
      <c r="S103" s="133"/>
      <c r="T103" s="134"/>
      <c r="U103" s="135" t="s">
        <v>40</v>
      </c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6" t="s">
        <v>122</v>
      </c>
      <c r="AZ103" s="133"/>
      <c r="BA103" s="133"/>
      <c r="BB103" s="133"/>
      <c r="BC103" s="133"/>
      <c r="BD103" s="133"/>
      <c r="BE103" s="137">
        <f t="shared" si="0"/>
        <v>0</v>
      </c>
      <c r="BF103" s="137">
        <f t="shared" si="1"/>
        <v>0</v>
      </c>
      <c r="BG103" s="137">
        <f t="shared" si="2"/>
        <v>0</v>
      </c>
      <c r="BH103" s="137">
        <f t="shared" si="3"/>
        <v>0</v>
      </c>
      <c r="BI103" s="137">
        <f t="shared" si="4"/>
        <v>0</v>
      </c>
      <c r="BJ103" s="136" t="s">
        <v>83</v>
      </c>
      <c r="BK103" s="133"/>
      <c r="BL103" s="133"/>
      <c r="BM103" s="133"/>
    </row>
    <row r="104" spans="2:65" s="1" customFormat="1" ht="18" customHeight="1">
      <c r="B104" s="129"/>
      <c r="C104" s="130"/>
      <c r="D104" s="131" t="s">
        <v>127</v>
      </c>
      <c r="E104" s="130"/>
      <c r="F104" s="130"/>
      <c r="G104" s="130"/>
      <c r="H104" s="130"/>
      <c r="I104" s="130"/>
      <c r="J104" s="130"/>
      <c r="K104" s="130"/>
      <c r="L104" s="130"/>
      <c r="M104" s="130"/>
      <c r="N104" s="197">
        <f>ROUND(N88*T104,2)</f>
        <v>0</v>
      </c>
      <c r="O104" s="259"/>
      <c r="P104" s="259"/>
      <c r="Q104" s="259"/>
      <c r="R104" s="132"/>
      <c r="S104" s="133"/>
      <c r="T104" s="138"/>
      <c r="U104" s="139" t="s">
        <v>40</v>
      </c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6" t="s">
        <v>128</v>
      </c>
      <c r="AZ104" s="133"/>
      <c r="BA104" s="133"/>
      <c r="BB104" s="133"/>
      <c r="BC104" s="133"/>
      <c r="BD104" s="133"/>
      <c r="BE104" s="137">
        <f t="shared" si="0"/>
        <v>0</v>
      </c>
      <c r="BF104" s="137">
        <f t="shared" si="1"/>
        <v>0</v>
      </c>
      <c r="BG104" s="137">
        <f t="shared" si="2"/>
        <v>0</v>
      </c>
      <c r="BH104" s="137">
        <f t="shared" si="3"/>
        <v>0</v>
      </c>
      <c r="BI104" s="137">
        <f t="shared" si="4"/>
        <v>0</v>
      </c>
      <c r="BJ104" s="136" t="s">
        <v>83</v>
      </c>
      <c r="BK104" s="133"/>
      <c r="BL104" s="133"/>
      <c r="BM104" s="133"/>
    </row>
    <row r="105" spans="2:18" s="1" customFormat="1" ht="13.5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18" s="1" customFormat="1" ht="29.25" customHeight="1">
      <c r="B106" s="35"/>
      <c r="C106" s="109" t="s">
        <v>93</v>
      </c>
      <c r="D106" s="110"/>
      <c r="E106" s="110"/>
      <c r="F106" s="110"/>
      <c r="G106" s="110"/>
      <c r="H106" s="110"/>
      <c r="I106" s="110"/>
      <c r="J106" s="110"/>
      <c r="K106" s="110"/>
      <c r="L106" s="192">
        <f>ROUND(SUM(N88+N98),2)</f>
        <v>0</v>
      </c>
      <c r="M106" s="192"/>
      <c r="N106" s="192"/>
      <c r="O106" s="192"/>
      <c r="P106" s="192"/>
      <c r="Q106" s="192"/>
      <c r="R106" s="37"/>
    </row>
    <row r="107" spans="2:18" s="1" customFormat="1" ht="6.7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11" spans="2:18" s="1" customFormat="1" ht="6.75" customHeight="1"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</row>
    <row r="112" spans="2:18" s="1" customFormat="1" ht="36.75" customHeight="1">
      <c r="B112" s="35"/>
      <c r="C112" s="207" t="s">
        <v>129</v>
      </c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37"/>
    </row>
    <row r="113" spans="2:18" s="1" customFormat="1" ht="6.75" customHeight="1"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7"/>
    </row>
    <row r="114" spans="2:18" s="1" customFormat="1" ht="30" customHeight="1">
      <c r="B114" s="35"/>
      <c r="C114" s="31" t="s">
        <v>19</v>
      </c>
      <c r="D114" s="36"/>
      <c r="E114" s="36"/>
      <c r="F114" s="261" t="str">
        <f>F6</f>
        <v>Oprava povrchu sportovní dráhy Purkyňova</v>
      </c>
      <c r="G114" s="262"/>
      <c r="H114" s="262"/>
      <c r="I114" s="262"/>
      <c r="J114" s="262"/>
      <c r="K114" s="262"/>
      <c r="L114" s="262"/>
      <c r="M114" s="262"/>
      <c r="N114" s="262"/>
      <c r="O114" s="262"/>
      <c r="P114" s="262"/>
      <c r="Q114" s="36"/>
      <c r="R114" s="37"/>
    </row>
    <row r="115" spans="2:18" s="1" customFormat="1" ht="36.75" customHeight="1">
      <c r="B115" s="35"/>
      <c r="C115" s="69" t="s">
        <v>104</v>
      </c>
      <c r="D115" s="36"/>
      <c r="E115" s="36"/>
      <c r="F115" s="209" t="str">
        <f>F7</f>
        <v>01 - Sportovní dráha</v>
      </c>
      <c r="G115" s="260"/>
      <c r="H115" s="260"/>
      <c r="I115" s="260"/>
      <c r="J115" s="260"/>
      <c r="K115" s="260"/>
      <c r="L115" s="260"/>
      <c r="M115" s="260"/>
      <c r="N115" s="260"/>
      <c r="O115" s="260"/>
      <c r="P115" s="260"/>
      <c r="Q115" s="36"/>
      <c r="R115" s="37"/>
    </row>
    <row r="116" spans="2:18" s="1" customFormat="1" ht="6.75" customHeight="1"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7"/>
    </row>
    <row r="117" spans="2:18" s="1" customFormat="1" ht="18" customHeight="1">
      <c r="B117" s="35"/>
      <c r="C117" s="31" t="s">
        <v>23</v>
      </c>
      <c r="D117" s="36"/>
      <c r="E117" s="36"/>
      <c r="F117" s="29" t="str">
        <f>F9</f>
        <v> </v>
      </c>
      <c r="G117" s="36"/>
      <c r="H117" s="36"/>
      <c r="I117" s="36"/>
      <c r="J117" s="36"/>
      <c r="K117" s="31" t="s">
        <v>25</v>
      </c>
      <c r="L117" s="36"/>
      <c r="M117" s="263">
        <f>IF(O9="","",O9)</f>
        <v>43392</v>
      </c>
      <c r="N117" s="263"/>
      <c r="O117" s="263"/>
      <c r="P117" s="263"/>
      <c r="Q117" s="36"/>
      <c r="R117" s="37"/>
    </row>
    <row r="118" spans="2:18" s="1" customFormat="1" ht="6.7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18" s="1" customFormat="1" ht="15">
      <c r="B119" s="35"/>
      <c r="C119" s="31" t="s">
        <v>26</v>
      </c>
      <c r="D119" s="36"/>
      <c r="E119" s="36"/>
      <c r="F119" s="29" t="str">
        <f>E12</f>
        <v> </v>
      </c>
      <c r="G119" s="36"/>
      <c r="H119" s="36"/>
      <c r="I119" s="36"/>
      <c r="J119" s="36"/>
      <c r="K119" s="31" t="s">
        <v>32</v>
      </c>
      <c r="L119" s="36"/>
      <c r="M119" s="227" t="str">
        <f>E18</f>
        <v> </v>
      </c>
      <c r="N119" s="227"/>
      <c r="O119" s="227"/>
      <c r="P119" s="227"/>
      <c r="Q119" s="227"/>
      <c r="R119" s="37"/>
    </row>
    <row r="120" spans="2:18" s="1" customFormat="1" ht="14.25" customHeight="1">
      <c r="B120" s="35"/>
      <c r="C120" s="31" t="s">
        <v>30</v>
      </c>
      <c r="D120" s="36"/>
      <c r="E120" s="36"/>
      <c r="F120" s="29" t="str">
        <f>IF(E15="","",E15)</f>
        <v>Vyplň údaj</v>
      </c>
      <c r="G120" s="36"/>
      <c r="H120" s="36"/>
      <c r="I120" s="36"/>
      <c r="J120" s="36"/>
      <c r="K120" s="31" t="s">
        <v>34</v>
      </c>
      <c r="L120" s="36"/>
      <c r="M120" s="227" t="str">
        <f>E21</f>
        <v> </v>
      </c>
      <c r="N120" s="227"/>
      <c r="O120" s="227"/>
      <c r="P120" s="227"/>
      <c r="Q120" s="227"/>
      <c r="R120" s="37"/>
    </row>
    <row r="121" spans="2:18" s="1" customFormat="1" ht="9.7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27" s="8" customFormat="1" ht="29.25" customHeight="1">
      <c r="B122" s="140"/>
      <c r="C122" s="141" t="s">
        <v>130</v>
      </c>
      <c r="D122" s="142" t="s">
        <v>131</v>
      </c>
      <c r="E122" s="142" t="s">
        <v>57</v>
      </c>
      <c r="F122" s="264" t="s">
        <v>132</v>
      </c>
      <c r="G122" s="264"/>
      <c r="H122" s="264"/>
      <c r="I122" s="264"/>
      <c r="J122" s="142" t="s">
        <v>133</v>
      </c>
      <c r="K122" s="142" t="s">
        <v>134</v>
      </c>
      <c r="L122" s="264" t="s">
        <v>135</v>
      </c>
      <c r="M122" s="264"/>
      <c r="N122" s="264" t="s">
        <v>109</v>
      </c>
      <c r="O122" s="264"/>
      <c r="P122" s="264"/>
      <c r="Q122" s="265"/>
      <c r="R122" s="143"/>
      <c r="T122" s="76" t="s">
        <v>136</v>
      </c>
      <c r="U122" s="77" t="s">
        <v>39</v>
      </c>
      <c r="V122" s="77" t="s">
        <v>137</v>
      </c>
      <c r="W122" s="77" t="s">
        <v>138</v>
      </c>
      <c r="X122" s="77" t="s">
        <v>139</v>
      </c>
      <c r="Y122" s="77" t="s">
        <v>140</v>
      </c>
      <c r="Z122" s="77" t="s">
        <v>141</v>
      </c>
      <c r="AA122" s="78" t="s">
        <v>142</v>
      </c>
    </row>
    <row r="123" spans="2:63" s="1" customFormat="1" ht="29.25" customHeight="1">
      <c r="B123" s="35"/>
      <c r="C123" s="80" t="s">
        <v>106</v>
      </c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237">
        <f>BK123</f>
        <v>0</v>
      </c>
      <c r="O123" s="238"/>
      <c r="P123" s="238"/>
      <c r="Q123" s="238"/>
      <c r="R123" s="37"/>
      <c r="T123" s="79"/>
      <c r="U123" s="51"/>
      <c r="V123" s="51"/>
      <c r="W123" s="144">
        <f>W124+W179</f>
        <v>0</v>
      </c>
      <c r="X123" s="51"/>
      <c r="Y123" s="144">
        <f>Y124+Y179</f>
        <v>288.5905947</v>
      </c>
      <c r="Z123" s="51"/>
      <c r="AA123" s="145">
        <f>AA124+AA179</f>
        <v>217.57319999999996</v>
      </c>
      <c r="AT123" s="20" t="s">
        <v>74</v>
      </c>
      <c r="AU123" s="20" t="s">
        <v>111</v>
      </c>
      <c r="BK123" s="146">
        <f>BK124+BK179</f>
        <v>0</v>
      </c>
    </row>
    <row r="124" spans="2:63" s="9" customFormat="1" ht="36.75" customHeight="1">
      <c r="B124" s="147"/>
      <c r="C124" s="148"/>
      <c r="D124" s="149" t="s">
        <v>112</v>
      </c>
      <c r="E124" s="149"/>
      <c r="F124" s="149"/>
      <c r="G124" s="149"/>
      <c r="H124" s="149"/>
      <c r="I124" s="149"/>
      <c r="J124" s="149"/>
      <c r="K124" s="149"/>
      <c r="L124" s="149"/>
      <c r="M124" s="149"/>
      <c r="N124" s="239">
        <f>BK124</f>
        <v>0</v>
      </c>
      <c r="O124" s="240"/>
      <c r="P124" s="240"/>
      <c r="Q124" s="240"/>
      <c r="R124" s="150"/>
      <c r="T124" s="151"/>
      <c r="U124" s="148"/>
      <c r="V124" s="148"/>
      <c r="W124" s="152">
        <f>W125+W150+W153+W159+W168+W177</f>
        <v>0</v>
      </c>
      <c r="X124" s="148"/>
      <c r="Y124" s="152">
        <f>Y125+Y150+Y153+Y159+Y168+Y177</f>
        <v>288.5905947</v>
      </c>
      <c r="Z124" s="148"/>
      <c r="AA124" s="153">
        <f>AA125+AA150+AA153+AA159+AA168+AA177</f>
        <v>217.57319999999996</v>
      </c>
      <c r="AR124" s="154" t="s">
        <v>83</v>
      </c>
      <c r="AT124" s="155" t="s">
        <v>74</v>
      </c>
      <c r="AU124" s="155" t="s">
        <v>75</v>
      </c>
      <c r="AY124" s="154" t="s">
        <v>143</v>
      </c>
      <c r="BK124" s="156">
        <f>BK125+BK150+BK153+BK159+BK168+BK177</f>
        <v>0</v>
      </c>
    </row>
    <row r="125" spans="2:63" s="9" customFormat="1" ht="19.5" customHeight="1">
      <c r="B125" s="147"/>
      <c r="C125" s="148"/>
      <c r="D125" s="157" t="s">
        <v>113</v>
      </c>
      <c r="E125" s="157"/>
      <c r="F125" s="157"/>
      <c r="G125" s="157"/>
      <c r="H125" s="157"/>
      <c r="I125" s="157"/>
      <c r="J125" s="157"/>
      <c r="K125" s="157"/>
      <c r="L125" s="157"/>
      <c r="M125" s="157"/>
      <c r="N125" s="241">
        <f>BK125</f>
        <v>0</v>
      </c>
      <c r="O125" s="242"/>
      <c r="P125" s="242"/>
      <c r="Q125" s="242"/>
      <c r="R125" s="150"/>
      <c r="T125" s="151"/>
      <c r="U125" s="148"/>
      <c r="V125" s="148"/>
      <c r="W125" s="152">
        <f>SUM(W126:W149)</f>
        <v>0</v>
      </c>
      <c r="X125" s="148"/>
      <c r="Y125" s="152">
        <f>SUM(Y126:Y149)</f>
        <v>0.8212499999999999</v>
      </c>
      <c r="Z125" s="148"/>
      <c r="AA125" s="153">
        <f>SUM(AA126:AA149)</f>
        <v>217.57319999999996</v>
      </c>
      <c r="AR125" s="154" t="s">
        <v>83</v>
      </c>
      <c r="AT125" s="155" t="s">
        <v>74</v>
      </c>
      <c r="AU125" s="155" t="s">
        <v>83</v>
      </c>
      <c r="AY125" s="154" t="s">
        <v>143</v>
      </c>
      <c r="BK125" s="156">
        <f>SUM(BK126:BK149)</f>
        <v>0</v>
      </c>
    </row>
    <row r="126" spans="2:65" s="1" customFormat="1" ht="25.5" customHeight="1">
      <c r="B126" s="129"/>
      <c r="C126" s="158" t="s">
        <v>144</v>
      </c>
      <c r="D126" s="158" t="s">
        <v>145</v>
      </c>
      <c r="E126" s="159" t="s">
        <v>146</v>
      </c>
      <c r="F126" s="250" t="s">
        <v>147</v>
      </c>
      <c r="G126" s="250"/>
      <c r="H126" s="250"/>
      <c r="I126" s="250"/>
      <c r="J126" s="160" t="s">
        <v>148</v>
      </c>
      <c r="K126" s="161">
        <v>14.6</v>
      </c>
      <c r="L126" s="248">
        <v>0</v>
      </c>
      <c r="M126" s="248"/>
      <c r="N126" s="251">
        <f>ROUND(L126*K126,2)</f>
        <v>0</v>
      </c>
      <c r="O126" s="251"/>
      <c r="P126" s="251"/>
      <c r="Q126" s="251"/>
      <c r="R126" s="132"/>
      <c r="T126" s="162" t="s">
        <v>5</v>
      </c>
      <c r="U126" s="44" t="s">
        <v>40</v>
      </c>
      <c r="V126" s="36"/>
      <c r="W126" s="163">
        <f>V126*K126</f>
        <v>0</v>
      </c>
      <c r="X126" s="163">
        <v>0</v>
      </c>
      <c r="Y126" s="163">
        <f>X126*K126</f>
        <v>0</v>
      </c>
      <c r="Z126" s="163">
        <v>0.24</v>
      </c>
      <c r="AA126" s="164">
        <f>Z126*K126</f>
        <v>3.504</v>
      </c>
      <c r="AR126" s="20" t="s">
        <v>149</v>
      </c>
      <c r="AT126" s="20" t="s">
        <v>145</v>
      </c>
      <c r="AU126" s="20" t="s">
        <v>102</v>
      </c>
      <c r="AY126" s="20" t="s">
        <v>143</v>
      </c>
      <c r="BE126" s="102">
        <f>IF(U126="základní",N126,0)</f>
        <v>0</v>
      </c>
      <c r="BF126" s="102">
        <f>IF(U126="snížená",N126,0)</f>
        <v>0</v>
      </c>
      <c r="BG126" s="102">
        <f>IF(U126="zákl. přenesená",N126,0)</f>
        <v>0</v>
      </c>
      <c r="BH126" s="102">
        <f>IF(U126="sníž. přenesená",N126,0)</f>
        <v>0</v>
      </c>
      <c r="BI126" s="102">
        <f>IF(U126="nulová",N126,0)</f>
        <v>0</v>
      </c>
      <c r="BJ126" s="20" t="s">
        <v>83</v>
      </c>
      <c r="BK126" s="102">
        <f>ROUND(L126*K126,2)</f>
        <v>0</v>
      </c>
      <c r="BL126" s="20" t="s">
        <v>149</v>
      </c>
      <c r="BM126" s="20" t="s">
        <v>150</v>
      </c>
    </row>
    <row r="127" spans="2:51" s="10" customFormat="1" ht="16.5" customHeight="1">
      <c r="B127" s="165"/>
      <c r="C127" s="166"/>
      <c r="D127" s="166"/>
      <c r="E127" s="167" t="s">
        <v>5</v>
      </c>
      <c r="F127" s="252" t="s">
        <v>151</v>
      </c>
      <c r="G127" s="253"/>
      <c r="H127" s="253"/>
      <c r="I127" s="253"/>
      <c r="J127" s="166"/>
      <c r="K127" s="168">
        <v>14.6</v>
      </c>
      <c r="L127" s="166"/>
      <c r="M127" s="166"/>
      <c r="N127" s="166"/>
      <c r="O127" s="166"/>
      <c r="P127" s="166"/>
      <c r="Q127" s="166"/>
      <c r="R127" s="169"/>
      <c r="T127" s="170"/>
      <c r="U127" s="166"/>
      <c r="V127" s="166"/>
      <c r="W127" s="166"/>
      <c r="X127" s="166"/>
      <c r="Y127" s="166"/>
      <c r="Z127" s="166"/>
      <c r="AA127" s="171"/>
      <c r="AT127" s="172" t="s">
        <v>152</v>
      </c>
      <c r="AU127" s="172" t="s">
        <v>102</v>
      </c>
      <c r="AV127" s="10" t="s">
        <v>102</v>
      </c>
      <c r="AW127" s="10" t="s">
        <v>33</v>
      </c>
      <c r="AX127" s="10" t="s">
        <v>83</v>
      </c>
      <c r="AY127" s="172" t="s">
        <v>143</v>
      </c>
    </row>
    <row r="128" spans="2:65" s="1" customFormat="1" ht="25.5" customHeight="1">
      <c r="B128" s="129"/>
      <c r="C128" s="158" t="s">
        <v>149</v>
      </c>
      <c r="D128" s="158" t="s">
        <v>145</v>
      </c>
      <c r="E128" s="159" t="s">
        <v>153</v>
      </c>
      <c r="F128" s="250" t="s">
        <v>154</v>
      </c>
      <c r="G128" s="250"/>
      <c r="H128" s="250"/>
      <c r="I128" s="250"/>
      <c r="J128" s="160" t="s">
        <v>148</v>
      </c>
      <c r="K128" s="161">
        <v>271.4</v>
      </c>
      <c r="L128" s="248">
        <v>0</v>
      </c>
      <c r="M128" s="248"/>
      <c r="N128" s="251">
        <f>ROUND(L128*K128,2)</f>
        <v>0</v>
      </c>
      <c r="O128" s="251"/>
      <c r="P128" s="251"/>
      <c r="Q128" s="251"/>
      <c r="R128" s="132"/>
      <c r="T128" s="162" t="s">
        <v>5</v>
      </c>
      <c r="U128" s="44" t="s">
        <v>40</v>
      </c>
      <c r="V128" s="36"/>
      <c r="W128" s="163">
        <f>V128*K128</f>
        <v>0</v>
      </c>
      <c r="X128" s="163">
        <v>0</v>
      </c>
      <c r="Y128" s="163">
        <f>X128*K128</f>
        <v>0</v>
      </c>
      <c r="Z128" s="163">
        <v>0.44</v>
      </c>
      <c r="AA128" s="164">
        <f>Z128*K128</f>
        <v>119.416</v>
      </c>
      <c r="AR128" s="20" t="s">
        <v>149</v>
      </c>
      <c r="AT128" s="20" t="s">
        <v>145</v>
      </c>
      <c r="AU128" s="20" t="s">
        <v>102</v>
      </c>
      <c r="AY128" s="20" t="s">
        <v>143</v>
      </c>
      <c r="BE128" s="102">
        <f>IF(U128="základní",N128,0)</f>
        <v>0</v>
      </c>
      <c r="BF128" s="102">
        <f>IF(U128="snížená",N128,0)</f>
        <v>0</v>
      </c>
      <c r="BG128" s="102">
        <f>IF(U128="zákl. přenesená",N128,0)</f>
        <v>0</v>
      </c>
      <c r="BH128" s="102">
        <f>IF(U128="sníž. přenesená",N128,0)</f>
        <v>0</v>
      </c>
      <c r="BI128" s="102">
        <f>IF(U128="nulová",N128,0)</f>
        <v>0</v>
      </c>
      <c r="BJ128" s="20" t="s">
        <v>83</v>
      </c>
      <c r="BK128" s="102">
        <f>ROUND(L128*K128,2)</f>
        <v>0</v>
      </c>
      <c r="BL128" s="20" t="s">
        <v>149</v>
      </c>
      <c r="BM128" s="20" t="s">
        <v>155</v>
      </c>
    </row>
    <row r="129" spans="2:65" s="1" customFormat="1" ht="25.5" customHeight="1">
      <c r="B129" s="129"/>
      <c r="C129" s="158" t="s">
        <v>156</v>
      </c>
      <c r="D129" s="158" t="s">
        <v>145</v>
      </c>
      <c r="E129" s="159" t="s">
        <v>157</v>
      </c>
      <c r="F129" s="250" t="s">
        <v>158</v>
      </c>
      <c r="G129" s="250"/>
      <c r="H129" s="250"/>
      <c r="I129" s="250"/>
      <c r="J129" s="160" t="s">
        <v>148</v>
      </c>
      <c r="K129" s="161">
        <v>271.4</v>
      </c>
      <c r="L129" s="248">
        <v>0</v>
      </c>
      <c r="M129" s="248"/>
      <c r="N129" s="251">
        <f>ROUND(L129*K129,2)</f>
        <v>0</v>
      </c>
      <c r="O129" s="251"/>
      <c r="P129" s="251"/>
      <c r="Q129" s="251"/>
      <c r="R129" s="132"/>
      <c r="T129" s="162" t="s">
        <v>5</v>
      </c>
      <c r="U129" s="44" t="s">
        <v>40</v>
      </c>
      <c r="V129" s="36"/>
      <c r="W129" s="163">
        <f>V129*K129</f>
        <v>0</v>
      </c>
      <c r="X129" s="163">
        <v>0</v>
      </c>
      <c r="Y129" s="163">
        <f>X129*K129</f>
        <v>0</v>
      </c>
      <c r="Z129" s="163">
        <v>0.24</v>
      </c>
      <c r="AA129" s="164">
        <f>Z129*K129</f>
        <v>65.136</v>
      </c>
      <c r="AR129" s="20" t="s">
        <v>149</v>
      </c>
      <c r="AT129" s="20" t="s">
        <v>145</v>
      </c>
      <c r="AU129" s="20" t="s">
        <v>102</v>
      </c>
      <c r="AY129" s="20" t="s">
        <v>143</v>
      </c>
      <c r="BE129" s="102">
        <f>IF(U129="základní",N129,0)</f>
        <v>0</v>
      </c>
      <c r="BF129" s="102">
        <f>IF(U129="snížená",N129,0)</f>
        <v>0</v>
      </c>
      <c r="BG129" s="102">
        <f>IF(U129="zákl. přenesená",N129,0)</f>
        <v>0</v>
      </c>
      <c r="BH129" s="102">
        <f>IF(U129="sníž. přenesená",N129,0)</f>
        <v>0</v>
      </c>
      <c r="BI129" s="102">
        <f>IF(U129="nulová",N129,0)</f>
        <v>0</v>
      </c>
      <c r="BJ129" s="20" t="s">
        <v>83</v>
      </c>
      <c r="BK129" s="102">
        <f>ROUND(L129*K129,2)</f>
        <v>0</v>
      </c>
      <c r="BL129" s="20" t="s">
        <v>149</v>
      </c>
      <c r="BM129" s="20" t="s">
        <v>159</v>
      </c>
    </row>
    <row r="130" spans="2:65" s="1" customFormat="1" ht="25.5" customHeight="1">
      <c r="B130" s="129"/>
      <c r="C130" s="158" t="s">
        <v>102</v>
      </c>
      <c r="D130" s="158" t="s">
        <v>145</v>
      </c>
      <c r="E130" s="159" t="s">
        <v>160</v>
      </c>
      <c r="F130" s="250" t="s">
        <v>161</v>
      </c>
      <c r="G130" s="250"/>
      <c r="H130" s="250"/>
      <c r="I130" s="250"/>
      <c r="J130" s="160" t="s">
        <v>148</v>
      </c>
      <c r="K130" s="161">
        <v>271.4</v>
      </c>
      <c r="L130" s="248">
        <v>0</v>
      </c>
      <c r="M130" s="248"/>
      <c r="N130" s="251">
        <f>ROUND(L130*K130,2)</f>
        <v>0</v>
      </c>
      <c r="O130" s="251"/>
      <c r="P130" s="251"/>
      <c r="Q130" s="251"/>
      <c r="R130" s="132"/>
      <c r="T130" s="162" t="s">
        <v>5</v>
      </c>
      <c r="U130" s="44" t="s">
        <v>40</v>
      </c>
      <c r="V130" s="36"/>
      <c r="W130" s="163">
        <f>V130*K130</f>
        <v>0</v>
      </c>
      <c r="X130" s="163">
        <v>0</v>
      </c>
      <c r="Y130" s="163">
        <f>X130*K130</f>
        <v>0</v>
      </c>
      <c r="Z130" s="163">
        <v>0.098</v>
      </c>
      <c r="AA130" s="164">
        <f>Z130*K130</f>
        <v>26.597199999999997</v>
      </c>
      <c r="AR130" s="20" t="s">
        <v>149</v>
      </c>
      <c r="AT130" s="20" t="s">
        <v>145</v>
      </c>
      <c r="AU130" s="20" t="s">
        <v>102</v>
      </c>
      <c r="AY130" s="20" t="s">
        <v>143</v>
      </c>
      <c r="BE130" s="102">
        <f>IF(U130="základní",N130,0)</f>
        <v>0</v>
      </c>
      <c r="BF130" s="102">
        <f>IF(U130="snížená",N130,0)</f>
        <v>0</v>
      </c>
      <c r="BG130" s="102">
        <f>IF(U130="zákl. přenesená",N130,0)</f>
        <v>0</v>
      </c>
      <c r="BH130" s="102">
        <f>IF(U130="sníž. přenesená",N130,0)</f>
        <v>0</v>
      </c>
      <c r="BI130" s="102">
        <f>IF(U130="nulová",N130,0)</f>
        <v>0</v>
      </c>
      <c r="BJ130" s="20" t="s">
        <v>83</v>
      </c>
      <c r="BK130" s="102">
        <f>ROUND(L130*K130,2)</f>
        <v>0</v>
      </c>
      <c r="BL130" s="20" t="s">
        <v>149</v>
      </c>
      <c r="BM130" s="20" t="s">
        <v>162</v>
      </c>
    </row>
    <row r="131" spans="2:65" s="1" customFormat="1" ht="16.5" customHeight="1">
      <c r="B131" s="129"/>
      <c r="C131" s="158" t="s">
        <v>83</v>
      </c>
      <c r="D131" s="158" t="s">
        <v>145</v>
      </c>
      <c r="E131" s="159" t="s">
        <v>163</v>
      </c>
      <c r="F131" s="250" t="s">
        <v>164</v>
      </c>
      <c r="G131" s="250"/>
      <c r="H131" s="250"/>
      <c r="I131" s="250"/>
      <c r="J131" s="160" t="s">
        <v>165</v>
      </c>
      <c r="K131" s="161">
        <v>73</v>
      </c>
      <c r="L131" s="248">
        <v>0</v>
      </c>
      <c r="M131" s="248"/>
      <c r="N131" s="251">
        <f>ROUND(L131*K131,2)</f>
        <v>0</v>
      </c>
      <c r="O131" s="251"/>
      <c r="P131" s="251"/>
      <c r="Q131" s="251"/>
      <c r="R131" s="132"/>
      <c r="T131" s="162" t="s">
        <v>5</v>
      </c>
      <c r="U131" s="44" t="s">
        <v>40</v>
      </c>
      <c r="V131" s="36"/>
      <c r="W131" s="163">
        <f>V131*K131</f>
        <v>0</v>
      </c>
      <c r="X131" s="163">
        <v>0</v>
      </c>
      <c r="Y131" s="163">
        <f>X131*K131</f>
        <v>0</v>
      </c>
      <c r="Z131" s="163">
        <v>0.04</v>
      </c>
      <c r="AA131" s="164">
        <f>Z131*K131</f>
        <v>2.92</v>
      </c>
      <c r="AR131" s="20" t="s">
        <v>149</v>
      </c>
      <c r="AT131" s="20" t="s">
        <v>145</v>
      </c>
      <c r="AU131" s="20" t="s">
        <v>102</v>
      </c>
      <c r="AY131" s="20" t="s">
        <v>143</v>
      </c>
      <c r="BE131" s="102">
        <f>IF(U131="základní",N131,0)</f>
        <v>0</v>
      </c>
      <c r="BF131" s="102">
        <f>IF(U131="snížená",N131,0)</f>
        <v>0</v>
      </c>
      <c r="BG131" s="102">
        <f>IF(U131="zákl. přenesená",N131,0)</f>
        <v>0</v>
      </c>
      <c r="BH131" s="102">
        <f>IF(U131="sníž. přenesená",N131,0)</f>
        <v>0</v>
      </c>
      <c r="BI131" s="102">
        <f>IF(U131="nulová",N131,0)</f>
        <v>0</v>
      </c>
      <c r="BJ131" s="20" t="s">
        <v>83</v>
      </c>
      <c r="BK131" s="102">
        <f>ROUND(L131*K131,2)</f>
        <v>0</v>
      </c>
      <c r="BL131" s="20" t="s">
        <v>149</v>
      </c>
      <c r="BM131" s="20" t="s">
        <v>166</v>
      </c>
    </row>
    <row r="132" spans="2:51" s="10" customFormat="1" ht="16.5" customHeight="1">
      <c r="B132" s="165"/>
      <c r="C132" s="166"/>
      <c r="D132" s="166"/>
      <c r="E132" s="167" t="s">
        <v>5</v>
      </c>
      <c r="F132" s="252" t="s">
        <v>167</v>
      </c>
      <c r="G132" s="253"/>
      <c r="H132" s="253"/>
      <c r="I132" s="253"/>
      <c r="J132" s="166"/>
      <c r="K132" s="168">
        <v>73</v>
      </c>
      <c r="L132" s="166"/>
      <c r="M132" s="166"/>
      <c r="N132" s="166"/>
      <c r="O132" s="166"/>
      <c r="P132" s="166"/>
      <c r="Q132" s="166"/>
      <c r="R132" s="169"/>
      <c r="T132" s="170"/>
      <c r="U132" s="166"/>
      <c r="V132" s="166"/>
      <c r="W132" s="166"/>
      <c r="X132" s="166"/>
      <c r="Y132" s="166"/>
      <c r="Z132" s="166"/>
      <c r="AA132" s="171"/>
      <c r="AT132" s="172" t="s">
        <v>152</v>
      </c>
      <c r="AU132" s="172" t="s">
        <v>102</v>
      </c>
      <c r="AV132" s="10" t="s">
        <v>102</v>
      </c>
      <c r="AW132" s="10" t="s">
        <v>33</v>
      </c>
      <c r="AX132" s="10" t="s">
        <v>83</v>
      </c>
      <c r="AY132" s="172" t="s">
        <v>143</v>
      </c>
    </row>
    <row r="133" spans="2:65" s="1" customFormat="1" ht="25.5" customHeight="1">
      <c r="B133" s="129"/>
      <c r="C133" s="158" t="s">
        <v>168</v>
      </c>
      <c r="D133" s="158" t="s">
        <v>145</v>
      </c>
      <c r="E133" s="159" t="s">
        <v>169</v>
      </c>
      <c r="F133" s="250" t="s">
        <v>170</v>
      </c>
      <c r="G133" s="250"/>
      <c r="H133" s="250"/>
      <c r="I133" s="250"/>
      <c r="J133" s="160" t="s">
        <v>100</v>
      </c>
      <c r="K133" s="161">
        <v>18.98</v>
      </c>
      <c r="L133" s="248">
        <v>0</v>
      </c>
      <c r="M133" s="248"/>
      <c r="N133" s="251">
        <f>ROUND(L133*K133,2)</f>
        <v>0</v>
      </c>
      <c r="O133" s="251"/>
      <c r="P133" s="251"/>
      <c r="Q133" s="251"/>
      <c r="R133" s="132"/>
      <c r="T133" s="162" t="s">
        <v>5</v>
      </c>
      <c r="U133" s="44" t="s">
        <v>40</v>
      </c>
      <c r="V133" s="36"/>
      <c r="W133" s="163">
        <f>V133*K133</f>
        <v>0</v>
      </c>
      <c r="X133" s="163">
        <v>0</v>
      </c>
      <c r="Y133" s="163">
        <f>X133*K133</f>
        <v>0</v>
      </c>
      <c r="Z133" s="163">
        <v>0</v>
      </c>
      <c r="AA133" s="164">
        <f>Z133*K133</f>
        <v>0</v>
      </c>
      <c r="AR133" s="20" t="s">
        <v>149</v>
      </c>
      <c r="AT133" s="20" t="s">
        <v>145</v>
      </c>
      <c r="AU133" s="20" t="s">
        <v>102</v>
      </c>
      <c r="AY133" s="20" t="s">
        <v>143</v>
      </c>
      <c r="BE133" s="102">
        <f>IF(U133="základní",N133,0)</f>
        <v>0</v>
      </c>
      <c r="BF133" s="102">
        <f>IF(U133="snížená",N133,0)</f>
        <v>0</v>
      </c>
      <c r="BG133" s="102">
        <f>IF(U133="zákl. přenesená",N133,0)</f>
        <v>0</v>
      </c>
      <c r="BH133" s="102">
        <f>IF(U133="sníž. přenesená",N133,0)</f>
        <v>0</v>
      </c>
      <c r="BI133" s="102">
        <f>IF(U133="nulová",N133,0)</f>
        <v>0</v>
      </c>
      <c r="BJ133" s="20" t="s">
        <v>83</v>
      </c>
      <c r="BK133" s="102">
        <f>ROUND(L133*K133,2)</f>
        <v>0</v>
      </c>
      <c r="BL133" s="20" t="s">
        <v>149</v>
      </c>
      <c r="BM133" s="20" t="s">
        <v>171</v>
      </c>
    </row>
    <row r="134" spans="2:51" s="10" customFormat="1" ht="16.5" customHeight="1">
      <c r="B134" s="165"/>
      <c r="C134" s="166"/>
      <c r="D134" s="166"/>
      <c r="E134" s="167" t="s">
        <v>5</v>
      </c>
      <c r="F134" s="252" t="s">
        <v>172</v>
      </c>
      <c r="G134" s="253"/>
      <c r="H134" s="253"/>
      <c r="I134" s="253"/>
      <c r="J134" s="166"/>
      <c r="K134" s="168">
        <v>18.98</v>
      </c>
      <c r="L134" s="166"/>
      <c r="M134" s="166"/>
      <c r="N134" s="166"/>
      <c r="O134" s="166"/>
      <c r="P134" s="166"/>
      <c r="Q134" s="166"/>
      <c r="R134" s="169"/>
      <c r="T134" s="170"/>
      <c r="U134" s="166"/>
      <c r="V134" s="166"/>
      <c r="W134" s="166"/>
      <c r="X134" s="166"/>
      <c r="Y134" s="166"/>
      <c r="Z134" s="166"/>
      <c r="AA134" s="171"/>
      <c r="AT134" s="172" t="s">
        <v>152</v>
      </c>
      <c r="AU134" s="172" t="s">
        <v>102</v>
      </c>
      <c r="AV134" s="10" t="s">
        <v>102</v>
      </c>
      <c r="AW134" s="10" t="s">
        <v>33</v>
      </c>
      <c r="AX134" s="10" t="s">
        <v>75</v>
      </c>
      <c r="AY134" s="172" t="s">
        <v>143</v>
      </c>
    </row>
    <row r="135" spans="2:51" s="11" customFormat="1" ht="16.5" customHeight="1">
      <c r="B135" s="173"/>
      <c r="C135" s="174"/>
      <c r="D135" s="174"/>
      <c r="E135" s="175" t="s">
        <v>99</v>
      </c>
      <c r="F135" s="257" t="s">
        <v>173</v>
      </c>
      <c r="G135" s="258"/>
      <c r="H135" s="258"/>
      <c r="I135" s="258"/>
      <c r="J135" s="174"/>
      <c r="K135" s="176">
        <v>18.98</v>
      </c>
      <c r="L135" s="174"/>
      <c r="M135" s="174"/>
      <c r="N135" s="174"/>
      <c r="O135" s="174"/>
      <c r="P135" s="174"/>
      <c r="Q135" s="174"/>
      <c r="R135" s="177"/>
      <c r="T135" s="178"/>
      <c r="U135" s="174"/>
      <c r="V135" s="174"/>
      <c r="W135" s="174"/>
      <c r="X135" s="174"/>
      <c r="Y135" s="174"/>
      <c r="Z135" s="174"/>
      <c r="AA135" s="179"/>
      <c r="AT135" s="180" t="s">
        <v>152</v>
      </c>
      <c r="AU135" s="180" t="s">
        <v>102</v>
      </c>
      <c r="AV135" s="11" t="s">
        <v>149</v>
      </c>
      <c r="AW135" s="11" t="s">
        <v>33</v>
      </c>
      <c r="AX135" s="11" t="s">
        <v>83</v>
      </c>
      <c r="AY135" s="180" t="s">
        <v>143</v>
      </c>
    </row>
    <row r="136" spans="2:65" s="1" customFormat="1" ht="25.5" customHeight="1">
      <c r="B136" s="129"/>
      <c r="C136" s="158" t="s">
        <v>174</v>
      </c>
      <c r="D136" s="158" t="s">
        <v>145</v>
      </c>
      <c r="E136" s="159" t="s">
        <v>175</v>
      </c>
      <c r="F136" s="250" t="s">
        <v>176</v>
      </c>
      <c r="G136" s="250"/>
      <c r="H136" s="250"/>
      <c r="I136" s="250"/>
      <c r="J136" s="160" t="s">
        <v>100</v>
      </c>
      <c r="K136" s="161">
        <v>18.98</v>
      </c>
      <c r="L136" s="248">
        <v>0</v>
      </c>
      <c r="M136" s="248"/>
      <c r="N136" s="251">
        <f>ROUND(L136*K136,2)</f>
        <v>0</v>
      </c>
      <c r="O136" s="251"/>
      <c r="P136" s="251"/>
      <c r="Q136" s="251"/>
      <c r="R136" s="132"/>
      <c r="T136" s="162" t="s">
        <v>5</v>
      </c>
      <c r="U136" s="44" t="s">
        <v>40</v>
      </c>
      <c r="V136" s="36"/>
      <c r="W136" s="163">
        <f>V136*K136</f>
        <v>0</v>
      </c>
      <c r="X136" s="163">
        <v>0</v>
      </c>
      <c r="Y136" s="163">
        <f>X136*K136</f>
        <v>0</v>
      </c>
      <c r="Z136" s="163">
        <v>0</v>
      </c>
      <c r="AA136" s="164">
        <f>Z136*K136</f>
        <v>0</v>
      </c>
      <c r="AR136" s="20" t="s">
        <v>149</v>
      </c>
      <c r="AT136" s="20" t="s">
        <v>145</v>
      </c>
      <c r="AU136" s="20" t="s">
        <v>102</v>
      </c>
      <c r="AY136" s="20" t="s">
        <v>143</v>
      </c>
      <c r="BE136" s="102">
        <f>IF(U136="základní",N136,0)</f>
        <v>0</v>
      </c>
      <c r="BF136" s="102">
        <f>IF(U136="snížená",N136,0)</f>
        <v>0</v>
      </c>
      <c r="BG136" s="102">
        <f>IF(U136="zákl. přenesená",N136,0)</f>
        <v>0</v>
      </c>
      <c r="BH136" s="102">
        <f>IF(U136="sníž. přenesená",N136,0)</f>
        <v>0</v>
      </c>
      <c r="BI136" s="102">
        <f>IF(U136="nulová",N136,0)</f>
        <v>0</v>
      </c>
      <c r="BJ136" s="20" t="s">
        <v>83</v>
      </c>
      <c r="BK136" s="102">
        <f>ROUND(L136*K136,2)</f>
        <v>0</v>
      </c>
      <c r="BL136" s="20" t="s">
        <v>149</v>
      </c>
      <c r="BM136" s="20" t="s">
        <v>177</v>
      </c>
    </row>
    <row r="137" spans="2:51" s="10" customFormat="1" ht="16.5" customHeight="1">
      <c r="B137" s="165"/>
      <c r="C137" s="166"/>
      <c r="D137" s="166"/>
      <c r="E137" s="167" t="s">
        <v>5</v>
      </c>
      <c r="F137" s="252" t="s">
        <v>99</v>
      </c>
      <c r="G137" s="253"/>
      <c r="H137" s="253"/>
      <c r="I137" s="253"/>
      <c r="J137" s="166"/>
      <c r="K137" s="168">
        <v>18.98</v>
      </c>
      <c r="L137" s="166"/>
      <c r="M137" s="166"/>
      <c r="N137" s="166"/>
      <c r="O137" s="166"/>
      <c r="P137" s="166"/>
      <c r="Q137" s="166"/>
      <c r="R137" s="169"/>
      <c r="T137" s="170"/>
      <c r="U137" s="166"/>
      <c r="V137" s="166"/>
      <c r="W137" s="166"/>
      <c r="X137" s="166"/>
      <c r="Y137" s="166"/>
      <c r="Z137" s="166"/>
      <c r="AA137" s="171"/>
      <c r="AT137" s="172" t="s">
        <v>152</v>
      </c>
      <c r="AU137" s="172" t="s">
        <v>102</v>
      </c>
      <c r="AV137" s="10" t="s">
        <v>102</v>
      </c>
      <c r="AW137" s="10" t="s">
        <v>33</v>
      </c>
      <c r="AX137" s="10" t="s">
        <v>83</v>
      </c>
      <c r="AY137" s="172" t="s">
        <v>143</v>
      </c>
    </row>
    <row r="138" spans="2:65" s="1" customFormat="1" ht="25.5" customHeight="1">
      <c r="B138" s="129"/>
      <c r="C138" s="158" t="s">
        <v>178</v>
      </c>
      <c r="D138" s="158" t="s">
        <v>145</v>
      </c>
      <c r="E138" s="159" t="s">
        <v>179</v>
      </c>
      <c r="F138" s="250" t="s">
        <v>180</v>
      </c>
      <c r="G138" s="250"/>
      <c r="H138" s="250"/>
      <c r="I138" s="250"/>
      <c r="J138" s="160" t="s">
        <v>100</v>
      </c>
      <c r="K138" s="161">
        <v>18.98</v>
      </c>
      <c r="L138" s="248">
        <v>0</v>
      </c>
      <c r="M138" s="248"/>
      <c r="N138" s="251">
        <f>ROUND(L138*K138,2)</f>
        <v>0</v>
      </c>
      <c r="O138" s="251"/>
      <c r="P138" s="251"/>
      <c r="Q138" s="251"/>
      <c r="R138" s="132"/>
      <c r="T138" s="162" t="s">
        <v>5</v>
      </c>
      <c r="U138" s="44" t="s">
        <v>40</v>
      </c>
      <c r="V138" s="36"/>
      <c r="W138" s="163">
        <f>V138*K138</f>
        <v>0</v>
      </c>
      <c r="X138" s="163">
        <v>0</v>
      </c>
      <c r="Y138" s="163">
        <f>X138*K138</f>
        <v>0</v>
      </c>
      <c r="Z138" s="163">
        <v>0</v>
      </c>
      <c r="AA138" s="164">
        <f>Z138*K138</f>
        <v>0</v>
      </c>
      <c r="AR138" s="20" t="s">
        <v>149</v>
      </c>
      <c r="AT138" s="20" t="s">
        <v>145</v>
      </c>
      <c r="AU138" s="20" t="s">
        <v>102</v>
      </c>
      <c r="AY138" s="20" t="s">
        <v>143</v>
      </c>
      <c r="BE138" s="102">
        <f>IF(U138="základní",N138,0)</f>
        <v>0</v>
      </c>
      <c r="BF138" s="102">
        <f>IF(U138="snížená",N138,0)</f>
        <v>0</v>
      </c>
      <c r="BG138" s="102">
        <f>IF(U138="zákl. přenesená",N138,0)</f>
        <v>0</v>
      </c>
      <c r="BH138" s="102">
        <f>IF(U138="sníž. přenesená",N138,0)</f>
        <v>0</v>
      </c>
      <c r="BI138" s="102">
        <f>IF(U138="nulová",N138,0)</f>
        <v>0</v>
      </c>
      <c r="BJ138" s="20" t="s">
        <v>83</v>
      </c>
      <c r="BK138" s="102">
        <f>ROUND(L138*K138,2)</f>
        <v>0</v>
      </c>
      <c r="BL138" s="20" t="s">
        <v>149</v>
      </c>
      <c r="BM138" s="20" t="s">
        <v>181</v>
      </c>
    </row>
    <row r="139" spans="2:51" s="10" customFormat="1" ht="16.5" customHeight="1">
      <c r="B139" s="165"/>
      <c r="C139" s="166"/>
      <c r="D139" s="166"/>
      <c r="E139" s="167" t="s">
        <v>5</v>
      </c>
      <c r="F139" s="252" t="s">
        <v>99</v>
      </c>
      <c r="G139" s="253"/>
      <c r="H139" s="253"/>
      <c r="I139" s="253"/>
      <c r="J139" s="166"/>
      <c r="K139" s="168">
        <v>18.98</v>
      </c>
      <c r="L139" s="166"/>
      <c r="M139" s="166"/>
      <c r="N139" s="166"/>
      <c r="O139" s="166"/>
      <c r="P139" s="166"/>
      <c r="Q139" s="166"/>
      <c r="R139" s="169"/>
      <c r="T139" s="170"/>
      <c r="U139" s="166"/>
      <c r="V139" s="166"/>
      <c r="W139" s="166"/>
      <c r="X139" s="166"/>
      <c r="Y139" s="166"/>
      <c r="Z139" s="166"/>
      <c r="AA139" s="171"/>
      <c r="AT139" s="172" t="s">
        <v>152</v>
      </c>
      <c r="AU139" s="172" t="s">
        <v>102</v>
      </c>
      <c r="AV139" s="10" t="s">
        <v>102</v>
      </c>
      <c r="AW139" s="10" t="s">
        <v>33</v>
      </c>
      <c r="AX139" s="10" t="s">
        <v>83</v>
      </c>
      <c r="AY139" s="172" t="s">
        <v>143</v>
      </c>
    </row>
    <row r="140" spans="2:65" s="1" customFormat="1" ht="38.25" customHeight="1">
      <c r="B140" s="129"/>
      <c r="C140" s="158" t="s">
        <v>182</v>
      </c>
      <c r="D140" s="158" t="s">
        <v>145</v>
      </c>
      <c r="E140" s="159" t="s">
        <v>183</v>
      </c>
      <c r="F140" s="250" t="s">
        <v>184</v>
      </c>
      <c r="G140" s="250"/>
      <c r="H140" s="250"/>
      <c r="I140" s="250"/>
      <c r="J140" s="160" t="s">
        <v>100</v>
      </c>
      <c r="K140" s="161">
        <v>94.9</v>
      </c>
      <c r="L140" s="248">
        <v>0</v>
      </c>
      <c r="M140" s="248"/>
      <c r="N140" s="251">
        <f>ROUND(L140*K140,2)</f>
        <v>0</v>
      </c>
      <c r="O140" s="251"/>
      <c r="P140" s="251"/>
      <c r="Q140" s="251"/>
      <c r="R140" s="132"/>
      <c r="T140" s="162" t="s">
        <v>5</v>
      </c>
      <c r="U140" s="44" t="s">
        <v>40</v>
      </c>
      <c r="V140" s="36"/>
      <c r="W140" s="163">
        <f>V140*K140</f>
        <v>0</v>
      </c>
      <c r="X140" s="163">
        <v>0</v>
      </c>
      <c r="Y140" s="163">
        <f>X140*K140</f>
        <v>0</v>
      </c>
      <c r="Z140" s="163">
        <v>0</v>
      </c>
      <c r="AA140" s="164">
        <f>Z140*K140</f>
        <v>0</v>
      </c>
      <c r="AR140" s="20" t="s">
        <v>149</v>
      </c>
      <c r="AT140" s="20" t="s">
        <v>145</v>
      </c>
      <c r="AU140" s="20" t="s">
        <v>102</v>
      </c>
      <c r="AY140" s="20" t="s">
        <v>143</v>
      </c>
      <c r="BE140" s="102">
        <f>IF(U140="základní",N140,0)</f>
        <v>0</v>
      </c>
      <c r="BF140" s="102">
        <f>IF(U140="snížená",N140,0)</f>
        <v>0</v>
      </c>
      <c r="BG140" s="102">
        <f>IF(U140="zákl. přenesená",N140,0)</f>
        <v>0</v>
      </c>
      <c r="BH140" s="102">
        <f>IF(U140="sníž. přenesená",N140,0)</f>
        <v>0</v>
      </c>
      <c r="BI140" s="102">
        <f>IF(U140="nulová",N140,0)</f>
        <v>0</v>
      </c>
      <c r="BJ140" s="20" t="s">
        <v>83</v>
      </c>
      <c r="BK140" s="102">
        <f>ROUND(L140*K140,2)</f>
        <v>0</v>
      </c>
      <c r="BL140" s="20" t="s">
        <v>149</v>
      </c>
      <c r="BM140" s="20" t="s">
        <v>185</v>
      </c>
    </row>
    <row r="141" spans="2:51" s="10" customFormat="1" ht="16.5" customHeight="1">
      <c r="B141" s="165"/>
      <c r="C141" s="166"/>
      <c r="D141" s="166"/>
      <c r="E141" s="167" t="s">
        <v>5</v>
      </c>
      <c r="F141" s="252" t="s">
        <v>186</v>
      </c>
      <c r="G141" s="253"/>
      <c r="H141" s="253"/>
      <c r="I141" s="253"/>
      <c r="J141" s="166"/>
      <c r="K141" s="168">
        <v>94.9</v>
      </c>
      <c r="L141" s="166"/>
      <c r="M141" s="166"/>
      <c r="N141" s="166"/>
      <c r="O141" s="166"/>
      <c r="P141" s="166"/>
      <c r="Q141" s="166"/>
      <c r="R141" s="169"/>
      <c r="T141" s="170"/>
      <c r="U141" s="166"/>
      <c r="V141" s="166"/>
      <c r="W141" s="166"/>
      <c r="X141" s="166"/>
      <c r="Y141" s="166"/>
      <c r="Z141" s="166"/>
      <c r="AA141" s="171"/>
      <c r="AT141" s="172" t="s">
        <v>152</v>
      </c>
      <c r="AU141" s="172" t="s">
        <v>102</v>
      </c>
      <c r="AV141" s="10" t="s">
        <v>102</v>
      </c>
      <c r="AW141" s="10" t="s">
        <v>33</v>
      </c>
      <c r="AX141" s="10" t="s">
        <v>83</v>
      </c>
      <c r="AY141" s="172" t="s">
        <v>143</v>
      </c>
    </row>
    <row r="142" spans="2:65" s="1" customFormat="1" ht="25.5" customHeight="1">
      <c r="B142" s="129"/>
      <c r="C142" s="158" t="s">
        <v>10</v>
      </c>
      <c r="D142" s="158" t="s">
        <v>145</v>
      </c>
      <c r="E142" s="159" t="s">
        <v>187</v>
      </c>
      <c r="F142" s="250" t="s">
        <v>188</v>
      </c>
      <c r="G142" s="250"/>
      <c r="H142" s="250"/>
      <c r="I142" s="250"/>
      <c r="J142" s="160" t="s">
        <v>100</v>
      </c>
      <c r="K142" s="161">
        <v>18.98</v>
      </c>
      <c r="L142" s="248">
        <v>0</v>
      </c>
      <c r="M142" s="248"/>
      <c r="N142" s="251">
        <f>ROUND(L142*K142,2)</f>
        <v>0</v>
      </c>
      <c r="O142" s="251"/>
      <c r="P142" s="251"/>
      <c r="Q142" s="251"/>
      <c r="R142" s="132"/>
      <c r="T142" s="162" t="s">
        <v>5</v>
      </c>
      <c r="U142" s="44" t="s">
        <v>40</v>
      </c>
      <c r="V142" s="36"/>
      <c r="W142" s="163">
        <f>V142*K142</f>
        <v>0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20" t="s">
        <v>149</v>
      </c>
      <c r="AT142" s="20" t="s">
        <v>145</v>
      </c>
      <c r="AU142" s="20" t="s">
        <v>102</v>
      </c>
      <c r="AY142" s="20" t="s">
        <v>143</v>
      </c>
      <c r="BE142" s="102">
        <f>IF(U142="základní",N142,0)</f>
        <v>0</v>
      </c>
      <c r="BF142" s="102">
        <f>IF(U142="snížená",N142,0)</f>
        <v>0</v>
      </c>
      <c r="BG142" s="102">
        <f>IF(U142="zákl. přenesená",N142,0)</f>
        <v>0</v>
      </c>
      <c r="BH142" s="102">
        <f>IF(U142="sníž. přenesená",N142,0)</f>
        <v>0</v>
      </c>
      <c r="BI142" s="102">
        <f>IF(U142="nulová",N142,0)</f>
        <v>0</v>
      </c>
      <c r="BJ142" s="20" t="s">
        <v>83</v>
      </c>
      <c r="BK142" s="102">
        <f>ROUND(L142*K142,2)</f>
        <v>0</v>
      </c>
      <c r="BL142" s="20" t="s">
        <v>149</v>
      </c>
      <c r="BM142" s="20" t="s">
        <v>189</v>
      </c>
    </row>
    <row r="143" spans="2:51" s="10" customFormat="1" ht="16.5" customHeight="1">
      <c r="B143" s="165"/>
      <c r="C143" s="166"/>
      <c r="D143" s="166"/>
      <c r="E143" s="167" t="s">
        <v>5</v>
      </c>
      <c r="F143" s="252" t="s">
        <v>99</v>
      </c>
      <c r="G143" s="253"/>
      <c r="H143" s="253"/>
      <c r="I143" s="253"/>
      <c r="J143" s="166"/>
      <c r="K143" s="168">
        <v>18.98</v>
      </c>
      <c r="L143" s="166"/>
      <c r="M143" s="166"/>
      <c r="N143" s="166"/>
      <c r="O143" s="166"/>
      <c r="P143" s="166"/>
      <c r="Q143" s="166"/>
      <c r="R143" s="169"/>
      <c r="T143" s="170"/>
      <c r="U143" s="166"/>
      <c r="V143" s="166"/>
      <c r="W143" s="166"/>
      <c r="X143" s="166"/>
      <c r="Y143" s="166"/>
      <c r="Z143" s="166"/>
      <c r="AA143" s="171"/>
      <c r="AT143" s="172" t="s">
        <v>152</v>
      </c>
      <c r="AU143" s="172" t="s">
        <v>102</v>
      </c>
      <c r="AV143" s="10" t="s">
        <v>102</v>
      </c>
      <c r="AW143" s="10" t="s">
        <v>33</v>
      </c>
      <c r="AX143" s="10" t="s">
        <v>83</v>
      </c>
      <c r="AY143" s="172" t="s">
        <v>143</v>
      </c>
    </row>
    <row r="144" spans="2:65" s="1" customFormat="1" ht="16.5" customHeight="1">
      <c r="B144" s="129"/>
      <c r="C144" s="158" t="s">
        <v>190</v>
      </c>
      <c r="D144" s="158" t="s">
        <v>145</v>
      </c>
      <c r="E144" s="159" t="s">
        <v>191</v>
      </c>
      <c r="F144" s="250" t="s">
        <v>192</v>
      </c>
      <c r="G144" s="250"/>
      <c r="H144" s="250"/>
      <c r="I144" s="250"/>
      <c r="J144" s="160" t="s">
        <v>100</v>
      </c>
      <c r="K144" s="161">
        <v>18.98</v>
      </c>
      <c r="L144" s="248">
        <v>0</v>
      </c>
      <c r="M144" s="248"/>
      <c r="N144" s="251">
        <f>ROUND(L144*K144,2)</f>
        <v>0</v>
      </c>
      <c r="O144" s="251"/>
      <c r="P144" s="251"/>
      <c r="Q144" s="251"/>
      <c r="R144" s="132"/>
      <c r="T144" s="162" t="s">
        <v>5</v>
      </c>
      <c r="U144" s="44" t="s">
        <v>40</v>
      </c>
      <c r="V144" s="36"/>
      <c r="W144" s="163">
        <f>V144*K144</f>
        <v>0</v>
      </c>
      <c r="X144" s="163">
        <v>0</v>
      </c>
      <c r="Y144" s="163">
        <f>X144*K144</f>
        <v>0</v>
      </c>
      <c r="Z144" s="163">
        <v>0</v>
      </c>
      <c r="AA144" s="164">
        <f>Z144*K144</f>
        <v>0</v>
      </c>
      <c r="AR144" s="20" t="s">
        <v>149</v>
      </c>
      <c r="AT144" s="20" t="s">
        <v>145</v>
      </c>
      <c r="AU144" s="20" t="s">
        <v>102</v>
      </c>
      <c r="AY144" s="20" t="s">
        <v>143</v>
      </c>
      <c r="BE144" s="102">
        <f>IF(U144="základní",N144,0)</f>
        <v>0</v>
      </c>
      <c r="BF144" s="102">
        <f>IF(U144="snížená",N144,0)</f>
        <v>0</v>
      </c>
      <c r="BG144" s="102">
        <f>IF(U144="zákl. přenesená",N144,0)</f>
        <v>0</v>
      </c>
      <c r="BH144" s="102">
        <f>IF(U144="sníž. přenesená",N144,0)</f>
        <v>0</v>
      </c>
      <c r="BI144" s="102">
        <f>IF(U144="nulová",N144,0)</f>
        <v>0</v>
      </c>
      <c r="BJ144" s="20" t="s">
        <v>83</v>
      </c>
      <c r="BK144" s="102">
        <f>ROUND(L144*K144,2)</f>
        <v>0</v>
      </c>
      <c r="BL144" s="20" t="s">
        <v>149</v>
      </c>
      <c r="BM144" s="20" t="s">
        <v>193</v>
      </c>
    </row>
    <row r="145" spans="2:51" s="10" customFormat="1" ht="16.5" customHeight="1">
      <c r="B145" s="165"/>
      <c r="C145" s="166"/>
      <c r="D145" s="166"/>
      <c r="E145" s="167" t="s">
        <v>5</v>
      </c>
      <c r="F145" s="252" t="s">
        <v>99</v>
      </c>
      <c r="G145" s="253"/>
      <c r="H145" s="253"/>
      <c r="I145" s="253"/>
      <c r="J145" s="166"/>
      <c r="K145" s="168">
        <v>18.98</v>
      </c>
      <c r="L145" s="166"/>
      <c r="M145" s="166"/>
      <c r="N145" s="166"/>
      <c r="O145" s="166"/>
      <c r="P145" s="166"/>
      <c r="Q145" s="166"/>
      <c r="R145" s="169"/>
      <c r="T145" s="170"/>
      <c r="U145" s="166"/>
      <c r="V145" s="166"/>
      <c r="W145" s="166"/>
      <c r="X145" s="166"/>
      <c r="Y145" s="166"/>
      <c r="Z145" s="166"/>
      <c r="AA145" s="171"/>
      <c r="AT145" s="172" t="s">
        <v>152</v>
      </c>
      <c r="AU145" s="172" t="s">
        <v>102</v>
      </c>
      <c r="AV145" s="10" t="s">
        <v>102</v>
      </c>
      <c r="AW145" s="10" t="s">
        <v>33</v>
      </c>
      <c r="AX145" s="10" t="s">
        <v>83</v>
      </c>
      <c r="AY145" s="172" t="s">
        <v>143</v>
      </c>
    </row>
    <row r="146" spans="2:65" s="1" customFormat="1" ht="25.5" customHeight="1">
      <c r="B146" s="129"/>
      <c r="C146" s="158" t="s">
        <v>194</v>
      </c>
      <c r="D146" s="158" t="s">
        <v>145</v>
      </c>
      <c r="E146" s="159" t="s">
        <v>195</v>
      </c>
      <c r="F146" s="250" t="s">
        <v>196</v>
      </c>
      <c r="G146" s="250"/>
      <c r="H146" s="250"/>
      <c r="I146" s="250"/>
      <c r="J146" s="160" t="s">
        <v>197</v>
      </c>
      <c r="K146" s="161">
        <v>34.164</v>
      </c>
      <c r="L146" s="248">
        <v>0</v>
      </c>
      <c r="M146" s="248"/>
      <c r="N146" s="251">
        <f>ROUND(L146*K146,2)</f>
        <v>0</v>
      </c>
      <c r="O146" s="251"/>
      <c r="P146" s="251"/>
      <c r="Q146" s="251"/>
      <c r="R146" s="132"/>
      <c r="T146" s="162" t="s">
        <v>5</v>
      </c>
      <c r="U146" s="44" t="s">
        <v>40</v>
      </c>
      <c r="V146" s="36"/>
      <c r="W146" s="163">
        <f>V146*K146</f>
        <v>0</v>
      </c>
      <c r="X146" s="163">
        <v>0</v>
      </c>
      <c r="Y146" s="163">
        <f>X146*K146</f>
        <v>0</v>
      </c>
      <c r="Z146" s="163">
        <v>0</v>
      </c>
      <c r="AA146" s="164">
        <f>Z146*K146</f>
        <v>0</v>
      </c>
      <c r="AR146" s="20" t="s">
        <v>149</v>
      </c>
      <c r="AT146" s="20" t="s">
        <v>145</v>
      </c>
      <c r="AU146" s="20" t="s">
        <v>102</v>
      </c>
      <c r="AY146" s="20" t="s">
        <v>143</v>
      </c>
      <c r="BE146" s="102">
        <f>IF(U146="základní",N146,0)</f>
        <v>0</v>
      </c>
      <c r="BF146" s="102">
        <f>IF(U146="snížená",N146,0)</f>
        <v>0</v>
      </c>
      <c r="BG146" s="102">
        <f>IF(U146="zákl. přenesená",N146,0)</f>
        <v>0</v>
      </c>
      <c r="BH146" s="102">
        <f>IF(U146="sníž. přenesená",N146,0)</f>
        <v>0</v>
      </c>
      <c r="BI146" s="102">
        <f>IF(U146="nulová",N146,0)</f>
        <v>0</v>
      </c>
      <c r="BJ146" s="20" t="s">
        <v>83</v>
      </c>
      <c r="BK146" s="102">
        <f>ROUND(L146*K146,2)</f>
        <v>0</v>
      </c>
      <c r="BL146" s="20" t="s">
        <v>149</v>
      </c>
      <c r="BM146" s="20" t="s">
        <v>198</v>
      </c>
    </row>
    <row r="147" spans="2:51" s="10" customFormat="1" ht="16.5" customHeight="1">
      <c r="B147" s="165"/>
      <c r="C147" s="166"/>
      <c r="D147" s="166"/>
      <c r="E147" s="167" t="s">
        <v>5</v>
      </c>
      <c r="F147" s="252" t="s">
        <v>199</v>
      </c>
      <c r="G147" s="253"/>
      <c r="H147" s="253"/>
      <c r="I147" s="253"/>
      <c r="J147" s="166"/>
      <c r="K147" s="168">
        <v>34.164</v>
      </c>
      <c r="L147" s="166"/>
      <c r="M147" s="166"/>
      <c r="N147" s="166"/>
      <c r="O147" s="166"/>
      <c r="P147" s="166"/>
      <c r="Q147" s="166"/>
      <c r="R147" s="169"/>
      <c r="T147" s="170"/>
      <c r="U147" s="166"/>
      <c r="V147" s="166"/>
      <c r="W147" s="166"/>
      <c r="X147" s="166"/>
      <c r="Y147" s="166"/>
      <c r="Z147" s="166"/>
      <c r="AA147" s="171"/>
      <c r="AT147" s="172" t="s">
        <v>152</v>
      </c>
      <c r="AU147" s="172" t="s">
        <v>102</v>
      </c>
      <c r="AV147" s="10" t="s">
        <v>102</v>
      </c>
      <c r="AW147" s="10" t="s">
        <v>33</v>
      </c>
      <c r="AX147" s="10" t="s">
        <v>83</v>
      </c>
      <c r="AY147" s="172" t="s">
        <v>143</v>
      </c>
    </row>
    <row r="148" spans="2:65" s="1" customFormat="1" ht="25.5" customHeight="1">
      <c r="B148" s="129"/>
      <c r="C148" s="158" t="s">
        <v>200</v>
      </c>
      <c r="D148" s="158" t="s">
        <v>145</v>
      </c>
      <c r="E148" s="159" t="s">
        <v>201</v>
      </c>
      <c r="F148" s="250" t="s">
        <v>202</v>
      </c>
      <c r="G148" s="250"/>
      <c r="H148" s="250"/>
      <c r="I148" s="250"/>
      <c r="J148" s="160" t="s">
        <v>148</v>
      </c>
      <c r="K148" s="161">
        <v>271.4</v>
      </c>
      <c r="L148" s="248">
        <v>0</v>
      </c>
      <c r="M148" s="248"/>
      <c r="N148" s="251">
        <f>ROUND(L148*K148,2)</f>
        <v>0</v>
      </c>
      <c r="O148" s="251"/>
      <c r="P148" s="251"/>
      <c r="Q148" s="251"/>
      <c r="R148" s="132"/>
      <c r="T148" s="162" t="s">
        <v>5</v>
      </c>
      <c r="U148" s="44" t="s">
        <v>40</v>
      </c>
      <c r="V148" s="36"/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20" t="s">
        <v>149</v>
      </c>
      <c r="AT148" s="20" t="s">
        <v>145</v>
      </c>
      <c r="AU148" s="20" t="s">
        <v>102</v>
      </c>
      <c r="AY148" s="20" t="s">
        <v>143</v>
      </c>
      <c r="BE148" s="102">
        <f>IF(U148="základní",N148,0)</f>
        <v>0</v>
      </c>
      <c r="BF148" s="102">
        <f>IF(U148="snížená",N148,0)</f>
        <v>0</v>
      </c>
      <c r="BG148" s="102">
        <f>IF(U148="zákl. přenesená",N148,0)</f>
        <v>0</v>
      </c>
      <c r="BH148" s="102">
        <f>IF(U148="sníž. přenesená",N148,0)</f>
        <v>0</v>
      </c>
      <c r="BI148" s="102">
        <f>IF(U148="nulová",N148,0)</f>
        <v>0</v>
      </c>
      <c r="BJ148" s="20" t="s">
        <v>83</v>
      </c>
      <c r="BK148" s="102">
        <f>ROUND(L148*K148,2)</f>
        <v>0</v>
      </c>
      <c r="BL148" s="20" t="s">
        <v>149</v>
      </c>
      <c r="BM148" s="20" t="s">
        <v>203</v>
      </c>
    </row>
    <row r="149" spans="2:65" s="1" customFormat="1" ht="38.25" customHeight="1">
      <c r="B149" s="129"/>
      <c r="C149" s="158" t="s">
        <v>204</v>
      </c>
      <c r="D149" s="158" t="s">
        <v>145</v>
      </c>
      <c r="E149" s="159" t="s">
        <v>205</v>
      </c>
      <c r="F149" s="250" t="s">
        <v>206</v>
      </c>
      <c r="G149" s="250"/>
      <c r="H149" s="250"/>
      <c r="I149" s="250"/>
      <c r="J149" s="160" t="s">
        <v>165</v>
      </c>
      <c r="K149" s="161">
        <v>73</v>
      </c>
      <c r="L149" s="248">
        <v>0</v>
      </c>
      <c r="M149" s="248"/>
      <c r="N149" s="251">
        <f>ROUND(L149*K149,2)</f>
        <v>0</v>
      </c>
      <c r="O149" s="251"/>
      <c r="P149" s="251"/>
      <c r="Q149" s="251"/>
      <c r="R149" s="132"/>
      <c r="T149" s="162" t="s">
        <v>5</v>
      </c>
      <c r="U149" s="44" t="s">
        <v>40</v>
      </c>
      <c r="V149" s="36"/>
      <c r="W149" s="163">
        <f>V149*K149</f>
        <v>0</v>
      </c>
      <c r="X149" s="163">
        <v>0.01125</v>
      </c>
      <c r="Y149" s="163">
        <f>X149*K149</f>
        <v>0.8212499999999999</v>
      </c>
      <c r="Z149" s="163">
        <v>0</v>
      </c>
      <c r="AA149" s="164">
        <f>Z149*K149</f>
        <v>0</v>
      </c>
      <c r="AR149" s="20" t="s">
        <v>149</v>
      </c>
      <c r="AT149" s="20" t="s">
        <v>145</v>
      </c>
      <c r="AU149" s="20" t="s">
        <v>102</v>
      </c>
      <c r="AY149" s="20" t="s">
        <v>143</v>
      </c>
      <c r="BE149" s="102">
        <f>IF(U149="základní",N149,0)</f>
        <v>0</v>
      </c>
      <c r="BF149" s="102">
        <f>IF(U149="snížená",N149,0)</f>
        <v>0</v>
      </c>
      <c r="BG149" s="102">
        <f>IF(U149="zákl. přenesená",N149,0)</f>
        <v>0</v>
      </c>
      <c r="BH149" s="102">
        <f>IF(U149="sníž. přenesená",N149,0)</f>
        <v>0</v>
      </c>
      <c r="BI149" s="102">
        <f>IF(U149="nulová",N149,0)</f>
        <v>0</v>
      </c>
      <c r="BJ149" s="20" t="s">
        <v>83</v>
      </c>
      <c r="BK149" s="102">
        <f>ROUND(L149*K149,2)</f>
        <v>0</v>
      </c>
      <c r="BL149" s="20" t="s">
        <v>149</v>
      </c>
      <c r="BM149" s="20" t="s">
        <v>207</v>
      </c>
    </row>
    <row r="150" spans="2:63" s="9" customFormat="1" ht="29.25" customHeight="1">
      <c r="B150" s="147"/>
      <c r="C150" s="148"/>
      <c r="D150" s="157" t="s">
        <v>114</v>
      </c>
      <c r="E150" s="157"/>
      <c r="F150" s="157"/>
      <c r="G150" s="157"/>
      <c r="H150" s="157"/>
      <c r="I150" s="157"/>
      <c r="J150" s="157"/>
      <c r="K150" s="157"/>
      <c r="L150" s="157"/>
      <c r="M150" s="157"/>
      <c r="N150" s="243">
        <f>BK150</f>
        <v>0</v>
      </c>
      <c r="O150" s="244"/>
      <c r="P150" s="244"/>
      <c r="Q150" s="244"/>
      <c r="R150" s="150"/>
      <c r="T150" s="151"/>
      <c r="U150" s="148"/>
      <c r="V150" s="148"/>
      <c r="W150" s="152">
        <f>SUM(W151:W152)</f>
        <v>0</v>
      </c>
      <c r="X150" s="148"/>
      <c r="Y150" s="152">
        <f>SUM(Y151:Y152)</f>
        <v>42.825333199999996</v>
      </c>
      <c r="Z150" s="148"/>
      <c r="AA150" s="153">
        <f>SUM(AA151:AA152)</f>
        <v>0</v>
      </c>
      <c r="AR150" s="154" t="s">
        <v>83</v>
      </c>
      <c r="AT150" s="155" t="s">
        <v>74</v>
      </c>
      <c r="AU150" s="155" t="s">
        <v>83</v>
      </c>
      <c r="AY150" s="154" t="s">
        <v>143</v>
      </c>
      <c r="BK150" s="156">
        <f>SUM(BK151:BK152)</f>
        <v>0</v>
      </c>
    </row>
    <row r="151" spans="2:65" s="1" customFormat="1" ht="38.25" customHeight="1">
      <c r="B151" s="129"/>
      <c r="C151" s="158" t="s">
        <v>208</v>
      </c>
      <c r="D151" s="158" t="s">
        <v>145</v>
      </c>
      <c r="E151" s="159" t="s">
        <v>209</v>
      </c>
      <c r="F151" s="250" t="s">
        <v>210</v>
      </c>
      <c r="G151" s="250"/>
      <c r="H151" s="250"/>
      <c r="I151" s="250"/>
      <c r="J151" s="160" t="s">
        <v>100</v>
      </c>
      <c r="K151" s="161">
        <v>18.98</v>
      </c>
      <c r="L151" s="248">
        <v>0</v>
      </c>
      <c r="M151" s="248"/>
      <c r="N151" s="251">
        <f>ROUND(L151*K151,2)</f>
        <v>0</v>
      </c>
      <c r="O151" s="251"/>
      <c r="P151" s="251"/>
      <c r="Q151" s="251"/>
      <c r="R151" s="132"/>
      <c r="T151" s="162" t="s">
        <v>5</v>
      </c>
      <c r="U151" s="44" t="s">
        <v>40</v>
      </c>
      <c r="V151" s="36"/>
      <c r="W151" s="163">
        <f>V151*K151</f>
        <v>0</v>
      </c>
      <c r="X151" s="163">
        <v>2.25634</v>
      </c>
      <c r="Y151" s="163">
        <f>X151*K151</f>
        <v>42.825333199999996</v>
      </c>
      <c r="Z151" s="163">
        <v>0</v>
      </c>
      <c r="AA151" s="164">
        <f>Z151*K151</f>
        <v>0</v>
      </c>
      <c r="AR151" s="20" t="s">
        <v>149</v>
      </c>
      <c r="AT151" s="20" t="s">
        <v>145</v>
      </c>
      <c r="AU151" s="20" t="s">
        <v>102</v>
      </c>
      <c r="AY151" s="20" t="s">
        <v>143</v>
      </c>
      <c r="BE151" s="102">
        <f>IF(U151="základní",N151,0)</f>
        <v>0</v>
      </c>
      <c r="BF151" s="102">
        <f>IF(U151="snížená",N151,0)</f>
        <v>0</v>
      </c>
      <c r="BG151" s="102">
        <f>IF(U151="zákl. přenesená",N151,0)</f>
        <v>0</v>
      </c>
      <c r="BH151" s="102">
        <f>IF(U151="sníž. přenesená",N151,0)</f>
        <v>0</v>
      </c>
      <c r="BI151" s="102">
        <f>IF(U151="nulová",N151,0)</f>
        <v>0</v>
      </c>
      <c r="BJ151" s="20" t="s">
        <v>83</v>
      </c>
      <c r="BK151" s="102">
        <f>ROUND(L151*K151,2)</f>
        <v>0</v>
      </c>
      <c r="BL151" s="20" t="s">
        <v>149</v>
      </c>
      <c r="BM151" s="20" t="s">
        <v>211</v>
      </c>
    </row>
    <row r="152" spans="2:51" s="10" customFormat="1" ht="16.5" customHeight="1">
      <c r="B152" s="165"/>
      <c r="C152" s="166"/>
      <c r="D152" s="166"/>
      <c r="E152" s="167" t="s">
        <v>5</v>
      </c>
      <c r="F152" s="252" t="s">
        <v>172</v>
      </c>
      <c r="G152" s="253"/>
      <c r="H152" s="253"/>
      <c r="I152" s="253"/>
      <c r="J152" s="166"/>
      <c r="K152" s="168">
        <v>18.98</v>
      </c>
      <c r="L152" s="166"/>
      <c r="M152" s="166"/>
      <c r="N152" s="166"/>
      <c r="O152" s="166"/>
      <c r="P152" s="166"/>
      <c r="Q152" s="166"/>
      <c r="R152" s="169"/>
      <c r="T152" s="170"/>
      <c r="U152" s="166"/>
      <c r="V152" s="166"/>
      <c r="W152" s="166"/>
      <c r="X152" s="166"/>
      <c r="Y152" s="166"/>
      <c r="Z152" s="166"/>
      <c r="AA152" s="171"/>
      <c r="AT152" s="172" t="s">
        <v>152</v>
      </c>
      <c r="AU152" s="172" t="s">
        <v>102</v>
      </c>
      <c r="AV152" s="10" t="s">
        <v>102</v>
      </c>
      <c r="AW152" s="10" t="s">
        <v>33</v>
      </c>
      <c r="AX152" s="10" t="s">
        <v>83</v>
      </c>
      <c r="AY152" s="172" t="s">
        <v>143</v>
      </c>
    </row>
    <row r="153" spans="2:63" s="9" customFormat="1" ht="29.25" customHeight="1">
      <c r="B153" s="147"/>
      <c r="C153" s="148"/>
      <c r="D153" s="157" t="s">
        <v>115</v>
      </c>
      <c r="E153" s="157"/>
      <c r="F153" s="157"/>
      <c r="G153" s="157"/>
      <c r="H153" s="157"/>
      <c r="I153" s="157"/>
      <c r="J153" s="157"/>
      <c r="K153" s="157"/>
      <c r="L153" s="157"/>
      <c r="M153" s="157"/>
      <c r="N153" s="241">
        <f>BK153</f>
        <v>0</v>
      </c>
      <c r="O153" s="242"/>
      <c r="P153" s="242"/>
      <c r="Q153" s="242"/>
      <c r="R153" s="150"/>
      <c r="T153" s="151"/>
      <c r="U153" s="148"/>
      <c r="V153" s="148"/>
      <c r="W153" s="152">
        <f>SUM(W154:W158)</f>
        <v>0</v>
      </c>
      <c r="X153" s="148"/>
      <c r="Y153" s="152">
        <f>SUM(Y154:Y158)</f>
        <v>230.984606</v>
      </c>
      <c r="Z153" s="148"/>
      <c r="AA153" s="153">
        <f>SUM(AA154:AA158)</f>
        <v>0</v>
      </c>
      <c r="AR153" s="154" t="s">
        <v>83</v>
      </c>
      <c r="AT153" s="155" t="s">
        <v>74</v>
      </c>
      <c r="AU153" s="155" t="s">
        <v>83</v>
      </c>
      <c r="AY153" s="154" t="s">
        <v>143</v>
      </c>
      <c r="BK153" s="156">
        <f>SUM(BK154:BK158)</f>
        <v>0</v>
      </c>
    </row>
    <row r="154" spans="2:65" s="1" customFormat="1" ht="16.5" customHeight="1">
      <c r="B154" s="129"/>
      <c r="C154" s="158" t="s">
        <v>212</v>
      </c>
      <c r="D154" s="158" t="s">
        <v>145</v>
      </c>
      <c r="E154" s="159" t="s">
        <v>213</v>
      </c>
      <c r="F154" s="250" t="s">
        <v>214</v>
      </c>
      <c r="G154" s="250"/>
      <c r="H154" s="250"/>
      <c r="I154" s="250"/>
      <c r="J154" s="160" t="s">
        <v>148</v>
      </c>
      <c r="K154" s="161">
        <v>264.1</v>
      </c>
      <c r="L154" s="248">
        <v>0</v>
      </c>
      <c r="M154" s="248"/>
      <c r="N154" s="251">
        <f>ROUND(L154*K154,2)</f>
        <v>0</v>
      </c>
      <c r="O154" s="251"/>
      <c r="P154" s="251"/>
      <c r="Q154" s="251"/>
      <c r="R154" s="132"/>
      <c r="T154" s="162" t="s">
        <v>5</v>
      </c>
      <c r="U154" s="44" t="s">
        <v>40</v>
      </c>
      <c r="V154" s="36"/>
      <c r="W154" s="163">
        <f>V154*K154</f>
        <v>0</v>
      </c>
      <c r="X154" s="163">
        <v>0.4726</v>
      </c>
      <c r="Y154" s="163">
        <f>X154*K154</f>
        <v>124.81366000000001</v>
      </c>
      <c r="Z154" s="163">
        <v>0</v>
      </c>
      <c r="AA154" s="164">
        <f>Z154*K154</f>
        <v>0</v>
      </c>
      <c r="AR154" s="20" t="s">
        <v>149</v>
      </c>
      <c r="AT154" s="20" t="s">
        <v>145</v>
      </c>
      <c r="AU154" s="20" t="s">
        <v>102</v>
      </c>
      <c r="AY154" s="20" t="s">
        <v>143</v>
      </c>
      <c r="BE154" s="102">
        <f>IF(U154="základní",N154,0)</f>
        <v>0</v>
      </c>
      <c r="BF154" s="102">
        <f>IF(U154="snížená",N154,0)</f>
        <v>0</v>
      </c>
      <c r="BG154" s="102">
        <f>IF(U154="zákl. přenesená",N154,0)</f>
        <v>0</v>
      </c>
      <c r="BH154" s="102">
        <f>IF(U154="sníž. přenesená",N154,0)</f>
        <v>0</v>
      </c>
      <c r="BI154" s="102">
        <f>IF(U154="nulová",N154,0)</f>
        <v>0</v>
      </c>
      <c r="BJ154" s="20" t="s">
        <v>83</v>
      </c>
      <c r="BK154" s="102">
        <f>ROUND(L154*K154,2)</f>
        <v>0</v>
      </c>
      <c r="BL154" s="20" t="s">
        <v>149</v>
      </c>
      <c r="BM154" s="20" t="s">
        <v>215</v>
      </c>
    </row>
    <row r="155" spans="2:65" s="1" customFormat="1" ht="25.5" customHeight="1">
      <c r="B155" s="129"/>
      <c r="C155" s="158" t="s">
        <v>216</v>
      </c>
      <c r="D155" s="158" t="s">
        <v>145</v>
      </c>
      <c r="E155" s="159" t="s">
        <v>217</v>
      </c>
      <c r="F155" s="250" t="s">
        <v>218</v>
      </c>
      <c r="G155" s="250"/>
      <c r="H155" s="250"/>
      <c r="I155" s="250"/>
      <c r="J155" s="160" t="s">
        <v>148</v>
      </c>
      <c r="K155" s="161">
        <v>271.4</v>
      </c>
      <c r="L155" s="248">
        <v>0</v>
      </c>
      <c r="M155" s="248"/>
      <c r="N155" s="251">
        <f>ROUND(L155*K155,2)</f>
        <v>0</v>
      </c>
      <c r="O155" s="251"/>
      <c r="P155" s="251"/>
      <c r="Q155" s="251"/>
      <c r="R155" s="132"/>
      <c r="T155" s="162" t="s">
        <v>5</v>
      </c>
      <c r="U155" s="44" t="s">
        <v>40</v>
      </c>
      <c r="V155" s="36"/>
      <c r="W155" s="163">
        <f>V155*K155</f>
        <v>0</v>
      </c>
      <c r="X155" s="163">
        <v>0.25542</v>
      </c>
      <c r="Y155" s="163">
        <f>X155*K155</f>
        <v>69.32098799999999</v>
      </c>
      <c r="Z155" s="163">
        <v>0</v>
      </c>
      <c r="AA155" s="164">
        <f>Z155*K155</f>
        <v>0</v>
      </c>
      <c r="AR155" s="20" t="s">
        <v>149</v>
      </c>
      <c r="AT155" s="20" t="s">
        <v>145</v>
      </c>
      <c r="AU155" s="20" t="s">
        <v>102</v>
      </c>
      <c r="AY155" s="20" t="s">
        <v>143</v>
      </c>
      <c r="BE155" s="102">
        <f>IF(U155="základní",N155,0)</f>
        <v>0</v>
      </c>
      <c r="BF155" s="102">
        <f>IF(U155="snížená",N155,0)</f>
        <v>0</v>
      </c>
      <c r="BG155" s="102">
        <f>IF(U155="zákl. přenesená",N155,0)</f>
        <v>0</v>
      </c>
      <c r="BH155" s="102">
        <f>IF(U155="sníž. přenesená",N155,0)</f>
        <v>0</v>
      </c>
      <c r="BI155" s="102">
        <f>IF(U155="nulová",N155,0)</f>
        <v>0</v>
      </c>
      <c r="BJ155" s="20" t="s">
        <v>83</v>
      </c>
      <c r="BK155" s="102">
        <f>ROUND(L155*K155,2)</f>
        <v>0</v>
      </c>
      <c r="BL155" s="20" t="s">
        <v>149</v>
      </c>
      <c r="BM155" s="20" t="s">
        <v>219</v>
      </c>
    </row>
    <row r="156" spans="2:65" s="1" customFormat="1" ht="25.5" customHeight="1">
      <c r="B156" s="129"/>
      <c r="C156" s="158" t="s">
        <v>220</v>
      </c>
      <c r="D156" s="158" t="s">
        <v>145</v>
      </c>
      <c r="E156" s="159" t="s">
        <v>221</v>
      </c>
      <c r="F156" s="250" t="s">
        <v>222</v>
      </c>
      <c r="G156" s="250"/>
      <c r="H156" s="250"/>
      <c r="I156" s="250"/>
      <c r="J156" s="160" t="s">
        <v>148</v>
      </c>
      <c r="K156" s="161">
        <v>271.4</v>
      </c>
      <c r="L156" s="248">
        <v>0</v>
      </c>
      <c r="M156" s="248"/>
      <c r="N156" s="251">
        <f>ROUND(L156*K156,2)</f>
        <v>0</v>
      </c>
      <c r="O156" s="251"/>
      <c r="P156" s="251"/>
      <c r="Q156" s="251"/>
      <c r="R156" s="132"/>
      <c r="T156" s="162" t="s">
        <v>5</v>
      </c>
      <c r="U156" s="44" t="s">
        <v>40</v>
      </c>
      <c r="V156" s="36"/>
      <c r="W156" s="163">
        <f>V156*K156</f>
        <v>0</v>
      </c>
      <c r="X156" s="163">
        <v>0.00601</v>
      </c>
      <c r="Y156" s="163">
        <f>X156*K156</f>
        <v>1.6311139999999997</v>
      </c>
      <c r="Z156" s="163">
        <v>0</v>
      </c>
      <c r="AA156" s="164">
        <f>Z156*K156</f>
        <v>0</v>
      </c>
      <c r="AR156" s="20" t="s">
        <v>149</v>
      </c>
      <c r="AT156" s="20" t="s">
        <v>145</v>
      </c>
      <c r="AU156" s="20" t="s">
        <v>102</v>
      </c>
      <c r="AY156" s="20" t="s">
        <v>143</v>
      </c>
      <c r="BE156" s="102">
        <f>IF(U156="základní",N156,0)</f>
        <v>0</v>
      </c>
      <c r="BF156" s="102">
        <f>IF(U156="snížená",N156,0)</f>
        <v>0</v>
      </c>
      <c r="BG156" s="102">
        <f>IF(U156="zákl. přenesená",N156,0)</f>
        <v>0</v>
      </c>
      <c r="BH156" s="102">
        <f>IF(U156="sníž. přenesená",N156,0)</f>
        <v>0</v>
      </c>
      <c r="BI156" s="102">
        <f>IF(U156="nulová",N156,0)</f>
        <v>0</v>
      </c>
      <c r="BJ156" s="20" t="s">
        <v>83</v>
      </c>
      <c r="BK156" s="102">
        <f>ROUND(L156*K156,2)</f>
        <v>0</v>
      </c>
      <c r="BL156" s="20" t="s">
        <v>149</v>
      </c>
      <c r="BM156" s="20" t="s">
        <v>223</v>
      </c>
    </row>
    <row r="157" spans="2:65" s="1" customFormat="1" ht="38.25" customHeight="1">
      <c r="B157" s="129"/>
      <c r="C157" s="158" t="s">
        <v>224</v>
      </c>
      <c r="D157" s="158" t="s">
        <v>145</v>
      </c>
      <c r="E157" s="159" t="s">
        <v>225</v>
      </c>
      <c r="F157" s="250" t="s">
        <v>226</v>
      </c>
      <c r="G157" s="250"/>
      <c r="H157" s="250"/>
      <c r="I157" s="250"/>
      <c r="J157" s="160" t="s">
        <v>148</v>
      </c>
      <c r="K157" s="161">
        <v>271.4</v>
      </c>
      <c r="L157" s="248">
        <v>0</v>
      </c>
      <c r="M157" s="248"/>
      <c r="N157" s="251">
        <f>ROUND(L157*K157,2)</f>
        <v>0</v>
      </c>
      <c r="O157" s="251"/>
      <c r="P157" s="251"/>
      <c r="Q157" s="251"/>
      <c r="R157" s="132"/>
      <c r="T157" s="162" t="s">
        <v>5</v>
      </c>
      <c r="U157" s="44" t="s">
        <v>40</v>
      </c>
      <c r="V157" s="36"/>
      <c r="W157" s="163">
        <f>V157*K157</f>
        <v>0</v>
      </c>
      <c r="X157" s="163">
        <v>0.12966</v>
      </c>
      <c r="Y157" s="163">
        <f>X157*K157</f>
        <v>35.189724</v>
      </c>
      <c r="Z157" s="163">
        <v>0</v>
      </c>
      <c r="AA157" s="164">
        <f>Z157*K157</f>
        <v>0</v>
      </c>
      <c r="AR157" s="20" t="s">
        <v>149</v>
      </c>
      <c r="AT157" s="20" t="s">
        <v>145</v>
      </c>
      <c r="AU157" s="20" t="s">
        <v>102</v>
      </c>
      <c r="AY157" s="20" t="s">
        <v>143</v>
      </c>
      <c r="BE157" s="102">
        <f>IF(U157="základní",N157,0)</f>
        <v>0</v>
      </c>
      <c r="BF157" s="102">
        <f>IF(U157="snížená",N157,0)</f>
        <v>0</v>
      </c>
      <c r="BG157" s="102">
        <f>IF(U157="zákl. přenesená",N157,0)</f>
        <v>0</v>
      </c>
      <c r="BH157" s="102">
        <f>IF(U157="sníž. přenesená",N157,0)</f>
        <v>0</v>
      </c>
      <c r="BI157" s="102">
        <f>IF(U157="nulová",N157,0)</f>
        <v>0</v>
      </c>
      <c r="BJ157" s="20" t="s">
        <v>83</v>
      </c>
      <c r="BK157" s="102">
        <f>ROUND(L157*K157,2)</f>
        <v>0</v>
      </c>
      <c r="BL157" s="20" t="s">
        <v>149</v>
      </c>
      <c r="BM157" s="20" t="s">
        <v>227</v>
      </c>
    </row>
    <row r="158" spans="2:65" s="1" customFormat="1" ht="38.25" customHeight="1">
      <c r="B158" s="129"/>
      <c r="C158" s="158" t="s">
        <v>228</v>
      </c>
      <c r="D158" s="158" t="s">
        <v>145</v>
      </c>
      <c r="E158" s="159" t="s">
        <v>229</v>
      </c>
      <c r="F158" s="250" t="s">
        <v>230</v>
      </c>
      <c r="G158" s="250"/>
      <c r="H158" s="250"/>
      <c r="I158" s="250"/>
      <c r="J158" s="160" t="s">
        <v>165</v>
      </c>
      <c r="K158" s="161">
        <v>13</v>
      </c>
      <c r="L158" s="248">
        <v>0</v>
      </c>
      <c r="M158" s="248"/>
      <c r="N158" s="251">
        <f>ROUND(L158*K158,2)</f>
        <v>0</v>
      </c>
      <c r="O158" s="251"/>
      <c r="P158" s="251"/>
      <c r="Q158" s="251"/>
      <c r="R158" s="132"/>
      <c r="T158" s="162" t="s">
        <v>5</v>
      </c>
      <c r="U158" s="44" t="s">
        <v>40</v>
      </c>
      <c r="V158" s="36"/>
      <c r="W158" s="163">
        <f>V158*K158</f>
        <v>0</v>
      </c>
      <c r="X158" s="163">
        <v>0.00224</v>
      </c>
      <c r="Y158" s="163">
        <f>X158*K158</f>
        <v>0.029119999999999997</v>
      </c>
      <c r="Z158" s="163">
        <v>0</v>
      </c>
      <c r="AA158" s="164">
        <f>Z158*K158</f>
        <v>0</v>
      </c>
      <c r="AR158" s="20" t="s">
        <v>149</v>
      </c>
      <c r="AT158" s="20" t="s">
        <v>145</v>
      </c>
      <c r="AU158" s="20" t="s">
        <v>102</v>
      </c>
      <c r="AY158" s="20" t="s">
        <v>143</v>
      </c>
      <c r="BE158" s="102">
        <f>IF(U158="základní",N158,0)</f>
        <v>0</v>
      </c>
      <c r="BF158" s="102">
        <f>IF(U158="snížená",N158,0)</f>
        <v>0</v>
      </c>
      <c r="BG158" s="102">
        <f>IF(U158="zákl. přenesená",N158,0)</f>
        <v>0</v>
      </c>
      <c r="BH158" s="102">
        <f>IF(U158="sníž. přenesená",N158,0)</f>
        <v>0</v>
      </c>
      <c r="BI158" s="102">
        <f>IF(U158="nulová",N158,0)</f>
        <v>0</v>
      </c>
      <c r="BJ158" s="20" t="s">
        <v>83</v>
      </c>
      <c r="BK158" s="102">
        <f>ROUND(L158*K158,2)</f>
        <v>0</v>
      </c>
      <c r="BL158" s="20" t="s">
        <v>149</v>
      </c>
      <c r="BM158" s="20" t="s">
        <v>231</v>
      </c>
    </row>
    <row r="159" spans="2:63" s="9" customFormat="1" ht="29.25" customHeight="1">
      <c r="B159" s="147"/>
      <c r="C159" s="148"/>
      <c r="D159" s="157" t="s">
        <v>116</v>
      </c>
      <c r="E159" s="157"/>
      <c r="F159" s="157"/>
      <c r="G159" s="157"/>
      <c r="H159" s="157"/>
      <c r="I159" s="157"/>
      <c r="J159" s="157"/>
      <c r="K159" s="157"/>
      <c r="L159" s="157"/>
      <c r="M159" s="157"/>
      <c r="N159" s="243">
        <f>BK159</f>
        <v>0</v>
      </c>
      <c r="O159" s="244"/>
      <c r="P159" s="244"/>
      <c r="Q159" s="244"/>
      <c r="R159" s="150"/>
      <c r="T159" s="151"/>
      <c r="U159" s="148"/>
      <c r="V159" s="148"/>
      <c r="W159" s="152">
        <f>SUM(W160:W167)</f>
        <v>0</v>
      </c>
      <c r="X159" s="148"/>
      <c r="Y159" s="152">
        <f>SUM(Y160:Y167)</f>
        <v>13.959405499999999</v>
      </c>
      <c r="Z159" s="148"/>
      <c r="AA159" s="153">
        <f>SUM(AA160:AA167)</f>
        <v>0</v>
      </c>
      <c r="AR159" s="154" t="s">
        <v>83</v>
      </c>
      <c r="AT159" s="155" t="s">
        <v>74</v>
      </c>
      <c r="AU159" s="155" t="s">
        <v>83</v>
      </c>
      <c r="AY159" s="154" t="s">
        <v>143</v>
      </c>
      <c r="BK159" s="156">
        <f>SUM(BK160:BK167)</f>
        <v>0</v>
      </c>
    </row>
    <row r="160" spans="2:65" s="1" customFormat="1" ht="25.5" customHeight="1">
      <c r="B160" s="129"/>
      <c r="C160" s="158" t="s">
        <v>232</v>
      </c>
      <c r="D160" s="158" t="s">
        <v>145</v>
      </c>
      <c r="E160" s="159" t="s">
        <v>233</v>
      </c>
      <c r="F160" s="250" t="s">
        <v>234</v>
      </c>
      <c r="G160" s="250"/>
      <c r="H160" s="250"/>
      <c r="I160" s="250"/>
      <c r="J160" s="160" t="s">
        <v>165</v>
      </c>
      <c r="K160" s="161">
        <v>73</v>
      </c>
      <c r="L160" s="248">
        <v>0</v>
      </c>
      <c r="M160" s="248"/>
      <c r="N160" s="251">
        <f>ROUND(L160*K160,2)</f>
        <v>0</v>
      </c>
      <c r="O160" s="251"/>
      <c r="P160" s="251"/>
      <c r="Q160" s="251"/>
      <c r="R160" s="132"/>
      <c r="T160" s="162" t="s">
        <v>5</v>
      </c>
      <c r="U160" s="44" t="s">
        <v>40</v>
      </c>
      <c r="V160" s="36"/>
      <c r="W160" s="163">
        <f>V160*K160</f>
        <v>0</v>
      </c>
      <c r="X160" s="163">
        <v>0.10095</v>
      </c>
      <c r="Y160" s="163">
        <f>X160*K160</f>
        <v>7.36935</v>
      </c>
      <c r="Z160" s="163">
        <v>0</v>
      </c>
      <c r="AA160" s="164">
        <f>Z160*K160</f>
        <v>0</v>
      </c>
      <c r="AR160" s="20" t="s">
        <v>149</v>
      </c>
      <c r="AT160" s="20" t="s">
        <v>145</v>
      </c>
      <c r="AU160" s="20" t="s">
        <v>102</v>
      </c>
      <c r="AY160" s="20" t="s">
        <v>143</v>
      </c>
      <c r="BE160" s="102">
        <f>IF(U160="základní",N160,0)</f>
        <v>0</v>
      </c>
      <c r="BF160" s="102">
        <f>IF(U160="snížená",N160,0)</f>
        <v>0</v>
      </c>
      <c r="BG160" s="102">
        <f>IF(U160="zákl. přenesená",N160,0)</f>
        <v>0</v>
      </c>
      <c r="BH160" s="102">
        <f>IF(U160="sníž. přenesená",N160,0)</f>
        <v>0</v>
      </c>
      <c r="BI160" s="102">
        <f>IF(U160="nulová",N160,0)</f>
        <v>0</v>
      </c>
      <c r="BJ160" s="20" t="s">
        <v>83</v>
      </c>
      <c r="BK160" s="102">
        <f>ROUND(L160*K160,2)</f>
        <v>0</v>
      </c>
      <c r="BL160" s="20" t="s">
        <v>149</v>
      </c>
      <c r="BM160" s="20" t="s">
        <v>235</v>
      </c>
    </row>
    <row r="161" spans="2:65" s="1" customFormat="1" ht="16.5" customHeight="1">
      <c r="B161" s="129"/>
      <c r="C161" s="181" t="s">
        <v>236</v>
      </c>
      <c r="D161" s="181" t="s">
        <v>237</v>
      </c>
      <c r="E161" s="182" t="s">
        <v>238</v>
      </c>
      <c r="F161" s="254" t="s">
        <v>239</v>
      </c>
      <c r="G161" s="254"/>
      <c r="H161" s="254"/>
      <c r="I161" s="254"/>
      <c r="J161" s="183" t="s">
        <v>165</v>
      </c>
      <c r="K161" s="184">
        <v>20.2</v>
      </c>
      <c r="L161" s="255">
        <v>0</v>
      </c>
      <c r="M161" s="255"/>
      <c r="N161" s="256">
        <f>ROUND(L161*K161,2)</f>
        <v>0</v>
      </c>
      <c r="O161" s="251"/>
      <c r="P161" s="251"/>
      <c r="Q161" s="251"/>
      <c r="R161" s="132"/>
      <c r="T161" s="162" t="s">
        <v>5</v>
      </c>
      <c r="U161" s="44" t="s">
        <v>40</v>
      </c>
      <c r="V161" s="36"/>
      <c r="W161" s="163">
        <f>V161*K161</f>
        <v>0</v>
      </c>
      <c r="X161" s="163">
        <v>0.0336</v>
      </c>
      <c r="Y161" s="163">
        <f>X161*K161</f>
        <v>0.6787199999999999</v>
      </c>
      <c r="Z161" s="163">
        <v>0</v>
      </c>
      <c r="AA161" s="164">
        <f>Z161*K161</f>
        <v>0</v>
      </c>
      <c r="AR161" s="20" t="s">
        <v>240</v>
      </c>
      <c r="AT161" s="20" t="s">
        <v>237</v>
      </c>
      <c r="AU161" s="20" t="s">
        <v>102</v>
      </c>
      <c r="AY161" s="20" t="s">
        <v>143</v>
      </c>
      <c r="BE161" s="102">
        <f>IF(U161="základní",N161,0)</f>
        <v>0</v>
      </c>
      <c r="BF161" s="102">
        <f>IF(U161="snížená",N161,0)</f>
        <v>0</v>
      </c>
      <c r="BG161" s="102">
        <f>IF(U161="zákl. přenesená",N161,0)</f>
        <v>0</v>
      </c>
      <c r="BH161" s="102">
        <f>IF(U161="sníž. přenesená",N161,0)</f>
        <v>0</v>
      </c>
      <c r="BI161" s="102">
        <f>IF(U161="nulová",N161,0)</f>
        <v>0</v>
      </c>
      <c r="BJ161" s="20" t="s">
        <v>83</v>
      </c>
      <c r="BK161" s="102">
        <f>ROUND(L161*K161,2)</f>
        <v>0</v>
      </c>
      <c r="BL161" s="20" t="s">
        <v>149</v>
      </c>
      <c r="BM161" s="20" t="s">
        <v>241</v>
      </c>
    </row>
    <row r="162" spans="2:65" s="1" customFormat="1" ht="16.5" customHeight="1">
      <c r="B162" s="129"/>
      <c r="C162" s="181" t="s">
        <v>242</v>
      </c>
      <c r="D162" s="181" t="s">
        <v>237</v>
      </c>
      <c r="E162" s="182" t="s">
        <v>243</v>
      </c>
      <c r="F162" s="254" t="s">
        <v>244</v>
      </c>
      <c r="G162" s="254"/>
      <c r="H162" s="254"/>
      <c r="I162" s="254"/>
      <c r="J162" s="183" t="s">
        <v>165</v>
      </c>
      <c r="K162" s="184">
        <v>53.53</v>
      </c>
      <c r="L162" s="255">
        <v>0</v>
      </c>
      <c r="M162" s="255"/>
      <c r="N162" s="256">
        <f>ROUND(L162*K162,2)</f>
        <v>0</v>
      </c>
      <c r="O162" s="251"/>
      <c r="P162" s="251"/>
      <c r="Q162" s="251"/>
      <c r="R162" s="132"/>
      <c r="T162" s="162" t="s">
        <v>5</v>
      </c>
      <c r="U162" s="44" t="s">
        <v>40</v>
      </c>
      <c r="V162" s="36"/>
      <c r="W162" s="163">
        <f>V162*K162</f>
        <v>0</v>
      </c>
      <c r="X162" s="163">
        <v>0.0335</v>
      </c>
      <c r="Y162" s="163">
        <f>X162*K162</f>
        <v>1.793255</v>
      </c>
      <c r="Z162" s="163">
        <v>0</v>
      </c>
      <c r="AA162" s="164">
        <f>Z162*K162</f>
        <v>0</v>
      </c>
      <c r="AR162" s="20" t="s">
        <v>240</v>
      </c>
      <c r="AT162" s="20" t="s">
        <v>237</v>
      </c>
      <c r="AU162" s="20" t="s">
        <v>102</v>
      </c>
      <c r="AY162" s="20" t="s">
        <v>143</v>
      </c>
      <c r="BE162" s="102">
        <f>IF(U162="základní",N162,0)</f>
        <v>0</v>
      </c>
      <c r="BF162" s="102">
        <f>IF(U162="snížená",N162,0)</f>
        <v>0</v>
      </c>
      <c r="BG162" s="102">
        <f>IF(U162="zákl. přenesená",N162,0)</f>
        <v>0</v>
      </c>
      <c r="BH162" s="102">
        <f>IF(U162="sníž. přenesená",N162,0)</f>
        <v>0</v>
      </c>
      <c r="BI162" s="102">
        <f>IF(U162="nulová",N162,0)</f>
        <v>0</v>
      </c>
      <c r="BJ162" s="20" t="s">
        <v>83</v>
      </c>
      <c r="BK162" s="102">
        <f>ROUND(L162*K162,2)</f>
        <v>0</v>
      </c>
      <c r="BL162" s="20" t="s">
        <v>149</v>
      </c>
      <c r="BM162" s="20" t="s">
        <v>245</v>
      </c>
    </row>
    <row r="163" spans="2:65" s="1" customFormat="1" ht="25.5" customHeight="1">
      <c r="B163" s="129"/>
      <c r="C163" s="158" t="s">
        <v>246</v>
      </c>
      <c r="D163" s="158" t="s">
        <v>145</v>
      </c>
      <c r="E163" s="159" t="s">
        <v>247</v>
      </c>
      <c r="F163" s="250" t="s">
        <v>248</v>
      </c>
      <c r="G163" s="250"/>
      <c r="H163" s="250"/>
      <c r="I163" s="250"/>
      <c r="J163" s="160" t="s">
        <v>100</v>
      </c>
      <c r="K163" s="161">
        <v>1.825</v>
      </c>
      <c r="L163" s="248">
        <v>0</v>
      </c>
      <c r="M163" s="248"/>
      <c r="N163" s="251">
        <f>ROUND(L163*K163,2)</f>
        <v>0</v>
      </c>
      <c r="O163" s="251"/>
      <c r="P163" s="251"/>
      <c r="Q163" s="251"/>
      <c r="R163" s="132"/>
      <c r="T163" s="162" t="s">
        <v>5</v>
      </c>
      <c r="U163" s="44" t="s">
        <v>40</v>
      </c>
      <c r="V163" s="36"/>
      <c r="W163" s="163">
        <f>V163*K163</f>
        <v>0</v>
      </c>
      <c r="X163" s="163">
        <v>2.25634</v>
      </c>
      <c r="Y163" s="163">
        <f>X163*K163</f>
        <v>4.1178205</v>
      </c>
      <c r="Z163" s="163">
        <v>0</v>
      </c>
      <c r="AA163" s="164">
        <f>Z163*K163</f>
        <v>0</v>
      </c>
      <c r="AR163" s="20" t="s">
        <v>149</v>
      </c>
      <c r="AT163" s="20" t="s">
        <v>145</v>
      </c>
      <c r="AU163" s="20" t="s">
        <v>102</v>
      </c>
      <c r="AY163" s="20" t="s">
        <v>143</v>
      </c>
      <c r="BE163" s="102">
        <f>IF(U163="základní",N163,0)</f>
        <v>0</v>
      </c>
      <c r="BF163" s="102">
        <f>IF(U163="snížená",N163,0)</f>
        <v>0</v>
      </c>
      <c r="BG163" s="102">
        <f>IF(U163="zákl. přenesená",N163,0)</f>
        <v>0</v>
      </c>
      <c r="BH163" s="102">
        <f>IF(U163="sníž. přenesená",N163,0)</f>
        <v>0</v>
      </c>
      <c r="BI163" s="102">
        <f>IF(U163="nulová",N163,0)</f>
        <v>0</v>
      </c>
      <c r="BJ163" s="20" t="s">
        <v>83</v>
      </c>
      <c r="BK163" s="102">
        <f>ROUND(L163*K163,2)</f>
        <v>0</v>
      </c>
      <c r="BL163" s="20" t="s">
        <v>149</v>
      </c>
      <c r="BM163" s="20" t="s">
        <v>249</v>
      </c>
    </row>
    <row r="164" spans="2:51" s="10" customFormat="1" ht="16.5" customHeight="1">
      <c r="B164" s="165"/>
      <c r="C164" s="166"/>
      <c r="D164" s="166"/>
      <c r="E164" s="167" t="s">
        <v>5</v>
      </c>
      <c r="F164" s="252" t="s">
        <v>250</v>
      </c>
      <c r="G164" s="253"/>
      <c r="H164" s="253"/>
      <c r="I164" s="253"/>
      <c r="J164" s="166"/>
      <c r="K164" s="168">
        <v>1.825</v>
      </c>
      <c r="L164" s="166"/>
      <c r="M164" s="166"/>
      <c r="N164" s="166"/>
      <c r="O164" s="166"/>
      <c r="P164" s="166"/>
      <c r="Q164" s="166"/>
      <c r="R164" s="169"/>
      <c r="T164" s="170"/>
      <c r="U164" s="166"/>
      <c r="V164" s="166"/>
      <c r="W164" s="166"/>
      <c r="X164" s="166"/>
      <c r="Y164" s="166"/>
      <c r="Z164" s="166"/>
      <c r="AA164" s="171"/>
      <c r="AT164" s="172" t="s">
        <v>152</v>
      </c>
      <c r="AU164" s="172" t="s">
        <v>102</v>
      </c>
      <c r="AV164" s="10" t="s">
        <v>102</v>
      </c>
      <c r="AW164" s="10" t="s">
        <v>33</v>
      </c>
      <c r="AX164" s="10" t="s">
        <v>83</v>
      </c>
      <c r="AY164" s="172" t="s">
        <v>143</v>
      </c>
    </row>
    <row r="165" spans="2:65" s="1" customFormat="1" ht="25.5" customHeight="1">
      <c r="B165" s="129"/>
      <c r="C165" s="158" t="s">
        <v>251</v>
      </c>
      <c r="D165" s="158" t="s">
        <v>145</v>
      </c>
      <c r="E165" s="159" t="s">
        <v>252</v>
      </c>
      <c r="F165" s="250" t="s">
        <v>253</v>
      </c>
      <c r="G165" s="250"/>
      <c r="H165" s="250"/>
      <c r="I165" s="250"/>
      <c r="J165" s="160" t="s">
        <v>165</v>
      </c>
      <c r="K165" s="161">
        <v>13</v>
      </c>
      <c r="L165" s="248">
        <v>0</v>
      </c>
      <c r="M165" s="248"/>
      <c r="N165" s="251">
        <f>ROUND(L165*K165,2)</f>
        <v>0</v>
      </c>
      <c r="O165" s="251"/>
      <c r="P165" s="251"/>
      <c r="Q165" s="251"/>
      <c r="R165" s="132"/>
      <c r="T165" s="162" t="s">
        <v>5</v>
      </c>
      <c r="U165" s="44" t="s">
        <v>40</v>
      </c>
      <c r="V165" s="36"/>
      <c r="W165" s="163">
        <f>V165*K165</f>
        <v>0</v>
      </c>
      <c r="X165" s="163">
        <v>0</v>
      </c>
      <c r="Y165" s="163">
        <f>X165*K165</f>
        <v>0</v>
      </c>
      <c r="Z165" s="163">
        <v>0</v>
      </c>
      <c r="AA165" s="164">
        <f>Z165*K165</f>
        <v>0</v>
      </c>
      <c r="AR165" s="20" t="s">
        <v>149</v>
      </c>
      <c r="AT165" s="20" t="s">
        <v>145</v>
      </c>
      <c r="AU165" s="20" t="s">
        <v>102</v>
      </c>
      <c r="AY165" s="20" t="s">
        <v>143</v>
      </c>
      <c r="BE165" s="102">
        <f>IF(U165="základní",N165,0)</f>
        <v>0</v>
      </c>
      <c r="BF165" s="102">
        <f>IF(U165="snížená",N165,0)</f>
        <v>0</v>
      </c>
      <c r="BG165" s="102">
        <f>IF(U165="zákl. přenesená",N165,0)</f>
        <v>0</v>
      </c>
      <c r="BH165" s="102">
        <f>IF(U165="sníž. přenesená",N165,0)</f>
        <v>0</v>
      </c>
      <c r="BI165" s="102">
        <f>IF(U165="nulová",N165,0)</f>
        <v>0</v>
      </c>
      <c r="BJ165" s="20" t="s">
        <v>83</v>
      </c>
      <c r="BK165" s="102">
        <f>ROUND(L165*K165,2)</f>
        <v>0</v>
      </c>
      <c r="BL165" s="20" t="s">
        <v>149</v>
      </c>
      <c r="BM165" s="20" t="s">
        <v>254</v>
      </c>
    </row>
    <row r="166" spans="2:51" s="10" customFormat="1" ht="16.5" customHeight="1">
      <c r="B166" s="165"/>
      <c r="C166" s="166"/>
      <c r="D166" s="166"/>
      <c r="E166" s="167" t="s">
        <v>5</v>
      </c>
      <c r="F166" s="252" t="s">
        <v>255</v>
      </c>
      <c r="G166" s="253"/>
      <c r="H166" s="253"/>
      <c r="I166" s="253"/>
      <c r="J166" s="166"/>
      <c r="K166" s="168">
        <v>13</v>
      </c>
      <c r="L166" s="166"/>
      <c r="M166" s="166"/>
      <c r="N166" s="166"/>
      <c r="O166" s="166"/>
      <c r="P166" s="166"/>
      <c r="Q166" s="166"/>
      <c r="R166" s="169"/>
      <c r="T166" s="170"/>
      <c r="U166" s="166"/>
      <c r="V166" s="166"/>
      <c r="W166" s="166"/>
      <c r="X166" s="166"/>
      <c r="Y166" s="166"/>
      <c r="Z166" s="166"/>
      <c r="AA166" s="171"/>
      <c r="AT166" s="172" t="s">
        <v>152</v>
      </c>
      <c r="AU166" s="172" t="s">
        <v>102</v>
      </c>
      <c r="AV166" s="10" t="s">
        <v>102</v>
      </c>
      <c r="AW166" s="10" t="s">
        <v>33</v>
      </c>
      <c r="AX166" s="10" t="s">
        <v>83</v>
      </c>
      <c r="AY166" s="172" t="s">
        <v>143</v>
      </c>
    </row>
    <row r="167" spans="2:65" s="1" customFormat="1" ht="25.5" customHeight="1">
      <c r="B167" s="129"/>
      <c r="C167" s="158" t="s">
        <v>256</v>
      </c>
      <c r="D167" s="158" t="s">
        <v>145</v>
      </c>
      <c r="E167" s="159" t="s">
        <v>257</v>
      </c>
      <c r="F167" s="250" t="s">
        <v>258</v>
      </c>
      <c r="G167" s="250"/>
      <c r="H167" s="250"/>
      <c r="I167" s="250"/>
      <c r="J167" s="160" t="s">
        <v>165</v>
      </c>
      <c r="K167" s="161">
        <v>13</v>
      </c>
      <c r="L167" s="248">
        <v>0</v>
      </c>
      <c r="M167" s="248"/>
      <c r="N167" s="251">
        <f>ROUND(L167*K167,2)</f>
        <v>0</v>
      </c>
      <c r="O167" s="251"/>
      <c r="P167" s="251"/>
      <c r="Q167" s="251"/>
      <c r="R167" s="132"/>
      <c r="T167" s="162" t="s">
        <v>5</v>
      </c>
      <c r="U167" s="44" t="s">
        <v>40</v>
      </c>
      <c r="V167" s="36"/>
      <c r="W167" s="163">
        <f>V167*K167</f>
        <v>0</v>
      </c>
      <c r="X167" s="163">
        <v>2E-05</v>
      </c>
      <c r="Y167" s="163">
        <f>X167*K167</f>
        <v>0.00026000000000000003</v>
      </c>
      <c r="Z167" s="163">
        <v>0</v>
      </c>
      <c r="AA167" s="164">
        <f>Z167*K167</f>
        <v>0</v>
      </c>
      <c r="AR167" s="20" t="s">
        <v>149</v>
      </c>
      <c r="AT167" s="20" t="s">
        <v>145</v>
      </c>
      <c r="AU167" s="20" t="s">
        <v>102</v>
      </c>
      <c r="AY167" s="20" t="s">
        <v>143</v>
      </c>
      <c r="BE167" s="102">
        <f>IF(U167="základní",N167,0)</f>
        <v>0</v>
      </c>
      <c r="BF167" s="102">
        <f>IF(U167="snížená",N167,0)</f>
        <v>0</v>
      </c>
      <c r="BG167" s="102">
        <f>IF(U167="zákl. přenesená",N167,0)</f>
        <v>0</v>
      </c>
      <c r="BH167" s="102">
        <f>IF(U167="sníž. přenesená",N167,0)</f>
        <v>0</v>
      </c>
      <c r="BI167" s="102">
        <f>IF(U167="nulová",N167,0)</f>
        <v>0</v>
      </c>
      <c r="BJ167" s="20" t="s">
        <v>83</v>
      </c>
      <c r="BK167" s="102">
        <f>ROUND(L167*K167,2)</f>
        <v>0</v>
      </c>
      <c r="BL167" s="20" t="s">
        <v>149</v>
      </c>
      <c r="BM167" s="20" t="s">
        <v>259</v>
      </c>
    </row>
    <row r="168" spans="2:63" s="9" customFormat="1" ht="29.25" customHeight="1">
      <c r="B168" s="147"/>
      <c r="C168" s="148"/>
      <c r="D168" s="157" t="s">
        <v>117</v>
      </c>
      <c r="E168" s="157"/>
      <c r="F168" s="157"/>
      <c r="G168" s="157"/>
      <c r="H168" s="157"/>
      <c r="I168" s="157"/>
      <c r="J168" s="157"/>
      <c r="K168" s="157"/>
      <c r="L168" s="157"/>
      <c r="M168" s="157"/>
      <c r="N168" s="243">
        <f>BK168</f>
        <v>0</v>
      </c>
      <c r="O168" s="244"/>
      <c r="P168" s="244"/>
      <c r="Q168" s="244"/>
      <c r="R168" s="150"/>
      <c r="T168" s="151"/>
      <c r="U168" s="148"/>
      <c r="V168" s="148"/>
      <c r="W168" s="152">
        <f>SUM(W169:W176)</f>
        <v>0</v>
      </c>
      <c r="X168" s="148"/>
      <c r="Y168" s="152">
        <f>SUM(Y169:Y176)</f>
        <v>0</v>
      </c>
      <c r="Z168" s="148"/>
      <c r="AA168" s="153">
        <f>SUM(AA169:AA176)</f>
        <v>0</v>
      </c>
      <c r="AR168" s="154" t="s">
        <v>83</v>
      </c>
      <c r="AT168" s="155" t="s">
        <v>74</v>
      </c>
      <c r="AU168" s="155" t="s">
        <v>83</v>
      </c>
      <c r="AY168" s="154" t="s">
        <v>143</v>
      </c>
      <c r="BK168" s="156">
        <f>SUM(BK169:BK176)</f>
        <v>0</v>
      </c>
    </row>
    <row r="169" spans="2:65" s="1" customFormat="1" ht="25.5" customHeight="1">
      <c r="B169" s="129"/>
      <c r="C169" s="158" t="s">
        <v>240</v>
      </c>
      <c r="D169" s="158" t="s">
        <v>145</v>
      </c>
      <c r="E169" s="159" t="s">
        <v>260</v>
      </c>
      <c r="F169" s="250" t="s">
        <v>261</v>
      </c>
      <c r="G169" s="250"/>
      <c r="H169" s="250"/>
      <c r="I169" s="250"/>
      <c r="J169" s="160" t="s">
        <v>197</v>
      </c>
      <c r="K169" s="161">
        <v>119.416</v>
      </c>
      <c r="L169" s="248">
        <v>0</v>
      </c>
      <c r="M169" s="248"/>
      <c r="N169" s="251">
        <f aca="true" t="shared" si="5" ref="N169:N176">ROUND(L169*K169,2)</f>
        <v>0</v>
      </c>
      <c r="O169" s="251"/>
      <c r="P169" s="251"/>
      <c r="Q169" s="251"/>
      <c r="R169" s="132"/>
      <c r="T169" s="162" t="s">
        <v>5</v>
      </c>
      <c r="U169" s="44" t="s">
        <v>40</v>
      </c>
      <c r="V169" s="36"/>
      <c r="W169" s="163">
        <f aca="true" t="shared" si="6" ref="W169:W176">V169*K169</f>
        <v>0</v>
      </c>
      <c r="X169" s="163">
        <v>0</v>
      </c>
      <c r="Y169" s="163">
        <f aca="true" t="shared" si="7" ref="Y169:Y176">X169*K169</f>
        <v>0</v>
      </c>
      <c r="Z169" s="163">
        <v>0</v>
      </c>
      <c r="AA169" s="164">
        <f aca="true" t="shared" si="8" ref="AA169:AA176">Z169*K169</f>
        <v>0</v>
      </c>
      <c r="AR169" s="20" t="s">
        <v>149</v>
      </c>
      <c r="AT169" s="20" t="s">
        <v>145</v>
      </c>
      <c r="AU169" s="20" t="s">
        <v>102</v>
      </c>
      <c r="AY169" s="20" t="s">
        <v>143</v>
      </c>
      <c r="BE169" s="102">
        <f aca="true" t="shared" si="9" ref="BE169:BE176">IF(U169="základní",N169,0)</f>
        <v>0</v>
      </c>
      <c r="BF169" s="102">
        <f aca="true" t="shared" si="10" ref="BF169:BF176">IF(U169="snížená",N169,0)</f>
        <v>0</v>
      </c>
      <c r="BG169" s="102">
        <f aca="true" t="shared" si="11" ref="BG169:BG176">IF(U169="zákl. přenesená",N169,0)</f>
        <v>0</v>
      </c>
      <c r="BH169" s="102">
        <f aca="true" t="shared" si="12" ref="BH169:BH176">IF(U169="sníž. přenesená",N169,0)</f>
        <v>0</v>
      </c>
      <c r="BI169" s="102">
        <f aca="true" t="shared" si="13" ref="BI169:BI176">IF(U169="nulová",N169,0)</f>
        <v>0</v>
      </c>
      <c r="BJ169" s="20" t="s">
        <v>83</v>
      </c>
      <c r="BK169" s="102">
        <f aca="true" t="shared" si="14" ref="BK169:BK176">ROUND(L169*K169,2)</f>
        <v>0</v>
      </c>
      <c r="BL169" s="20" t="s">
        <v>149</v>
      </c>
      <c r="BM169" s="20" t="s">
        <v>262</v>
      </c>
    </row>
    <row r="170" spans="2:65" s="1" customFormat="1" ht="25.5" customHeight="1">
      <c r="B170" s="129"/>
      <c r="C170" s="158" t="s">
        <v>263</v>
      </c>
      <c r="D170" s="158" t="s">
        <v>145</v>
      </c>
      <c r="E170" s="159" t="s">
        <v>264</v>
      </c>
      <c r="F170" s="250" t="s">
        <v>265</v>
      </c>
      <c r="G170" s="250"/>
      <c r="H170" s="250"/>
      <c r="I170" s="250"/>
      <c r="J170" s="160" t="s">
        <v>197</v>
      </c>
      <c r="K170" s="161">
        <v>1671.824</v>
      </c>
      <c r="L170" s="248">
        <v>0</v>
      </c>
      <c r="M170" s="248"/>
      <c r="N170" s="251">
        <f t="shared" si="5"/>
        <v>0</v>
      </c>
      <c r="O170" s="251"/>
      <c r="P170" s="251"/>
      <c r="Q170" s="251"/>
      <c r="R170" s="132"/>
      <c r="T170" s="162" t="s">
        <v>5</v>
      </c>
      <c r="U170" s="44" t="s">
        <v>40</v>
      </c>
      <c r="V170" s="36"/>
      <c r="W170" s="163">
        <f t="shared" si="6"/>
        <v>0</v>
      </c>
      <c r="X170" s="163">
        <v>0</v>
      </c>
      <c r="Y170" s="163">
        <f t="shared" si="7"/>
        <v>0</v>
      </c>
      <c r="Z170" s="163">
        <v>0</v>
      </c>
      <c r="AA170" s="164">
        <f t="shared" si="8"/>
        <v>0</v>
      </c>
      <c r="AR170" s="20" t="s">
        <v>149</v>
      </c>
      <c r="AT170" s="20" t="s">
        <v>145</v>
      </c>
      <c r="AU170" s="20" t="s">
        <v>102</v>
      </c>
      <c r="AY170" s="20" t="s">
        <v>143</v>
      </c>
      <c r="BE170" s="102">
        <f t="shared" si="9"/>
        <v>0</v>
      </c>
      <c r="BF170" s="102">
        <f t="shared" si="10"/>
        <v>0</v>
      </c>
      <c r="BG170" s="102">
        <f t="shared" si="11"/>
        <v>0</v>
      </c>
      <c r="BH170" s="102">
        <f t="shared" si="12"/>
        <v>0</v>
      </c>
      <c r="BI170" s="102">
        <f t="shared" si="13"/>
        <v>0</v>
      </c>
      <c r="BJ170" s="20" t="s">
        <v>83</v>
      </c>
      <c r="BK170" s="102">
        <f t="shared" si="14"/>
        <v>0</v>
      </c>
      <c r="BL170" s="20" t="s">
        <v>149</v>
      </c>
      <c r="BM170" s="20" t="s">
        <v>266</v>
      </c>
    </row>
    <row r="171" spans="2:65" s="1" customFormat="1" ht="25.5" customHeight="1">
      <c r="B171" s="129"/>
      <c r="C171" s="158" t="s">
        <v>267</v>
      </c>
      <c r="D171" s="158" t="s">
        <v>145</v>
      </c>
      <c r="E171" s="159" t="s">
        <v>268</v>
      </c>
      <c r="F171" s="250" t="s">
        <v>269</v>
      </c>
      <c r="G171" s="250"/>
      <c r="H171" s="250"/>
      <c r="I171" s="250"/>
      <c r="J171" s="160" t="s">
        <v>197</v>
      </c>
      <c r="K171" s="161">
        <v>98.157</v>
      </c>
      <c r="L171" s="248">
        <v>0</v>
      </c>
      <c r="M171" s="248"/>
      <c r="N171" s="251">
        <f t="shared" si="5"/>
        <v>0</v>
      </c>
      <c r="O171" s="251"/>
      <c r="P171" s="251"/>
      <c r="Q171" s="251"/>
      <c r="R171" s="132"/>
      <c r="T171" s="162" t="s">
        <v>5</v>
      </c>
      <c r="U171" s="44" t="s">
        <v>40</v>
      </c>
      <c r="V171" s="36"/>
      <c r="W171" s="163">
        <f t="shared" si="6"/>
        <v>0</v>
      </c>
      <c r="X171" s="163">
        <v>0</v>
      </c>
      <c r="Y171" s="163">
        <f t="shared" si="7"/>
        <v>0</v>
      </c>
      <c r="Z171" s="163">
        <v>0</v>
      </c>
      <c r="AA171" s="164">
        <f t="shared" si="8"/>
        <v>0</v>
      </c>
      <c r="AR171" s="20" t="s">
        <v>149</v>
      </c>
      <c r="AT171" s="20" t="s">
        <v>145</v>
      </c>
      <c r="AU171" s="20" t="s">
        <v>102</v>
      </c>
      <c r="AY171" s="20" t="s">
        <v>143</v>
      </c>
      <c r="BE171" s="102">
        <f t="shared" si="9"/>
        <v>0</v>
      </c>
      <c r="BF171" s="102">
        <f t="shared" si="10"/>
        <v>0</v>
      </c>
      <c r="BG171" s="102">
        <f t="shared" si="11"/>
        <v>0</v>
      </c>
      <c r="BH171" s="102">
        <f t="shared" si="12"/>
        <v>0</v>
      </c>
      <c r="BI171" s="102">
        <f t="shared" si="13"/>
        <v>0</v>
      </c>
      <c r="BJ171" s="20" t="s">
        <v>83</v>
      </c>
      <c r="BK171" s="102">
        <f t="shared" si="14"/>
        <v>0</v>
      </c>
      <c r="BL171" s="20" t="s">
        <v>149</v>
      </c>
      <c r="BM171" s="20" t="s">
        <v>270</v>
      </c>
    </row>
    <row r="172" spans="2:65" s="1" customFormat="1" ht="25.5" customHeight="1">
      <c r="B172" s="129"/>
      <c r="C172" s="158" t="s">
        <v>271</v>
      </c>
      <c r="D172" s="158" t="s">
        <v>145</v>
      </c>
      <c r="E172" s="159" t="s">
        <v>272</v>
      </c>
      <c r="F172" s="250" t="s">
        <v>273</v>
      </c>
      <c r="G172" s="250"/>
      <c r="H172" s="250"/>
      <c r="I172" s="250"/>
      <c r="J172" s="160" t="s">
        <v>197</v>
      </c>
      <c r="K172" s="161">
        <v>1374.198</v>
      </c>
      <c r="L172" s="248">
        <v>0</v>
      </c>
      <c r="M172" s="248"/>
      <c r="N172" s="251">
        <f t="shared" si="5"/>
        <v>0</v>
      </c>
      <c r="O172" s="251"/>
      <c r="P172" s="251"/>
      <c r="Q172" s="251"/>
      <c r="R172" s="132"/>
      <c r="T172" s="162" t="s">
        <v>5</v>
      </c>
      <c r="U172" s="44" t="s">
        <v>40</v>
      </c>
      <c r="V172" s="36"/>
      <c r="W172" s="163">
        <f t="shared" si="6"/>
        <v>0</v>
      </c>
      <c r="X172" s="163">
        <v>0</v>
      </c>
      <c r="Y172" s="163">
        <f t="shared" si="7"/>
        <v>0</v>
      </c>
      <c r="Z172" s="163">
        <v>0</v>
      </c>
      <c r="AA172" s="164">
        <f t="shared" si="8"/>
        <v>0</v>
      </c>
      <c r="AR172" s="20" t="s">
        <v>149</v>
      </c>
      <c r="AT172" s="20" t="s">
        <v>145</v>
      </c>
      <c r="AU172" s="20" t="s">
        <v>102</v>
      </c>
      <c r="AY172" s="20" t="s">
        <v>143</v>
      </c>
      <c r="BE172" s="102">
        <f t="shared" si="9"/>
        <v>0</v>
      </c>
      <c r="BF172" s="102">
        <f t="shared" si="10"/>
        <v>0</v>
      </c>
      <c r="BG172" s="102">
        <f t="shared" si="11"/>
        <v>0</v>
      </c>
      <c r="BH172" s="102">
        <f t="shared" si="12"/>
        <v>0</v>
      </c>
      <c r="BI172" s="102">
        <f t="shared" si="13"/>
        <v>0</v>
      </c>
      <c r="BJ172" s="20" t="s">
        <v>83</v>
      </c>
      <c r="BK172" s="102">
        <f t="shared" si="14"/>
        <v>0</v>
      </c>
      <c r="BL172" s="20" t="s">
        <v>149</v>
      </c>
      <c r="BM172" s="20" t="s">
        <v>274</v>
      </c>
    </row>
    <row r="173" spans="2:65" s="1" customFormat="1" ht="25.5" customHeight="1">
      <c r="B173" s="129"/>
      <c r="C173" s="158" t="s">
        <v>275</v>
      </c>
      <c r="D173" s="158" t="s">
        <v>145</v>
      </c>
      <c r="E173" s="159" t="s">
        <v>276</v>
      </c>
      <c r="F173" s="250" t="s">
        <v>277</v>
      </c>
      <c r="G173" s="250"/>
      <c r="H173" s="250"/>
      <c r="I173" s="250"/>
      <c r="J173" s="160" t="s">
        <v>197</v>
      </c>
      <c r="K173" s="161">
        <v>217.573</v>
      </c>
      <c r="L173" s="248">
        <v>0</v>
      </c>
      <c r="M173" s="248"/>
      <c r="N173" s="251">
        <f t="shared" si="5"/>
        <v>0</v>
      </c>
      <c r="O173" s="251"/>
      <c r="P173" s="251"/>
      <c r="Q173" s="251"/>
      <c r="R173" s="132"/>
      <c r="T173" s="162" t="s">
        <v>5</v>
      </c>
      <c r="U173" s="44" t="s">
        <v>40</v>
      </c>
      <c r="V173" s="36"/>
      <c r="W173" s="163">
        <f t="shared" si="6"/>
        <v>0</v>
      </c>
      <c r="X173" s="163">
        <v>0</v>
      </c>
      <c r="Y173" s="163">
        <f t="shared" si="7"/>
        <v>0</v>
      </c>
      <c r="Z173" s="163">
        <v>0</v>
      </c>
      <c r="AA173" s="164">
        <f t="shared" si="8"/>
        <v>0</v>
      </c>
      <c r="AR173" s="20" t="s">
        <v>149</v>
      </c>
      <c r="AT173" s="20" t="s">
        <v>145</v>
      </c>
      <c r="AU173" s="20" t="s">
        <v>102</v>
      </c>
      <c r="AY173" s="20" t="s">
        <v>143</v>
      </c>
      <c r="BE173" s="102">
        <f t="shared" si="9"/>
        <v>0</v>
      </c>
      <c r="BF173" s="102">
        <f t="shared" si="10"/>
        <v>0</v>
      </c>
      <c r="BG173" s="102">
        <f t="shared" si="11"/>
        <v>0</v>
      </c>
      <c r="BH173" s="102">
        <f t="shared" si="12"/>
        <v>0</v>
      </c>
      <c r="BI173" s="102">
        <f t="shared" si="13"/>
        <v>0</v>
      </c>
      <c r="BJ173" s="20" t="s">
        <v>83</v>
      </c>
      <c r="BK173" s="102">
        <f t="shared" si="14"/>
        <v>0</v>
      </c>
      <c r="BL173" s="20" t="s">
        <v>149</v>
      </c>
      <c r="BM173" s="20" t="s">
        <v>278</v>
      </c>
    </row>
    <row r="174" spans="2:65" s="1" customFormat="1" ht="38.25" customHeight="1">
      <c r="B174" s="129"/>
      <c r="C174" s="158" t="s">
        <v>279</v>
      </c>
      <c r="D174" s="158" t="s">
        <v>145</v>
      </c>
      <c r="E174" s="159" t="s">
        <v>280</v>
      </c>
      <c r="F174" s="250" t="s">
        <v>281</v>
      </c>
      <c r="G174" s="250"/>
      <c r="H174" s="250"/>
      <c r="I174" s="250"/>
      <c r="J174" s="160" t="s">
        <v>197</v>
      </c>
      <c r="K174" s="161">
        <v>71.56</v>
      </c>
      <c r="L174" s="248">
        <v>0</v>
      </c>
      <c r="M174" s="248"/>
      <c r="N174" s="251">
        <f t="shared" si="5"/>
        <v>0</v>
      </c>
      <c r="O174" s="251"/>
      <c r="P174" s="251"/>
      <c r="Q174" s="251"/>
      <c r="R174" s="132"/>
      <c r="T174" s="162" t="s">
        <v>5</v>
      </c>
      <c r="U174" s="44" t="s">
        <v>40</v>
      </c>
      <c r="V174" s="36"/>
      <c r="W174" s="163">
        <f t="shared" si="6"/>
        <v>0</v>
      </c>
      <c r="X174" s="163">
        <v>0</v>
      </c>
      <c r="Y174" s="163">
        <f t="shared" si="7"/>
        <v>0</v>
      </c>
      <c r="Z174" s="163">
        <v>0</v>
      </c>
      <c r="AA174" s="164">
        <f t="shared" si="8"/>
        <v>0</v>
      </c>
      <c r="AR174" s="20" t="s">
        <v>149</v>
      </c>
      <c r="AT174" s="20" t="s">
        <v>145</v>
      </c>
      <c r="AU174" s="20" t="s">
        <v>102</v>
      </c>
      <c r="AY174" s="20" t="s">
        <v>143</v>
      </c>
      <c r="BE174" s="102">
        <f t="shared" si="9"/>
        <v>0</v>
      </c>
      <c r="BF174" s="102">
        <f t="shared" si="10"/>
        <v>0</v>
      </c>
      <c r="BG174" s="102">
        <f t="shared" si="11"/>
        <v>0</v>
      </c>
      <c r="BH174" s="102">
        <f t="shared" si="12"/>
        <v>0</v>
      </c>
      <c r="BI174" s="102">
        <f t="shared" si="13"/>
        <v>0</v>
      </c>
      <c r="BJ174" s="20" t="s">
        <v>83</v>
      </c>
      <c r="BK174" s="102">
        <f t="shared" si="14"/>
        <v>0</v>
      </c>
      <c r="BL174" s="20" t="s">
        <v>149</v>
      </c>
      <c r="BM174" s="20" t="s">
        <v>282</v>
      </c>
    </row>
    <row r="175" spans="2:65" s="1" customFormat="1" ht="38.25" customHeight="1">
      <c r="B175" s="129"/>
      <c r="C175" s="158" t="s">
        <v>283</v>
      </c>
      <c r="D175" s="158" t="s">
        <v>145</v>
      </c>
      <c r="E175" s="159" t="s">
        <v>284</v>
      </c>
      <c r="F175" s="250" t="s">
        <v>285</v>
      </c>
      <c r="G175" s="250"/>
      <c r="H175" s="250"/>
      <c r="I175" s="250"/>
      <c r="J175" s="160" t="s">
        <v>197</v>
      </c>
      <c r="K175" s="161">
        <v>26.597</v>
      </c>
      <c r="L175" s="248">
        <v>0</v>
      </c>
      <c r="M175" s="248"/>
      <c r="N175" s="251">
        <f t="shared" si="5"/>
        <v>0</v>
      </c>
      <c r="O175" s="251"/>
      <c r="P175" s="251"/>
      <c r="Q175" s="251"/>
      <c r="R175" s="132"/>
      <c r="T175" s="162" t="s">
        <v>5</v>
      </c>
      <c r="U175" s="44" t="s">
        <v>40</v>
      </c>
      <c r="V175" s="36"/>
      <c r="W175" s="163">
        <f t="shared" si="6"/>
        <v>0</v>
      </c>
      <c r="X175" s="163">
        <v>0</v>
      </c>
      <c r="Y175" s="163">
        <f t="shared" si="7"/>
        <v>0</v>
      </c>
      <c r="Z175" s="163">
        <v>0</v>
      </c>
      <c r="AA175" s="164">
        <f t="shared" si="8"/>
        <v>0</v>
      </c>
      <c r="AR175" s="20" t="s">
        <v>149</v>
      </c>
      <c r="AT175" s="20" t="s">
        <v>145</v>
      </c>
      <c r="AU175" s="20" t="s">
        <v>102</v>
      </c>
      <c r="AY175" s="20" t="s">
        <v>143</v>
      </c>
      <c r="BE175" s="102">
        <f t="shared" si="9"/>
        <v>0</v>
      </c>
      <c r="BF175" s="102">
        <f t="shared" si="10"/>
        <v>0</v>
      </c>
      <c r="BG175" s="102">
        <f t="shared" si="11"/>
        <v>0</v>
      </c>
      <c r="BH175" s="102">
        <f t="shared" si="12"/>
        <v>0</v>
      </c>
      <c r="BI175" s="102">
        <f t="shared" si="13"/>
        <v>0</v>
      </c>
      <c r="BJ175" s="20" t="s">
        <v>83</v>
      </c>
      <c r="BK175" s="102">
        <f t="shared" si="14"/>
        <v>0</v>
      </c>
      <c r="BL175" s="20" t="s">
        <v>149</v>
      </c>
      <c r="BM175" s="20" t="s">
        <v>286</v>
      </c>
    </row>
    <row r="176" spans="2:65" s="1" customFormat="1" ht="38.25" customHeight="1">
      <c r="B176" s="129"/>
      <c r="C176" s="158" t="s">
        <v>11</v>
      </c>
      <c r="D176" s="158" t="s">
        <v>145</v>
      </c>
      <c r="E176" s="159" t="s">
        <v>287</v>
      </c>
      <c r="F176" s="250" t="s">
        <v>288</v>
      </c>
      <c r="G176" s="250"/>
      <c r="H176" s="250"/>
      <c r="I176" s="250"/>
      <c r="J176" s="160" t="s">
        <v>197</v>
      </c>
      <c r="K176" s="161">
        <v>119.416</v>
      </c>
      <c r="L176" s="248">
        <v>0</v>
      </c>
      <c r="M176" s="248"/>
      <c r="N176" s="251">
        <f t="shared" si="5"/>
        <v>0</v>
      </c>
      <c r="O176" s="251"/>
      <c r="P176" s="251"/>
      <c r="Q176" s="251"/>
      <c r="R176" s="132"/>
      <c r="T176" s="162" t="s">
        <v>5</v>
      </c>
      <c r="U176" s="44" t="s">
        <v>40</v>
      </c>
      <c r="V176" s="36"/>
      <c r="W176" s="163">
        <f t="shared" si="6"/>
        <v>0</v>
      </c>
      <c r="X176" s="163">
        <v>0</v>
      </c>
      <c r="Y176" s="163">
        <f t="shared" si="7"/>
        <v>0</v>
      </c>
      <c r="Z176" s="163">
        <v>0</v>
      </c>
      <c r="AA176" s="164">
        <f t="shared" si="8"/>
        <v>0</v>
      </c>
      <c r="AR176" s="20" t="s">
        <v>149</v>
      </c>
      <c r="AT176" s="20" t="s">
        <v>145</v>
      </c>
      <c r="AU176" s="20" t="s">
        <v>102</v>
      </c>
      <c r="AY176" s="20" t="s">
        <v>143</v>
      </c>
      <c r="BE176" s="102">
        <f t="shared" si="9"/>
        <v>0</v>
      </c>
      <c r="BF176" s="102">
        <f t="shared" si="10"/>
        <v>0</v>
      </c>
      <c r="BG176" s="102">
        <f t="shared" si="11"/>
        <v>0</v>
      </c>
      <c r="BH176" s="102">
        <f t="shared" si="12"/>
        <v>0</v>
      </c>
      <c r="BI176" s="102">
        <f t="shared" si="13"/>
        <v>0</v>
      </c>
      <c r="BJ176" s="20" t="s">
        <v>83</v>
      </c>
      <c r="BK176" s="102">
        <f t="shared" si="14"/>
        <v>0</v>
      </c>
      <c r="BL176" s="20" t="s">
        <v>149</v>
      </c>
      <c r="BM176" s="20" t="s">
        <v>289</v>
      </c>
    </row>
    <row r="177" spans="2:63" s="9" customFormat="1" ht="29.25" customHeight="1">
      <c r="B177" s="147"/>
      <c r="C177" s="148"/>
      <c r="D177" s="157" t="s">
        <v>118</v>
      </c>
      <c r="E177" s="157"/>
      <c r="F177" s="157"/>
      <c r="G177" s="157"/>
      <c r="H177" s="157"/>
      <c r="I177" s="157"/>
      <c r="J177" s="157"/>
      <c r="K177" s="157"/>
      <c r="L177" s="157"/>
      <c r="M177" s="157"/>
      <c r="N177" s="243">
        <f>BK177</f>
        <v>0</v>
      </c>
      <c r="O177" s="244"/>
      <c r="P177" s="244"/>
      <c r="Q177" s="244"/>
      <c r="R177" s="150"/>
      <c r="T177" s="151"/>
      <c r="U177" s="148"/>
      <c r="V177" s="148"/>
      <c r="W177" s="152">
        <f>W178</f>
        <v>0</v>
      </c>
      <c r="X177" s="148"/>
      <c r="Y177" s="152">
        <f>Y178</f>
        <v>0</v>
      </c>
      <c r="Z177" s="148"/>
      <c r="AA177" s="153">
        <f>AA178</f>
        <v>0</v>
      </c>
      <c r="AR177" s="154" t="s">
        <v>83</v>
      </c>
      <c r="AT177" s="155" t="s">
        <v>74</v>
      </c>
      <c r="AU177" s="155" t="s">
        <v>83</v>
      </c>
      <c r="AY177" s="154" t="s">
        <v>143</v>
      </c>
      <c r="BK177" s="156">
        <f>BK178</f>
        <v>0</v>
      </c>
    </row>
    <row r="178" spans="2:65" s="1" customFormat="1" ht="38.25" customHeight="1">
      <c r="B178" s="129"/>
      <c r="C178" s="158" t="s">
        <v>290</v>
      </c>
      <c r="D178" s="158" t="s">
        <v>145</v>
      </c>
      <c r="E178" s="159" t="s">
        <v>291</v>
      </c>
      <c r="F178" s="250" t="s">
        <v>292</v>
      </c>
      <c r="G178" s="250"/>
      <c r="H178" s="250"/>
      <c r="I178" s="250"/>
      <c r="J178" s="160" t="s">
        <v>197</v>
      </c>
      <c r="K178" s="161">
        <v>288.591</v>
      </c>
      <c r="L178" s="248">
        <v>0</v>
      </c>
      <c r="M178" s="248"/>
      <c r="N178" s="251">
        <f>ROUND(L178*K178,2)</f>
        <v>0</v>
      </c>
      <c r="O178" s="251"/>
      <c r="P178" s="251"/>
      <c r="Q178" s="251"/>
      <c r="R178" s="132"/>
      <c r="T178" s="162" t="s">
        <v>5</v>
      </c>
      <c r="U178" s="44" t="s">
        <v>40</v>
      </c>
      <c r="V178" s="36"/>
      <c r="W178" s="163">
        <f>V178*K178</f>
        <v>0</v>
      </c>
      <c r="X178" s="163">
        <v>0</v>
      </c>
      <c r="Y178" s="163">
        <f>X178*K178</f>
        <v>0</v>
      </c>
      <c r="Z178" s="163">
        <v>0</v>
      </c>
      <c r="AA178" s="164">
        <f>Z178*K178</f>
        <v>0</v>
      </c>
      <c r="AR178" s="20" t="s">
        <v>149</v>
      </c>
      <c r="AT178" s="20" t="s">
        <v>145</v>
      </c>
      <c r="AU178" s="20" t="s">
        <v>102</v>
      </c>
      <c r="AY178" s="20" t="s">
        <v>143</v>
      </c>
      <c r="BE178" s="102">
        <f>IF(U178="základní",N178,0)</f>
        <v>0</v>
      </c>
      <c r="BF178" s="102">
        <f>IF(U178="snížená",N178,0)</f>
        <v>0</v>
      </c>
      <c r="BG178" s="102">
        <f>IF(U178="zákl. přenesená",N178,0)</f>
        <v>0</v>
      </c>
      <c r="BH178" s="102">
        <f>IF(U178="sníž. přenesená",N178,0)</f>
        <v>0</v>
      </c>
      <c r="BI178" s="102">
        <f>IF(U178="nulová",N178,0)</f>
        <v>0</v>
      </c>
      <c r="BJ178" s="20" t="s">
        <v>83</v>
      </c>
      <c r="BK178" s="102">
        <f>ROUND(L178*K178,2)</f>
        <v>0</v>
      </c>
      <c r="BL178" s="20" t="s">
        <v>149</v>
      </c>
      <c r="BM178" s="20" t="s">
        <v>293</v>
      </c>
    </row>
    <row r="179" spans="2:63" s="1" customFormat="1" ht="49.5" customHeight="1">
      <c r="B179" s="35"/>
      <c r="C179" s="36"/>
      <c r="D179" s="149" t="s">
        <v>294</v>
      </c>
      <c r="E179" s="36"/>
      <c r="F179" s="36"/>
      <c r="G179" s="36"/>
      <c r="H179" s="36"/>
      <c r="I179" s="36"/>
      <c r="J179" s="36"/>
      <c r="K179" s="36"/>
      <c r="L179" s="36"/>
      <c r="M179" s="36"/>
      <c r="N179" s="245">
        <f aca="true" t="shared" si="15" ref="N179:N184">BK179</f>
        <v>0</v>
      </c>
      <c r="O179" s="246"/>
      <c r="P179" s="246"/>
      <c r="Q179" s="246"/>
      <c r="R179" s="37"/>
      <c r="T179" s="185"/>
      <c r="U179" s="36"/>
      <c r="V179" s="36"/>
      <c r="W179" s="36"/>
      <c r="X179" s="36"/>
      <c r="Y179" s="36"/>
      <c r="Z179" s="36"/>
      <c r="AA179" s="74"/>
      <c r="AT179" s="20" t="s">
        <v>74</v>
      </c>
      <c r="AU179" s="20" t="s">
        <v>75</v>
      </c>
      <c r="AY179" s="20" t="s">
        <v>295</v>
      </c>
      <c r="BK179" s="102">
        <f>SUM(BK180:BK184)</f>
        <v>0</v>
      </c>
    </row>
    <row r="180" spans="2:63" s="1" customFormat="1" ht="21.75" customHeight="1">
      <c r="B180" s="35"/>
      <c r="C180" s="186" t="s">
        <v>5</v>
      </c>
      <c r="D180" s="186" t="s">
        <v>145</v>
      </c>
      <c r="E180" s="187" t="s">
        <v>5</v>
      </c>
      <c r="F180" s="247" t="s">
        <v>5</v>
      </c>
      <c r="G180" s="247"/>
      <c r="H180" s="247"/>
      <c r="I180" s="247"/>
      <c r="J180" s="188" t="s">
        <v>5</v>
      </c>
      <c r="K180" s="189"/>
      <c r="L180" s="248"/>
      <c r="M180" s="249"/>
      <c r="N180" s="249">
        <f t="shared" si="15"/>
        <v>0</v>
      </c>
      <c r="O180" s="249"/>
      <c r="P180" s="249"/>
      <c r="Q180" s="249"/>
      <c r="R180" s="37"/>
      <c r="T180" s="162" t="s">
        <v>5</v>
      </c>
      <c r="U180" s="190" t="s">
        <v>40</v>
      </c>
      <c r="V180" s="36"/>
      <c r="W180" s="36"/>
      <c r="X180" s="36"/>
      <c r="Y180" s="36"/>
      <c r="Z180" s="36"/>
      <c r="AA180" s="74"/>
      <c r="AT180" s="20" t="s">
        <v>295</v>
      </c>
      <c r="AU180" s="20" t="s">
        <v>83</v>
      </c>
      <c r="AY180" s="20" t="s">
        <v>295</v>
      </c>
      <c r="BE180" s="102">
        <f>IF(U180="základní",N180,0)</f>
        <v>0</v>
      </c>
      <c r="BF180" s="102">
        <f>IF(U180="snížená",N180,0)</f>
        <v>0</v>
      </c>
      <c r="BG180" s="102">
        <f>IF(U180="zákl. přenesená",N180,0)</f>
        <v>0</v>
      </c>
      <c r="BH180" s="102">
        <f>IF(U180="sníž. přenesená",N180,0)</f>
        <v>0</v>
      </c>
      <c r="BI180" s="102">
        <f>IF(U180="nulová",N180,0)</f>
        <v>0</v>
      </c>
      <c r="BJ180" s="20" t="s">
        <v>83</v>
      </c>
      <c r="BK180" s="102">
        <f>L180*K180</f>
        <v>0</v>
      </c>
    </row>
    <row r="181" spans="2:63" s="1" customFormat="1" ht="21.75" customHeight="1">
      <c r="B181" s="35"/>
      <c r="C181" s="186" t="s">
        <v>5</v>
      </c>
      <c r="D181" s="186" t="s">
        <v>145</v>
      </c>
      <c r="E181" s="187" t="s">
        <v>5</v>
      </c>
      <c r="F181" s="247" t="s">
        <v>5</v>
      </c>
      <c r="G181" s="247"/>
      <c r="H181" s="247"/>
      <c r="I181" s="247"/>
      <c r="J181" s="188" t="s">
        <v>5</v>
      </c>
      <c r="K181" s="189"/>
      <c r="L181" s="248"/>
      <c r="M181" s="249"/>
      <c r="N181" s="249">
        <f t="shared" si="15"/>
        <v>0</v>
      </c>
      <c r="O181" s="249"/>
      <c r="P181" s="249"/>
      <c r="Q181" s="249"/>
      <c r="R181" s="37"/>
      <c r="T181" s="162" t="s">
        <v>5</v>
      </c>
      <c r="U181" s="190" t="s">
        <v>40</v>
      </c>
      <c r="V181" s="36"/>
      <c r="W181" s="36"/>
      <c r="X181" s="36"/>
      <c r="Y181" s="36"/>
      <c r="Z181" s="36"/>
      <c r="AA181" s="74"/>
      <c r="AT181" s="20" t="s">
        <v>295</v>
      </c>
      <c r="AU181" s="20" t="s">
        <v>83</v>
      </c>
      <c r="AY181" s="20" t="s">
        <v>295</v>
      </c>
      <c r="BE181" s="102">
        <f>IF(U181="základní",N181,0)</f>
        <v>0</v>
      </c>
      <c r="BF181" s="102">
        <f>IF(U181="snížená",N181,0)</f>
        <v>0</v>
      </c>
      <c r="BG181" s="102">
        <f>IF(U181="zákl. přenesená",N181,0)</f>
        <v>0</v>
      </c>
      <c r="BH181" s="102">
        <f>IF(U181="sníž. přenesená",N181,0)</f>
        <v>0</v>
      </c>
      <c r="BI181" s="102">
        <f>IF(U181="nulová",N181,0)</f>
        <v>0</v>
      </c>
      <c r="BJ181" s="20" t="s">
        <v>83</v>
      </c>
      <c r="BK181" s="102">
        <f>L181*K181</f>
        <v>0</v>
      </c>
    </row>
    <row r="182" spans="2:63" s="1" customFormat="1" ht="21.75" customHeight="1">
      <c r="B182" s="35"/>
      <c r="C182" s="186" t="s">
        <v>5</v>
      </c>
      <c r="D182" s="186" t="s">
        <v>145</v>
      </c>
      <c r="E182" s="187" t="s">
        <v>5</v>
      </c>
      <c r="F182" s="247" t="s">
        <v>5</v>
      </c>
      <c r="G182" s="247"/>
      <c r="H182" s="247"/>
      <c r="I182" s="247"/>
      <c r="J182" s="188" t="s">
        <v>5</v>
      </c>
      <c r="K182" s="189"/>
      <c r="L182" s="248"/>
      <c r="M182" s="249"/>
      <c r="N182" s="249">
        <f t="shared" si="15"/>
        <v>0</v>
      </c>
      <c r="O182" s="249"/>
      <c r="P182" s="249"/>
      <c r="Q182" s="249"/>
      <c r="R182" s="37"/>
      <c r="T182" s="162" t="s">
        <v>5</v>
      </c>
      <c r="U182" s="190" t="s">
        <v>40</v>
      </c>
      <c r="V182" s="36"/>
      <c r="W182" s="36"/>
      <c r="X182" s="36"/>
      <c r="Y182" s="36"/>
      <c r="Z182" s="36"/>
      <c r="AA182" s="74"/>
      <c r="AT182" s="20" t="s">
        <v>295</v>
      </c>
      <c r="AU182" s="20" t="s">
        <v>83</v>
      </c>
      <c r="AY182" s="20" t="s">
        <v>295</v>
      </c>
      <c r="BE182" s="102">
        <f>IF(U182="základní",N182,0)</f>
        <v>0</v>
      </c>
      <c r="BF182" s="102">
        <f>IF(U182="snížená",N182,0)</f>
        <v>0</v>
      </c>
      <c r="BG182" s="102">
        <f>IF(U182="zákl. přenesená",N182,0)</f>
        <v>0</v>
      </c>
      <c r="BH182" s="102">
        <f>IF(U182="sníž. přenesená",N182,0)</f>
        <v>0</v>
      </c>
      <c r="BI182" s="102">
        <f>IF(U182="nulová",N182,0)</f>
        <v>0</v>
      </c>
      <c r="BJ182" s="20" t="s">
        <v>83</v>
      </c>
      <c r="BK182" s="102">
        <f>L182*K182</f>
        <v>0</v>
      </c>
    </row>
    <row r="183" spans="2:63" s="1" customFormat="1" ht="21.75" customHeight="1">
      <c r="B183" s="35"/>
      <c r="C183" s="186" t="s">
        <v>5</v>
      </c>
      <c r="D183" s="186" t="s">
        <v>145</v>
      </c>
      <c r="E183" s="187" t="s">
        <v>5</v>
      </c>
      <c r="F183" s="247" t="s">
        <v>5</v>
      </c>
      <c r="G183" s="247"/>
      <c r="H183" s="247"/>
      <c r="I183" s="247"/>
      <c r="J183" s="188" t="s">
        <v>5</v>
      </c>
      <c r="K183" s="189"/>
      <c r="L183" s="248"/>
      <c r="M183" s="249"/>
      <c r="N183" s="249">
        <f t="shared" si="15"/>
        <v>0</v>
      </c>
      <c r="O183" s="249"/>
      <c r="P183" s="249"/>
      <c r="Q183" s="249"/>
      <c r="R183" s="37"/>
      <c r="T183" s="162" t="s">
        <v>5</v>
      </c>
      <c r="U183" s="190" t="s">
        <v>40</v>
      </c>
      <c r="V183" s="36"/>
      <c r="W183" s="36"/>
      <c r="X183" s="36"/>
      <c r="Y183" s="36"/>
      <c r="Z183" s="36"/>
      <c r="AA183" s="74"/>
      <c r="AT183" s="20" t="s">
        <v>295</v>
      </c>
      <c r="AU183" s="20" t="s">
        <v>83</v>
      </c>
      <c r="AY183" s="20" t="s">
        <v>295</v>
      </c>
      <c r="BE183" s="102">
        <f>IF(U183="základní",N183,0)</f>
        <v>0</v>
      </c>
      <c r="BF183" s="102">
        <f>IF(U183="snížená",N183,0)</f>
        <v>0</v>
      </c>
      <c r="BG183" s="102">
        <f>IF(U183="zákl. přenesená",N183,0)</f>
        <v>0</v>
      </c>
      <c r="BH183" s="102">
        <f>IF(U183="sníž. přenesená",N183,0)</f>
        <v>0</v>
      </c>
      <c r="BI183" s="102">
        <f>IF(U183="nulová",N183,0)</f>
        <v>0</v>
      </c>
      <c r="BJ183" s="20" t="s">
        <v>83</v>
      </c>
      <c r="BK183" s="102">
        <f>L183*K183</f>
        <v>0</v>
      </c>
    </row>
    <row r="184" spans="2:63" s="1" customFormat="1" ht="21.75" customHeight="1">
      <c r="B184" s="35"/>
      <c r="C184" s="186" t="s">
        <v>5</v>
      </c>
      <c r="D184" s="186" t="s">
        <v>145</v>
      </c>
      <c r="E184" s="187" t="s">
        <v>5</v>
      </c>
      <c r="F184" s="247" t="s">
        <v>5</v>
      </c>
      <c r="G184" s="247"/>
      <c r="H184" s="247"/>
      <c r="I184" s="247"/>
      <c r="J184" s="188" t="s">
        <v>5</v>
      </c>
      <c r="K184" s="189"/>
      <c r="L184" s="248"/>
      <c r="M184" s="249"/>
      <c r="N184" s="249">
        <f t="shared" si="15"/>
        <v>0</v>
      </c>
      <c r="O184" s="249"/>
      <c r="P184" s="249"/>
      <c r="Q184" s="249"/>
      <c r="R184" s="37"/>
      <c r="T184" s="162" t="s">
        <v>5</v>
      </c>
      <c r="U184" s="190" t="s">
        <v>40</v>
      </c>
      <c r="V184" s="56"/>
      <c r="W184" s="56"/>
      <c r="X184" s="56"/>
      <c r="Y184" s="56"/>
      <c r="Z184" s="56"/>
      <c r="AA184" s="58"/>
      <c r="AT184" s="20" t="s">
        <v>295</v>
      </c>
      <c r="AU184" s="20" t="s">
        <v>83</v>
      </c>
      <c r="AY184" s="20" t="s">
        <v>295</v>
      </c>
      <c r="BE184" s="102">
        <f>IF(U184="základní",N184,0)</f>
        <v>0</v>
      </c>
      <c r="BF184" s="102">
        <f>IF(U184="snížená",N184,0)</f>
        <v>0</v>
      </c>
      <c r="BG184" s="102">
        <f>IF(U184="zákl. přenesená",N184,0)</f>
        <v>0</v>
      </c>
      <c r="BH184" s="102">
        <f>IF(U184="sníž. přenesená",N184,0)</f>
        <v>0</v>
      </c>
      <c r="BI184" s="102">
        <f>IF(U184="nulová",N184,0)</f>
        <v>0</v>
      </c>
      <c r="BJ184" s="20" t="s">
        <v>83</v>
      </c>
      <c r="BK184" s="102">
        <f>L184*K184</f>
        <v>0</v>
      </c>
    </row>
    <row r="185" spans="2:18" s="1" customFormat="1" ht="6.75" customHeight="1">
      <c r="B185" s="59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1"/>
    </row>
  </sheetData>
  <sheetProtection/>
  <mergeCells count="212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F142:I142"/>
    <mergeCell ref="L142:M142"/>
    <mergeCell ref="N142:Q142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N155:Q155"/>
    <mergeCell ref="F156:I156"/>
    <mergeCell ref="L156:M156"/>
    <mergeCell ref="N156:Q156"/>
    <mergeCell ref="F157:I157"/>
    <mergeCell ref="L157:M157"/>
    <mergeCell ref="N157:Q157"/>
    <mergeCell ref="F149:I149"/>
    <mergeCell ref="L149:M149"/>
    <mergeCell ref="N149:Q149"/>
    <mergeCell ref="F151:I151"/>
    <mergeCell ref="L151:M151"/>
    <mergeCell ref="N151:Q151"/>
    <mergeCell ref="F152:I152"/>
    <mergeCell ref="F154:I154"/>
    <mergeCell ref="L154:M154"/>
    <mergeCell ref="N154:Q154"/>
    <mergeCell ref="F169:I169"/>
    <mergeCell ref="L169:M169"/>
    <mergeCell ref="N169:Q169"/>
    <mergeCell ref="F170:I170"/>
    <mergeCell ref="L170:M170"/>
    <mergeCell ref="N170:Q170"/>
    <mergeCell ref="F162:I162"/>
    <mergeCell ref="L162:M162"/>
    <mergeCell ref="N162:Q162"/>
    <mergeCell ref="F163:I163"/>
    <mergeCell ref="L163:M163"/>
    <mergeCell ref="N163:Q163"/>
    <mergeCell ref="F164:I164"/>
    <mergeCell ref="F165:I165"/>
    <mergeCell ref="L165:M165"/>
    <mergeCell ref="N165:Q165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N177:Q177"/>
    <mergeCell ref="N179:Q179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78:I178"/>
    <mergeCell ref="L178:M178"/>
    <mergeCell ref="N178:Q178"/>
    <mergeCell ref="F180:I180"/>
    <mergeCell ref="L180:M180"/>
    <mergeCell ref="N180:Q180"/>
    <mergeCell ref="F181:I181"/>
    <mergeCell ref="L181:M181"/>
    <mergeCell ref="N181:Q181"/>
    <mergeCell ref="H1:K1"/>
    <mergeCell ref="S2:AC2"/>
    <mergeCell ref="N123:Q123"/>
    <mergeCell ref="N124:Q124"/>
    <mergeCell ref="N125:Q125"/>
    <mergeCell ref="N150:Q150"/>
    <mergeCell ref="N153:Q153"/>
    <mergeCell ref="N159:Q159"/>
    <mergeCell ref="N168:Q168"/>
    <mergeCell ref="F166:I166"/>
    <mergeCell ref="F167:I167"/>
    <mergeCell ref="L167:M167"/>
    <mergeCell ref="N167:Q167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5:I155"/>
    <mergeCell ref="L155:M155"/>
  </mergeCells>
  <dataValidations count="2">
    <dataValidation type="list" allowBlank="1" showInputMessage="1" showErrorMessage="1" error="Povoleny jsou hodnoty K, M." sqref="D180:D185">
      <formula1>"K, M"</formula1>
    </dataValidation>
    <dataValidation type="list" allowBlank="1" showInputMessage="1" showErrorMessage="1" error="Povoleny jsou hodnoty základní, snížená, zákl. přenesená, sníž. přenesená, nulová." sqref="U180:U18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smutna</dc:creator>
  <cp:keywords/>
  <dc:description/>
  <cp:lastModifiedBy>richard.nemec</cp:lastModifiedBy>
  <cp:lastPrinted>2018-10-15T05:36:12Z</cp:lastPrinted>
  <dcterms:created xsi:type="dcterms:W3CDTF">2018-10-15T05:33:43Z</dcterms:created>
  <dcterms:modified xsi:type="dcterms:W3CDTF">2018-10-22T10:55:54Z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