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Sumna ZZS (Atelier 2002)\DPS\"/>
    </mc:Choice>
  </mc:AlternateContent>
  <xr:revisionPtr revIDLastSave="3" documentId="13_ncr:40019_{1C9D7D55-BE81-4654-BABC-82A04968AA2E}" xr6:coauthVersionLast="34" xr6:coauthVersionMax="34" xr10:uidLastSave="{071B694A-4083-4A1C-BFCA-69D9790A0DE6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Rekapitulace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Rekapitulace!$H$41</definedName>
    <definedName name="CenaCelkem">Rekapitulace!$G$30</definedName>
    <definedName name="CenaCelkemBezDPH">Rekapitulace!$G$29</definedName>
    <definedName name="CenaCelkemVypocet" localSheetId="1">Rekapitulace!$I$41</definedName>
    <definedName name="cisloobjektu">Rekapitulace!$C$3</definedName>
    <definedName name="CisloRozpoctu">'[1]Krycí list'!$C$2</definedName>
    <definedName name="CisloStavby" localSheetId="1">Rekapitulace!$C$2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Rekapitulace!$G$25</definedName>
    <definedName name="DPHZakl">Rekapitulace!$G$27</definedName>
    <definedName name="dpsc" localSheetId="1">Rekapitulace!$C$13</definedName>
    <definedName name="IČO" localSheetId="1">Rekapitulace!$I$11</definedName>
    <definedName name="Mena">Rekapitulace!$J$30</definedName>
    <definedName name="MistoStavby">Rekapitulace!$D$4</definedName>
    <definedName name="nazevobjektu">Rekapitulace!$D$3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Rekapitulace!$B$39</definedName>
    <definedName name="_xlnm.Print_Area" localSheetId="1">Rekapitulace!$A$1:$J$52</definedName>
    <definedName name="_xlnm.Print_Area" localSheetId="3">'Rozpočet Pol'!$A$1:$W$199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Rekapitulace!$E$24</definedName>
    <definedName name="SazbaDPH1">'[1]Krycí list'!$C$30</definedName>
    <definedName name="SazbaDPH2" localSheetId="1">Rekapitulace!$E$26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Rekapitulace!$B$1:$J$37</definedName>
    <definedName name="ZakladDPHSni">Rekapitulace!$G$24</definedName>
    <definedName name="ZakladDPHSniVypocet" localSheetId="1">Rekapitulace!$F$41</definedName>
    <definedName name="ZakladDPHZakl">Rekapitulace!$G$26</definedName>
    <definedName name="ZakladDPHZaklVypocet" localSheetId="1">Rekapitulace!$G$41</definedName>
    <definedName name="Zaokrouhleni">Rekapitulace!$G$28</definedName>
    <definedName name="Zhotovitel">Rekapitulace!$D$11:$G$11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AC191" i="12" l="1"/>
  <c r="F40" i="1" s="1"/>
  <c r="BA188" i="12"/>
  <c r="BA182" i="12"/>
  <c r="BA162" i="12"/>
  <c r="BA160" i="12"/>
  <c r="BA153" i="12"/>
  <c r="BA152" i="12"/>
  <c r="BA151" i="12"/>
  <c r="BA148" i="12"/>
  <c r="BA146" i="12"/>
  <c r="BA139" i="12"/>
  <c r="BA134" i="12"/>
  <c r="BA131" i="12"/>
  <c r="BA130" i="12"/>
  <c r="BA129" i="12"/>
  <c r="BA128" i="12"/>
  <c r="BA127" i="12"/>
  <c r="BA126" i="12"/>
  <c r="BA125" i="12"/>
  <c r="BA124" i="12"/>
  <c r="BA123" i="12"/>
  <c r="BA119" i="12"/>
  <c r="BA117" i="12"/>
  <c r="BA115" i="12"/>
  <c r="BA114" i="12"/>
  <c r="BA113" i="12"/>
  <c r="BA112" i="12"/>
  <c r="BA111" i="12"/>
  <c r="BA110" i="12"/>
  <c r="BA109" i="12"/>
  <c r="BA108" i="12"/>
  <c r="BA107" i="12"/>
  <c r="BA106" i="12"/>
  <c r="BA105" i="12"/>
  <c r="BA104" i="12"/>
  <c r="BA103" i="12"/>
  <c r="BA102" i="12"/>
  <c r="BA101" i="12"/>
  <c r="BA100" i="12"/>
  <c r="BA99" i="12"/>
  <c r="BA97" i="12"/>
  <c r="BA96" i="12"/>
  <c r="BA95" i="12"/>
  <c r="BA94" i="12"/>
  <c r="BA93" i="12"/>
  <c r="BA92" i="12"/>
  <c r="BA91" i="12"/>
  <c r="BA90" i="12"/>
  <c r="BA89" i="12"/>
  <c r="BA88" i="12"/>
  <c r="BA87" i="12"/>
  <c r="BA86" i="12"/>
  <c r="BA68" i="12"/>
  <c r="BA66" i="12"/>
  <c r="BA54" i="12"/>
  <c r="BA47" i="12"/>
  <c r="BA44" i="12"/>
  <c r="BA38" i="12"/>
  <c r="BA36" i="12"/>
  <c r="BA34" i="12"/>
  <c r="BA32" i="12"/>
  <c r="BA31" i="12"/>
  <c r="BA19" i="12"/>
  <c r="BA17" i="12"/>
  <c r="BA15" i="12"/>
  <c r="BA12" i="12"/>
  <c r="BA10" i="12"/>
  <c r="G9" i="12"/>
  <c r="I9" i="12"/>
  <c r="I8" i="12" s="1"/>
  <c r="K9" i="12"/>
  <c r="O9" i="12"/>
  <c r="Q9" i="12"/>
  <c r="Q8" i="12" s="1"/>
  <c r="U9" i="12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16" i="12"/>
  <c r="I16" i="12"/>
  <c r="K16" i="12"/>
  <c r="M16" i="12"/>
  <c r="O16" i="12"/>
  <c r="Q16" i="12"/>
  <c r="U16" i="12"/>
  <c r="G18" i="12"/>
  <c r="I18" i="12"/>
  <c r="K18" i="12"/>
  <c r="M18" i="12"/>
  <c r="O18" i="12"/>
  <c r="Q18" i="12"/>
  <c r="U18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98" i="12"/>
  <c r="M98" i="12" s="1"/>
  <c r="I98" i="12"/>
  <c r="K98" i="12"/>
  <c r="O98" i="12"/>
  <c r="Q98" i="12"/>
  <c r="U98" i="12"/>
  <c r="G116" i="12"/>
  <c r="M116" i="12" s="1"/>
  <c r="I116" i="12"/>
  <c r="K116" i="12"/>
  <c r="O116" i="12"/>
  <c r="Q116" i="12"/>
  <c r="U116" i="12"/>
  <c r="G118" i="12"/>
  <c r="I118" i="12"/>
  <c r="K118" i="12"/>
  <c r="M118" i="12"/>
  <c r="O118" i="12"/>
  <c r="Q118" i="12"/>
  <c r="U118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I144" i="12"/>
  <c r="K144" i="12"/>
  <c r="M144" i="12"/>
  <c r="O144" i="12"/>
  <c r="Q144" i="12"/>
  <c r="U144" i="12"/>
  <c r="G145" i="12"/>
  <c r="M145" i="12" s="1"/>
  <c r="I145" i="12"/>
  <c r="K145" i="12"/>
  <c r="O145" i="12"/>
  <c r="Q145" i="12"/>
  <c r="U145" i="12"/>
  <c r="G147" i="12"/>
  <c r="I147" i="12"/>
  <c r="K147" i="12"/>
  <c r="M147" i="12"/>
  <c r="O147" i="12"/>
  <c r="Q147" i="12"/>
  <c r="U147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4" i="12"/>
  <c r="I154" i="12"/>
  <c r="K154" i="12"/>
  <c r="M154" i="12"/>
  <c r="O154" i="12"/>
  <c r="Q154" i="12"/>
  <c r="U154" i="12"/>
  <c r="G155" i="12"/>
  <c r="I155" i="12"/>
  <c r="K155" i="12"/>
  <c r="M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I157" i="12"/>
  <c r="K157" i="12"/>
  <c r="M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M159" i="12" s="1"/>
  <c r="I159" i="12"/>
  <c r="K159" i="12"/>
  <c r="O159" i="12"/>
  <c r="Q159" i="12"/>
  <c r="U159" i="12"/>
  <c r="G161" i="12"/>
  <c r="M161" i="12" s="1"/>
  <c r="I161" i="12"/>
  <c r="K161" i="12"/>
  <c r="O161" i="12"/>
  <c r="Q161" i="12"/>
  <c r="U161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M169" i="12" s="1"/>
  <c r="I169" i="12"/>
  <c r="K169" i="12"/>
  <c r="O169" i="12"/>
  <c r="Q169" i="12"/>
  <c r="U169" i="12"/>
  <c r="G170" i="12"/>
  <c r="M170" i="12" s="1"/>
  <c r="I170" i="12"/>
  <c r="K170" i="12"/>
  <c r="O170" i="12"/>
  <c r="Q170" i="12"/>
  <c r="U170" i="12"/>
  <c r="G171" i="12"/>
  <c r="M171" i="12" s="1"/>
  <c r="I171" i="12"/>
  <c r="K171" i="12"/>
  <c r="O171" i="12"/>
  <c r="Q171" i="12"/>
  <c r="U171" i="12"/>
  <c r="G172" i="12"/>
  <c r="I172" i="12"/>
  <c r="K172" i="12"/>
  <c r="M172" i="12"/>
  <c r="O172" i="12"/>
  <c r="Q172" i="12"/>
  <c r="U172" i="12"/>
  <c r="G174" i="12"/>
  <c r="M174" i="12" s="1"/>
  <c r="I174" i="12"/>
  <c r="K174" i="12"/>
  <c r="O174" i="12"/>
  <c r="Q174" i="12"/>
  <c r="U174" i="12"/>
  <c r="G175" i="12"/>
  <c r="M175" i="12" s="1"/>
  <c r="I175" i="12"/>
  <c r="K175" i="12"/>
  <c r="O175" i="12"/>
  <c r="Q175" i="12"/>
  <c r="U175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M179" i="12" s="1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81" i="12"/>
  <c r="M181" i="12" s="1"/>
  <c r="I181" i="12"/>
  <c r="K181" i="12"/>
  <c r="K173" i="12" s="1"/>
  <c r="O181" i="12"/>
  <c r="Q181" i="12"/>
  <c r="U181" i="12"/>
  <c r="G183" i="12"/>
  <c r="I183" i="12"/>
  <c r="K183" i="12"/>
  <c r="M183" i="12"/>
  <c r="O183" i="12"/>
  <c r="Q183" i="12"/>
  <c r="U183" i="12"/>
  <c r="G185" i="12"/>
  <c r="I185" i="12"/>
  <c r="K185" i="12"/>
  <c r="M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9" i="12"/>
  <c r="M189" i="12" s="1"/>
  <c r="I189" i="12"/>
  <c r="K189" i="12"/>
  <c r="O189" i="12"/>
  <c r="Q189" i="12"/>
  <c r="U189" i="12"/>
  <c r="I20" i="1"/>
  <c r="I17" i="1"/>
  <c r="I16" i="1"/>
  <c r="G28" i="1"/>
  <c r="F41" i="1"/>
  <c r="G41" i="1"/>
  <c r="G27" i="1" s="1"/>
  <c r="H41" i="1"/>
  <c r="I41" i="1"/>
  <c r="J40" i="1" s="1"/>
  <c r="J41" i="1"/>
  <c r="J29" i="1"/>
  <c r="J27" i="1"/>
  <c r="G39" i="1"/>
  <c r="F39" i="1"/>
  <c r="H33" i="1"/>
  <c r="J24" i="1"/>
  <c r="J25" i="1"/>
  <c r="J26" i="1"/>
  <c r="J28" i="1"/>
  <c r="E25" i="1"/>
  <c r="E27" i="1"/>
  <c r="O184" i="12" l="1"/>
  <c r="G8" i="12"/>
  <c r="I48" i="1" s="1"/>
  <c r="K184" i="12"/>
  <c r="I184" i="12"/>
  <c r="U8" i="12"/>
  <c r="U184" i="12"/>
  <c r="I173" i="12"/>
  <c r="U13" i="12"/>
  <c r="K8" i="12"/>
  <c r="Q13" i="12"/>
  <c r="U173" i="12"/>
  <c r="O13" i="12"/>
  <c r="Q173" i="12"/>
  <c r="O173" i="12"/>
  <c r="K13" i="12"/>
  <c r="I13" i="12"/>
  <c r="AD191" i="12"/>
  <c r="G40" i="1" s="1"/>
  <c r="H40" i="1" s="1"/>
  <c r="I40" i="1" s="1"/>
  <c r="Q184" i="12"/>
  <c r="O8" i="12"/>
  <c r="G29" i="1"/>
  <c r="G24" i="1"/>
  <c r="M13" i="12"/>
  <c r="M173" i="12"/>
  <c r="M184" i="12"/>
  <c r="G13" i="12"/>
  <c r="I49" i="1" s="1"/>
  <c r="G173" i="12"/>
  <c r="I50" i="1" s="1"/>
  <c r="M9" i="12"/>
  <c r="M8" i="12" s="1"/>
  <c r="G184" i="12"/>
  <c r="I51" i="1" s="1"/>
  <c r="I21" i="1" s="1"/>
  <c r="I52" i="1" l="1"/>
  <c r="I18" i="1"/>
  <c r="J19" i="1" s="1"/>
  <c r="I22" i="1" s="1"/>
  <c r="G191" i="12"/>
  <c r="G25" i="1"/>
  <c r="G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<sst xmlns="http://schemas.openxmlformats.org/spreadsheetml/2006/main" count="964" uniqueCount="401">
  <si>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</si>
  <si>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</si>
  <si>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</si>
  <si>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</si>
  <si>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</si>
  <si>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</si>
  <si>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</si>
  <si>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</si>
  <si>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</si>
  <si>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</si>
  <si>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</si>
  <si>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</si>
  <si>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</si>
  <si>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</si>
  <si>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</si>
  <si>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</si>
  <si>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</si>
  <si>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</si>
  <si>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</si>
  <si>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</si>
  <si>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</si>
  <si>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</si>
  <si>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</si>
  <si>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</si>
  <si>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</si>
  <si>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</si>
  <si>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</si>
  <si>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</si>
  <si>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</si>
  <si>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</si>
  <si>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</si>
  <si>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</si>
  <si>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</si>
  <si>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</si>
  <si>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</si>
  <si>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</si>
  <si>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</si>
  <si>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</si>
  <si>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</si>
  <si>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</si>
  <si>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</si>
  <si>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</si>
  <si>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</si>
  <si>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Šumná</t>
  </si>
  <si>
    <t>Rozpočet:</t>
  </si>
  <si>
    <t>Misto</t>
  </si>
  <si>
    <t>ZZS Šumná - D.1.4.8.1 SK+TV CZ-CPA: 43.21.10</t>
  </si>
  <si>
    <t>Jihomoravský kraj</t>
  </si>
  <si>
    <t>Žerotínovo náměstí 449/3</t>
  </si>
  <si>
    <t>Brno-Veveří</t>
  </si>
  <si>
    <t>60200</t>
  </si>
  <si>
    <t>70888337</t>
  </si>
  <si>
    <t>CZ70888337</t>
  </si>
  <si>
    <t>Ing. Ondřej Tichý</t>
  </si>
  <si>
    <t>Hviezdoslavova 545/41</t>
  </si>
  <si>
    <t>Brno</t>
  </si>
  <si>
    <t>62700</t>
  </si>
  <si>
    <t>75718600</t>
  </si>
  <si>
    <t>CZ8001113824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</si>
  <si>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</si>
  <si>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</si>
  <si>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</si>
  <si>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</si>
  <si>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</si>
  <si>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</si>
  <si>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</si>
  <si>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</si>
  <si>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</si>
  <si>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M46</t>
  </si>
  <si>
    <t>Zemní práce při montážích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</si>
  <si>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</si>
  <si>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</si>
  <si>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</si>
  <si>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</si>
  <si>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</si>
  <si>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</si>
  <si>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</si>
  <si>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</si>
  <si>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</si>
  <si>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</si>
  <si>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</si>
  <si>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</si>
  <si>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</si>
  <si>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</si>
  <si>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</si>
  <si>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</si>
  <si>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</si>
  <si>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</si>
  <si>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</si>
  <si>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</si>
  <si>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</si>
  <si>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</si>
  <si>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</si>
  <si>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</si>
  <si>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</si>
  <si>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</si>
  <si>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</si>
  <si>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</si>
  <si>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</si>
  <si>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210020911R00</t>
  </si>
  <si>
    <t>Ucpávka protipožární, průchod stropem, tl. 20 cm</t>
  </si>
  <si>
    <t>m2</t>
  </si>
  <si>
    <t>POL1_0</t>
  </si>
  <si>
    <t>Montáž včetně dodávky.</t>
  </si>
  <si>
    <t>POP</t>
  </si>
  <si>
    <t>210020922R00</t>
  </si>
  <si>
    <t>Ucpávka protipožární, průchod stěnou, tl. 30 cm</t>
  </si>
  <si>
    <t>220260000R00</t>
  </si>
  <si>
    <t>Krabice KU 68 ve zdi v přípraveném lůžku</t>
  </si>
  <si>
    <t>kus</t>
  </si>
  <si>
    <t>220260552R00</t>
  </si>
  <si>
    <t>Trubka PVC pod omítku, vnější průměr 25 mm</t>
  </si>
  <si>
    <t>m</t>
  </si>
  <si>
    <t>220260553R00</t>
  </si>
  <si>
    <t>Trubka PVC pod omítku, vnější průměr 32 mm</t>
  </si>
  <si>
    <t>222260571R00</t>
  </si>
  <si>
    <t>Trubka plast. tuhá 16 na příchytkách vč.příchytek</t>
  </si>
  <si>
    <t>4016E_KA</t>
  </si>
  <si>
    <t>Trubka plast. tuhá 16 na příchytkách vč.příchytek, 750N</t>
  </si>
  <si>
    <t>POL3_0</t>
  </si>
  <si>
    <t>222260573R00</t>
  </si>
  <si>
    <t>Trubka plast. tuhá 25 na příchytkách vč.příchytek</t>
  </si>
  <si>
    <t>4025_KA</t>
  </si>
  <si>
    <t>Trubka plast. tuhá 25 na příchytkách vč.příchytek,  750N</t>
  </si>
  <si>
    <t>220261621R00</t>
  </si>
  <si>
    <t>Osazení hmoždinky 6 mm v cihelné zdi</t>
  </si>
  <si>
    <t>220261622R00</t>
  </si>
  <si>
    <t>Osazení hmoždinky 8 mm v cihelné zdi</t>
  </si>
  <si>
    <t>220261661R00</t>
  </si>
  <si>
    <t>Značení trasy trubkového vedení</t>
  </si>
  <si>
    <t>220261662R00</t>
  </si>
  <si>
    <t>Zhotovení drážky ve zdi cihlovém</t>
  </si>
  <si>
    <t>220261665R00</t>
  </si>
  <si>
    <t>Začištění drážky, konečná úprava</t>
  </si>
  <si>
    <t>222260723R04</t>
  </si>
  <si>
    <t>Žlab drát 200/100mm,vč.přísluš.,na úch.body,zavík.</t>
  </si>
  <si>
    <t>ARK221250</t>
  </si>
  <si>
    <t>Žlab drát 200/100 "žz" - vzdálenost podpěr, cca.1,4m</t>
  </si>
  <si>
    <t>Včetně veškerého příslušenství pro uchycení, ohyb.a roh.dílů., závit.tyčí,apod.</t>
  </si>
  <si>
    <t>Pro stoupací trasu.</t>
  </si>
  <si>
    <t>220263131RT9</t>
  </si>
  <si>
    <t>Žlab celoplechový 50x50 mm, tl. plechu 1,00 mm, s víkem, vč. příslušenství</t>
  </si>
  <si>
    <t>220263132RT8</t>
  </si>
  <si>
    <t>Žlab celoplechový 150x100 mm, tl. plechu 1,00 mm, s víkem, vč. příslušenství</t>
  </si>
  <si>
    <t>220263134RT4</t>
  </si>
  <si>
    <t>Žlab celoplechový 250x100 mm, tl. plechu 1,00 mm, s víkem, vč. příslušenství</t>
  </si>
  <si>
    <t>222280215R00</t>
  </si>
  <si>
    <t>Kabel STP kat.6A v trubkách</t>
  </si>
  <si>
    <t>222280501R00</t>
  </si>
  <si>
    <t>UTP,FTP,SEKU,SYKY do 7 mm vně.prům.volně ve žlabu</t>
  </si>
  <si>
    <t>26000025</t>
  </si>
  <si>
    <t>Instalační kabel CAT6A STP LSOH, 500m/cívka</t>
  </si>
  <si>
    <t>222290008R00</t>
  </si>
  <si>
    <t>Zásuvka 2xRJ45 STP kat.6A pod omítku</t>
  </si>
  <si>
    <t>0501133330</t>
  </si>
  <si>
    <t>Zásuvka 2xRJ45, STP, CAT6A, pod omítku</t>
  </si>
  <si>
    <t>ks</t>
  </si>
  <si>
    <t>kompletní včetně veškerého příslušenství</t>
  </si>
  <si>
    <t>222290005R00</t>
  </si>
  <si>
    <t>Zásuvka 1xRJ45 STP kat.6A pod omítku</t>
  </si>
  <si>
    <t>0501133331</t>
  </si>
  <si>
    <t>Zásuvka 1xRJ45, STP, CAT6A, pod omítku</t>
  </si>
  <si>
    <t>222290306R00</t>
  </si>
  <si>
    <t>Modul 1xRJ45 STP kat.6A na DIN lištu</t>
  </si>
  <si>
    <t>23064920</t>
  </si>
  <si>
    <t>Průmyslový modul na DIN lištu pro jeden keystone, šedý SXKJ-DIN-GY</t>
  </si>
  <si>
    <t>0501311418</t>
  </si>
  <si>
    <t>Krytka RJ45 šedá, Krytka RJ45 šedá s výřezem</t>
  </si>
  <si>
    <t>0501315050</t>
  </si>
  <si>
    <t>Keystone Cat.6A, STP, RJ45</t>
  </si>
  <si>
    <t>222260466R00</t>
  </si>
  <si>
    <t>Stojanový 19" rozvaděč 32U-47U do 800x1000 mm</t>
  </si>
  <si>
    <t>0502126890</t>
  </si>
  <si>
    <t>Datový rozvaděč stojanový v provedení, 42U a rozměrech 600x600, bez dveří - rám</t>
  </si>
  <si>
    <t>Včetně podstavce a kompletního vybavení</t>
  </si>
  <si>
    <t>0502356810</t>
  </si>
  <si>
    <t>Zemnící svorka</t>
  </si>
  <si>
    <t>0502356820</t>
  </si>
  <si>
    <t>19" Horizontální zemnící měděná lišta</t>
  </si>
  <si>
    <t>0502358310</t>
  </si>
  <si>
    <t>Montážní sada pro uchycení HW prvků do RACKu</t>
  </si>
  <si>
    <t>10005101</t>
  </si>
  <si>
    <t>Ostatní pomocný instal.materiál k RACKům</t>
  </si>
  <si>
    <t>222290971R00</t>
  </si>
  <si>
    <t>Patch panel</t>
  </si>
  <si>
    <t>0501262613</t>
  </si>
  <si>
    <t>Patch panel 24 portů, modulární</t>
  </si>
  <si>
    <t>222290981R00</t>
  </si>
  <si>
    <t>Vyvazovací panel</t>
  </si>
  <si>
    <t>28770109</t>
  </si>
  <si>
    <t>10G patch kabel CAT6A SFTP LSOH 1m šedý</t>
  </si>
  <si>
    <t>28770209</t>
  </si>
  <si>
    <t>10G patch kabel CAT6A SFTP LSOH 2m šedý</t>
  </si>
  <si>
    <t>222291991R01</t>
  </si>
  <si>
    <t>Aktivní síťový prvek vč. konfigurace</t>
  </si>
  <si>
    <t>0504286450.01</t>
  </si>
  <si>
    <t>Switch L2/L3, managed, 24 GigE PoE 370W, 4 x 1G SFP, LAN Base</t>
  </si>
  <si>
    <t>Kompatibilní s řadou AP instalovaných na ZZS</t>
  </si>
  <si>
    <t>0504286450.02</t>
  </si>
  <si>
    <t>Switch L2, managed, 48 GigE, 4 x 1G SFP, LAN Base</t>
  </si>
  <si>
    <t>0504286450.03</t>
  </si>
  <si>
    <t>1000BASE-LX/LH SFP transceiver module, MMF/SMF, 1310nm, DOM</t>
  </si>
  <si>
    <t>Aktivní síťový prvek vč. konfigurace - WiFi AP</t>
  </si>
  <si>
    <t>0505400064.01</t>
  </si>
  <si>
    <t>Wi-Fi AP 802.11a/g/n Standalone AP, Int Ant, E Reg Domain</t>
  </si>
  <si>
    <t>0505400064.03</t>
  </si>
  <si>
    <t>2504 WLAN Controller pro, 5x AP</t>
  </si>
  <si>
    <t>0505400064.02</t>
  </si>
  <si>
    <t>1 AP Adder License for 2504 WLAN Controller, (e-Delivery)</t>
  </si>
  <si>
    <t>222290991R00</t>
  </si>
  <si>
    <t>Ukládací police</t>
  </si>
  <si>
    <t>0502311794</t>
  </si>
  <si>
    <t>Ukládací police do datového rozvaděče,  s perforací, výška 1U, hloubka 450mm nosn. 40kg.</t>
  </si>
  <si>
    <t>1000101</t>
  </si>
  <si>
    <t>Vertikální napájecí panel Rack PDU, Switched, Zero, 10A, 230V, (16) C13</t>
  </si>
  <si>
    <t>1000102</t>
  </si>
  <si>
    <t>Senzor teploty a vlhkosti</t>
  </si>
  <si>
    <t>1000103</t>
  </si>
  <si>
    <t>Propojovací kabel PDU-UPS</t>
  </si>
  <si>
    <t>10001104</t>
  </si>
  <si>
    <t>Napájecí přepínač RACK, ATS, 230V, 16A, C20 IN, (8) C13 (1) C19 OUT</t>
  </si>
  <si>
    <t>222293001R00</t>
  </si>
  <si>
    <t>Vypáskování kabelů v rozvaděči</t>
  </si>
  <si>
    <t>222293011R00</t>
  </si>
  <si>
    <t>Kontrolní měření kabelu</t>
  </si>
  <si>
    <t>222293012R00</t>
  </si>
  <si>
    <t>Měření do protokolu</t>
  </si>
  <si>
    <t>222301801R00</t>
  </si>
  <si>
    <t>Závěrečné práce v rozvaděči</t>
  </si>
  <si>
    <t>222490001R00</t>
  </si>
  <si>
    <t>Stolní telefon, připojení do zásuvky, vyzkoušení</t>
  </si>
  <si>
    <t>46636.01</t>
  </si>
  <si>
    <t>Stolní telefonní přístroj kompatibilní s PbÚ v ZZS, podružný, včetně licence ke stáv.PbÚ v ZZS</t>
  </si>
  <si>
    <t>Kompatibilní s HiPath 3000/5000, HiPath 4000, HiPath OpenOffice EE / ME, OpenScape Office MX</t>
  </si>
  <si>
    <t>Vlastnosti:</t>
  </si>
  <si>
    <t>- monochromatický grafický displej, 2 řádky</t>
  </si>
  <si>
    <t>- Pushbutton keypad</t>
  </si>
  <si>
    <t>- 3 tlačítek fixních funkcí</t>
  </si>
  <si>
    <t>- 8 volně programovatelých tlačítek s papírovými popisky</t>
  </si>
  <si>
    <t>- +/- tlačítka ovládání nastavení</t>
  </si>
  <si>
    <t>- Plně duplexní hlasité telefonování nebo hlasitý příposlech</t>
  </si>
  <si>
    <t>- rozšíření o max. 1 Key Module 15</t>
  </si>
  <si>
    <t>- možnost připevnit na zeď</t>
  </si>
  <si>
    <t>3xZZS, 1x vártnice</t>
  </si>
  <si>
    <t>46636.02</t>
  </si>
  <si>
    <t>Stolní telefonní přístroj kompatibilní s PbÚ v ZZS, systémový, včetně licence ke stáv.PbÚ v ZZS</t>
  </si>
  <si>
    <t>Kompatibilní s HiPath 4000 od verze 4, HiPath 2000 od V2, HiPath 3000/5000 od V7, HiPath OpenOffice, OpenScape Office MX</t>
  </si>
  <si>
    <t>- nastavitelný barevný TFT displej 320x240 pixel  (QVGA), podsvícený</t>
  </si>
  <si>
    <t>- optická signalizace vyzvánění</t>
  </si>
  <si>
    <t>- tlačítková číselnice</t>
  </si>
  <si>
    <t>- 6 pevně naprogramovaných tlačítek funkcí</t>
  </si>
  <si>
    <t>- 8 volně programovatelných tlačítek funkcí</t>
  </si>
  <si>
    <t xml:space="preserve"> (jako telefonní seznam, seznam volání, schránka, nápověda)</t>
  </si>
  <si>
    <t xml:space="preserve"> - dotykový "TouchGuide" pro jednoduchou navigaci</t>
  </si>
  <si>
    <t>- hlasité telefonování (full duplex)</t>
  </si>
  <si>
    <t>- Ethernet switch (10/100 Base-T)</t>
  </si>
  <si>
    <t xml:space="preserve"> - přípojka pro náhlavní soupravu</t>
  </si>
  <si>
    <t>- rozhraní USB Master</t>
  </si>
  <si>
    <t>- přípojka pro OpenStage Key Module 60</t>
  </si>
  <si>
    <t>222490581R00</t>
  </si>
  <si>
    <t>Komunikátor</t>
  </si>
  <si>
    <t>Montáž komunikátorů</t>
  </si>
  <si>
    <t>0408675035</t>
  </si>
  <si>
    <t>IP dveřní komunikátor s 3x2 tl.a klávesnicí</t>
  </si>
  <si>
    <t>vč. licence ke stávající ústředně Siemens Hipath používané v ZZS</t>
  </si>
  <si>
    <t>50136</t>
  </si>
  <si>
    <t>Stříška a krabice 1 modul zápustná</t>
  </si>
  <si>
    <t>222730151R01</t>
  </si>
  <si>
    <t>Kompletní montáž a zprovoznění GSM vykrývače</t>
  </si>
  <si>
    <t>10010001</t>
  </si>
  <si>
    <t>Kompletní sestava pro zesílení GSM signálu</t>
  </si>
  <si>
    <t>Obsahuje:</t>
  </si>
  <si>
    <t>Zesilovač signálu EGSM/3G, 20 db</t>
  </si>
  <si>
    <t>Anténa externí všesměrová 7/10 db</t>
  </si>
  <si>
    <t>Anténa vnitřní podhledová 5/7 db (6x)</t>
  </si>
  <si>
    <t>Koaxiální kabel RLH 1000 (80m)</t>
  </si>
  <si>
    <t>N konektor pro RLH 1000 (14ks)</t>
  </si>
  <si>
    <t>Anténní odbočovač (4ks)</t>
  </si>
  <si>
    <t>Anténní splitter</t>
  </si>
  <si>
    <t>Spojka NN (5x)</t>
  </si>
  <si>
    <t>222730151R00</t>
  </si>
  <si>
    <t>Kompletace a montáž antény FM nad 5 prvků</t>
  </si>
  <si>
    <t>10150012</t>
  </si>
  <si>
    <t>Anténa DVB-T</t>
  </si>
  <si>
    <t>UHF anténa, 21-60 kanál, zisk 12,5dB, LTE</t>
  </si>
  <si>
    <t>222730141R00</t>
  </si>
  <si>
    <t>Výložné ráhno se třmenem</t>
  </si>
  <si>
    <t>222730154R00</t>
  </si>
  <si>
    <t>Kompletace a montáž ant. IV-V pásmo nad 10 prvků</t>
  </si>
  <si>
    <t>222730172R00</t>
  </si>
  <si>
    <t>Anténní zesilovač</t>
  </si>
  <si>
    <t>10150002</t>
  </si>
  <si>
    <t>TV zesilovač</t>
  </si>
  <si>
    <t>programovatelný zesilovač, 5 vstupů BI-FM/BIII-DAB/UHF, 1 výstup, 52dB, 5 filtrů</t>
  </si>
  <si>
    <t>222730331R00</t>
  </si>
  <si>
    <t>Připojení zesilovací soupravy na rozvod STA</t>
  </si>
  <si>
    <t>222730364R00</t>
  </si>
  <si>
    <t>Systémový zdroj do rozvaděče</t>
  </si>
  <si>
    <t>222730401R00</t>
  </si>
  <si>
    <t>Nastavení a zprovoznění hl.stanice</t>
  </si>
  <si>
    <t>222730375R00</t>
  </si>
  <si>
    <t>Montáž F konektoru</t>
  </si>
  <si>
    <t>222730361R00</t>
  </si>
  <si>
    <t>Slučovač, rozbočovač nebo odbočovač na připr.body</t>
  </si>
  <si>
    <t>10150003</t>
  </si>
  <si>
    <t>Rozbočovač TV, 1 vstup, 4 výstupy</t>
  </si>
  <si>
    <t>Průchozí pro napájení</t>
  </si>
  <si>
    <t>10150006</t>
  </si>
  <si>
    <t>Video balun - pasivní sada pro přenos videosignálu, UTP/FTP kabelem až do 400m</t>
  </si>
  <si>
    <t>Montáž vč.dodávky.</t>
  </si>
  <si>
    <t>222730396R00</t>
  </si>
  <si>
    <t>Měření TV signálu</t>
  </si>
  <si>
    <t>10150005</t>
  </si>
  <si>
    <t>Pomocný instalační materiál</t>
  </si>
  <si>
    <t>Obsahuje  F-konektory, drobné kabelové propoje.</t>
  </si>
  <si>
    <t>Dále obsahuje izol.pásky,sádru,pomocné svorkovnice,vruty,hmoždinky,těsn.hmoty</t>
  </si>
  <si>
    <t>a ostatní instalační materiál.</t>
  </si>
  <si>
    <t>3</t>
  </si>
  <si>
    <t>Přepěťová ochrana koax rozvodu</t>
  </si>
  <si>
    <t>4</t>
  </si>
  <si>
    <t>Rozváděč pro uložení P.O.</t>
  </si>
  <si>
    <t>005231020R</t>
  </si>
  <si>
    <t>Individuální a komplexní vyzkoušení</t>
  </si>
  <si>
    <t>h</t>
  </si>
  <si>
    <t>005231030R</t>
  </si>
  <si>
    <t xml:space="preserve">Zkušební provoz </t>
  </si>
  <si>
    <t>005231010R</t>
  </si>
  <si>
    <t>Revize</t>
  </si>
  <si>
    <t>900      RT2</t>
  </si>
  <si>
    <t>HZS, Práce v tarifní třídě 5</t>
  </si>
  <si>
    <t>Zaškolení obsluhy.</t>
  </si>
  <si>
    <t>900      RT3</t>
  </si>
  <si>
    <t>HZS, Práce v tarifní třídě 6</t>
  </si>
  <si>
    <t>Ostatní související činnosti.</t>
  </si>
  <si>
    <t>900      RT9</t>
  </si>
  <si>
    <t>HZS, programátor</t>
  </si>
  <si>
    <t>141      R00</t>
  </si>
  <si>
    <t>Přirážka za podružný materiál  M 21, M 22</t>
  </si>
  <si>
    <t>202      R00</t>
  </si>
  <si>
    <t>Zednické výpomoci HSV</t>
  </si>
  <si>
    <t>222085005R00</t>
  </si>
  <si>
    <t>Trubka HDPE do D40 v kabelové rýze</t>
  </si>
  <si>
    <t>651240</t>
  </si>
  <si>
    <t>Trubka HDPE 40mm</t>
  </si>
  <si>
    <t>222085111R00</t>
  </si>
  <si>
    <t>Koncovka trubky HDPE</t>
  </si>
  <si>
    <t>05041_KB</t>
  </si>
  <si>
    <t>Koncovka PLASSON KPP40</t>
  </si>
  <si>
    <t>222085301R00</t>
  </si>
  <si>
    <t>Kalibrace trubky HDPE</t>
  </si>
  <si>
    <t>222085401R00</t>
  </si>
  <si>
    <t>Tlakování trubky HDPE</t>
  </si>
  <si>
    <t>110      R00</t>
  </si>
  <si>
    <t>Mimostaveništní doprava individual.</t>
  </si>
  <si>
    <t>Kč</t>
  </si>
  <si>
    <t>460010024RT2</t>
  </si>
  <si>
    <t>Vytýčení kabelové trasy v zastavěném prostoru, délka trasy do 500 m</t>
  </si>
  <si>
    <t>km</t>
  </si>
  <si>
    <t>460200303RT2</t>
  </si>
  <si>
    <t>Výkop kabelové rýhy 50/120 cm hor.3, ruční výkop rýhy</t>
  </si>
  <si>
    <t>460510021RT2</t>
  </si>
  <si>
    <t>Kabelový prostup z plast.trub, DN do 10,5 cm, včetně dodávky trub DN 110</t>
  </si>
  <si>
    <t>460570303R00</t>
  </si>
  <si>
    <t>Zához rýhy 50/120 cm, hornina tř. 3, se zhutněním</t>
  </si>
  <si>
    <t>460600001RT8</t>
  </si>
  <si>
    <t>Naložení a odvoz zeminy, odvoz na vzdálenost 10000 m</t>
  </si>
  <si>
    <t>m3</t>
  </si>
  <si>
    <t>460070654R00</t>
  </si>
  <si>
    <t>Jáma pro šachtu 100 x 100 x 150 cm, hornina 4</t>
  </si>
  <si>
    <t>460070654R01</t>
  </si>
  <si>
    <t>Montáž kabelové komory plast 800x800x1200</t>
  </si>
  <si>
    <t>0101</t>
  </si>
  <si>
    <t>Kabelová komora plast 2424-1220</t>
  </si>
  <si>
    <t xml:space="preserve"> 800x795x1220, víko litina</t>
  </si>
  <si>
    <t>3500000555</t>
  </si>
  <si>
    <t>Sloupek pro umístění čtečky a EV, žz</t>
  </si>
  <si>
    <t>005124010R</t>
  </si>
  <si>
    <t>Koordinační činnost</t>
  </si>
  <si>
    <t>005241010R</t>
  </si>
  <si>
    <t xml:space="preserve">Dokumentace skutečného provedení </t>
  </si>
  <si>
    <t>004111020R</t>
  </si>
  <si>
    <t xml:space="preserve">Vypracování projektové dokumentace </t>
  </si>
  <si>
    <t>Výrobní dokumentace</t>
  </si>
  <si>
    <t>004111010R</t>
  </si>
  <si>
    <t xml:space="preserve">Průzkumné práce </t>
  </si>
  <si>
    <t>- 3 tlačítka pro navigaci v menu</t>
  </si>
  <si>
    <t>- 6 tlačítek pro spec. použití</t>
  </si>
  <si>
    <t>- dotykový "TouchSlider" pro nastavení hlasitosti</t>
  </si>
  <si>
    <t>- 802.3af Power over Ethernet</t>
  </si>
  <si>
    <t/>
  </si>
  <si>
    <t>SUM</t>
  </si>
  <si>
    <t>POPUZIV</t>
  </si>
  <si>
    <t>END</t>
  </si>
  <si>
    <t>kód CZ-CPA</t>
  </si>
  <si>
    <t>cenová soustava</t>
  </si>
  <si>
    <t>43.21.10</t>
  </si>
  <si>
    <t>RTS DATA 2018/I</t>
  </si>
  <si>
    <t>Vlastní</t>
  </si>
  <si>
    <r>
      <t xml:space="preserve">
Použitá cenová soustava u montáží a ostatních nákladů - RTS I/2018, u ostatních položek vlastní.
</t>
    </r>
    <r>
      <rPr>
        <b/>
        <u/>
        <sz val="10"/>
        <rFont val="Arial CE"/>
        <family val="2"/>
        <charset val="238"/>
      </rPr>
      <t>Postup stanovení výměr položek:</t>
    </r>
    <r>
      <rPr>
        <b/>
        <sz val="10"/>
        <rFont val="Arial CE"/>
        <family val="2"/>
        <charset val="238"/>
      </rPr>
      <t xml:space="preserve">
Počty koncových prvků odečteny z digitální verze PD programem Autocad z příloh č.D.1.4.8.1.2.01-02.
Výměry žlabů a kabeláží odměřeny z digitální verze PD programem Autocad z přílohy č.D.1.4.8.1.2.01.
</t>
    </r>
    <r>
      <rPr>
        <b/>
        <u/>
        <sz val="10"/>
        <rFont val="Arial CE"/>
        <family val="2"/>
        <charset val="238"/>
      </rPr>
      <t xml:space="preserve">Upozornění:  </t>
    </r>
    <r>
      <rPr>
        <b/>
        <sz val="10"/>
        <rFont val="Arial CE"/>
        <family val="2"/>
        <charset val="238"/>
      </rPr>
      <t xml:space="preserve">
1. Všechny položky jsou oceněny jako : kompletizované, včetně všech potřebných prací a materiálů dle projektu.
2. Při nejasnostech kontaktujte projektanta !
3. Pokud se v položce vyskytuje obchodní název materiálu nebo výrobce, jedná se pouze o upřesnění materiálového standardu, je možné použít i jiný materiál požadovaných vlastností.
4. Ceny vlastních položek jsou vytvořeny z průměrných cen pro daný výrobek (práci), na trhu v roce 2018 a s ohledem na zkušenosti z dříve vypracovaných rozpočtů a uskutečněných cenových nabídek různých zhotovitelů.
</t>
    </r>
  </si>
  <si>
    <t>Celkem ZRN</t>
  </si>
  <si>
    <t>Celkem ZRN+ostatní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</si>
</sst>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" fillId="3" borderId="39" xfId="2" applyNumberFormat="1" applyFill="1" applyBorder="1" applyAlignment="1">
      <alignment vertical="top" shrinkToFit="1"/>
    </xf>
    <xf numFmtId="4" fontId="1" fillId="3" borderId="39" xfId="2" applyNumberFormat="1" applyFill="1" applyBorder="1" applyAlignment="1">
      <alignment vertical="top" shrinkToFit="1"/>
    </xf>
    <xf numFmtId="164" fontId="1" fillId="3" borderId="21" xfId="2" applyNumberFormat="1" applyFill="1" applyBorder="1" applyAlignment="1">
      <alignment vertical="top"/>
    </xf>
    <xf numFmtId="0" fontId="16" fillId="0" borderId="26" xfId="2" applyFont="1" applyBorder="1"/>
    <xf numFmtId="0" fontId="16" fillId="0" borderId="33" xfId="2" applyFont="1" applyBorder="1"/>
    <xf numFmtId="0" fontId="1" fillId="3" borderId="21" xfId="2" applyFill="1" applyBorder="1" applyAlignment="1">
      <alignment wrapText="1"/>
    </xf>
    <xf numFmtId="0" fontId="16" fillId="0" borderId="35" xfId="2" applyFont="1" applyBorder="1" applyAlignment="1">
      <alignment vertical="top"/>
    </xf>
    <xf numFmtId="0" fontId="16" fillId="0" borderId="33" xfId="2" applyFont="1" applyBorder="1" applyAlignment="1">
      <alignment vertical="top"/>
    </xf>
    <xf numFmtId="0" fontId="16" fillId="0" borderId="35" xfId="2" applyFont="1" applyBorder="1" applyAlignment="1">
      <alignment vertical="top" wrapText="1"/>
    </xf>
    <xf numFmtId="0" fontId="16" fillId="0" borderId="33" xfId="2" applyFont="1" applyBorder="1" applyAlignment="1">
      <alignment vertical="top" wrapText="1"/>
    </xf>
    <xf numFmtId="0" fontId="16" fillId="0" borderId="33" xfId="3" applyFont="1" applyBorder="1" applyAlignment="1">
      <alignment vertical="top"/>
    </xf>
    <xf numFmtId="0" fontId="16" fillId="0" borderId="33" xfId="3" applyFont="1" applyBorder="1" applyAlignment="1">
      <alignment vertical="top" wrapText="1"/>
    </xf>
    <xf numFmtId="0" fontId="16" fillId="0" borderId="26" xfId="5" applyFont="1" applyBorder="1"/>
    <xf numFmtId="0" fontId="16" fillId="0" borderId="33" xfId="5" applyFont="1" applyBorder="1"/>
    <xf numFmtId="0" fontId="16" fillId="0" borderId="33" xfId="5" applyFont="1" applyBorder="1" applyAlignment="1">
      <alignment vertical="top"/>
    </xf>
    <xf numFmtId="0" fontId="16" fillId="0" borderId="33" xfId="5" applyFont="1" applyBorder="1" applyAlignment="1">
      <alignment vertical="top" wrapText="1"/>
    </xf>
    <xf numFmtId="0" fontId="16" fillId="0" borderId="26" xfId="6" applyFont="1" applyBorder="1"/>
    <xf numFmtId="0" fontId="16" fillId="0" borderId="33" xfId="6" applyFont="1" applyBorder="1"/>
    <xf numFmtId="0" fontId="16" fillId="0" borderId="33" xfId="6" applyFont="1" applyBorder="1" applyAlignment="1">
      <alignment vertical="top"/>
    </xf>
    <xf numFmtId="0" fontId="16" fillId="0" borderId="33" xfId="6" applyFont="1" applyBorder="1" applyAlignment="1">
      <alignment vertical="top" wrapText="1"/>
    </xf>
    <xf numFmtId="0" fontId="16" fillId="0" borderId="33" xfId="7" applyFont="1" applyBorder="1" applyAlignment="1">
      <alignment vertical="top"/>
    </xf>
    <xf numFmtId="0" fontId="16" fillId="0" borderId="26" xfId="8" applyFont="1" applyBorder="1"/>
    <xf numFmtId="0" fontId="16" fillId="0" borderId="33" xfId="8" applyFont="1" applyBorder="1"/>
    <xf numFmtId="0" fontId="16" fillId="0" borderId="33" xfId="8" applyFont="1" applyBorder="1" applyAlignment="1">
      <alignment vertical="top"/>
    </xf>
    <xf numFmtId="0" fontId="16" fillId="0" borderId="33" xfId="8" applyFont="1" applyBorder="1" applyAlignment="1">
      <alignment vertical="top" wrapText="1"/>
    </xf>
    <xf numFmtId="0" fontId="16" fillId="0" borderId="33" xfId="9" applyFont="1" applyBorder="1" applyAlignment="1">
      <alignment vertical="top"/>
    </xf>
    <xf numFmtId="0" fontId="16" fillId="0" borderId="26" xfId="9" applyFont="1" applyBorder="1"/>
    <xf numFmtId="0" fontId="16" fillId="0" borderId="33" xfId="9" applyFont="1" applyBorder="1"/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6" fillId="0" borderId="26" xfId="9" applyFont="1" applyBorder="1"/>
    <xf numFmtId="0" fontId="16" fillId="0" borderId="33" xfId="9" applyFont="1" applyBorder="1"/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164" fontId="1" fillId="3" borderId="39" xfId="9" applyNumberFormat="1" applyFill="1" applyBorder="1" applyAlignment="1">
      <alignment vertical="top" shrinkToFit="1"/>
    </xf>
    <xf numFmtId="4" fontId="1" fillId="3" borderId="39" xfId="9" applyNumberFormat="1" applyFill="1" applyBorder="1" applyAlignment="1">
      <alignment vertical="top" shrinkToFit="1"/>
    </xf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6" fillId="0" borderId="33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" fillId="0" borderId="0" xfId="9"/>
    <xf numFmtId="0" fontId="16" fillId="0" borderId="33" xfId="9" applyFont="1" applyBorder="1" applyAlignment="1">
      <alignment vertical="top"/>
    </xf>
    <xf numFmtId="0" fontId="16" fillId="0" borderId="39" xfId="9" applyFont="1" applyBorder="1" applyAlignment="1">
      <alignment vertical="top"/>
    </xf>
    <xf numFmtId="0" fontId="16" fillId="0" borderId="33" xfId="9" applyFont="1" applyBorder="1" applyAlignment="1">
      <alignment vertical="top" wrapText="1"/>
    </xf>
    <xf numFmtId="0" fontId="16" fillId="0" borderId="39" xfId="9" applyFont="1" applyBorder="1" applyAlignment="1">
      <alignment vertical="top" wrapText="1"/>
    </xf>
    <xf numFmtId="164" fontId="1" fillId="3" borderId="15" xfId="9" applyNumberFormat="1" applyFill="1" applyBorder="1" applyAlignment="1">
      <alignment vertical="top" shrinkToFit="1"/>
    </xf>
    <xf numFmtId="4" fontId="1" fillId="3" borderId="22" xfId="9" applyNumberFormat="1" applyFill="1" applyBorder="1" applyAlignment="1">
      <alignment vertical="top" shrinkToFit="1"/>
    </xf>
    <xf numFmtId="164" fontId="1" fillId="3" borderId="39" xfId="9" applyNumberFormat="1" applyFill="1" applyBorder="1" applyAlignment="1">
      <alignment vertical="top" shrinkToFit="1"/>
    </xf>
    <xf numFmtId="4" fontId="1" fillId="3" borderId="39" xfId="9" applyNumberFormat="1" applyFill="1" applyBorder="1" applyAlignment="1">
      <alignment vertical="top" shrinkToFit="1"/>
    </xf>
    <xf numFmtId="4" fontId="19" fillId="0" borderId="16" xfId="0" applyNumberFormat="1" applyFont="1" applyBorder="1" applyAlignment="1">
      <alignment horizontal="right" vertical="center" indent="1"/>
    </xf>
    <xf numFmtId="0" fontId="5" fillId="0" borderId="14" xfId="9" applyFont="1" applyBorder="1" applyAlignment="1">
      <alignment horizontal="left" vertical="center" indent="1"/>
    </xf>
    <xf numFmtId="0" fontId="5" fillId="0" borderId="14" xfId="9" applyFon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5" fillId="4" borderId="36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vertical="top" wrapText="1"/>
      <protection locked="0"/>
    </xf>
    <xf numFmtId="0" fontId="1" fillId="4" borderId="18" xfId="4" applyFont="1" applyFill="1" applyBorder="1" applyAlignment="1" applyProtection="1">
      <alignment horizontal="left" vertical="top" wrapText="1"/>
      <protection locked="0"/>
    </xf>
    <xf numFmtId="0" fontId="1" fillId="4" borderId="37" xfId="4" applyFont="1" applyFill="1" applyBorder="1" applyAlignment="1" applyProtection="1">
      <alignment vertical="top" wrapText="1"/>
      <protection locked="0"/>
    </xf>
    <xf numFmtId="0" fontId="1" fillId="4" borderId="26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vertical="top" wrapText="1"/>
      <protection locked="0"/>
    </xf>
    <xf numFmtId="0" fontId="1" fillId="4" borderId="0" xfId="4" applyFont="1" applyFill="1" applyBorder="1" applyAlignment="1" applyProtection="1">
      <alignment horizontal="left" vertical="top" wrapText="1"/>
      <protection locked="0"/>
    </xf>
    <xf numFmtId="0" fontId="1" fillId="4" borderId="34" xfId="4" applyFont="1" applyFill="1" applyBorder="1" applyAlignment="1" applyProtection="1">
      <alignment vertical="top" wrapText="1"/>
      <protection locked="0"/>
    </xf>
    <xf numFmtId="0" fontId="1" fillId="4" borderId="10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vertical="top" wrapText="1"/>
      <protection locked="0"/>
    </xf>
    <xf numFmtId="0" fontId="1" fillId="4" borderId="6" xfId="4" applyFont="1" applyFill="1" applyBorder="1" applyAlignment="1" applyProtection="1">
      <alignment horizontal="left" vertical="top" wrapText="1"/>
      <protection locked="0"/>
    </xf>
    <xf numFmtId="0" fontId="1" fillId="4" borderId="38" xfId="4" applyFont="1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10">
    <cellStyle name="Normální" xfId="0" builtinId="0"/>
    <cellStyle name="Normální 10" xfId="9" xr:uid="{00000000-0005-0000-0000-000001000000}"/>
    <cellStyle name="normální 2" xfId="1" xr:uid="{00000000-0005-0000-0000-000002000000}"/>
    <cellStyle name="Normální 3" xfId="4" xr:uid="{00000000-0005-0000-0000-000003000000}"/>
    <cellStyle name="Normální 4" xfId="2" xr:uid="{00000000-0005-0000-0000-000004000000}"/>
    <cellStyle name="Normální 5" xfId="3" xr:uid="{00000000-0005-0000-0000-000005000000}"/>
    <cellStyle name="Normální 6" xfId="5" xr:uid="{00000000-0005-0000-0000-000006000000}"/>
    <cellStyle name="Normální 7" xfId="6" xr:uid="{00000000-0005-0000-0000-000007000000}"/>
    <cellStyle name="Normální 8" xfId="7" xr:uid="{00000000-0005-0000-0000-000008000000}"/>
    <cellStyle name="Normální 9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51" t="s">
        <v>39</v>
      </c>
      <c r="B2" s="251"/>
      <c r="C2" s="251"/>
      <c r="D2" s="251"/>
      <c r="E2" s="251"/>
      <c r="F2" s="251"/>
      <c r="G2" s="25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G27" sqref="G27:I2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52" t="s">
        <v>42</v>
      </c>
      <c r="C1" s="253"/>
      <c r="D1" s="253"/>
      <c r="E1" s="253"/>
      <c r="F1" s="253"/>
      <c r="G1" s="253"/>
      <c r="H1" s="253"/>
      <c r="I1" s="253"/>
      <c r="J1" s="254"/>
    </row>
    <row r="2" spans="1:15" ht="23.25" customHeight="1" x14ac:dyDescent="0.2">
      <c r="A2" s="4"/>
      <c r="B2" s="82" t="s">
        <v>40</v>
      </c>
      <c r="C2" s="83"/>
      <c r="D2" s="278" t="s">
        <v>46</v>
      </c>
      <c r="E2" s="279"/>
      <c r="F2" s="279"/>
      <c r="G2" s="279"/>
      <c r="H2" s="279"/>
      <c r="I2" s="279"/>
      <c r="J2" s="280"/>
      <c r="O2" s="2"/>
    </row>
    <row r="3" spans="1:15" ht="23.25" customHeight="1" x14ac:dyDescent="0.2">
      <c r="A3" s="4"/>
      <c r="B3" s="84" t="s">
        <v>45</v>
      </c>
      <c r="C3" s="85"/>
      <c r="D3" s="271" t="s">
        <v>43</v>
      </c>
      <c r="E3" s="272"/>
      <c r="F3" s="272"/>
      <c r="G3" s="272"/>
      <c r="H3" s="272"/>
      <c r="I3" s="272"/>
      <c r="J3" s="273"/>
    </row>
    <row r="4" spans="1:15" ht="23.25" hidden="1" customHeight="1" x14ac:dyDescent="0.2">
      <c r="A4" s="4"/>
      <c r="B4" s="86" t="s">
        <v>44</v>
      </c>
      <c r="C4" s="87"/>
      <c r="D4" s="88"/>
      <c r="E4" s="88"/>
      <c r="F4" s="89"/>
      <c r="G4" s="90"/>
      <c r="H4" s="89"/>
      <c r="I4" s="90"/>
      <c r="J4" s="91"/>
    </row>
    <row r="5" spans="1:15" ht="24" customHeight="1" x14ac:dyDescent="0.2">
      <c r="A5" s="4"/>
      <c r="B5" s="47" t="s">
        <v>21</v>
      </c>
      <c r="C5" s="5"/>
      <c r="D5" s="92" t="s">
        <v>47</v>
      </c>
      <c r="E5" s="26"/>
      <c r="F5" s="26"/>
      <c r="G5" s="26"/>
      <c r="H5" s="28" t="s">
        <v>33</v>
      </c>
      <c r="I5" s="92" t="s">
        <v>51</v>
      </c>
      <c r="J5" s="11"/>
    </row>
    <row r="6" spans="1:15" ht="15.75" customHeight="1" x14ac:dyDescent="0.2">
      <c r="A6" s="4"/>
      <c r="B6" s="41"/>
      <c r="C6" s="26"/>
      <c r="D6" s="92" t="s">
        <v>48</v>
      </c>
      <c r="E6" s="26"/>
      <c r="F6" s="26"/>
      <c r="G6" s="26"/>
      <c r="H6" s="28" t="s">
        <v>34</v>
      </c>
      <c r="I6" s="92" t="s">
        <v>52</v>
      </c>
      <c r="J6" s="11"/>
    </row>
    <row r="7" spans="1:15" ht="15.75" customHeight="1" x14ac:dyDescent="0.2">
      <c r="A7" s="4"/>
      <c r="B7" s="42"/>
      <c r="C7" s="93" t="s">
        <v>50</v>
      </c>
      <c r="D7" s="81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82" t="s">
        <v>53</v>
      </c>
      <c r="E11" s="282"/>
      <c r="F11" s="282"/>
      <c r="G11" s="282"/>
      <c r="H11" s="28" t="s">
        <v>33</v>
      </c>
      <c r="I11" s="95" t="s">
        <v>57</v>
      </c>
      <c r="J11" s="11"/>
    </row>
    <row r="12" spans="1:15" ht="15.75" customHeight="1" x14ac:dyDescent="0.2">
      <c r="A12" s="4"/>
      <c r="B12" s="41"/>
      <c r="C12" s="26"/>
      <c r="D12" s="269" t="s">
        <v>54</v>
      </c>
      <c r="E12" s="269"/>
      <c r="F12" s="269"/>
      <c r="G12" s="269"/>
      <c r="H12" s="28" t="s">
        <v>34</v>
      </c>
      <c r="I12" s="95" t="s">
        <v>58</v>
      </c>
      <c r="J12" s="11"/>
    </row>
    <row r="13" spans="1:15" ht="15.75" customHeight="1" x14ac:dyDescent="0.2">
      <c r="A13" s="4"/>
      <c r="B13" s="42"/>
      <c r="C13" s="94" t="s">
        <v>56</v>
      </c>
      <c r="D13" s="270" t="s">
        <v>55</v>
      </c>
      <c r="E13" s="270"/>
      <c r="F13" s="270"/>
      <c r="G13" s="27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81"/>
      <c r="F15" s="281"/>
      <c r="G15" s="266"/>
      <c r="H15" s="266"/>
      <c r="I15" s="266" t="s">
        <v>28</v>
      </c>
      <c r="J15" s="267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61"/>
      <c r="F16" s="268"/>
      <c r="G16" s="261"/>
      <c r="H16" s="268"/>
      <c r="I16" s="261">
        <f>SUMIF(F48:F51,A16,I48:I51)+SUMIF(F48:F51,"PSU",I48:I51)</f>
        <v>0</v>
      </c>
      <c r="J16" s="262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61"/>
      <c r="F17" s="268"/>
      <c r="G17" s="261"/>
      <c r="H17" s="268"/>
      <c r="I17" s="261">
        <f>SUMIF(F48:F51,A17,I48:I51)</f>
        <v>0</v>
      </c>
      <c r="J17" s="262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61"/>
      <c r="F18" s="268"/>
      <c r="G18" s="261"/>
      <c r="H18" s="268"/>
      <c r="I18" s="261">
        <f>SUMIF(F48:F51,A18,I48:I51)</f>
        <v>0</v>
      </c>
      <c r="J18" s="262"/>
    </row>
    <row r="19" spans="1:10" ht="23.25" customHeight="1" x14ac:dyDescent="0.2">
      <c r="A19" s="142"/>
      <c r="B19" s="249" t="s">
        <v>399</v>
      </c>
      <c r="C19" s="58"/>
      <c r="D19" s="59"/>
      <c r="E19" s="79"/>
      <c r="F19" s="80"/>
      <c r="G19" s="79"/>
      <c r="H19" s="80"/>
      <c r="I19" s="79"/>
      <c r="J19" s="248">
        <f>SUM(I16:J18)</f>
        <v>0</v>
      </c>
    </row>
    <row r="20" spans="1:10" ht="23.25" customHeight="1" x14ac:dyDescent="0.2">
      <c r="A20" s="142" t="s">
        <v>71</v>
      </c>
      <c r="B20" s="143" t="s">
        <v>26</v>
      </c>
      <c r="C20" s="58"/>
      <c r="D20" s="59"/>
      <c r="E20" s="261"/>
      <c r="F20" s="268"/>
      <c r="G20" s="261"/>
      <c r="H20" s="268"/>
      <c r="I20" s="261">
        <f>SUMIF(F48:F51,A20,I48:I51)</f>
        <v>0</v>
      </c>
      <c r="J20" s="262"/>
    </row>
    <row r="21" spans="1:10" ht="23.25" customHeight="1" x14ac:dyDescent="0.2">
      <c r="A21" s="142" t="s">
        <v>70</v>
      </c>
      <c r="B21" s="143" t="s">
        <v>27</v>
      </c>
      <c r="C21" s="58"/>
      <c r="D21" s="59"/>
      <c r="E21" s="261"/>
      <c r="F21" s="268"/>
      <c r="G21" s="261"/>
      <c r="H21" s="268"/>
      <c r="I21" s="261">
        <f>SUMIF(F48:F51,A21,I48:I51)</f>
        <v>0</v>
      </c>
      <c r="J21" s="262"/>
    </row>
    <row r="22" spans="1:10" ht="23.25" customHeight="1" x14ac:dyDescent="0.2">
      <c r="A22" s="4"/>
      <c r="B22" s="250" t="s">
        <v>400</v>
      </c>
      <c r="C22" s="74"/>
      <c r="D22" s="75"/>
      <c r="E22" s="263"/>
      <c r="F22" s="264"/>
      <c r="G22" s="263"/>
      <c r="H22" s="264"/>
      <c r="I22" s="263">
        <f>SUM(I19:J21)</f>
        <v>0</v>
      </c>
      <c r="J22" s="274"/>
    </row>
    <row r="23" spans="1:10" ht="33" customHeight="1" x14ac:dyDescent="0.2">
      <c r="A23" s="4"/>
      <c r="B23" s="65" t="s">
        <v>32</v>
      </c>
      <c r="C23" s="58"/>
      <c r="D23" s="59"/>
      <c r="E23" s="64"/>
      <c r="F23" s="61"/>
      <c r="G23" s="50"/>
      <c r="H23" s="50"/>
      <c r="I23" s="50"/>
      <c r="J23" s="62"/>
    </row>
    <row r="24" spans="1:10" ht="23.25" customHeight="1" x14ac:dyDescent="0.2">
      <c r="A24" s="4"/>
      <c r="B24" s="57" t="s">
        <v>11</v>
      </c>
      <c r="C24" s="58"/>
      <c r="D24" s="59"/>
      <c r="E24" s="60">
        <v>15</v>
      </c>
      <c r="F24" s="61" t="s">
        <v>0</v>
      </c>
      <c r="G24" s="259">
        <f>ZakladDPHSniVypocet</f>
        <v>0</v>
      </c>
      <c r="H24" s="260"/>
      <c r="I24" s="260"/>
      <c r="J24" s="62" t="str">
        <f t="shared" ref="J24:J29" si="0">Mena</f>
        <v>CZK</v>
      </c>
    </row>
    <row r="25" spans="1:10" ht="23.25" customHeight="1" x14ac:dyDescent="0.2">
      <c r="A25" s="4"/>
      <c r="B25" s="57" t="s">
        <v>12</v>
      </c>
      <c r="C25" s="58"/>
      <c r="D25" s="59"/>
      <c r="E25" s="60">
        <f>SazbaDPH1</f>
        <v>15</v>
      </c>
      <c r="F25" s="61" t="s">
        <v>0</v>
      </c>
      <c r="G25" s="284">
        <f>ZakladDPHSni*SazbaDPH1/100</f>
        <v>0</v>
      </c>
      <c r="H25" s="285"/>
      <c r="I25" s="285"/>
      <c r="J25" s="62" t="str">
        <f t="shared" si="0"/>
        <v>CZK</v>
      </c>
    </row>
    <row r="26" spans="1:10" ht="23.25" customHeight="1" x14ac:dyDescent="0.2">
      <c r="A26" s="4"/>
      <c r="B26" s="57" t="s">
        <v>13</v>
      </c>
      <c r="C26" s="58"/>
      <c r="D26" s="59"/>
      <c r="E26" s="60">
        <v>21</v>
      </c>
      <c r="F26" s="61" t="s">
        <v>0</v>
      </c>
      <c r="G26" s="259">
        <f>I22</f>
        <v>0</v>
      </c>
      <c r="H26" s="260"/>
      <c r="I26" s="260"/>
      <c r="J26" s="62" t="str">
        <f t="shared" si="0"/>
        <v>CZK</v>
      </c>
    </row>
    <row r="27" spans="1:10" ht="23.25" customHeight="1" x14ac:dyDescent="0.2">
      <c r="A27" s="4"/>
      <c r="B27" s="49" t="s">
        <v>14</v>
      </c>
      <c r="C27" s="22"/>
      <c r="D27" s="18"/>
      <c r="E27" s="43">
        <f>SazbaDPH2</f>
        <v>21</v>
      </c>
      <c r="F27" s="44" t="s">
        <v>0</v>
      </c>
      <c r="G27" s="255">
        <f>ZakladDPHZakl*SazbaDPH2/100</f>
        <v>0</v>
      </c>
      <c r="H27" s="256"/>
      <c r="I27" s="256"/>
      <c r="J27" s="56" t="str">
        <f t="shared" si="0"/>
        <v>CZK</v>
      </c>
    </row>
    <row r="28" spans="1:10" ht="23.25" customHeight="1" thickBot="1" x14ac:dyDescent="0.25">
      <c r="A28" s="4"/>
      <c r="B28" s="48" t="s">
        <v>4</v>
      </c>
      <c r="C28" s="20"/>
      <c r="D28" s="23"/>
      <c r="E28" s="20"/>
      <c r="F28" s="21"/>
      <c r="G28" s="257">
        <f>0</f>
        <v>0</v>
      </c>
      <c r="H28" s="257"/>
      <c r="I28" s="257"/>
      <c r="J28" s="63" t="str">
        <f t="shared" si="0"/>
        <v>CZK</v>
      </c>
    </row>
    <row r="29" spans="1:10" ht="27.75" hidden="1" customHeight="1" thickBot="1" x14ac:dyDescent="0.25">
      <c r="A29" s="4"/>
      <c r="B29" s="114" t="s">
        <v>22</v>
      </c>
      <c r="C29" s="115"/>
      <c r="D29" s="115"/>
      <c r="E29" s="116"/>
      <c r="F29" s="117"/>
      <c r="G29" s="265">
        <f>ZakladDPHSniVypocet+ZakladDPHZaklVypocet</f>
        <v>0</v>
      </c>
      <c r="H29" s="265"/>
      <c r="I29" s="265"/>
      <c r="J29" s="118" t="str">
        <f t="shared" si="0"/>
        <v>CZK</v>
      </c>
    </row>
    <row r="30" spans="1:10" ht="27.75" customHeight="1" thickBot="1" x14ac:dyDescent="0.25">
      <c r="A30" s="4"/>
      <c r="B30" s="114" t="s">
        <v>35</v>
      </c>
      <c r="C30" s="119"/>
      <c r="D30" s="119"/>
      <c r="E30" s="119"/>
      <c r="F30" s="119"/>
      <c r="G30" s="258">
        <f>ZakladDPHSni+DPHSni+ZakladDPHZakl+DPHZakl+Zaokrouhleni</f>
        <v>0</v>
      </c>
      <c r="H30" s="258"/>
      <c r="I30" s="258"/>
      <c r="J30" s="120" t="s">
        <v>61</v>
      </c>
    </row>
    <row r="31" spans="1:10" ht="12.7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30" customHeight="1" x14ac:dyDescent="0.2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ht="18.75" customHeight="1" x14ac:dyDescent="0.2">
      <c r="A33" s="4"/>
      <c r="B33" s="24"/>
      <c r="C33" s="19" t="s">
        <v>10</v>
      </c>
      <c r="D33" s="39"/>
      <c r="E33" s="39"/>
      <c r="F33" s="19" t="s">
        <v>9</v>
      </c>
      <c r="G33" s="39"/>
      <c r="H33" s="40">
        <f ca="1">TODAY()</f>
        <v>43308</v>
      </c>
      <c r="I33" s="39"/>
      <c r="J33" s="12"/>
    </row>
    <row r="34" spans="1:10" ht="47.25" customHeight="1" x14ac:dyDescent="0.2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10" s="37" customFormat="1" ht="18.75" customHeight="1" x14ac:dyDescent="0.2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10" ht="12.75" customHeight="1" x14ac:dyDescent="0.2">
      <c r="A36" s="4"/>
      <c r="B36" s="4"/>
      <c r="C36" s="5"/>
      <c r="D36" s="283" t="s">
        <v>2</v>
      </c>
      <c r="E36" s="283"/>
      <c r="F36" s="5"/>
      <c r="G36" s="45"/>
      <c r="H36" s="13" t="s">
        <v>3</v>
      </c>
      <c r="I36" s="45"/>
      <c r="J36" s="12"/>
    </row>
    <row r="37" spans="1:10" ht="13.5" customHeight="1" thickBot="1" x14ac:dyDescent="0.25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 x14ac:dyDescent="0.25">
      <c r="B38" s="76" t="s">
        <v>15</v>
      </c>
      <c r="C38" s="3"/>
      <c r="D38" s="3"/>
      <c r="E38" s="3"/>
      <c r="F38" s="106"/>
      <c r="G38" s="106"/>
      <c r="H38" s="106"/>
      <c r="I38" s="106"/>
      <c r="J38" s="3"/>
    </row>
    <row r="39" spans="1:10" ht="25.5" hidden="1" customHeight="1" x14ac:dyDescent="0.2">
      <c r="A39" s="98" t="s">
        <v>37</v>
      </c>
      <c r="B39" s="100" t="s">
        <v>16</v>
      </c>
      <c r="C39" s="101" t="s">
        <v>5</v>
      </c>
      <c r="D39" s="102"/>
      <c r="E39" s="102"/>
      <c r="F39" s="107" t="str">
        <f>B24</f>
        <v>Základ pro sníženou DPH</v>
      </c>
      <c r="G39" s="107" t="str">
        <f>B26</f>
        <v>Základ pro základní DPH</v>
      </c>
      <c r="H39" s="108" t="s">
        <v>17</v>
      </c>
      <c r="I39" s="108" t="s">
        <v>1</v>
      </c>
      <c r="J39" s="103" t="s">
        <v>0</v>
      </c>
    </row>
    <row r="40" spans="1:10" ht="25.5" hidden="1" customHeight="1" x14ac:dyDescent="0.2">
      <c r="A40" s="98">
        <v>0</v>
      </c>
      <c r="B40" s="104" t="s">
        <v>59</v>
      </c>
      <c r="C40" s="286" t="s">
        <v>46</v>
      </c>
      <c r="D40" s="287"/>
      <c r="E40" s="287"/>
      <c r="F40" s="109">
        <f>'Rozpočet Pol'!AC191</f>
        <v>0</v>
      </c>
      <c r="G40" s="110">
        <f>'Rozpočet Pol'!AD191</f>
        <v>0</v>
      </c>
      <c r="H40" s="111">
        <f>(F40*SazbaDPH1/100)+(G40*SazbaDPH2/100)</f>
        <v>0</v>
      </c>
      <c r="I40" s="111">
        <f>F40+G40+H40</f>
        <v>0</v>
      </c>
      <c r="J40" s="105" t="str">
        <f>IF(CenaCelkemVypocet=0,"",I40/CenaCelkemVypocet*100)</f>
        <v/>
      </c>
    </row>
    <row r="41" spans="1:10" ht="25.5" hidden="1" customHeight="1" x14ac:dyDescent="0.2">
      <c r="A41" s="98"/>
      <c r="B41" s="288" t="s">
        <v>60</v>
      </c>
      <c r="C41" s="289"/>
      <c r="D41" s="289"/>
      <c r="E41" s="290"/>
      <c r="F41" s="112">
        <f>SUMIF(A40:A40,"=1",F40:F40)</f>
        <v>0</v>
      </c>
      <c r="G41" s="113">
        <f>SUMIF(A40:A40,"=1",G40:G40)</f>
        <v>0</v>
      </c>
      <c r="H41" s="113">
        <f>SUMIF(A40:A40,"=1",H40:H40)</f>
        <v>0</v>
      </c>
      <c r="I41" s="113">
        <f>SUMIF(A40:A40,"=1",I40:I40)</f>
        <v>0</v>
      </c>
      <c r="J41" s="99">
        <f>SUMIF(A40:A40,"=1",J40:J40)</f>
        <v>0</v>
      </c>
    </row>
    <row r="45" spans="1:10" ht="15.75" x14ac:dyDescent="0.25">
      <c r="B45" s="121" t="s">
        <v>62</v>
      </c>
    </row>
    <row r="47" spans="1:10" ht="25.5" customHeight="1" x14ac:dyDescent="0.2">
      <c r="A47" s="122"/>
      <c r="B47" s="126" t="s">
        <v>16</v>
      </c>
      <c r="C47" s="126" t="s">
        <v>5</v>
      </c>
      <c r="D47" s="127"/>
      <c r="E47" s="127"/>
      <c r="F47" s="130" t="s">
        <v>63</v>
      </c>
      <c r="G47" s="130"/>
      <c r="H47" s="130"/>
      <c r="I47" s="291" t="s">
        <v>28</v>
      </c>
      <c r="J47" s="291"/>
    </row>
    <row r="48" spans="1:10" ht="25.5" customHeight="1" x14ac:dyDescent="0.2">
      <c r="A48" s="123"/>
      <c r="B48" s="131" t="s">
        <v>64</v>
      </c>
      <c r="C48" s="293" t="s">
        <v>65</v>
      </c>
      <c r="D48" s="294"/>
      <c r="E48" s="294"/>
      <c r="F48" s="133" t="s">
        <v>25</v>
      </c>
      <c r="G48" s="134"/>
      <c r="H48" s="134"/>
      <c r="I48" s="292">
        <f>'Rozpočet Pol'!G8</f>
        <v>0</v>
      </c>
      <c r="J48" s="292"/>
    </row>
    <row r="49" spans="1:10" ht="25.5" customHeight="1" x14ac:dyDescent="0.2">
      <c r="A49" s="123"/>
      <c r="B49" s="125" t="s">
        <v>66</v>
      </c>
      <c r="C49" s="276" t="s">
        <v>67</v>
      </c>
      <c r="D49" s="277"/>
      <c r="E49" s="277"/>
      <c r="F49" s="135" t="s">
        <v>25</v>
      </c>
      <c r="G49" s="136"/>
      <c r="H49" s="136"/>
      <c r="I49" s="275">
        <f>'Rozpočet Pol'!G13</f>
        <v>0</v>
      </c>
      <c r="J49" s="275"/>
    </row>
    <row r="50" spans="1:10" ht="25.5" customHeight="1" x14ac:dyDescent="0.2">
      <c r="A50" s="123"/>
      <c r="B50" s="125" t="s">
        <v>68</v>
      </c>
      <c r="C50" s="276" t="s">
        <v>69</v>
      </c>
      <c r="D50" s="277"/>
      <c r="E50" s="277"/>
      <c r="F50" s="135" t="s">
        <v>25</v>
      </c>
      <c r="G50" s="136"/>
      <c r="H50" s="136"/>
      <c r="I50" s="275">
        <f>'Rozpočet Pol'!G173</f>
        <v>0</v>
      </c>
      <c r="J50" s="275"/>
    </row>
    <row r="51" spans="1:10" ht="25.5" customHeight="1" x14ac:dyDescent="0.2">
      <c r="A51" s="123"/>
      <c r="B51" s="132" t="s">
        <v>70</v>
      </c>
      <c r="C51" s="296" t="s">
        <v>27</v>
      </c>
      <c r="D51" s="297"/>
      <c r="E51" s="297"/>
      <c r="F51" s="137" t="s">
        <v>70</v>
      </c>
      <c r="G51" s="138"/>
      <c r="H51" s="138"/>
      <c r="I51" s="295">
        <f>'Rozpočet Pol'!G184</f>
        <v>0</v>
      </c>
      <c r="J51" s="295"/>
    </row>
    <row r="52" spans="1:10" ht="25.5" customHeight="1" x14ac:dyDescent="0.2">
      <c r="A52" s="124"/>
      <c r="B52" s="128" t="s">
        <v>1</v>
      </c>
      <c r="C52" s="128"/>
      <c r="D52" s="129"/>
      <c r="E52" s="129"/>
      <c r="F52" s="139"/>
      <c r="G52" s="140"/>
      <c r="H52" s="140"/>
      <c r="I52" s="298">
        <f>SUM(I48:I51)</f>
        <v>0</v>
      </c>
      <c r="J52" s="298"/>
    </row>
    <row r="53" spans="1:10" x14ac:dyDescent="0.2">
      <c r="F53" s="141"/>
      <c r="G53" s="97"/>
      <c r="H53" s="141"/>
      <c r="I53" s="97"/>
      <c r="J53" s="97"/>
    </row>
    <row r="54" spans="1:10" x14ac:dyDescent="0.2">
      <c r="F54" s="141"/>
      <c r="G54" s="97"/>
      <c r="H54" s="141"/>
      <c r="I54" s="97"/>
      <c r="J54" s="97"/>
    </row>
    <row r="55" spans="1:10" x14ac:dyDescent="0.2">
      <c r="F55" s="141"/>
      <c r="G55" s="97"/>
      <c r="H55" s="141"/>
      <c r="I55" s="97"/>
      <c r="J55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0:J50"/>
    <mergeCell ref="C50:E50"/>
    <mergeCell ref="I51:J51"/>
    <mergeCell ref="C51:E51"/>
    <mergeCell ref="I52:J52"/>
    <mergeCell ref="C40:E40"/>
    <mergeCell ref="B41:E41"/>
    <mergeCell ref="I47:J47"/>
    <mergeCell ref="I48:J48"/>
    <mergeCell ref="C48:E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6:J16"/>
    <mergeCell ref="I20:J20"/>
    <mergeCell ref="E22:F22"/>
    <mergeCell ref="G22:H22"/>
    <mergeCell ref="G29:I29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99" t="s">
        <v>6</v>
      </c>
      <c r="B1" s="299"/>
      <c r="C1" s="300"/>
      <c r="D1" s="299"/>
      <c r="E1" s="299"/>
      <c r="F1" s="299"/>
      <c r="G1" s="299"/>
    </row>
    <row r="2" spans="1:7" ht="24.95" customHeight="1" x14ac:dyDescent="0.2">
      <c r="A2" s="78" t="s">
        <v>41</v>
      </c>
      <c r="B2" s="77"/>
      <c r="C2" s="301"/>
      <c r="D2" s="301"/>
      <c r="E2" s="301"/>
      <c r="F2" s="301"/>
      <c r="G2" s="302"/>
    </row>
    <row r="3" spans="1:7" ht="24.95" hidden="1" customHeight="1" x14ac:dyDescent="0.2">
      <c r="A3" s="78" t="s">
        <v>7</v>
      </c>
      <c r="B3" s="77"/>
      <c r="C3" s="301"/>
      <c r="D3" s="301"/>
      <c r="E3" s="301"/>
      <c r="F3" s="301"/>
      <c r="G3" s="302"/>
    </row>
    <row r="4" spans="1:7" ht="24.95" hidden="1" customHeight="1" x14ac:dyDescent="0.2">
      <c r="A4" s="78" t="s">
        <v>8</v>
      </c>
      <c r="B4" s="77"/>
      <c r="C4" s="301"/>
      <c r="D4" s="301"/>
      <c r="E4" s="301"/>
      <c r="F4" s="301"/>
      <c r="G4" s="30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201"/>
  <sheetViews>
    <sheetView workbookViewId="0">
      <selection activeCell="Y9" sqref="Y9"/>
    </sheetView>
  </sheetViews>
  <sheetFormatPr defaultRowHeight="12.75" outlineLevelRow="1" x14ac:dyDescent="0.2"/>
  <cols>
    <col min="1" max="1" width="4.28515625" customWidth="1"/>
    <col min="2" max="2" width="14.42578125" style="96" customWidth="1"/>
    <col min="3" max="3" width="38.28515625" style="9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308" t="s">
        <v>6</v>
      </c>
      <c r="B1" s="308"/>
      <c r="C1" s="308"/>
      <c r="D1" s="308"/>
      <c r="E1" s="308"/>
      <c r="F1" s="308"/>
      <c r="G1" s="308"/>
      <c r="AE1" t="s">
        <v>73</v>
      </c>
    </row>
    <row r="2" spans="1:60" ht="24.95" customHeight="1" x14ac:dyDescent="0.2">
      <c r="A2" s="146" t="s">
        <v>72</v>
      </c>
      <c r="B2" s="144"/>
      <c r="C2" s="309" t="s">
        <v>46</v>
      </c>
      <c r="D2" s="310"/>
      <c r="E2" s="310"/>
      <c r="F2" s="310"/>
      <c r="G2" s="311"/>
      <c r="AE2" t="s">
        <v>74</v>
      </c>
    </row>
    <row r="3" spans="1:60" ht="24.95" customHeight="1" x14ac:dyDescent="0.2">
      <c r="A3" s="147" t="s">
        <v>7</v>
      </c>
      <c r="B3" s="145"/>
      <c r="C3" s="312" t="s">
        <v>43</v>
      </c>
      <c r="D3" s="313"/>
      <c r="E3" s="313"/>
      <c r="F3" s="313"/>
      <c r="G3" s="314"/>
      <c r="AE3" t="s">
        <v>75</v>
      </c>
    </row>
    <row r="4" spans="1:60" ht="24.95" hidden="1" customHeight="1" x14ac:dyDescent="0.2">
      <c r="A4" s="147" t="s">
        <v>8</v>
      </c>
      <c r="B4" s="145"/>
      <c r="C4" s="312"/>
      <c r="D4" s="313"/>
      <c r="E4" s="313"/>
      <c r="F4" s="313"/>
      <c r="G4" s="314"/>
      <c r="AE4" t="s">
        <v>76</v>
      </c>
    </row>
    <row r="5" spans="1:60" hidden="1" x14ac:dyDescent="0.2">
      <c r="A5" s="148" t="s">
        <v>77</v>
      </c>
      <c r="B5" s="149"/>
      <c r="C5" s="150"/>
      <c r="D5" s="151"/>
      <c r="E5" s="151"/>
      <c r="F5" s="151"/>
      <c r="G5" s="152"/>
      <c r="AE5" t="s">
        <v>78</v>
      </c>
    </row>
    <row r="7" spans="1:60" ht="38.25" x14ac:dyDescent="0.2">
      <c r="A7" s="158" t="s">
        <v>79</v>
      </c>
      <c r="B7" s="159" t="s">
        <v>80</v>
      </c>
      <c r="C7" s="159" t="s">
        <v>81</v>
      </c>
      <c r="D7" s="158" t="s">
        <v>82</v>
      </c>
      <c r="E7" s="158" t="s">
        <v>83</v>
      </c>
      <c r="F7" s="153" t="s">
        <v>84</v>
      </c>
      <c r="G7" s="173" t="s">
        <v>28</v>
      </c>
      <c r="H7" s="174" t="s">
        <v>29</v>
      </c>
      <c r="I7" s="174" t="s">
        <v>85</v>
      </c>
      <c r="J7" s="174" t="s">
        <v>30</v>
      </c>
      <c r="K7" s="174" t="s">
        <v>86</v>
      </c>
      <c r="L7" s="174" t="s">
        <v>87</v>
      </c>
      <c r="M7" s="174" t="s">
        <v>88</v>
      </c>
      <c r="N7" s="174" t="s">
        <v>89</v>
      </c>
      <c r="O7" s="174" t="s">
        <v>90</v>
      </c>
      <c r="P7" s="174" t="s">
        <v>91</v>
      </c>
      <c r="Q7" s="174" t="s">
        <v>92</v>
      </c>
      <c r="R7" s="174" t="s">
        <v>93</v>
      </c>
      <c r="S7" s="174" t="s">
        <v>94</v>
      </c>
      <c r="T7" s="174" t="s">
        <v>95</v>
      </c>
      <c r="U7" s="161" t="s">
        <v>96</v>
      </c>
      <c r="V7" s="202" t="s">
        <v>393</v>
      </c>
      <c r="W7" s="202" t="s">
        <v>394</v>
      </c>
    </row>
    <row r="8" spans="1:60" x14ac:dyDescent="0.2">
      <c r="A8" s="175" t="s">
        <v>97</v>
      </c>
      <c r="B8" s="176" t="s">
        <v>64</v>
      </c>
      <c r="C8" s="177" t="s">
        <v>65</v>
      </c>
      <c r="D8" s="160"/>
      <c r="E8" s="178"/>
      <c r="F8" s="179"/>
      <c r="G8" s="179">
        <f>SUMIF(AE9:AE12,"&lt;&gt;NOR",G9:G12)</f>
        <v>0</v>
      </c>
      <c r="H8" s="179"/>
      <c r="I8" s="179">
        <f>SUM(I9:I12)</f>
        <v>0</v>
      </c>
      <c r="J8" s="179"/>
      <c r="K8" s="179">
        <f>SUM(K9:K12)</f>
        <v>0</v>
      </c>
      <c r="L8" s="179"/>
      <c r="M8" s="179">
        <f>SUM(M9:M12)</f>
        <v>0</v>
      </c>
      <c r="N8" s="160"/>
      <c r="O8" s="160">
        <f>SUM(O9:O12)</f>
        <v>0</v>
      </c>
      <c r="P8" s="160"/>
      <c r="Q8" s="160">
        <f>SUM(Q9:Q12)</f>
        <v>0</v>
      </c>
      <c r="R8" s="160"/>
      <c r="S8" s="160"/>
      <c r="T8" s="175"/>
      <c r="U8" s="160">
        <f>SUM(U9:U12)</f>
        <v>15.620000000000001</v>
      </c>
      <c r="V8" s="199"/>
      <c r="W8" s="199"/>
      <c r="AE8" t="s">
        <v>98</v>
      </c>
    </row>
    <row r="9" spans="1:60" ht="22.5" outlineLevel="1" x14ac:dyDescent="0.2">
      <c r="A9" s="155">
        <v>1</v>
      </c>
      <c r="B9" s="162" t="s">
        <v>99</v>
      </c>
      <c r="C9" s="191" t="s">
        <v>100</v>
      </c>
      <c r="D9" s="164" t="s">
        <v>101</v>
      </c>
      <c r="E9" s="168">
        <v>0.2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16.445</v>
      </c>
      <c r="U9" s="164">
        <f>ROUND(E9*T9,2)</f>
        <v>3.29</v>
      </c>
      <c r="V9" s="203" t="s">
        <v>395</v>
      </c>
      <c r="W9" s="205" t="s">
        <v>396</v>
      </c>
      <c r="X9" s="154"/>
      <c r="Y9" s="154"/>
      <c r="Z9" s="154"/>
      <c r="AA9" s="154"/>
      <c r="AB9" s="154"/>
      <c r="AC9" s="154"/>
      <c r="AD9" s="154"/>
      <c r="AE9" s="154" t="s">
        <v>102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2"/>
      <c r="C10" s="303" t="s">
        <v>103</v>
      </c>
      <c r="D10" s="304"/>
      <c r="E10" s="305"/>
      <c r="F10" s="306"/>
      <c r="G10" s="307"/>
      <c r="H10" s="171"/>
      <c r="I10" s="171"/>
      <c r="J10" s="171"/>
      <c r="K10" s="171"/>
      <c r="L10" s="171"/>
      <c r="M10" s="171"/>
      <c r="N10" s="164"/>
      <c r="O10" s="164"/>
      <c r="P10" s="164"/>
      <c r="Q10" s="164"/>
      <c r="R10" s="164"/>
      <c r="S10" s="164"/>
      <c r="T10" s="165"/>
      <c r="U10" s="164"/>
      <c r="V10" s="204"/>
      <c r="W10" s="204"/>
      <c r="X10" s="154"/>
      <c r="Y10" s="154"/>
      <c r="Z10" s="154"/>
      <c r="AA10" s="154"/>
      <c r="AB10" s="154"/>
      <c r="AC10" s="154"/>
      <c r="AD10" s="154"/>
      <c r="AE10" s="154" t="s">
        <v>104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7" t="str">
        <f>C10</f>
        <v>Montáž včetně dodávky.</v>
      </c>
      <c r="BB10" s="154"/>
      <c r="BC10" s="154"/>
      <c r="BD10" s="154"/>
      <c r="BE10" s="154"/>
      <c r="BF10" s="154"/>
      <c r="BG10" s="154"/>
      <c r="BH10" s="154"/>
    </row>
    <row r="11" spans="1:60" ht="22.5" outlineLevel="1" x14ac:dyDescent="0.2">
      <c r="A11" s="155">
        <v>2</v>
      </c>
      <c r="B11" s="162" t="s">
        <v>105</v>
      </c>
      <c r="C11" s="191" t="s">
        <v>106</v>
      </c>
      <c r="D11" s="164" t="s">
        <v>101</v>
      </c>
      <c r="E11" s="168">
        <v>0.5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24.6675</v>
      </c>
      <c r="U11" s="164">
        <f>ROUND(E11*T11,2)</f>
        <v>12.33</v>
      </c>
      <c r="V11" s="204" t="s">
        <v>395</v>
      </c>
      <c r="W11" s="206" t="s">
        <v>396</v>
      </c>
      <c r="X11" s="154"/>
      <c r="Y11" s="154"/>
      <c r="Z11" s="154"/>
      <c r="AA11" s="154"/>
      <c r="AB11" s="154"/>
      <c r="AC11" s="154"/>
      <c r="AD11" s="154"/>
      <c r="AE11" s="154" t="s">
        <v>102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2"/>
      <c r="C12" s="303" t="s">
        <v>103</v>
      </c>
      <c r="D12" s="304"/>
      <c r="E12" s="305"/>
      <c r="F12" s="306"/>
      <c r="G12" s="307"/>
      <c r="H12" s="171"/>
      <c r="I12" s="171"/>
      <c r="J12" s="171"/>
      <c r="K12" s="171"/>
      <c r="L12" s="171"/>
      <c r="M12" s="171"/>
      <c r="N12" s="164"/>
      <c r="O12" s="164"/>
      <c r="P12" s="164"/>
      <c r="Q12" s="164"/>
      <c r="R12" s="164"/>
      <c r="S12" s="164"/>
      <c r="T12" s="165"/>
      <c r="U12" s="164"/>
      <c r="V12" s="204"/>
      <c r="W12" s="204"/>
      <c r="X12" s="154"/>
      <c r="Y12" s="154"/>
      <c r="Z12" s="154"/>
      <c r="AA12" s="154"/>
      <c r="AB12" s="154"/>
      <c r="AC12" s="154"/>
      <c r="AD12" s="154"/>
      <c r="AE12" s="154" t="s">
        <v>104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7" t="str">
        <f>C12</f>
        <v>Montáž včetně dodávky.</v>
      </c>
      <c r="BB12" s="154"/>
      <c r="BC12" s="154"/>
      <c r="BD12" s="154"/>
      <c r="BE12" s="154"/>
      <c r="BF12" s="154"/>
      <c r="BG12" s="154"/>
      <c r="BH12" s="154"/>
    </row>
    <row r="13" spans="1:60" x14ac:dyDescent="0.2">
      <c r="A13" s="156" t="s">
        <v>97</v>
      </c>
      <c r="B13" s="163" t="s">
        <v>66</v>
      </c>
      <c r="C13" s="192" t="s">
        <v>67</v>
      </c>
      <c r="D13" s="166"/>
      <c r="E13" s="169"/>
      <c r="F13" s="172"/>
      <c r="G13" s="172">
        <f>SUMIF(AE14:AE172,"&lt;&gt;NOR",G14:G172)</f>
        <v>0</v>
      </c>
      <c r="H13" s="172"/>
      <c r="I13" s="172">
        <f>SUM(I14:I172)</f>
        <v>0</v>
      </c>
      <c r="J13" s="172"/>
      <c r="K13" s="172">
        <f>SUM(K14:K172)</f>
        <v>0</v>
      </c>
      <c r="L13" s="172"/>
      <c r="M13" s="172">
        <f>SUM(M14:M172)</f>
        <v>0</v>
      </c>
      <c r="N13" s="166"/>
      <c r="O13" s="166">
        <f>SUM(O14:O172)</f>
        <v>4590.2007700000004</v>
      </c>
      <c r="P13" s="166"/>
      <c r="Q13" s="166">
        <f>SUM(Q14:Q172)</f>
        <v>0</v>
      </c>
      <c r="R13" s="166"/>
      <c r="S13" s="166"/>
      <c r="T13" s="167"/>
      <c r="U13" s="166">
        <f>SUM(U14:U172)</f>
        <v>459.05999999999983</v>
      </c>
      <c r="V13" s="197"/>
      <c r="W13" s="198"/>
      <c r="AE13" t="s">
        <v>98</v>
      </c>
    </row>
    <row r="14" spans="1:60" ht="22.5" outlineLevel="1" x14ac:dyDescent="0.2">
      <c r="A14" s="155">
        <v>3</v>
      </c>
      <c r="B14" s="162" t="s">
        <v>107</v>
      </c>
      <c r="C14" s="191" t="s">
        <v>108</v>
      </c>
      <c r="D14" s="164" t="s">
        <v>109</v>
      </c>
      <c r="E14" s="168">
        <v>39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4">
        <v>1.2999999999999999E-4</v>
      </c>
      <c r="O14" s="164">
        <f>ROUND(E14*N14,5)</f>
        <v>5.0699999999999999E-3</v>
      </c>
      <c r="P14" s="164">
        <v>0</v>
      </c>
      <c r="Q14" s="164">
        <f>ROUND(E14*P14,5)</f>
        <v>0</v>
      </c>
      <c r="R14" s="164"/>
      <c r="S14" s="164"/>
      <c r="T14" s="165">
        <v>0.18</v>
      </c>
      <c r="U14" s="164">
        <f>ROUND(E14*T14,2)</f>
        <v>7.02</v>
      </c>
      <c r="V14" s="203" t="s">
        <v>395</v>
      </c>
      <c r="W14" s="205" t="s">
        <v>396</v>
      </c>
      <c r="X14" s="154"/>
      <c r="Y14" s="154"/>
      <c r="Z14" s="154"/>
      <c r="AA14" s="154"/>
      <c r="AB14" s="154"/>
      <c r="AC14" s="154"/>
      <c r="AD14" s="154"/>
      <c r="AE14" s="154" t="s">
        <v>102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/>
      <c r="B15" s="162"/>
      <c r="C15" s="303" t="s">
        <v>103</v>
      </c>
      <c r="D15" s="304"/>
      <c r="E15" s="305"/>
      <c r="F15" s="306"/>
      <c r="G15" s="307"/>
      <c r="H15" s="171"/>
      <c r="I15" s="171"/>
      <c r="J15" s="171"/>
      <c r="K15" s="171"/>
      <c r="L15" s="171"/>
      <c r="M15" s="171"/>
      <c r="N15" s="164"/>
      <c r="O15" s="164"/>
      <c r="P15" s="164"/>
      <c r="Q15" s="164"/>
      <c r="R15" s="164"/>
      <c r="S15" s="164"/>
      <c r="T15" s="165"/>
      <c r="U15" s="164"/>
      <c r="V15" s="204"/>
      <c r="W15" s="204"/>
      <c r="X15" s="154"/>
      <c r="Y15" s="154"/>
      <c r="Z15" s="154"/>
      <c r="AA15" s="154"/>
      <c r="AB15" s="154"/>
      <c r="AC15" s="154"/>
      <c r="AD15" s="154"/>
      <c r="AE15" s="154" t="s">
        <v>104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7" t="str">
        <f>C15</f>
        <v>Montáž včetně dodávky.</v>
      </c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55">
        <v>4</v>
      </c>
      <c r="B16" s="162" t="s">
        <v>110</v>
      </c>
      <c r="C16" s="191" t="s">
        <v>111</v>
      </c>
      <c r="D16" s="164" t="s">
        <v>112</v>
      </c>
      <c r="E16" s="168">
        <v>245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64">
        <v>3.3570000000000003E-2</v>
      </c>
      <c r="O16" s="164">
        <f>ROUND(E16*N16,5)</f>
        <v>8.2246500000000005</v>
      </c>
      <c r="P16" s="164">
        <v>0</v>
      </c>
      <c r="Q16" s="164">
        <f>ROUND(E16*P16,5)</f>
        <v>0</v>
      </c>
      <c r="R16" s="164"/>
      <c r="S16" s="164"/>
      <c r="T16" s="165">
        <v>0.26</v>
      </c>
      <c r="U16" s="164">
        <f>ROUND(E16*T16,2)</f>
        <v>63.7</v>
      </c>
      <c r="V16" s="204" t="s">
        <v>395</v>
      </c>
      <c r="W16" s="206" t="s">
        <v>396</v>
      </c>
      <c r="X16" s="154"/>
      <c r="Y16" s="154"/>
      <c r="Z16" s="154"/>
      <c r="AA16" s="154"/>
      <c r="AB16" s="154"/>
      <c r="AC16" s="154"/>
      <c r="AD16" s="154"/>
      <c r="AE16" s="154" t="s">
        <v>102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/>
      <c r="B17" s="162"/>
      <c r="C17" s="303" t="s">
        <v>103</v>
      </c>
      <c r="D17" s="304"/>
      <c r="E17" s="305"/>
      <c r="F17" s="306"/>
      <c r="G17" s="307"/>
      <c r="H17" s="171"/>
      <c r="I17" s="171"/>
      <c r="J17" s="171"/>
      <c r="K17" s="171"/>
      <c r="L17" s="171"/>
      <c r="M17" s="171"/>
      <c r="N17" s="164"/>
      <c r="O17" s="164"/>
      <c r="P17" s="164"/>
      <c r="Q17" s="164"/>
      <c r="R17" s="164"/>
      <c r="S17" s="164"/>
      <c r="T17" s="165"/>
      <c r="U17" s="164"/>
      <c r="V17" s="204"/>
      <c r="W17" s="204"/>
      <c r="X17" s="154"/>
      <c r="Y17" s="154"/>
      <c r="Z17" s="154"/>
      <c r="AA17" s="154"/>
      <c r="AB17" s="154"/>
      <c r="AC17" s="154"/>
      <c r="AD17" s="154"/>
      <c r="AE17" s="154" t="s">
        <v>104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7" t="str">
        <f>C17</f>
        <v>Montáž včetně dodávky.</v>
      </c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55">
        <v>5</v>
      </c>
      <c r="B18" s="162" t="s">
        <v>113</v>
      </c>
      <c r="C18" s="191" t="s">
        <v>114</v>
      </c>
      <c r="D18" s="164" t="s">
        <v>112</v>
      </c>
      <c r="E18" s="168">
        <v>25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64">
        <v>3.3660000000000002E-2</v>
      </c>
      <c r="O18" s="164">
        <f>ROUND(E18*N18,5)</f>
        <v>0.84150000000000003</v>
      </c>
      <c r="P18" s="164">
        <v>0</v>
      </c>
      <c r="Q18" s="164">
        <f>ROUND(E18*P18,5)</f>
        <v>0</v>
      </c>
      <c r="R18" s="164"/>
      <c r="S18" s="164"/>
      <c r="T18" s="165">
        <v>0.27</v>
      </c>
      <c r="U18" s="164">
        <f>ROUND(E18*T18,2)</f>
        <v>6.75</v>
      </c>
      <c r="V18" s="204" t="s">
        <v>395</v>
      </c>
      <c r="W18" s="206" t="s">
        <v>396</v>
      </c>
      <c r="X18" s="154"/>
      <c r="Y18" s="154"/>
      <c r="Z18" s="154"/>
      <c r="AA18" s="154"/>
      <c r="AB18" s="154"/>
      <c r="AC18" s="154"/>
      <c r="AD18" s="154"/>
      <c r="AE18" s="154" t="s">
        <v>102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/>
      <c r="B19" s="162"/>
      <c r="C19" s="303" t="s">
        <v>103</v>
      </c>
      <c r="D19" s="304"/>
      <c r="E19" s="305"/>
      <c r="F19" s="306"/>
      <c r="G19" s="307"/>
      <c r="H19" s="171"/>
      <c r="I19" s="171"/>
      <c r="J19" s="171"/>
      <c r="K19" s="171"/>
      <c r="L19" s="171"/>
      <c r="M19" s="171"/>
      <c r="N19" s="164"/>
      <c r="O19" s="164"/>
      <c r="P19" s="164"/>
      <c r="Q19" s="164"/>
      <c r="R19" s="164"/>
      <c r="S19" s="164"/>
      <c r="T19" s="165"/>
      <c r="U19" s="164"/>
      <c r="V19" s="204"/>
      <c r="W19" s="204"/>
      <c r="X19" s="154"/>
      <c r="Y19" s="154"/>
      <c r="Z19" s="154"/>
      <c r="AA19" s="154"/>
      <c r="AB19" s="154"/>
      <c r="AC19" s="154"/>
      <c r="AD19" s="154"/>
      <c r="AE19" s="154" t="s">
        <v>104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7" t="str">
        <f>C19</f>
        <v>Montáž včetně dodávky.</v>
      </c>
      <c r="BB19" s="154"/>
      <c r="BC19" s="154"/>
      <c r="BD19" s="154"/>
      <c r="BE19" s="154"/>
      <c r="BF19" s="154"/>
      <c r="BG19" s="154"/>
      <c r="BH19" s="154"/>
    </row>
    <row r="20" spans="1:60" ht="22.5" outlineLevel="1" x14ac:dyDescent="0.2">
      <c r="A20" s="155">
        <v>6</v>
      </c>
      <c r="B20" s="162" t="s">
        <v>115</v>
      </c>
      <c r="C20" s="191" t="s">
        <v>116</v>
      </c>
      <c r="D20" s="164" t="s">
        <v>112</v>
      </c>
      <c r="E20" s="168">
        <v>50</v>
      </c>
      <c r="F20" s="170"/>
      <c r="G20" s="171">
        <f t="shared" ref="G20:G30" si="0">ROUND(E20*F20,2)</f>
        <v>0</v>
      </c>
      <c r="H20" s="170"/>
      <c r="I20" s="171">
        <f t="shared" ref="I20:I30" si="1">ROUND(E20*H20,2)</f>
        <v>0</v>
      </c>
      <c r="J20" s="170"/>
      <c r="K20" s="171">
        <f t="shared" ref="K20:K30" si="2">ROUND(E20*J20,2)</f>
        <v>0</v>
      </c>
      <c r="L20" s="171">
        <v>21</v>
      </c>
      <c r="M20" s="171">
        <f t="shared" ref="M20:M30" si="3">G20*(1+L20/100)</f>
        <v>0</v>
      </c>
      <c r="N20" s="164">
        <v>0</v>
      </c>
      <c r="O20" s="164">
        <f t="shared" ref="O20:O30" si="4">ROUND(E20*N20,5)</f>
        <v>0</v>
      </c>
      <c r="P20" s="164">
        <v>0</v>
      </c>
      <c r="Q20" s="164">
        <f t="shared" ref="Q20:Q30" si="5">ROUND(E20*P20,5)</f>
        <v>0</v>
      </c>
      <c r="R20" s="164"/>
      <c r="S20" s="164"/>
      <c r="T20" s="165">
        <v>7.9000000000000001E-2</v>
      </c>
      <c r="U20" s="164">
        <f t="shared" ref="U20:U30" si="6">ROUND(E20*T20,2)</f>
        <v>3.95</v>
      </c>
      <c r="V20" s="204" t="s">
        <v>395</v>
      </c>
      <c r="W20" s="206" t="s">
        <v>396</v>
      </c>
      <c r="X20" s="154"/>
      <c r="Y20" s="154"/>
      <c r="Z20" s="154"/>
      <c r="AA20" s="154"/>
      <c r="AB20" s="154"/>
      <c r="AC20" s="154"/>
      <c r="AD20" s="154"/>
      <c r="AE20" s="154" t="s">
        <v>102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55">
        <v>7</v>
      </c>
      <c r="B21" s="162" t="s">
        <v>117</v>
      </c>
      <c r="C21" s="191" t="s">
        <v>118</v>
      </c>
      <c r="D21" s="164" t="s">
        <v>112</v>
      </c>
      <c r="E21" s="168">
        <v>50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4">
        <v>8.5999999999999993E-2</v>
      </c>
      <c r="O21" s="164">
        <f t="shared" si="4"/>
        <v>4.3</v>
      </c>
      <c r="P21" s="164">
        <v>0</v>
      </c>
      <c r="Q21" s="164">
        <f t="shared" si="5"/>
        <v>0</v>
      </c>
      <c r="R21" s="164"/>
      <c r="S21" s="164"/>
      <c r="T21" s="165">
        <v>0</v>
      </c>
      <c r="U21" s="164">
        <f t="shared" si="6"/>
        <v>0</v>
      </c>
      <c r="V21" s="204" t="s">
        <v>395</v>
      </c>
      <c r="W21" s="204" t="s">
        <v>397</v>
      </c>
      <c r="X21" s="154"/>
      <c r="Y21" s="154"/>
      <c r="Z21" s="154"/>
      <c r="AA21" s="154"/>
      <c r="AB21" s="154"/>
      <c r="AC21" s="154"/>
      <c r="AD21" s="154"/>
      <c r="AE21" s="154" t="s">
        <v>119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2.5" outlineLevel="1" x14ac:dyDescent="0.2">
      <c r="A22" s="155">
        <v>8</v>
      </c>
      <c r="B22" s="162" t="s">
        <v>120</v>
      </c>
      <c r="C22" s="191" t="s">
        <v>121</v>
      </c>
      <c r="D22" s="164" t="s">
        <v>112</v>
      </c>
      <c r="E22" s="168">
        <v>35</v>
      </c>
      <c r="F22" s="170"/>
      <c r="G22" s="171">
        <f t="shared" si="0"/>
        <v>0</v>
      </c>
      <c r="H22" s="170"/>
      <c r="I22" s="171">
        <f t="shared" si="1"/>
        <v>0</v>
      </c>
      <c r="J22" s="170"/>
      <c r="K22" s="171">
        <f t="shared" si="2"/>
        <v>0</v>
      </c>
      <c r="L22" s="171">
        <v>21</v>
      </c>
      <c r="M22" s="171">
        <f t="shared" si="3"/>
        <v>0</v>
      </c>
      <c r="N22" s="164">
        <v>0</v>
      </c>
      <c r="O22" s="164">
        <f t="shared" si="4"/>
        <v>0</v>
      </c>
      <c r="P22" s="164">
        <v>0</v>
      </c>
      <c r="Q22" s="164">
        <f t="shared" si="5"/>
        <v>0</v>
      </c>
      <c r="R22" s="164"/>
      <c r="S22" s="164"/>
      <c r="T22" s="165">
        <v>9.5670000000000005E-2</v>
      </c>
      <c r="U22" s="164">
        <f t="shared" si="6"/>
        <v>3.35</v>
      </c>
      <c r="V22" s="204" t="s">
        <v>395</v>
      </c>
      <c r="W22" s="206" t="s">
        <v>396</v>
      </c>
      <c r="X22" s="154"/>
      <c r="Y22" s="154"/>
      <c r="Z22" s="154"/>
      <c r="AA22" s="154"/>
      <c r="AB22" s="154"/>
      <c r="AC22" s="154"/>
      <c r="AD22" s="154"/>
      <c r="AE22" s="154" t="s">
        <v>102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ht="22.5" outlineLevel="1" x14ac:dyDescent="0.2">
      <c r="A23" s="155">
        <v>9</v>
      </c>
      <c r="B23" s="162" t="s">
        <v>122</v>
      </c>
      <c r="C23" s="191" t="s">
        <v>123</v>
      </c>
      <c r="D23" s="164" t="s">
        <v>112</v>
      </c>
      <c r="E23" s="168">
        <v>35</v>
      </c>
      <c r="F23" s="170"/>
      <c r="G23" s="171">
        <f t="shared" si="0"/>
        <v>0</v>
      </c>
      <c r="H23" s="170"/>
      <c r="I23" s="171">
        <f t="shared" si="1"/>
        <v>0</v>
      </c>
      <c r="J23" s="170"/>
      <c r="K23" s="171">
        <f t="shared" si="2"/>
        <v>0</v>
      </c>
      <c r="L23" s="171">
        <v>21</v>
      </c>
      <c r="M23" s="171">
        <f t="shared" si="3"/>
        <v>0</v>
      </c>
      <c r="N23" s="164">
        <v>0.16500000000000001</v>
      </c>
      <c r="O23" s="164">
        <f t="shared" si="4"/>
        <v>5.7750000000000004</v>
      </c>
      <c r="P23" s="164">
        <v>0</v>
      </c>
      <c r="Q23" s="164">
        <f t="shared" si="5"/>
        <v>0</v>
      </c>
      <c r="R23" s="164"/>
      <c r="S23" s="164"/>
      <c r="T23" s="165">
        <v>0</v>
      </c>
      <c r="U23" s="164">
        <f t="shared" si="6"/>
        <v>0</v>
      </c>
      <c r="V23" s="204" t="s">
        <v>395</v>
      </c>
      <c r="W23" s="204" t="s">
        <v>397</v>
      </c>
      <c r="X23" s="154"/>
      <c r="Y23" s="154"/>
      <c r="Z23" s="154"/>
      <c r="AA23" s="154"/>
      <c r="AB23" s="154"/>
      <c r="AC23" s="154"/>
      <c r="AD23" s="154"/>
      <c r="AE23" s="154" t="s">
        <v>119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ht="22.5" outlineLevel="1" x14ac:dyDescent="0.2">
      <c r="A24" s="155">
        <v>10</v>
      </c>
      <c r="B24" s="162" t="s">
        <v>124</v>
      </c>
      <c r="C24" s="191" t="s">
        <v>125</v>
      </c>
      <c r="D24" s="164" t="s">
        <v>109</v>
      </c>
      <c r="E24" s="168">
        <v>80</v>
      </c>
      <c r="F24" s="170"/>
      <c r="G24" s="171">
        <f t="shared" si="0"/>
        <v>0</v>
      </c>
      <c r="H24" s="170"/>
      <c r="I24" s="171">
        <f t="shared" si="1"/>
        <v>0</v>
      </c>
      <c r="J24" s="170"/>
      <c r="K24" s="171">
        <f t="shared" si="2"/>
        <v>0</v>
      </c>
      <c r="L24" s="171">
        <v>21</v>
      </c>
      <c r="M24" s="171">
        <f t="shared" si="3"/>
        <v>0</v>
      </c>
      <c r="N24" s="164">
        <v>0</v>
      </c>
      <c r="O24" s="164">
        <f t="shared" si="4"/>
        <v>0</v>
      </c>
      <c r="P24" s="164">
        <v>0</v>
      </c>
      <c r="Q24" s="164">
        <f t="shared" si="5"/>
        <v>0</v>
      </c>
      <c r="R24" s="164"/>
      <c r="S24" s="164"/>
      <c r="T24" s="165">
        <v>0.10199999999999999</v>
      </c>
      <c r="U24" s="164">
        <f t="shared" si="6"/>
        <v>8.16</v>
      </c>
      <c r="V24" s="204" t="s">
        <v>395</v>
      </c>
      <c r="W24" s="206" t="s">
        <v>396</v>
      </c>
      <c r="X24" s="154"/>
      <c r="Y24" s="154"/>
      <c r="Z24" s="154"/>
      <c r="AA24" s="154"/>
      <c r="AB24" s="154"/>
      <c r="AC24" s="154"/>
      <c r="AD24" s="154"/>
      <c r="AE24" s="154" t="s">
        <v>102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 x14ac:dyDescent="0.2">
      <c r="A25" s="155">
        <v>11</v>
      </c>
      <c r="B25" s="162" t="s">
        <v>126</v>
      </c>
      <c r="C25" s="191" t="s">
        <v>127</v>
      </c>
      <c r="D25" s="164" t="s">
        <v>109</v>
      </c>
      <c r="E25" s="168">
        <v>120</v>
      </c>
      <c r="F25" s="170"/>
      <c r="G25" s="171">
        <f t="shared" si="0"/>
        <v>0</v>
      </c>
      <c r="H25" s="170"/>
      <c r="I25" s="171">
        <f t="shared" si="1"/>
        <v>0</v>
      </c>
      <c r="J25" s="170"/>
      <c r="K25" s="171">
        <f t="shared" si="2"/>
        <v>0</v>
      </c>
      <c r="L25" s="171">
        <v>21</v>
      </c>
      <c r="M25" s="171">
        <f t="shared" si="3"/>
        <v>0</v>
      </c>
      <c r="N25" s="164">
        <v>0</v>
      </c>
      <c r="O25" s="164">
        <f t="shared" si="4"/>
        <v>0</v>
      </c>
      <c r="P25" s="164">
        <v>0</v>
      </c>
      <c r="Q25" s="164">
        <f t="shared" si="5"/>
        <v>0</v>
      </c>
      <c r="R25" s="164"/>
      <c r="S25" s="164"/>
      <c r="T25" s="165">
        <v>0.104</v>
      </c>
      <c r="U25" s="164">
        <f t="shared" si="6"/>
        <v>12.48</v>
      </c>
      <c r="V25" s="204" t="s">
        <v>395</v>
      </c>
      <c r="W25" s="206" t="s">
        <v>396</v>
      </c>
      <c r="X25" s="154"/>
      <c r="Y25" s="154"/>
      <c r="Z25" s="154"/>
      <c r="AA25" s="154"/>
      <c r="AB25" s="154"/>
      <c r="AC25" s="154"/>
      <c r="AD25" s="154"/>
      <c r="AE25" s="154" t="s">
        <v>102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 x14ac:dyDescent="0.2">
      <c r="A26" s="155">
        <v>12</v>
      </c>
      <c r="B26" s="162" t="s">
        <v>128</v>
      </c>
      <c r="C26" s="191" t="s">
        <v>129</v>
      </c>
      <c r="D26" s="164" t="s">
        <v>112</v>
      </c>
      <c r="E26" s="168">
        <v>355</v>
      </c>
      <c r="F26" s="170"/>
      <c r="G26" s="171">
        <f t="shared" si="0"/>
        <v>0</v>
      </c>
      <c r="H26" s="170"/>
      <c r="I26" s="171">
        <f t="shared" si="1"/>
        <v>0</v>
      </c>
      <c r="J26" s="170"/>
      <c r="K26" s="171">
        <f t="shared" si="2"/>
        <v>0</v>
      </c>
      <c r="L26" s="171">
        <v>21</v>
      </c>
      <c r="M26" s="171">
        <f t="shared" si="3"/>
        <v>0</v>
      </c>
      <c r="N26" s="164">
        <v>0</v>
      </c>
      <c r="O26" s="164">
        <f t="shared" si="4"/>
        <v>0</v>
      </c>
      <c r="P26" s="164">
        <v>0</v>
      </c>
      <c r="Q26" s="164">
        <f t="shared" si="5"/>
        <v>0</v>
      </c>
      <c r="R26" s="164"/>
      <c r="S26" s="164"/>
      <c r="T26" s="165">
        <v>2.5999999999999999E-2</v>
      </c>
      <c r="U26" s="164">
        <f t="shared" si="6"/>
        <v>9.23</v>
      </c>
      <c r="V26" s="204" t="s">
        <v>395</v>
      </c>
      <c r="W26" s="206" t="s">
        <v>396</v>
      </c>
      <c r="X26" s="154"/>
      <c r="Y26" s="154"/>
      <c r="Z26" s="154"/>
      <c r="AA26" s="154"/>
      <c r="AB26" s="154"/>
      <c r="AC26" s="154"/>
      <c r="AD26" s="154"/>
      <c r="AE26" s="154" t="s">
        <v>102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ht="22.5" outlineLevel="1" x14ac:dyDescent="0.2">
      <c r="A27" s="155">
        <v>13</v>
      </c>
      <c r="B27" s="162" t="s">
        <v>130</v>
      </c>
      <c r="C27" s="191" t="s">
        <v>131</v>
      </c>
      <c r="D27" s="164" t="s">
        <v>112</v>
      </c>
      <c r="E27" s="168">
        <v>245</v>
      </c>
      <c r="F27" s="170"/>
      <c r="G27" s="171">
        <f t="shared" si="0"/>
        <v>0</v>
      </c>
      <c r="H27" s="170"/>
      <c r="I27" s="171">
        <f t="shared" si="1"/>
        <v>0</v>
      </c>
      <c r="J27" s="170"/>
      <c r="K27" s="171">
        <f t="shared" si="2"/>
        <v>0</v>
      </c>
      <c r="L27" s="171">
        <v>21</v>
      </c>
      <c r="M27" s="171">
        <f t="shared" si="3"/>
        <v>0</v>
      </c>
      <c r="N27" s="164">
        <v>0</v>
      </c>
      <c r="O27" s="164">
        <f t="shared" si="4"/>
        <v>0</v>
      </c>
      <c r="P27" s="164">
        <v>0</v>
      </c>
      <c r="Q27" s="164">
        <f t="shared" si="5"/>
        <v>0</v>
      </c>
      <c r="R27" s="164"/>
      <c r="S27" s="164"/>
      <c r="T27" s="165">
        <v>0.3</v>
      </c>
      <c r="U27" s="164">
        <f t="shared" si="6"/>
        <v>73.5</v>
      </c>
      <c r="V27" s="204" t="s">
        <v>395</v>
      </c>
      <c r="W27" s="206" t="s">
        <v>396</v>
      </c>
      <c r="X27" s="154"/>
      <c r="Y27" s="154"/>
      <c r="Z27" s="154"/>
      <c r="AA27" s="154"/>
      <c r="AB27" s="154"/>
      <c r="AC27" s="154"/>
      <c r="AD27" s="154"/>
      <c r="AE27" s="154" t="s">
        <v>102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 x14ac:dyDescent="0.2">
      <c r="A28" s="155">
        <v>14</v>
      </c>
      <c r="B28" s="162" t="s">
        <v>132</v>
      </c>
      <c r="C28" s="191" t="s">
        <v>133</v>
      </c>
      <c r="D28" s="164" t="s">
        <v>112</v>
      </c>
      <c r="E28" s="168">
        <v>245</v>
      </c>
      <c r="F28" s="170"/>
      <c r="G28" s="171">
        <f t="shared" si="0"/>
        <v>0</v>
      </c>
      <c r="H28" s="170"/>
      <c r="I28" s="171">
        <f t="shared" si="1"/>
        <v>0</v>
      </c>
      <c r="J28" s="170"/>
      <c r="K28" s="171">
        <f t="shared" si="2"/>
        <v>0</v>
      </c>
      <c r="L28" s="171">
        <v>21</v>
      </c>
      <c r="M28" s="171">
        <f t="shared" si="3"/>
        <v>0</v>
      </c>
      <c r="N28" s="164">
        <v>0</v>
      </c>
      <c r="O28" s="164">
        <f t="shared" si="4"/>
        <v>0</v>
      </c>
      <c r="P28" s="164">
        <v>0</v>
      </c>
      <c r="Q28" s="164">
        <f t="shared" si="5"/>
        <v>0</v>
      </c>
      <c r="R28" s="164"/>
      <c r="S28" s="164"/>
      <c r="T28" s="165">
        <v>1.2E-2</v>
      </c>
      <c r="U28" s="164">
        <f t="shared" si="6"/>
        <v>2.94</v>
      </c>
      <c r="V28" s="204" t="s">
        <v>395</v>
      </c>
      <c r="W28" s="206" t="s">
        <v>396</v>
      </c>
      <c r="X28" s="154"/>
      <c r="Y28" s="154"/>
      <c r="Z28" s="154"/>
      <c r="AA28" s="154"/>
      <c r="AB28" s="154"/>
      <c r="AC28" s="154"/>
      <c r="AD28" s="154"/>
      <c r="AE28" s="154" t="s">
        <v>102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 x14ac:dyDescent="0.2">
      <c r="A29" s="155">
        <v>15</v>
      </c>
      <c r="B29" s="162" t="s">
        <v>134</v>
      </c>
      <c r="C29" s="191" t="s">
        <v>135</v>
      </c>
      <c r="D29" s="164" t="s">
        <v>112</v>
      </c>
      <c r="E29" s="168">
        <v>5</v>
      </c>
      <c r="F29" s="170"/>
      <c r="G29" s="171">
        <f t="shared" si="0"/>
        <v>0</v>
      </c>
      <c r="H29" s="170"/>
      <c r="I29" s="171">
        <f t="shared" si="1"/>
        <v>0</v>
      </c>
      <c r="J29" s="170"/>
      <c r="K29" s="171">
        <f t="shared" si="2"/>
        <v>0</v>
      </c>
      <c r="L29" s="171">
        <v>21</v>
      </c>
      <c r="M29" s="171">
        <f t="shared" si="3"/>
        <v>0</v>
      </c>
      <c r="N29" s="164">
        <v>0</v>
      </c>
      <c r="O29" s="164">
        <f t="shared" si="4"/>
        <v>0</v>
      </c>
      <c r="P29" s="164">
        <v>0</v>
      </c>
      <c r="Q29" s="164">
        <f t="shared" si="5"/>
        <v>0</v>
      </c>
      <c r="R29" s="164"/>
      <c r="S29" s="164"/>
      <c r="T29" s="165">
        <v>0.62983</v>
      </c>
      <c r="U29" s="164">
        <f t="shared" si="6"/>
        <v>3.15</v>
      </c>
      <c r="V29" s="204" t="s">
        <v>395</v>
      </c>
      <c r="W29" s="206" t="s">
        <v>396</v>
      </c>
      <c r="X29" s="154"/>
      <c r="Y29" s="154"/>
      <c r="Z29" s="154"/>
      <c r="AA29" s="154"/>
      <c r="AB29" s="154"/>
      <c r="AC29" s="154"/>
      <c r="AD29" s="154"/>
      <c r="AE29" s="154" t="s">
        <v>102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22.5" outlineLevel="1" x14ac:dyDescent="0.2">
      <c r="A30" s="155">
        <v>16</v>
      </c>
      <c r="B30" s="162" t="s">
        <v>136</v>
      </c>
      <c r="C30" s="191" t="s">
        <v>137</v>
      </c>
      <c r="D30" s="164" t="s">
        <v>112</v>
      </c>
      <c r="E30" s="168">
        <v>5</v>
      </c>
      <c r="F30" s="170"/>
      <c r="G30" s="171">
        <f t="shared" si="0"/>
        <v>0</v>
      </c>
      <c r="H30" s="170"/>
      <c r="I30" s="171">
        <f t="shared" si="1"/>
        <v>0</v>
      </c>
      <c r="J30" s="170"/>
      <c r="K30" s="171">
        <f t="shared" si="2"/>
        <v>0</v>
      </c>
      <c r="L30" s="171">
        <v>21</v>
      </c>
      <c r="M30" s="171">
        <f t="shared" si="3"/>
        <v>0</v>
      </c>
      <c r="N30" s="164">
        <v>2.0499999999999998</v>
      </c>
      <c r="O30" s="164">
        <f t="shared" si="4"/>
        <v>10.25</v>
      </c>
      <c r="P30" s="164">
        <v>0</v>
      </c>
      <c r="Q30" s="164">
        <f t="shared" si="5"/>
        <v>0</v>
      </c>
      <c r="R30" s="164"/>
      <c r="S30" s="164"/>
      <c r="T30" s="165">
        <v>0</v>
      </c>
      <c r="U30" s="164">
        <f t="shared" si="6"/>
        <v>0</v>
      </c>
      <c r="V30" s="204" t="s">
        <v>395</v>
      </c>
      <c r="W30" s="204" t="s">
        <v>397</v>
      </c>
      <c r="X30" s="154"/>
      <c r="Y30" s="154"/>
      <c r="Z30" s="154"/>
      <c r="AA30" s="154"/>
      <c r="AB30" s="154"/>
      <c r="AC30" s="154"/>
      <c r="AD30" s="154"/>
      <c r="AE30" s="154" t="s">
        <v>119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/>
      <c r="B31" s="162"/>
      <c r="C31" s="303" t="s">
        <v>138</v>
      </c>
      <c r="D31" s="304"/>
      <c r="E31" s="305"/>
      <c r="F31" s="306"/>
      <c r="G31" s="307"/>
      <c r="H31" s="171"/>
      <c r="I31" s="171"/>
      <c r="J31" s="171"/>
      <c r="K31" s="171"/>
      <c r="L31" s="171"/>
      <c r="M31" s="171"/>
      <c r="N31" s="164"/>
      <c r="O31" s="164"/>
      <c r="P31" s="164"/>
      <c r="Q31" s="164"/>
      <c r="R31" s="164"/>
      <c r="S31" s="164"/>
      <c r="T31" s="165"/>
      <c r="U31" s="164"/>
      <c r="V31" s="201"/>
      <c r="W31" s="200"/>
      <c r="X31" s="154"/>
      <c r="Y31" s="154"/>
      <c r="Z31" s="154"/>
      <c r="AA31" s="154"/>
      <c r="AB31" s="154"/>
      <c r="AC31" s="154"/>
      <c r="AD31" s="154"/>
      <c r="AE31" s="154" t="s">
        <v>104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7" t="str">
        <f>C31</f>
        <v>Včetně veškerého příslušenství pro uchycení, ohyb.a roh.dílů., závit.tyčí,apod.</v>
      </c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/>
      <c r="B32" s="162"/>
      <c r="C32" s="303" t="s">
        <v>139</v>
      </c>
      <c r="D32" s="304"/>
      <c r="E32" s="305"/>
      <c r="F32" s="306"/>
      <c r="G32" s="307"/>
      <c r="H32" s="171"/>
      <c r="I32" s="171"/>
      <c r="J32" s="171"/>
      <c r="K32" s="171"/>
      <c r="L32" s="171"/>
      <c r="M32" s="171"/>
      <c r="N32" s="164"/>
      <c r="O32" s="164"/>
      <c r="P32" s="164"/>
      <c r="Q32" s="164"/>
      <c r="R32" s="164"/>
      <c r="S32" s="164"/>
      <c r="T32" s="165"/>
      <c r="U32" s="164"/>
      <c r="V32" s="201"/>
      <c r="W32" s="200"/>
      <c r="X32" s="154"/>
      <c r="Y32" s="154"/>
      <c r="Z32" s="154"/>
      <c r="AA32" s="154"/>
      <c r="AB32" s="154"/>
      <c r="AC32" s="154"/>
      <c r="AD32" s="154"/>
      <c r="AE32" s="154" t="s">
        <v>104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7" t="str">
        <f>C32</f>
        <v>Pro stoupací trasu.</v>
      </c>
      <c r="BB32" s="154"/>
      <c r="BC32" s="154"/>
      <c r="BD32" s="154"/>
      <c r="BE32" s="154"/>
      <c r="BF32" s="154"/>
      <c r="BG32" s="154"/>
      <c r="BH32" s="154"/>
    </row>
    <row r="33" spans="1:60" ht="22.5" outlineLevel="1" x14ac:dyDescent="0.2">
      <c r="A33" s="155">
        <v>17</v>
      </c>
      <c r="B33" s="162" t="s">
        <v>140</v>
      </c>
      <c r="C33" s="191" t="s">
        <v>141</v>
      </c>
      <c r="D33" s="164" t="s">
        <v>112</v>
      </c>
      <c r="E33" s="168">
        <v>30</v>
      </c>
      <c r="F33" s="170"/>
      <c r="G33" s="171">
        <f>ROUND(E33*F33,2)</f>
        <v>0</v>
      </c>
      <c r="H33" s="170"/>
      <c r="I33" s="171">
        <f>ROUND(E33*H33,2)</f>
        <v>0</v>
      </c>
      <c r="J33" s="170"/>
      <c r="K33" s="171">
        <f>ROUND(E33*J33,2)</f>
        <v>0</v>
      </c>
      <c r="L33" s="171">
        <v>21</v>
      </c>
      <c r="M33" s="171">
        <f>G33*(1+L33/100)</f>
        <v>0</v>
      </c>
      <c r="N33" s="164">
        <v>3.3E-3</v>
      </c>
      <c r="O33" s="164">
        <f>ROUND(E33*N33,5)</f>
        <v>9.9000000000000005E-2</v>
      </c>
      <c r="P33" s="164">
        <v>0</v>
      </c>
      <c r="Q33" s="164">
        <f>ROUND(E33*P33,5)</f>
        <v>0</v>
      </c>
      <c r="R33" s="164"/>
      <c r="S33" s="164"/>
      <c r="T33" s="165">
        <v>0.65</v>
      </c>
      <c r="U33" s="164">
        <f>ROUND(E33*T33,2)</f>
        <v>19.5</v>
      </c>
      <c r="V33" s="204" t="s">
        <v>395</v>
      </c>
      <c r="W33" s="206" t="s">
        <v>396</v>
      </c>
      <c r="X33" s="154"/>
      <c r="Y33" s="154"/>
      <c r="Z33" s="154"/>
      <c r="AA33" s="154"/>
      <c r="AB33" s="154"/>
      <c r="AC33" s="154"/>
      <c r="AD33" s="154"/>
      <c r="AE33" s="154" t="s">
        <v>102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/>
      <c r="B34" s="162"/>
      <c r="C34" s="303" t="s">
        <v>103</v>
      </c>
      <c r="D34" s="304"/>
      <c r="E34" s="305"/>
      <c r="F34" s="306"/>
      <c r="G34" s="307"/>
      <c r="H34" s="171"/>
      <c r="I34" s="171"/>
      <c r="J34" s="171"/>
      <c r="K34" s="171"/>
      <c r="L34" s="171"/>
      <c r="M34" s="171"/>
      <c r="N34" s="164"/>
      <c r="O34" s="164"/>
      <c r="P34" s="164"/>
      <c r="Q34" s="164"/>
      <c r="R34" s="164"/>
      <c r="S34" s="164"/>
      <c r="T34" s="165"/>
      <c r="U34" s="164"/>
      <c r="V34" s="201"/>
      <c r="W34" s="200"/>
      <c r="X34" s="154"/>
      <c r="Y34" s="154"/>
      <c r="Z34" s="154"/>
      <c r="AA34" s="154"/>
      <c r="AB34" s="154"/>
      <c r="AC34" s="154"/>
      <c r="AD34" s="154"/>
      <c r="AE34" s="154" t="s">
        <v>104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7" t="str">
        <f>C34</f>
        <v>Montáž včetně dodávky.</v>
      </c>
      <c r="BB34" s="154"/>
      <c r="BC34" s="154"/>
      <c r="BD34" s="154"/>
      <c r="BE34" s="154"/>
      <c r="BF34" s="154"/>
      <c r="BG34" s="154"/>
      <c r="BH34" s="154"/>
    </row>
    <row r="35" spans="1:60" ht="22.5" outlineLevel="1" x14ac:dyDescent="0.2">
      <c r="A35" s="155">
        <v>18</v>
      </c>
      <c r="B35" s="162" t="s">
        <v>142</v>
      </c>
      <c r="C35" s="191" t="s">
        <v>143</v>
      </c>
      <c r="D35" s="164" t="s">
        <v>112</v>
      </c>
      <c r="E35" s="168">
        <v>25</v>
      </c>
      <c r="F35" s="170"/>
      <c r="G35" s="171">
        <f>ROUND(E35*F35,2)</f>
        <v>0</v>
      </c>
      <c r="H35" s="170"/>
      <c r="I35" s="171">
        <f>ROUND(E35*H35,2)</f>
        <v>0</v>
      </c>
      <c r="J35" s="170"/>
      <c r="K35" s="171">
        <f>ROUND(E35*J35,2)</f>
        <v>0</v>
      </c>
      <c r="L35" s="171">
        <v>21</v>
      </c>
      <c r="M35" s="171">
        <f>G35*(1+L35/100)</f>
        <v>0</v>
      </c>
      <c r="N35" s="164">
        <v>3.98E-3</v>
      </c>
      <c r="O35" s="164">
        <f>ROUND(E35*N35,5)</f>
        <v>9.9500000000000005E-2</v>
      </c>
      <c r="P35" s="164">
        <v>0</v>
      </c>
      <c r="Q35" s="164">
        <f>ROUND(E35*P35,5)</f>
        <v>0</v>
      </c>
      <c r="R35" s="164"/>
      <c r="S35" s="164"/>
      <c r="T35" s="165">
        <v>0.68</v>
      </c>
      <c r="U35" s="164">
        <f>ROUND(E35*T35,2)</f>
        <v>17</v>
      </c>
      <c r="V35" s="204" t="s">
        <v>395</v>
      </c>
      <c r="W35" s="206" t="s">
        <v>396</v>
      </c>
      <c r="X35" s="154"/>
      <c r="Y35" s="154"/>
      <c r="Z35" s="154"/>
      <c r="AA35" s="154"/>
      <c r="AB35" s="154"/>
      <c r="AC35" s="154"/>
      <c r="AD35" s="154"/>
      <c r="AE35" s="154" t="s">
        <v>102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/>
      <c r="B36" s="162"/>
      <c r="C36" s="303" t="s">
        <v>103</v>
      </c>
      <c r="D36" s="304"/>
      <c r="E36" s="305"/>
      <c r="F36" s="306"/>
      <c r="G36" s="307"/>
      <c r="H36" s="171"/>
      <c r="I36" s="171"/>
      <c r="J36" s="171"/>
      <c r="K36" s="171"/>
      <c r="L36" s="171"/>
      <c r="M36" s="171"/>
      <c r="N36" s="164"/>
      <c r="O36" s="164"/>
      <c r="P36" s="164"/>
      <c r="Q36" s="164"/>
      <c r="R36" s="164"/>
      <c r="S36" s="164"/>
      <c r="T36" s="165"/>
      <c r="U36" s="164"/>
      <c r="V36" s="201"/>
      <c r="W36" s="200"/>
      <c r="X36" s="154"/>
      <c r="Y36" s="154"/>
      <c r="Z36" s="154"/>
      <c r="AA36" s="154"/>
      <c r="AB36" s="154"/>
      <c r="AC36" s="154"/>
      <c r="AD36" s="154"/>
      <c r="AE36" s="154" t="s">
        <v>104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7" t="str">
        <f>C36</f>
        <v>Montáž včetně dodávky.</v>
      </c>
      <c r="BB36" s="154"/>
      <c r="BC36" s="154"/>
      <c r="BD36" s="154"/>
      <c r="BE36" s="154"/>
      <c r="BF36" s="154"/>
      <c r="BG36" s="154"/>
      <c r="BH36" s="154"/>
    </row>
    <row r="37" spans="1:60" ht="22.5" outlineLevel="1" x14ac:dyDescent="0.2">
      <c r="A37" s="155">
        <v>19</v>
      </c>
      <c r="B37" s="162" t="s">
        <v>144</v>
      </c>
      <c r="C37" s="191" t="s">
        <v>145</v>
      </c>
      <c r="D37" s="164" t="s">
        <v>112</v>
      </c>
      <c r="E37" s="168">
        <v>1</v>
      </c>
      <c r="F37" s="170"/>
      <c r="G37" s="171">
        <f>ROUND(E37*F37,2)</f>
        <v>0</v>
      </c>
      <c r="H37" s="170"/>
      <c r="I37" s="171">
        <f>ROUND(E37*H37,2)</f>
        <v>0</v>
      </c>
      <c r="J37" s="170"/>
      <c r="K37" s="171">
        <f>ROUND(E37*J37,2)</f>
        <v>0</v>
      </c>
      <c r="L37" s="171">
        <v>21</v>
      </c>
      <c r="M37" s="171">
        <f>G37*(1+L37/100)</f>
        <v>0</v>
      </c>
      <c r="N37" s="164">
        <v>6.0499999999999998E-3</v>
      </c>
      <c r="O37" s="164">
        <f>ROUND(E37*N37,5)</f>
        <v>6.0499999999999998E-3</v>
      </c>
      <c r="P37" s="164">
        <v>0</v>
      </c>
      <c r="Q37" s="164">
        <f>ROUND(E37*P37,5)</f>
        <v>0</v>
      </c>
      <c r="R37" s="164"/>
      <c r="S37" s="164"/>
      <c r="T37" s="165">
        <v>0.77</v>
      </c>
      <c r="U37" s="164">
        <f>ROUND(E37*T37,2)</f>
        <v>0.77</v>
      </c>
      <c r="V37" s="204" t="s">
        <v>395</v>
      </c>
      <c r="W37" s="206" t="s">
        <v>396</v>
      </c>
      <c r="X37" s="154"/>
      <c r="Y37" s="154"/>
      <c r="Z37" s="154"/>
      <c r="AA37" s="154"/>
      <c r="AB37" s="154"/>
      <c r="AC37" s="154"/>
      <c r="AD37" s="154"/>
      <c r="AE37" s="154" t="s">
        <v>102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/>
      <c r="B38" s="162"/>
      <c r="C38" s="303" t="s">
        <v>103</v>
      </c>
      <c r="D38" s="304"/>
      <c r="E38" s="305"/>
      <c r="F38" s="306"/>
      <c r="G38" s="307"/>
      <c r="H38" s="171"/>
      <c r="I38" s="171"/>
      <c r="J38" s="171"/>
      <c r="K38" s="171"/>
      <c r="L38" s="171"/>
      <c r="M38" s="171"/>
      <c r="N38" s="164"/>
      <c r="O38" s="164"/>
      <c r="P38" s="164"/>
      <c r="Q38" s="164"/>
      <c r="R38" s="164"/>
      <c r="S38" s="164"/>
      <c r="T38" s="165"/>
      <c r="U38" s="164"/>
      <c r="V38" s="201"/>
      <c r="W38" s="200"/>
      <c r="X38" s="154"/>
      <c r="Y38" s="154"/>
      <c r="Z38" s="154"/>
      <c r="AA38" s="154"/>
      <c r="AB38" s="154"/>
      <c r="AC38" s="154"/>
      <c r="AD38" s="154"/>
      <c r="AE38" s="154" t="s">
        <v>104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7" t="str">
        <f>C38</f>
        <v>Montáž včetně dodávky.</v>
      </c>
      <c r="BB38" s="154"/>
      <c r="BC38" s="154"/>
      <c r="BD38" s="154"/>
      <c r="BE38" s="154"/>
      <c r="BF38" s="154"/>
      <c r="BG38" s="154"/>
      <c r="BH38" s="154"/>
    </row>
    <row r="39" spans="1:60" ht="22.5" outlineLevel="1" x14ac:dyDescent="0.2">
      <c r="A39" s="155">
        <v>20</v>
      </c>
      <c r="B39" s="162" t="s">
        <v>146</v>
      </c>
      <c r="C39" s="191" t="s">
        <v>147</v>
      </c>
      <c r="D39" s="164" t="s">
        <v>112</v>
      </c>
      <c r="E39" s="168">
        <v>610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64">
        <v>0</v>
      </c>
      <c r="O39" s="164">
        <f>ROUND(E39*N39,5)</f>
        <v>0</v>
      </c>
      <c r="P39" s="164">
        <v>0</v>
      </c>
      <c r="Q39" s="164">
        <f>ROUND(E39*P39,5)</f>
        <v>0</v>
      </c>
      <c r="R39" s="164"/>
      <c r="S39" s="164"/>
      <c r="T39" s="165">
        <v>5.7829999999999999E-2</v>
      </c>
      <c r="U39" s="164">
        <f>ROUND(E39*T39,2)</f>
        <v>35.28</v>
      </c>
      <c r="V39" s="204" t="s">
        <v>395</v>
      </c>
      <c r="W39" s="206" t="s">
        <v>396</v>
      </c>
      <c r="X39" s="154"/>
      <c r="Y39" s="154"/>
      <c r="Z39" s="154"/>
      <c r="AA39" s="154"/>
      <c r="AB39" s="154"/>
      <c r="AC39" s="154"/>
      <c r="AD39" s="154"/>
      <c r="AE39" s="154" t="s">
        <v>102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22.5" outlineLevel="1" x14ac:dyDescent="0.2">
      <c r="A40" s="155">
        <v>21</v>
      </c>
      <c r="B40" s="162" t="s">
        <v>148</v>
      </c>
      <c r="C40" s="191" t="s">
        <v>149</v>
      </c>
      <c r="D40" s="164" t="s">
        <v>112</v>
      </c>
      <c r="E40" s="168">
        <v>2673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64">
        <v>0</v>
      </c>
      <c r="O40" s="164">
        <f>ROUND(E40*N40,5)</f>
        <v>0</v>
      </c>
      <c r="P40" s="164">
        <v>0</v>
      </c>
      <c r="Q40" s="164">
        <f>ROUND(E40*P40,5)</f>
        <v>0</v>
      </c>
      <c r="R40" s="164"/>
      <c r="S40" s="164"/>
      <c r="T40" s="165">
        <v>4.4999999999999998E-2</v>
      </c>
      <c r="U40" s="164">
        <f>ROUND(E40*T40,2)</f>
        <v>120.29</v>
      </c>
      <c r="V40" s="207" t="s">
        <v>395</v>
      </c>
      <c r="W40" s="208" t="s">
        <v>396</v>
      </c>
      <c r="X40" s="154"/>
      <c r="Y40" s="154"/>
      <c r="Z40" s="154"/>
      <c r="AA40" s="154"/>
      <c r="AB40" s="154"/>
      <c r="AC40" s="154"/>
      <c r="AD40" s="154"/>
      <c r="AE40" s="154" t="s">
        <v>102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22</v>
      </c>
      <c r="B41" s="162" t="s">
        <v>150</v>
      </c>
      <c r="C41" s="191" t="s">
        <v>151</v>
      </c>
      <c r="D41" s="164" t="s">
        <v>112</v>
      </c>
      <c r="E41" s="168">
        <v>3283</v>
      </c>
      <c r="F41" s="170"/>
      <c r="G41" s="171">
        <f>ROUND(E41*F41,2)</f>
        <v>0</v>
      </c>
      <c r="H41" s="170"/>
      <c r="I41" s="171">
        <f>ROUND(E41*H41,2)</f>
        <v>0</v>
      </c>
      <c r="J41" s="170"/>
      <c r="K41" s="171">
        <f>ROUND(E41*J41,2)</f>
        <v>0</v>
      </c>
      <c r="L41" s="171">
        <v>21</v>
      </c>
      <c r="M41" s="171">
        <f>G41*(1+L41/100)</f>
        <v>0</v>
      </c>
      <c r="N41" s="164">
        <v>0</v>
      </c>
      <c r="O41" s="164">
        <f>ROUND(E41*N41,5)</f>
        <v>0</v>
      </c>
      <c r="P41" s="164">
        <v>0</v>
      </c>
      <c r="Q41" s="164">
        <f>ROUND(E41*P41,5)</f>
        <v>0</v>
      </c>
      <c r="R41" s="164"/>
      <c r="S41" s="164"/>
      <c r="T41" s="165">
        <v>0</v>
      </c>
      <c r="U41" s="164">
        <f>ROUND(E41*T41,2)</f>
        <v>0</v>
      </c>
      <c r="V41" s="207" t="s">
        <v>395</v>
      </c>
      <c r="W41" s="207" t="s">
        <v>397</v>
      </c>
      <c r="X41" s="154"/>
      <c r="Y41" s="154"/>
      <c r="Z41" s="154"/>
      <c r="AA41" s="154"/>
      <c r="AB41" s="154"/>
      <c r="AC41" s="154"/>
      <c r="AD41" s="154"/>
      <c r="AE41" s="154" t="s">
        <v>119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ht="22.5" outlineLevel="1" x14ac:dyDescent="0.2">
      <c r="A42" s="155">
        <v>23</v>
      </c>
      <c r="B42" s="162" t="s">
        <v>152</v>
      </c>
      <c r="C42" s="191" t="s">
        <v>153</v>
      </c>
      <c r="D42" s="164" t="s">
        <v>109</v>
      </c>
      <c r="E42" s="168">
        <v>20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64">
        <v>0</v>
      </c>
      <c r="O42" s="164">
        <f>ROUND(E42*N42,5)</f>
        <v>0</v>
      </c>
      <c r="P42" s="164">
        <v>0</v>
      </c>
      <c r="Q42" s="164">
        <f>ROUND(E42*P42,5)</f>
        <v>0</v>
      </c>
      <c r="R42" s="164"/>
      <c r="S42" s="164"/>
      <c r="T42" s="165">
        <v>0.14033000000000001</v>
      </c>
      <c r="U42" s="164">
        <f>ROUND(E42*T42,2)</f>
        <v>2.81</v>
      </c>
      <c r="V42" s="211" t="s">
        <v>395</v>
      </c>
      <c r="W42" s="212" t="s">
        <v>396</v>
      </c>
      <c r="X42" s="154"/>
      <c r="Y42" s="154"/>
      <c r="Z42" s="154"/>
      <c r="AA42" s="154"/>
      <c r="AB42" s="154"/>
      <c r="AC42" s="154"/>
      <c r="AD42" s="154"/>
      <c r="AE42" s="154" t="s">
        <v>102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24</v>
      </c>
      <c r="B43" s="162" t="s">
        <v>154</v>
      </c>
      <c r="C43" s="191" t="s">
        <v>155</v>
      </c>
      <c r="D43" s="164" t="s">
        <v>156</v>
      </c>
      <c r="E43" s="168">
        <v>20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64">
        <v>0</v>
      </c>
      <c r="O43" s="164">
        <f>ROUND(E43*N43,5)</f>
        <v>0</v>
      </c>
      <c r="P43" s="164">
        <v>0</v>
      </c>
      <c r="Q43" s="164">
        <f>ROUND(E43*P43,5)</f>
        <v>0</v>
      </c>
      <c r="R43" s="164"/>
      <c r="S43" s="164"/>
      <c r="T43" s="165">
        <v>0</v>
      </c>
      <c r="U43" s="164">
        <f>ROUND(E43*T43,2)</f>
        <v>0</v>
      </c>
      <c r="V43" s="211" t="s">
        <v>395</v>
      </c>
      <c r="W43" s="211" t="s">
        <v>397</v>
      </c>
      <c r="X43" s="154"/>
      <c r="Y43" s="154"/>
      <c r="Z43" s="154"/>
      <c r="AA43" s="154"/>
      <c r="AB43" s="154"/>
      <c r="AC43" s="154"/>
      <c r="AD43" s="154"/>
      <c r="AE43" s="154" t="s">
        <v>119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2"/>
      <c r="C44" s="303" t="s">
        <v>157</v>
      </c>
      <c r="D44" s="304"/>
      <c r="E44" s="305"/>
      <c r="F44" s="306"/>
      <c r="G44" s="307"/>
      <c r="H44" s="171"/>
      <c r="I44" s="171"/>
      <c r="J44" s="171"/>
      <c r="K44" s="171"/>
      <c r="L44" s="171"/>
      <c r="M44" s="171"/>
      <c r="N44" s="164"/>
      <c r="O44" s="164"/>
      <c r="P44" s="164"/>
      <c r="Q44" s="164"/>
      <c r="R44" s="164"/>
      <c r="S44" s="164"/>
      <c r="T44" s="165"/>
      <c r="U44" s="164"/>
      <c r="V44" s="210"/>
      <c r="W44" s="209"/>
      <c r="X44" s="154"/>
      <c r="Y44" s="154"/>
      <c r="Z44" s="154"/>
      <c r="AA44" s="154"/>
      <c r="AB44" s="154"/>
      <c r="AC44" s="154"/>
      <c r="AD44" s="154"/>
      <c r="AE44" s="154" t="s">
        <v>104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7" t="str">
        <f>C44</f>
        <v>kompletní včetně veškerého příslušenství</v>
      </c>
      <c r="BB44" s="154"/>
      <c r="BC44" s="154"/>
      <c r="BD44" s="154"/>
      <c r="BE44" s="154"/>
      <c r="BF44" s="154"/>
      <c r="BG44" s="154"/>
      <c r="BH44" s="154"/>
    </row>
    <row r="45" spans="1:60" ht="22.5" outlineLevel="1" x14ac:dyDescent="0.2">
      <c r="A45" s="155">
        <v>25</v>
      </c>
      <c r="B45" s="162" t="s">
        <v>158</v>
      </c>
      <c r="C45" s="191" t="s">
        <v>159</v>
      </c>
      <c r="D45" s="164" t="s">
        <v>109</v>
      </c>
      <c r="E45" s="168">
        <v>13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64">
        <v>0</v>
      </c>
      <c r="O45" s="164">
        <f>ROUND(E45*N45,5)</f>
        <v>0</v>
      </c>
      <c r="P45" s="164">
        <v>0</v>
      </c>
      <c r="Q45" s="164">
        <f>ROUND(E45*P45,5)</f>
        <v>0</v>
      </c>
      <c r="R45" s="164"/>
      <c r="S45" s="164"/>
      <c r="T45" s="165">
        <v>0.14033000000000001</v>
      </c>
      <c r="U45" s="164">
        <f>ROUND(E45*T45,2)</f>
        <v>1.82</v>
      </c>
      <c r="V45" s="211" t="s">
        <v>395</v>
      </c>
      <c r="W45" s="212" t="s">
        <v>396</v>
      </c>
      <c r="X45" s="154"/>
      <c r="Y45" s="154"/>
      <c r="Z45" s="154"/>
      <c r="AA45" s="154"/>
      <c r="AB45" s="154"/>
      <c r="AC45" s="154"/>
      <c r="AD45" s="154"/>
      <c r="AE45" s="154" t="s">
        <v>102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26</v>
      </c>
      <c r="B46" s="162" t="s">
        <v>160</v>
      </c>
      <c r="C46" s="191" t="s">
        <v>161</v>
      </c>
      <c r="D46" s="164" t="s">
        <v>156</v>
      </c>
      <c r="E46" s="168">
        <v>13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64">
        <v>0</v>
      </c>
      <c r="O46" s="164">
        <f>ROUND(E46*N46,5)</f>
        <v>0</v>
      </c>
      <c r="P46" s="164">
        <v>0</v>
      </c>
      <c r="Q46" s="164">
        <f>ROUND(E46*P46,5)</f>
        <v>0</v>
      </c>
      <c r="R46" s="164"/>
      <c r="S46" s="164"/>
      <c r="T46" s="165">
        <v>0</v>
      </c>
      <c r="U46" s="164">
        <f>ROUND(E46*T46,2)</f>
        <v>0</v>
      </c>
      <c r="V46" s="211" t="s">
        <v>395</v>
      </c>
      <c r="W46" s="211" t="s">
        <v>397</v>
      </c>
      <c r="X46" s="154"/>
      <c r="Y46" s="154"/>
      <c r="Z46" s="154"/>
      <c r="AA46" s="154"/>
      <c r="AB46" s="154"/>
      <c r="AC46" s="154"/>
      <c r="AD46" s="154"/>
      <c r="AE46" s="154" t="s">
        <v>119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/>
      <c r="B47" s="162"/>
      <c r="C47" s="303" t="s">
        <v>157</v>
      </c>
      <c r="D47" s="304"/>
      <c r="E47" s="305"/>
      <c r="F47" s="306"/>
      <c r="G47" s="307"/>
      <c r="H47" s="171"/>
      <c r="I47" s="171"/>
      <c r="J47" s="171"/>
      <c r="K47" s="171"/>
      <c r="L47" s="171"/>
      <c r="M47" s="171"/>
      <c r="N47" s="164"/>
      <c r="O47" s="164"/>
      <c r="P47" s="164"/>
      <c r="Q47" s="164"/>
      <c r="R47" s="164"/>
      <c r="S47" s="164"/>
      <c r="T47" s="165"/>
      <c r="U47" s="164"/>
      <c r="V47" s="210"/>
      <c r="W47" s="209"/>
      <c r="X47" s="154"/>
      <c r="Y47" s="154"/>
      <c r="Z47" s="154"/>
      <c r="AA47" s="154"/>
      <c r="AB47" s="154"/>
      <c r="AC47" s="154"/>
      <c r="AD47" s="154"/>
      <c r="AE47" s="154" t="s">
        <v>104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7" t="str">
        <f>C47</f>
        <v>kompletní včetně veškerého příslušenství</v>
      </c>
      <c r="BB47" s="154"/>
      <c r="BC47" s="154"/>
      <c r="BD47" s="154"/>
      <c r="BE47" s="154"/>
      <c r="BF47" s="154"/>
      <c r="BG47" s="154"/>
      <c r="BH47" s="154"/>
    </row>
    <row r="48" spans="1:60" ht="22.5" outlineLevel="1" x14ac:dyDescent="0.2">
      <c r="A48" s="155">
        <v>27</v>
      </c>
      <c r="B48" s="162" t="s">
        <v>162</v>
      </c>
      <c r="C48" s="191" t="s">
        <v>163</v>
      </c>
      <c r="D48" s="164" t="s">
        <v>109</v>
      </c>
      <c r="E48" s="168">
        <v>6</v>
      </c>
      <c r="F48" s="170"/>
      <c r="G48" s="171">
        <f t="shared" ref="G48:G53" si="7">ROUND(E48*F48,2)</f>
        <v>0</v>
      </c>
      <c r="H48" s="170"/>
      <c r="I48" s="171">
        <f t="shared" ref="I48:I53" si="8">ROUND(E48*H48,2)</f>
        <v>0</v>
      </c>
      <c r="J48" s="170"/>
      <c r="K48" s="171">
        <f t="shared" ref="K48:K53" si="9">ROUND(E48*J48,2)</f>
        <v>0</v>
      </c>
      <c r="L48" s="171">
        <v>21</v>
      </c>
      <c r="M48" s="171">
        <f t="shared" ref="M48:M53" si="10">G48*(1+L48/100)</f>
        <v>0</v>
      </c>
      <c r="N48" s="164">
        <v>0</v>
      </c>
      <c r="O48" s="164">
        <f t="shared" ref="O48:O53" si="11">ROUND(E48*N48,5)</f>
        <v>0</v>
      </c>
      <c r="P48" s="164">
        <v>0</v>
      </c>
      <c r="Q48" s="164">
        <f t="shared" ref="Q48:Q53" si="12">ROUND(E48*P48,5)</f>
        <v>0</v>
      </c>
      <c r="R48" s="164"/>
      <c r="S48" s="164"/>
      <c r="T48" s="165">
        <v>0.18167</v>
      </c>
      <c r="U48" s="164">
        <f t="shared" ref="U48:U53" si="13">ROUND(E48*T48,2)</f>
        <v>1.0900000000000001</v>
      </c>
      <c r="V48" s="211" t="s">
        <v>395</v>
      </c>
      <c r="W48" s="212" t="s">
        <v>396</v>
      </c>
      <c r="X48" s="154"/>
      <c r="Y48" s="154"/>
      <c r="Z48" s="154"/>
      <c r="AA48" s="154"/>
      <c r="AB48" s="154"/>
      <c r="AC48" s="154"/>
      <c r="AD48" s="154"/>
      <c r="AE48" s="154" t="s">
        <v>102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2.5" outlineLevel="1" x14ac:dyDescent="0.2">
      <c r="A49" s="155">
        <v>28</v>
      </c>
      <c r="B49" s="162" t="s">
        <v>164</v>
      </c>
      <c r="C49" s="191" t="s">
        <v>165</v>
      </c>
      <c r="D49" s="164" t="s">
        <v>156</v>
      </c>
      <c r="E49" s="168">
        <v>6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4">
        <v>0</v>
      </c>
      <c r="O49" s="164">
        <f t="shared" si="11"/>
        <v>0</v>
      </c>
      <c r="P49" s="164">
        <v>0</v>
      </c>
      <c r="Q49" s="164">
        <f t="shared" si="12"/>
        <v>0</v>
      </c>
      <c r="R49" s="164"/>
      <c r="S49" s="164"/>
      <c r="T49" s="165">
        <v>0</v>
      </c>
      <c r="U49" s="164">
        <f t="shared" si="13"/>
        <v>0</v>
      </c>
      <c r="V49" s="211" t="s">
        <v>395</v>
      </c>
      <c r="W49" s="211" t="s">
        <v>397</v>
      </c>
      <c r="X49" s="154"/>
      <c r="Y49" s="154"/>
      <c r="Z49" s="154"/>
      <c r="AA49" s="154"/>
      <c r="AB49" s="154"/>
      <c r="AC49" s="154"/>
      <c r="AD49" s="154"/>
      <c r="AE49" s="154" t="s">
        <v>119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>
        <v>29</v>
      </c>
      <c r="B50" s="162" t="s">
        <v>166</v>
      </c>
      <c r="C50" s="191" t="s">
        <v>167</v>
      </c>
      <c r="D50" s="164" t="s">
        <v>156</v>
      </c>
      <c r="E50" s="168">
        <v>8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4">
        <v>0</v>
      </c>
      <c r="O50" s="164">
        <f t="shared" si="11"/>
        <v>0</v>
      </c>
      <c r="P50" s="164">
        <v>0</v>
      </c>
      <c r="Q50" s="164">
        <f t="shared" si="12"/>
        <v>0</v>
      </c>
      <c r="R50" s="164"/>
      <c r="S50" s="164"/>
      <c r="T50" s="165">
        <v>0</v>
      </c>
      <c r="U50" s="164">
        <f t="shared" si="13"/>
        <v>0</v>
      </c>
      <c r="V50" s="211" t="s">
        <v>395</v>
      </c>
      <c r="W50" s="211" t="s">
        <v>397</v>
      </c>
      <c r="X50" s="154"/>
      <c r="Y50" s="154"/>
      <c r="Z50" s="154"/>
      <c r="AA50" s="154"/>
      <c r="AB50" s="154"/>
      <c r="AC50" s="154"/>
      <c r="AD50" s="154"/>
      <c r="AE50" s="154" t="s">
        <v>119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>
        <v>30</v>
      </c>
      <c r="B51" s="162" t="s">
        <v>168</v>
      </c>
      <c r="C51" s="191" t="s">
        <v>169</v>
      </c>
      <c r="D51" s="164" t="s">
        <v>156</v>
      </c>
      <c r="E51" s="168">
        <v>134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4">
        <v>0</v>
      </c>
      <c r="O51" s="164">
        <f t="shared" si="11"/>
        <v>0</v>
      </c>
      <c r="P51" s="164">
        <v>0</v>
      </c>
      <c r="Q51" s="164">
        <f t="shared" si="12"/>
        <v>0</v>
      </c>
      <c r="R51" s="164"/>
      <c r="S51" s="164"/>
      <c r="T51" s="165">
        <v>0</v>
      </c>
      <c r="U51" s="164">
        <f t="shared" si="13"/>
        <v>0</v>
      </c>
      <c r="V51" s="211" t="s">
        <v>395</v>
      </c>
      <c r="W51" s="211" t="s">
        <v>397</v>
      </c>
      <c r="X51" s="154"/>
      <c r="Y51" s="154"/>
      <c r="Z51" s="154"/>
      <c r="AA51" s="154"/>
      <c r="AB51" s="154"/>
      <c r="AC51" s="154"/>
      <c r="AD51" s="154"/>
      <c r="AE51" s="154" t="s">
        <v>119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2.5" outlineLevel="1" x14ac:dyDescent="0.2">
      <c r="A52" s="155">
        <v>31</v>
      </c>
      <c r="B52" s="162" t="s">
        <v>170</v>
      </c>
      <c r="C52" s="191" t="s">
        <v>171</v>
      </c>
      <c r="D52" s="164" t="s">
        <v>109</v>
      </c>
      <c r="E52" s="168">
        <v>1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4">
        <v>0</v>
      </c>
      <c r="O52" s="164">
        <f t="shared" si="11"/>
        <v>0</v>
      </c>
      <c r="P52" s="164">
        <v>0</v>
      </c>
      <c r="Q52" s="164">
        <f t="shared" si="12"/>
        <v>0</v>
      </c>
      <c r="R52" s="164"/>
      <c r="S52" s="164"/>
      <c r="T52" s="165">
        <v>5.1040000000000001</v>
      </c>
      <c r="U52" s="164">
        <f t="shared" si="13"/>
        <v>5.0999999999999996</v>
      </c>
      <c r="V52" s="215" t="s">
        <v>395</v>
      </c>
      <c r="W52" s="216" t="s">
        <v>396</v>
      </c>
      <c r="X52" s="154"/>
      <c r="Y52" s="154"/>
      <c r="Z52" s="154"/>
      <c r="AA52" s="154"/>
      <c r="AB52" s="154"/>
      <c r="AC52" s="154"/>
      <c r="AD52" s="154"/>
      <c r="AE52" s="154" t="s">
        <v>102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ht="22.5" outlineLevel="1" x14ac:dyDescent="0.2">
      <c r="A53" s="155">
        <v>32</v>
      </c>
      <c r="B53" s="162" t="s">
        <v>172</v>
      </c>
      <c r="C53" s="191" t="s">
        <v>173</v>
      </c>
      <c r="D53" s="164" t="s">
        <v>156</v>
      </c>
      <c r="E53" s="168">
        <v>1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4">
        <v>0</v>
      </c>
      <c r="O53" s="164">
        <f t="shared" si="11"/>
        <v>0</v>
      </c>
      <c r="P53" s="164">
        <v>0</v>
      </c>
      <c r="Q53" s="164">
        <f t="shared" si="12"/>
        <v>0</v>
      </c>
      <c r="R53" s="164"/>
      <c r="S53" s="164"/>
      <c r="T53" s="165">
        <v>0</v>
      </c>
      <c r="U53" s="164">
        <f t="shared" si="13"/>
        <v>0</v>
      </c>
      <c r="V53" s="215" t="s">
        <v>395</v>
      </c>
      <c r="W53" s="215" t="s">
        <v>397</v>
      </c>
      <c r="X53" s="154"/>
      <c r="Y53" s="154"/>
      <c r="Z53" s="154"/>
      <c r="AA53" s="154"/>
      <c r="AB53" s="154"/>
      <c r="AC53" s="154"/>
      <c r="AD53" s="154"/>
      <c r="AE53" s="154" t="s">
        <v>119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/>
      <c r="B54" s="162"/>
      <c r="C54" s="303" t="s">
        <v>174</v>
      </c>
      <c r="D54" s="304"/>
      <c r="E54" s="305"/>
      <c r="F54" s="306"/>
      <c r="G54" s="307"/>
      <c r="H54" s="171"/>
      <c r="I54" s="171"/>
      <c r="J54" s="171"/>
      <c r="K54" s="171"/>
      <c r="L54" s="171"/>
      <c r="M54" s="171"/>
      <c r="N54" s="164"/>
      <c r="O54" s="164"/>
      <c r="P54" s="164"/>
      <c r="Q54" s="164"/>
      <c r="R54" s="164"/>
      <c r="S54" s="164"/>
      <c r="T54" s="165"/>
      <c r="U54" s="164"/>
      <c r="V54" s="214"/>
      <c r="W54" s="213"/>
      <c r="X54" s="154"/>
      <c r="Y54" s="154"/>
      <c r="Z54" s="154"/>
      <c r="AA54" s="154"/>
      <c r="AB54" s="154"/>
      <c r="AC54" s="154"/>
      <c r="AD54" s="154"/>
      <c r="AE54" s="154" t="s">
        <v>104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7" t="str">
        <f>C54</f>
        <v>Včetně podstavce a kompletního vybavení</v>
      </c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33</v>
      </c>
      <c r="B55" s="162" t="s">
        <v>175</v>
      </c>
      <c r="C55" s="191" t="s">
        <v>176</v>
      </c>
      <c r="D55" s="164" t="s">
        <v>156</v>
      </c>
      <c r="E55" s="168">
        <v>1</v>
      </c>
      <c r="F55" s="170"/>
      <c r="G55" s="171">
        <f t="shared" ref="G55:G65" si="14">ROUND(E55*F55,2)</f>
        <v>0</v>
      </c>
      <c r="H55" s="170"/>
      <c r="I55" s="171">
        <f t="shared" ref="I55:I65" si="15">ROUND(E55*H55,2)</f>
        <v>0</v>
      </c>
      <c r="J55" s="170"/>
      <c r="K55" s="171">
        <f t="shared" ref="K55:K65" si="16">ROUND(E55*J55,2)</f>
        <v>0</v>
      </c>
      <c r="L55" s="171">
        <v>21</v>
      </c>
      <c r="M55" s="171">
        <f t="shared" ref="M55:M65" si="17">G55*(1+L55/100)</f>
        <v>0</v>
      </c>
      <c r="N55" s="164">
        <v>0</v>
      </c>
      <c r="O55" s="164">
        <f t="shared" ref="O55:O65" si="18">ROUND(E55*N55,5)</f>
        <v>0</v>
      </c>
      <c r="P55" s="164">
        <v>0</v>
      </c>
      <c r="Q55" s="164">
        <f t="shared" ref="Q55:Q65" si="19">ROUND(E55*P55,5)</f>
        <v>0</v>
      </c>
      <c r="R55" s="164"/>
      <c r="S55" s="164"/>
      <c r="T55" s="165">
        <v>0</v>
      </c>
      <c r="U55" s="164">
        <f t="shared" ref="U55:U65" si="20">ROUND(E55*T55,2)</f>
        <v>0</v>
      </c>
      <c r="V55" s="215" t="s">
        <v>395</v>
      </c>
      <c r="W55" s="215" t="s">
        <v>397</v>
      </c>
      <c r="X55" s="154"/>
      <c r="Y55" s="154"/>
      <c r="Z55" s="154"/>
      <c r="AA55" s="154"/>
      <c r="AB55" s="154"/>
      <c r="AC55" s="154"/>
      <c r="AD55" s="154"/>
      <c r="AE55" s="154" t="s">
        <v>119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>
        <v>34</v>
      </c>
      <c r="B56" s="162" t="s">
        <v>177</v>
      </c>
      <c r="C56" s="191" t="s">
        <v>178</v>
      </c>
      <c r="D56" s="164" t="s">
        <v>156</v>
      </c>
      <c r="E56" s="168">
        <v>1</v>
      </c>
      <c r="F56" s="170"/>
      <c r="G56" s="171">
        <f t="shared" si="14"/>
        <v>0</v>
      </c>
      <c r="H56" s="170"/>
      <c r="I56" s="171">
        <f t="shared" si="15"/>
        <v>0</v>
      </c>
      <c r="J56" s="170"/>
      <c r="K56" s="171">
        <f t="shared" si="16"/>
        <v>0</v>
      </c>
      <c r="L56" s="171">
        <v>21</v>
      </c>
      <c r="M56" s="171">
        <f t="shared" si="17"/>
        <v>0</v>
      </c>
      <c r="N56" s="164">
        <v>0</v>
      </c>
      <c r="O56" s="164">
        <f t="shared" si="18"/>
        <v>0</v>
      </c>
      <c r="P56" s="164">
        <v>0</v>
      </c>
      <c r="Q56" s="164">
        <f t="shared" si="19"/>
        <v>0</v>
      </c>
      <c r="R56" s="164"/>
      <c r="S56" s="164"/>
      <c r="T56" s="165">
        <v>0</v>
      </c>
      <c r="U56" s="164">
        <f t="shared" si="20"/>
        <v>0</v>
      </c>
      <c r="V56" s="215" t="s">
        <v>395</v>
      </c>
      <c r="W56" s="215" t="s">
        <v>397</v>
      </c>
      <c r="X56" s="154"/>
      <c r="Y56" s="154"/>
      <c r="Z56" s="154"/>
      <c r="AA56" s="154"/>
      <c r="AB56" s="154"/>
      <c r="AC56" s="154"/>
      <c r="AD56" s="154"/>
      <c r="AE56" s="154" t="s">
        <v>119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>
        <v>35</v>
      </c>
      <c r="B57" s="162" t="s">
        <v>179</v>
      </c>
      <c r="C57" s="191" t="s">
        <v>180</v>
      </c>
      <c r="D57" s="164" t="s">
        <v>156</v>
      </c>
      <c r="E57" s="168">
        <v>12</v>
      </c>
      <c r="F57" s="170"/>
      <c r="G57" s="171">
        <f t="shared" si="14"/>
        <v>0</v>
      </c>
      <c r="H57" s="170"/>
      <c r="I57" s="171">
        <f t="shared" si="15"/>
        <v>0</v>
      </c>
      <c r="J57" s="170"/>
      <c r="K57" s="171">
        <f t="shared" si="16"/>
        <v>0</v>
      </c>
      <c r="L57" s="171">
        <v>21</v>
      </c>
      <c r="M57" s="171">
        <f t="shared" si="17"/>
        <v>0</v>
      </c>
      <c r="N57" s="164">
        <v>0</v>
      </c>
      <c r="O57" s="164">
        <f t="shared" si="18"/>
        <v>0</v>
      </c>
      <c r="P57" s="164">
        <v>0</v>
      </c>
      <c r="Q57" s="164">
        <f t="shared" si="19"/>
        <v>0</v>
      </c>
      <c r="R57" s="164"/>
      <c r="S57" s="164"/>
      <c r="T57" s="165">
        <v>0</v>
      </c>
      <c r="U57" s="164">
        <f t="shared" si="20"/>
        <v>0</v>
      </c>
      <c r="V57" s="215" t="s">
        <v>395</v>
      </c>
      <c r="W57" s="215" t="s">
        <v>397</v>
      </c>
      <c r="X57" s="154"/>
      <c r="Y57" s="154"/>
      <c r="Z57" s="154"/>
      <c r="AA57" s="154"/>
      <c r="AB57" s="154"/>
      <c r="AC57" s="154"/>
      <c r="AD57" s="154"/>
      <c r="AE57" s="154" t="s">
        <v>119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>
        <v>36</v>
      </c>
      <c r="B58" s="162" t="s">
        <v>181</v>
      </c>
      <c r="C58" s="191" t="s">
        <v>182</v>
      </c>
      <c r="D58" s="164" t="s">
        <v>156</v>
      </c>
      <c r="E58" s="168">
        <v>1</v>
      </c>
      <c r="F58" s="170"/>
      <c r="G58" s="171">
        <f t="shared" si="14"/>
        <v>0</v>
      </c>
      <c r="H58" s="170"/>
      <c r="I58" s="171">
        <f t="shared" si="15"/>
        <v>0</v>
      </c>
      <c r="J58" s="170"/>
      <c r="K58" s="171">
        <f t="shared" si="16"/>
        <v>0</v>
      </c>
      <c r="L58" s="171">
        <v>21</v>
      </c>
      <c r="M58" s="171">
        <f t="shared" si="17"/>
        <v>0</v>
      </c>
      <c r="N58" s="164">
        <v>0</v>
      </c>
      <c r="O58" s="164">
        <f t="shared" si="18"/>
        <v>0</v>
      </c>
      <c r="P58" s="164">
        <v>0</v>
      </c>
      <c r="Q58" s="164">
        <f t="shared" si="19"/>
        <v>0</v>
      </c>
      <c r="R58" s="164"/>
      <c r="S58" s="164"/>
      <c r="T58" s="165">
        <v>0</v>
      </c>
      <c r="U58" s="164">
        <f t="shared" si="20"/>
        <v>0</v>
      </c>
      <c r="V58" s="215" t="s">
        <v>395</v>
      </c>
      <c r="W58" s="215" t="s">
        <v>397</v>
      </c>
      <c r="X58" s="154"/>
      <c r="Y58" s="154"/>
      <c r="Z58" s="154"/>
      <c r="AA58" s="154"/>
      <c r="AB58" s="154"/>
      <c r="AC58" s="154"/>
      <c r="AD58" s="154"/>
      <c r="AE58" s="154" t="s">
        <v>119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ht="22.5" outlineLevel="1" x14ac:dyDescent="0.2">
      <c r="A59" s="155">
        <v>37</v>
      </c>
      <c r="B59" s="162" t="s">
        <v>183</v>
      </c>
      <c r="C59" s="191" t="s">
        <v>184</v>
      </c>
      <c r="D59" s="164" t="s">
        <v>109</v>
      </c>
      <c r="E59" s="168">
        <v>3</v>
      </c>
      <c r="F59" s="170"/>
      <c r="G59" s="171">
        <f t="shared" si="14"/>
        <v>0</v>
      </c>
      <c r="H59" s="170"/>
      <c r="I59" s="171">
        <f t="shared" si="15"/>
        <v>0</v>
      </c>
      <c r="J59" s="170"/>
      <c r="K59" s="171">
        <f t="shared" si="16"/>
        <v>0</v>
      </c>
      <c r="L59" s="171">
        <v>21</v>
      </c>
      <c r="M59" s="171">
        <f t="shared" si="17"/>
        <v>0</v>
      </c>
      <c r="N59" s="164">
        <v>0</v>
      </c>
      <c r="O59" s="164">
        <f t="shared" si="18"/>
        <v>0</v>
      </c>
      <c r="P59" s="164">
        <v>0</v>
      </c>
      <c r="Q59" s="164">
        <f t="shared" si="19"/>
        <v>0</v>
      </c>
      <c r="R59" s="164"/>
      <c r="S59" s="164"/>
      <c r="T59" s="165">
        <v>0.14632999999999999</v>
      </c>
      <c r="U59" s="164">
        <f t="shared" si="20"/>
        <v>0.44</v>
      </c>
      <c r="V59" s="215" t="s">
        <v>395</v>
      </c>
      <c r="W59" s="216" t="s">
        <v>396</v>
      </c>
      <c r="X59" s="154"/>
      <c r="Y59" s="154"/>
      <c r="Z59" s="154"/>
      <c r="AA59" s="154"/>
      <c r="AB59" s="154"/>
      <c r="AC59" s="154"/>
      <c r="AD59" s="154"/>
      <c r="AE59" s="154" t="s">
        <v>102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>
        <v>38</v>
      </c>
      <c r="B60" s="162" t="s">
        <v>185</v>
      </c>
      <c r="C60" s="191" t="s">
        <v>186</v>
      </c>
      <c r="D60" s="164" t="s">
        <v>156</v>
      </c>
      <c r="E60" s="168">
        <v>3</v>
      </c>
      <c r="F60" s="170"/>
      <c r="G60" s="171">
        <f t="shared" si="14"/>
        <v>0</v>
      </c>
      <c r="H60" s="170"/>
      <c r="I60" s="171">
        <f t="shared" si="15"/>
        <v>0</v>
      </c>
      <c r="J60" s="170"/>
      <c r="K60" s="171">
        <f t="shared" si="16"/>
        <v>0</v>
      </c>
      <c r="L60" s="171">
        <v>21</v>
      </c>
      <c r="M60" s="171">
        <f t="shared" si="17"/>
        <v>0</v>
      </c>
      <c r="N60" s="164">
        <v>0</v>
      </c>
      <c r="O60" s="164">
        <f t="shared" si="18"/>
        <v>0</v>
      </c>
      <c r="P60" s="164">
        <v>0</v>
      </c>
      <c r="Q60" s="164">
        <f t="shared" si="19"/>
        <v>0</v>
      </c>
      <c r="R60" s="164"/>
      <c r="S60" s="164"/>
      <c r="T60" s="165">
        <v>0</v>
      </c>
      <c r="U60" s="164">
        <f t="shared" si="20"/>
        <v>0</v>
      </c>
      <c r="V60" s="215" t="s">
        <v>395</v>
      </c>
      <c r="W60" s="215" t="s">
        <v>397</v>
      </c>
      <c r="X60" s="154"/>
      <c r="Y60" s="154"/>
      <c r="Z60" s="154"/>
      <c r="AA60" s="154"/>
      <c r="AB60" s="154"/>
      <c r="AC60" s="154"/>
      <c r="AD60" s="154"/>
      <c r="AE60" s="154" t="s">
        <v>119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 x14ac:dyDescent="0.2">
      <c r="A61" s="155">
        <v>39</v>
      </c>
      <c r="B61" s="162" t="s">
        <v>187</v>
      </c>
      <c r="C61" s="191" t="s">
        <v>188</v>
      </c>
      <c r="D61" s="164" t="s">
        <v>109</v>
      </c>
      <c r="E61" s="168">
        <v>3</v>
      </c>
      <c r="F61" s="170"/>
      <c r="G61" s="171">
        <f t="shared" si="14"/>
        <v>0</v>
      </c>
      <c r="H61" s="170"/>
      <c r="I61" s="171">
        <f t="shared" si="15"/>
        <v>0</v>
      </c>
      <c r="J61" s="170"/>
      <c r="K61" s="171">
        <f t="shared" si="16"/>
        <v>0</v>
      </c>
      <c r="L61" s="171">
        <v>21</v>
      </c>
      <c r="M61" s="171">
        <f t="shared" si="17"/>
        <v>0</v>
      </c>
      <c r="N61" s="164">
        <v>0</v>
      </c>
      <c r="O61" s="164">
        <f t="shared" si="18"/>
        <v>0</v>
      </c>
      <c r="P61" s="164">
        <v>0</v>
      </c>
      <c r="Q61" s="164">
        <f t="shared" si="19"/>
        <v>0</v>
      </c>
      <c r="R61" s="164"/>
      <c r="S61" s="164"/>
      <c r="T61" s="165">
        <v>0.14632999999999999</v>
      </c>
      <c r="U61" s="164">
        <f t="shared" si="20"/>
        <v>0.44</v>
      </c>
      <c r="V61" s="215" t="s">
        <v>395</v>
      </c>
      <c r="W61" s="216" t="s">
        <v>396</v>
      </c>
      <c r="X61" s="154"/>
      <c r="Y61" s="154"/>
      <c r="Z61" s="154"/>
      <c r="AA61" s="154"/>
      <c r="AB61" s="154"/>
      <c r="AC61" s="154"/>
      <c r="AD61" s="154"/>
      <c r="AE61" s="154" t="s">
        <v>102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>
        <v>40</v>
      </c>
      <c r="B62" s="162" t="s">
        <v>189</v>
      </c>
      <c r="C62" s="191" t="s">
        <v>190</v>
      </c>
      <c r="D62" s="164" t="s">
        <v>156</v>
      </c>
      <c r="E62" s="168">
        <v>30</v>
      </c>
      <c r="F62" s="170"/>
      <c r="G62" s="171">
        <f t="shared" si="14"/>
        <v>0</v>
      </c>
      <c r="H62" s="170"/>
      <c r="I62" s="171">
        <f t="shared" si="15"/>
        <v>0</v>
      </c>
      <c r="J62" s="170"/>
      <c r="K62" s="171">
        <f t="shared" si="16"/>
        <v>0</v>
      </c>
      <c r="L62" s="171">
        <v>21</v>
      </c>
      <c r="M62" s="171">
        <f t="shared" si="17"/>
        <v>0</v>
      </c>
      <c r="N62" s="164">
        <v>0</v>
      </c>
      <c r="O62" s="164">
        <f t="shared" si="18"/>
        <v>0</v>
      </c>
      <c r="P62" s="164">
        <v>0</v>
      </c>
      <c r="Q62" s="164">
        <f t="shared" si="19"/>
        <v>0</v>
      </c>
      <c r="R62" s="164"/>
      <c r="S62" s="164"/>
      <c r="T62" s="165">
        <v>0</v>
      </c>
      <c r="U62" s="164">
        <f t="shared" si="20"/>
        <v>0</v>
      </c>
      <c r="V62" s="217" t="s">
        <v>395</v>
      </c>
      <c r="W62" s="217" t="s">
        <v>397</v>
      </c>
      <c r="X62" s="154"/>
      <c r="Y62" s="154"/>
      <c r="Z62" s="154"/>
      <c r="AA62" s="154"/>
      <c r="AB62" s="154"/>
      <c r="AC62" s="154"/>
      <c r="AD62" s="154"/>
      <c r="AE62" s="154" t="s">
        <v>119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55">
        <v>41</v>
      </c>
      <c r="B63" s="162" t="s">
        <v>191</v>
      </c>
      <c r="C63" s="191" t="s">
        <v>192</v>
      </c>
      <c r="D63" s="164" t="s">
        <v>156</v>
      </c>
      <c r="E63" s="168">
        <v>37</v>
      </c>
      <c r="F63" s="170"/>
      <c r="G63" s="171">
        <f t="shared" si="14"/>
        <v>0</v>
      </c>
      <c r="H63" s="170"/>
      <c r="I63" s="171">
        <f t="shared" si="15"/>
        <v>0</v>
      </c>
      <c r="J63" s="170"/>
      <c r="K63" s="171">
        <f t="shared" si="16"/>
        <v>0</v>
      </c>
      <c r="L63" s="171">
        <v>21</v>
      </c>
      <c r="M63" s="171">
        <f t="shared" si="17"/>
        <v>0</v>
      </c>
      <c r="N63" s="164">
        <v>0</v>
      </c>
      <c r="O63" s="164">
        <f t="shared" si="18"/>
        <v>0</v>
      </c>
      <c r="P63" s="164">
        <v>0</v>
      </c>
      <c r="Q63" s="164">
        <f t="shared" si="19"/>
        <v>0</v>
      </c>
      <c r="R63" s="164"/>
      <c r="S63" s="164"/>
      <c r="T63" s="165">
        <v>0</v>
      </c>
      <c r="U63" s="164">
        <f t="shared" si="20"/>
        <v>0</v>
      </c>
      <c r="V63" s="217" t="s">
        <v>395</v>
      </c>
      <c r="W63" s="217" t="s">
        <v>397</v>
      </c>
      <c r="X63" s="154"/>
      <c r="Y63" s="154"/>
      <c r="Z63" s="154"/>
      <c r="AA63" s="154"/>
      <c r="AB63" s="154"/>
      <c r="AC63" s="154"/>
      <c r="AD63" s="154"/>
      <c r="AE63" s="154" t="s">
        <v>119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22.5" outlineLevel="1" x14ac:dyDescent="0.2">
      <c r="A64" s="155">
        <v>42</v>
      </c>
      <c r="B64" s="162" t="s">
        <v>193</v>
      </c>
      <c r="C64" s="191" t="s">
        <v>194</v>
      </c>
      <c r="D64" s="164" t="s">
        <v>109</v>
      </c>
      <c r="E64" s="168">
        <v>2</v>
      </c>
      <c r="F64" s="170"/>
      <c r="G64" s="171">
        <f t="shared" si="14"/>
        <v>0</v>
      </c>
      <c r="H64" s="170"/>
      <c r="I64" s="171">
        <f t="shared" si="15"/>
        <v>0</v>
      </c>
      <c r="J64" s="170"/>
      <c r="K64" s="171">
        <f t="shared" si="16"/>
        <v>0</v>
      </c>
      <c r="L64" s="171">
        <v>21</v>
      </c>
      <c r="M64" s="171">
        <f t="shared" si="17"/>
        <v>0</v>
      </c>
      <c r="N64" s="164">
        <v>0</v>
      </c>
      <c r="O64" s="164">
        <f t="shared" si="18"/>
        <v>0</v>
      </c>
      <c r="P64" s="164">
        <v>0</v>
      </c>
      <c r="Q64" s="164">
        <f t="shared" si="19"/>
        <v>0</v>
      </c>
      <c r="R64" s="164"/>
      <c r="S64" s="164"/>
      <c r="T64" s="165">
        <v>0.16500000000000001</v>
      </c>
      <c r="U64" s="164">
        <f t="shared" si="20"/>
        <v>0.33</v>
      </c>
      <c r="V64" s="220" t="s">
        <v>395</v>
      </c>
      <c r="W64" s="221" t="s">
        <v>396</v>
      </c>
      <c r="X64" s="154"/>
      <c r="Y64" s="154"/>
      <c r="Z64" s="154"/>
      <c r="AA64" s="154"/>
      <c r="AB64" s="154"/>
      <c r="AC64" s="154"/>
      <c r="AD64" s="154"/>
      <c r="AE64" s="154" t="s">
        <v>102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ht="22.5" outlineLevel="1" x14ac:dyDescent="0.2">
      <c r="A65" s="155">
        <v>43</v>
      </c>
      <c r="B65" s="162" t="s">
        <v>195</v>
      </c>
      <c r="C65" s="191" t="s">
        <v>196</v>
      </c>
      <c r="D65" s="164" t="s">
        <v>156</v>
      </c>
      <c r="E65" s="168">
        <v>1</v>
      </c>
      <c r="F65" s="170"/>
      <c r="G65" s="171">
        <f t="shared" si="14"/>
        <v>0</v>
      </c>
      <c r="H65" s="170"/>
      <c r="I65" s="171">
        <f t="shared" si="15"/>
        <v>0</v>
      </c>
      <c r="J65" s="170"/>
      <c r="K65" s="171">
        <f t="shared" si="16"/>
        <v>0</v>
      </c>
      <c r="L65" s="171">
        <v>21</v>
      </c>
      <c r="M65" s="171">
        <f t="shared" si="17"/>
        <v>0</v>
      </c>
      <c r="N65" s="164">
        <v>0</v>
      </c>
      <c r="O65" s="164">
        <f t="shared" si="18"/>
        <v>0</v>
      </c>
      <c r="P65" s="164">
        <v>0</v>
      </c>
      <c r="Q65" s="164">
        <f t="shared" si="19"/>
        <v>0</v>
      </c>
      <c r="R65" s="164"/>
      <c r="S65" s="164"/>
      <c r="T65" s="165">
        <v>0</v>
      </c>
      <c r="U65" s="164">
        <f t="shared" si="20"/>
        <v>0</v>
      </c>
      <c r="V65" s="220" t="s">
        <v>395</v>
      </c>
      <c r="W65" s="220" t="s">
        <v>397</v>
      </c>
      <c r="X65" s="154"/>
      <c r="Y65" s="154"/>
      <c r="Z65" s="154"/>
      <c r="AA65" s="154"/>
      <c r="AB65" s="154"/>
      <c r="AC65" s="154"/>
      <c r="AD65" s="154"/>
      <c r="AE65" s="154" t="s">
        <v>119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/>
      <c r="B66" s="162"/>
      <c r="C66" s="303" t="s">
        <v>197</v>
      </c>
      <c r="D66" s="304"/>
      <c r="E66" s="305"/>
      <c r="F66" s="306"/>
      <c r="G66" s="307"/>
      <c r="H66" s="171"/>
      <c r="I66" s="171"/>
      <c r="J66" s="171"/>
      <c r="K66" s="171"/>
      <c r="L66" s="171"/>
      <c r="M66" s="171"/>
      <c r="N66" s="164"/>
      <c r="O66" s="164"/>
      <c r="P66" s="164"/>
      <c r="Q66" s="164"/>
      <c r="R66" s="164"/>
      <c r="S66" s="164"/>
      <c r="T66" s="165"/>
      <c r="U66" s="164"/>
      <c r="V66" s="219"/>
      <c r="W66" s="218"/>
      <c r="X66" s="154"/>
      <c r="Y66" s="154"/>
      <c r="Z66" s="154"/>
      <c r="AA66" s="154"/>
      <c r="AB66" s="154"/>
      <c r="AC66" s="154"/>
      <c r="AD66" s="154"/>
      <c r="AE66" s="154" t="s">
        <v>104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7" t="str">
        <f>C66</f>
        <v>Kompatibilní s řadou AP instalovaných na ZZS</v>
      </c>
      <c r="BB66" s="154"/>
      <c r="BC66" s="154"/>
      <c r="BD66" s="154"/>
      <c r="BE66" s="154"/>
      <c r="BF66" s="154"/>
      <c r="BG66" s="154"/>
      <c r="BH66" s="154"/>
    </row>
    <row r="67" spans="1:60" ht="22.5" outlineLevel="1" x14ac:dyDescent="0.2">
      <c r="A67" s="155">
        <v>44</v>
      </c>
      <c r="B67" s="162" t="s">
        <v>198</v>
      </c>
      <c r="C67" s="191" t="s">
        <v>199</v>
      </c>
      <c r="D67" s="164" t="s">
        <v>156</v>
      </c>
      <c r="E67" s="168">
        <v>1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64">
        <v>0</v>
      </c>
      <c r="O67" s="164">
        <f>ROUND(E67*N67,5)</f>
        <v>0</v>
      </c>
      <c r="P67" s="164">
        <v>0</v>
      </c>
      <c r="Q67" s="164">
        <f>ROUND(E67*P67,5)</f>
        <v>0</v>
      </c>
      <c r="R67" s="164"/>
      <c r="S67" s="164"/>
      <c r="T67" s="165">
        <v>0</v>
      </c>
      <c r="U67" s="164">
        <f>ROUND(E67*T67,2)</f>
        <v>0</v>
      </c>
      <c r="V67" s="220" t="s">
        <v>395</v>
      </c>
      <c r="W67" s="220" t="s">
        <v>397</v>
      </c>
      <c r="X67" s="154"/>
      <c r="Y67" s="154"/>
      <c r="Z67" s="154"/>
      <c r="AA67" s="154"/>
      <c r="AB67" s="154"/>
      <c r="AC67" s="154"/>
      <c r="AD67" s="154"/>
      <c r="AE67" s="154" t="s">
        <v>119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55"/>
      <c r="B68" s="162"/>
      <c r="C68" s="303" t="s">
        <v>197</v>
      </c>
      <c r="D68" s="304"/>
      <c r="E68" s="305"/>
      <c r="F68" s="306"/>
      <c r="G68" s="307"/>
      <c r="H68" s="171"/>
      <c r="I68" s="171"/>
      <c r="J68" s="171"/>
      <c r="K68" s="171"/>
      <c r="L68" s="171"/>
      <c r="M68" s="171"/>
      <c r="N68" s="164"/>
      <c r="O68" s="164"/>
      <c r="P68" s="164"/>
      <c r="Q68" s="164"/>
      <c r="R68" s="164"/>
      <c r="S68" s="164"/>
      <c r="T68" s="165"/>
      <c r="U68" s="164"/>
      <c r="V68" s="219"/>
      <c r="W68" s="218"/>
      <c r="X68" s="154"/>
      <c r="Y68" s="154"/>
      <c r="Z68" s="154"/>
      <c r="AA68" s="154"/>
      <c r="AB68" s="154"/>
      <c r="AC68" s="154"/>
      <c r="AD68" s="154"/>
      <c r="AE68" s="154" t="s">
        <v>104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7" t="str">
        <f>C68</f>
        <v>Kompatibilní s řadou AP instalovaných na ZZS</v>
      </c>
      <c r="BB68" s="154"/>
      <c r="BC68" s="154"/>
      <c r="BD68" s="154"/>
      <c r="BE68" s="154"/>
      <c r="BF68" s="154"/>
      <c r="BG68" s="154"/>
      <c r="BH68" s="154"/>
    </row>
    <row r="69" spans="1:60" ht="22.5" outlineLevel="1" x14ac:dyDescent="0.2">
      <c r="A69" s="155">
        <v>45</v>
      </c>
      <c r="B69" s="162" t="s">
        <v>200</v>
      </c>
      <c r="C69" s="191" t="s">
        <v>201</v>
      </c>
      <c r="D69" s="164" t="s">
        <v>156</v>
      </c>
      <c r="E69" s="168">
        <v>1</v>
      </c>
      <c r="F69" s="170"/>
      <c r="G69" s="171">
        <f t="shared" ref="G69:G85" si="21">ROUND(E69*F69,2)</f>
        <v>0</v>
      </c>
      <c r="H69" s="170"/>
      <c r="I69" s="171">
        <f t="shared" ref="I69:I85" si="22">ROUND(E69*H69,2)</f>
        <v>0</v>
      </c>
      <c r="J69" s="170"/>
      <c r="K69" s="171">
        <f t="shared" ref="K69:K85" si="23">ROUND(E69*J69,2)</f>
        <v>0</v>
      </c>
      <c r="L69" s="171">
        <v>21</v>
      </c>
      <c r="M69" s="171">
        <f t="shared" ref="M69:M85" si="24">G69*(1+L69/100)</f>
        <v>0</v>
      </c>
      <c r="N69" s="164">
        <v>0</v>
      </c>
      <c r="O69" s="164">
        <f t="shared" ref="O69:O85" si="25">ROUND(E69*N69,5)</f>
        <v>0</v>
      </c>
      <c r="P69" s="164">
        <v>0</v>
      </c>
      <c r="Q69" s="164">
        <f t="shared" ref="Q69:Q85" si="26">ROUND(E69*P69,5)</f>
        <v>0</v>
      </c>
      <c r="R69" s="164"/>
      <c r="S69" s="164"/>
      <c r="T69" s="165">
        <v>0</v>
      </c>
      <c r="U69" s="164">
        <f t="shared" ref="U69:U85" si="27">ROUND(E69*T69,2)</f>
        <v>0</v>
      </c>
      <c r="V69" s="220" t="s">
        <v>395</v>
      </c>
      <c r="W69" s="220" t="s">
        <v>397</v>
      </c>
      <c r="X69" s="154"/>
      <c r="Y69" s="154"/>
      <c r="Z69" s="154"/>
      <c r="AA69" s="154"/>
      <c r="AB69" s="154"/>
      <c r="AC69" s="154"/>
      <c r="AD69" s="154"/>
      <c r="AE69" s="154" t="s">
        <v>119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ht="22.5" outlineLevel="1" x14ac:dyDescent="0.2">
      <c r="A70" s="155">
        <v>46</v>
      </c>
      <c r="B70" s="162" t="s">
        <v>193</v>
      </c>
      <c r="C70" s="191" t="s">
        <v>202</v>
      </c>
      <c r="D70" s="164" t="s">
        <v>109</v>
      </c>
      <c r="E70" s="168">
        <v>3</v>
      </c>
      <c r="F70" s="170"/>
      <c r="G70" s="171">
        <f t="shared" si="21"/>
        <v>0</v>
      </c>
      <c r="H70" s="170"/>
      <c r="I70" s="171">
        <f t="shared" si="22"/>
        <v>0</v>
      </c>
      <c r="J70" s="170"/>
      <c r="K70" s="171">
        <f t="shared" si="23"/>
        <v>0</v>
      </c>
      <c r="L70" s="171">
        <v>21</v>
      </c>
      <c r="M70" s="171">
        <f t="shared" si="24"/>
        <v>0</v>
      </c>
      <c r="N70" s="164">
        <v>0</v>
      </c>
      <c r="O70" s="164">
        <f t="shared" si="25"/>
        <v>0</v>
      </c>
      <c r="P70" s="164">
        <v>0</v>
      </c>
      <c r="Q70" s="164">
        <f t="shared" si="26"/>
        <v>0</v>
      </c>
      <c r="R70" s="164"/>
      <c r="S70" s="164"/>
      <c r="T70" s="165">
        <v>0.16500000000000001</v>
      </c>
      <c r="U70" s="164">
        <f t="shared" si="27"/>
        <v>0.5</v>
      </c>
      <c r="V70" s="220" t="s">
        <v>395</v>
      </c>
      <c r="W70" s="221" t="s">
        <v>396</v>
      </c>
      <c r="X70" s="154"/>
      <c r="Y70" s="154"/>
      <c r="Z70" s="154"/>
      <c r="AA70" s="154"/>
      <c r="AB70" s="154"/>
      <c r="AC70" s="154"/>
      <c r="AD70" s="154"/>
      <c r="AE70" s="154" t="s">
        <v>102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ht="22.5" outlineLevel="1" x14ac:dyDescent="0.2">
      <c r="A71" s="155">
        <v>47</v>
      </c>
      <c r="B71" s="162" t="s">
        <v>203</v>
      </c>
      <c r="C71" s="191" t="s">
        <v>204</v>
      </c>
      <c r="D71" s="164" t="s">
        <v>156</v>
      </c>
      <c r="E71" s="168">
        <v>2</v>
      </c>
      <c r="F71" s="170"/>
      <c r="G71" s="171">
        <f t="shared" si="21"/>
        <v>0</v>
      </c>
      <c r="H71" s="170"/>
      <c r="I71" s="171">
        <f t="shared" si="22"/>
        <v>0</v>
      </c>
      <c r="J71" s="170"/>
      <c r="K71" s="171">
        <f t="shared" si="23"/>
        <v>0</v>
      </c>
      <c r="L71" s="171">
        <v>21</v>
      </c>
      <c r="M71" s="171">
        <f t="shared" si="24"/>
        <v>0</v>
      </c>
      <c r="N71" s="164">
        <v>0</v>
      </c>
      <c r="O71" s="164">
        <f t="shared" si="25"/>
        <v>0</v>
      </c>
      <c r="P71" s="164">
        <v>0</v>
      </c>
      <c r="Q71" s="164">
        <f t="shared" si="26"/>
        <v>0</v>
      </c>
      <c r="R71" s="164"/>
      <c r="S71" s="164"/>
      <c r="T71" s="165">
        <v>0</v>
      </c>
      <c r="U71" s="164">
        <f t="shared" si="27"/>
        <v>0</v>
      </c>
      <c r="V71" s="220" t="s">
        <v>395</v>
      </c>
      <c r="W71" s="220" t="s">
        <v>397</v>
      </c>
      <c r="X71" s="154"/>
      <c r="Y71" s="154"/>
      <c r="Z71" s="154"/>
      <c r="AA71" s="154"/>
      <c r="AB71" s="154"/>
      <c r="AC71" s="154"/>
      <c r="AD71" s="154"/>
      <c r="AE71" s="154" t="s">
        <v>119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55">
        <v>48</v>
      </c>
      <c r="B72" s="162" t="s">
        <v>205</v>
      </c>
      <c r="C72" s="191" t="s">
        <v>206</v>
      </c>
      <c r="D72" s="164" t="s">
        <v>156</v>
      </c>
      <c r="E72" s="168">
        <v>1</v>
      </c>
      <c r="F72" s="170"/>
      <c r="G72" s="171">
        <f t="shared" si="21"/>
        <v>0</v>
      </c>
      <c r="H72" s="170"/>
      <c r="I72" s="171">
        <f t="shared" si="22"/>
        <v>0</v>
      </c>
      <c r="J72" s="170"/>
      <c r="K72" s="171">
        <f t="shared" si="23"/>
        <v>0</v>
      </c>
      <c r="L72" s="171">
        <v>21</v>
      </c>
      <c r="M72" s="171">
        <f t="shared" si="24"/>
        <v>0</v>
      </c>
      <c r="N72" s="164">
        <v>0</v>
      </c>
      <c r="O72" s="164">
        <f t="shared" si="25"/>
        <v>0</v>
      </c>
      <c r="P72" s="164">
        <v>0</v>
      </c>
      <c r="Q72" s="164">
        <f t="shared" si="26"/>
        <v>0</v>
      </c>
      <c r="R72" s="164"/>
      <c r="S72" s="164"/>
      <c r="T72" s="165">
        <v>0</v>
      </c>
      <c r="U72" s="164">
        <f t="shared" si="27"/>
        <v>0</v>
      </c>
      <c r="V72" s="220" t="s">
        <v>395</v>
      </c>
      <c r="W72" s="220" t="s">
        <v>397</v>
      </c>
      <c r="X72" s="154"/>
      <c r="Y72" s="154"/>
      <c r="Z72" s="154"/>
      <c r="AA72" s="154"/>
      <c r="AB72" s="154"/>
      <c r="AC72" s="154"/>
      <c r="AD72" s="154"/>
      <c r="AE72" s="154" t="s">
        <v>119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ht="22.5" outlineLevel="1" x14ac:dyDescent="0.2">
      <c r="A73" s="155">
        <v>49</v>
      </c>
      <c r="B73" s="162" t="s">
        <v>207</v>
      </c>
      <c r="C73" s="191" t="s">
        <v>208</v>
      </c>
      <c r="D73" s="164" t="s">
        <v>156</v>
      </c>
      <c r="E73" s="168">
        <v>2</v>
      </c>
      <c r="F73" s="170"/>
      <c r="G73" s="171">
        <f t="shared" si="21"/>
        <v>0</v>
      </c>
      <c r="H73" s="170"/>
      <c r="I73" s="171">
        <f t="shared" si="22"/>
        <v>0</v>
      </c>
      <c r="J73" s="170"/>
      <c r="K73" s="171">
        <f t="shared" si="23"/>
        <v>0</v>
      </c>
      <c r="L73" s="171">
        <v>21</v>
      </c>
      <c r="M73" s="171">
        <f t="shared" si="24"/>
        <v>0</v>
      </c>
      <c r="N73" s="164">
        <v>0</v>
      </c>
      <c r="O73" s="164">
        <f t="shared" si="25"/>
        <v>0</v>
      </c>
      <c r="P73" s="164">
        <v>0</v>
      </c>
      <c r="Q73" s="164">
        <f t="shared" si="26"/>
        <v>0</v>
      </c>
      <c r="R73" s="164"/>
      <c r="S73" s="164"/>
      <c r="T73" s="165">
        <v>0</v>
      </c>
      <c r="U73" s="164">
        <f t="shared" si="27"/>
        <v>0</v>
      </c>
      <c r="V73" s="220" t="s">
        <v>395</v>
      </c>
      <c r="W73" s="220" t="s">
        <v>397</v>
      </c>
      <c r="X73" s="154"/>
      <c r="Y73" s="154"/>
      <c r="Z73" s="154"/>
      <c r="AA73" s="154"/>
      <c r="AB73" s="154"/>
      <c r="AC73" s="154"/>
      <c r="AD73" s="154"/>
      <c r="AE73" s="154" t="s">
        <v>119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ht="22.5" outlineLevel="1" x14ac:dyDescent="0.2">
      <c r="A74" s="155">
        <v>50</v>
      </c>
      <c r="B74" s="162" t="s">
        <v>209</v>
      </c>
      <c r="C74" s="191" t="s">
        <v>210</v>
      </c>
      <c r="D74" s="164" t="s">
        <v>109</v>
      </c>
      <c r="E74" s="168">
        <v>2</v>
      </c>
      <c r="F74" s="170"/>
      <c r="G74" s="171">
        <f t="shared" si="21"/>
        <v>0</v>
      </c>
      <c r="H74" s="170"/>
      <c r="I74" s="171">
        <f t="shared" si="22"/>
        <v>0</v>
      </c>
      <c r="J74" s="170"/>
      <c r="K74" s="171">
        <f t="shared" si="23"/>
        <v>0</v>
      </c>
      <c r="L74" s="171">
        <v>21</v>
      </c>
      <c r="M74" s="171">
        <f t="shared" si="24"/>
        <v>0</v>
      </c>
      <c r="N74" s="164">
        <v>0</v>
      </c>
      <c r="O74" s="164">
        <f t="shared" si="25"/>
        <v>0</v>
      </c>
      <c r="P74" s="164">
        <v>0</v>
      </c>
      <c r="Q74" s="164">
        <f t="shared" si="26"/>
        <v>0</v>
      </c>
      <c r="R74" s="164"/>
      <c r="S74" s="164"/>
      <c r="T74" s="165">
        <v>0.14632999999999999</v>
      </c>
      <c r="U74" s="164">
        <f t="shared" si="27"/>
        <v>0.28999999999999998</v>
      </c>
      <c r="V74" s="220" t="s">
        <v>395</v>
      </c>
      <c r="W74" s="221" t="s">
        <v>396</v>
      </c>
      <c r="X74" s="154"/>
      <c r="Y74" s="154"/>
      <c r="Z74" s="154"/>
      <c r="AA74" s="154"/>
      <c r="AB74" s="154"/>
      <c r="AC74" s="154"/>
      <c r="AD74" s="154"/>
      <c r="AE74" s="154" t="s">
        <v>102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ht="22.5" outlineLevel="1" x14ac:dyDescent="0.2">
      <c r="A75" s="155">
        <v>51</v>
      </c>
      <c r="B75" s="162" t="s">
        <v>211</v>
      </c>
      <c r="C75" s="191" t="s">
        <v>212</v>
      </c>
      <c r="D75" s="164" t="s">
        <v>156</v>
      </c>
      <c r="E75" s="168">
        <v>2</v>
      </c>
      <c r="F75" s="170"/>
      <c r="G75" s="171">
        <f t="shared" si="21"/>
        <v>0</v>
      </c>
      <c r="H75" s="170"/>
      <c r="I75" s="171">
        <f t="shared" si="22"/>
        <v>0</v>
      </c>
      <c r="J75" s="170"/>
      <c r="K75" s="171">
        <f t="shared" si="23"/>
        <v>0</v>
      </c>
      <c r="L75" s="171">
        <v>21</v>
      </c>
      <c r="M75" s="171">
        <f t="shared" si="24"/>
        <v>0</v>
      </c>
      <c r="N75" s="164">
        <v>0</v>
      </c>
      <c r="O75" s="164">
        <f t="shared" si="25"/>
        <v>0</v>
      </c>
      <c r="P75" s="164">
        <v>0</v>
      </c>
      <c r="Q75" s="164">
        <f t="shared" si="26"/>
        <v>0</v>
      </c>
      <c r="R75" s="164"/>
      <c r="S75" s="164"/>
      <c r="T75" s="165">
        <v>0</v>
      </c>
      <c r="U75" s="164">
        <f t="shared" si="27"/>
        <v>0</v>
      </c>
      <c r="V75" s="220" t="s">
        <v>395</v>
      </c>
      <c r="W75" s="220" t="s">
        <v>397</v>
      </c>
      <c r="X75" s="154"/>
      <c r="Y75" s="154"/>
      <c r="Z75" s="154"/>
      <c r="AA75" s="154"/>
      <c r="AB75" s="154"/>
      <c r="AC75" s="154"/>
      <c r="AD75" s="154"/>
      <c r="AE75" s="154" t="s">
        <v>119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ht="22.5" outlineLevel="1" x14ac:dyDescent="0.2">
      <c r="A76" s="155">
        <v>52</v>
      </c>
      <c r="B76" s="162" t="s">
        <v>213</v>
      </c>
      <c r="C76" s="191" t="s">
        <v>214</v>
      </c>
      <c r="D76" s="164" t="s">
        <v>156</v>
      </c>
      <c r="E76" s="168">
        <v>2</v>
      </c>
      <c r="F76" s="170"/>
      <c r="G76" s="171">
        <f t="shared" si="21"/>
        <v>0</v>
      </c>
      <c r="H76" s="170"/>
      <c r="I76" s="171">
        <f t="shared" si="22"/>
        <v>0</v>
      </c>
      <c r="J76" s="170"/>
      <c r="K76" s="171">
        <f t="shared" si="23"/>
        <v>0</v>
      </c>
      <c r="L76" s="171">
        <v>21</v>
      </c>
      <c r="M76" s="171">
        <f t="shared" si="24"/>
        <v>0</v>
      </c>
      <c r="N76" s="164">
        <v>0</v>
      </c>
      <c r="O76" s="164">
        <f t="shared" si="25"/>
        <v>0</v>
      </c>
      <c r="P76" s="164">
        <v>0</v>
      </c>
      <c r="Q76" s="164">
        <f t="shared" si="26"/>
        <v>0</v>
      </c>
      <c r="R76" s="164"/>
      <c r="S76" s="164"/>
      <c r="T76" s="165">
        <v>0</v>
      </c>
      <c r="U76" s="164">
        <f t="shared" si="27"/>
        <v>0</v>
      </c>
      <c r="V76" s="220" t="s">
        <v>395</v>
      </c>
      <c r="W76" s="220" t="s">
        <v>397</v>
      </c>
      <c r="X76" s="154"/>
      <c r="Y76" s="154"/>
      <c r="Z76" s="154"/>
      <c r="AA76" s="154"/>
      <c r="AB76" s="154"/>
      <c r="AC76" s="154"/>
      <c r="AD76" s="154"/>
      <c r="AE76" s="154" t="s">
        <v>119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>
        <v>53</v>
      </c>
      <c r="B77" s="162" t="s">
        <v>215</v>
      </c>
      <c r="C77" s="191" t="s">
        <v>216</v>
      </c>
      <c r="D77" s="164" t="s">
        <v>156</v>
      </c>
      <c r="E77" s="168">
        <v>1</v>
      </c>
      <c r="F77" s="170"/>
      <c r="G77" s="171">
        <f t="shared" si="21"/>
        <v>0</v>
      </c>
      <c r="H77" s="170"/>
      <c r="I77" s="171">
        <f t="shared" si="22"/>
        <v>0</v>
      </c>
      <c r="J77" s="170"/>
      <c r="K77" s="171">
        <f t="shared" si="23"/>
        <v>0</v>
      </c>
      <c r="L77" s="171">
        <v>21</v>
      </c>
      <c r="M77" s="171">
        <f t="shared" si="24"/>
        <v>0</v>
      </c>
      <c r="N77" s="164">
        <v>0</v>
      </c>
      <c r="O77" s="164">
        <f t="shared" si="25"/>
        <v>0</v>
      </c>
      <c r="P77" s="164">
        <v>0</v>
      </c>
      <c r="Q77" s="164">
        <f t="shared" si="26"/>
        <v>0</v>
      </c>
      <c r="R77" s="164"/>
      <c r="S77" s="164"/>
      <c r="T77" s="165">
        <v>0</v>
      </c>
      <c r="U77" s="164">
        <f t="shared" si="27"/>
        <v>0</v>
      </c>
      <c r="V77" s="220" t="s">
        <v>395</v>
      </c>
      <c r="W77" s="220" t="s">
        <v>397</v>
      </c>
      <c r="X77" s="154"/>
      <c r="Y77" s="154"/>
      <c r="Z77" s="154"/>
      <c r="AA77" s="154"/>
      <c r="AB77" s="154"/>
      <c r="AC77" s="154"/>
      <c r="AD77" s="154"/>
      <c r="AE77" s="154" t="s">
        <v>119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55">
        <v>54</v>
      </c>
      <c r="B78" s="162" t="s">
        <v>217</v>
      </c>
      <c r="C78" s="191" t="s">
        <v>218</v>
      </c>
      <c r="D78" s="164" t="s">
        <v>156</v>
      </c>
      <c r="E78" s="168">
        <v>2</v>
      </c>
      <c r="F78" s="170"/>
      <c r="G78" s="171">
        <f t="shared" si="21"/>
        <v>0</v>
      </c>
      <c r="H78" s="170"/>
      <c r="I78" s="171">
        <f t="shared" si="22"/>
        <v>0</v>
      </c>
      <c r="J78" s="170"/>
      <c r="K78" s="171">
        <f t="shared" si="23"/>
        <v>0</v>
      </c>
      <c r="L78" s="171">
        <v>21</v>
      </c>
      <c r="M78" s="171">
        <f t="shared" si="24"/>
        <v>0</v>
      </c>
      <c r="N78" s="164">
        <v>0</v>
      </c>
      <c r="O78" s="164">
        <f t="shared" si="25"/>
        <v>0</v>
      </c>
      <c r="P78" s="164">
        <v>0</v>
      </c>
      <c r="Q78" s="164">
        <f t="shared" si="26"/>
        <v>0</v>
      </c>
      <c r="R78" s="164"/>
      <c r="S78" s="164"/>
      <c r="T78" s="165">
        <v>0</v>
      </c>
      <c r="U78" s="164">
        <f t="shared" si="27"/>
        <v>0</v>
      </c>
      <c r="V78" s="220" t="s">
        <v>395</v>
      </c>
      <c r="W78" s="220" t="s">
        <v>397</v>
      </c>
      <c r="X78" s="154"/>
      <c r="Y78" s="154"/>
      <c r="Z78" s="154"/>
      <c r="AA78" s="154"/>
      <c r="AB78" s="154"/>
      <c r="AC78" s="154"/>
      <c r="AD78" s="154"/>
      <c r="AE78" s="154" t="s">
        <v>119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ht="22.5" outlineLevel="1" x14ac:dyDescent="0.2">
      <c r="A79" s="155">
        <v>55</v>
      </c>
      <c r="B79" s="162" t="s">
        <v>219</v>
      </c>
      <c r="C79" s="191" t="s">
        <v>220</v>
      </c>
      <c r="D79" s="164" t="s">
        <v>156</v>
      </c>
      <c r="E79" s="168">
        <v>1</v>
      </c>
      <c r="F79" s="170"/>
      <c r="G79" s="171">
        <f t="shared" si="21"/>
        <v>0</v>
      </c>
      <c r="H79" s="170"/>
      <c r="I79" s="171">
        <f t="shared" si="22"/>
        <v>0</v>
      </c>
      <c r="J79" s="170"/>
      <c r="K79" s="171">
        <f t="shared" si="23"/>
        <v>0</v>
      </c>
      <c r="L79" s="171">
        <v>21</v>
      </c>
      <c r="M79" s="171">
        <f t="shared" si="24"/>
        <v>0</v>
      </c>
      <c r="N79" s="164">
        <v>0</v>
      </c>
      <c r="O79" s="164">
        <f t="shared" si="25"/>
        <v>0</v>
      </c>
      <c r="P79" s="164">
        <v>0</v>
      </c>
      <c r="Q79" s="164">
        <f t="shared" si="26"/>
        <v>0</v>
      </c>
      <c r="R79" s="164"/>
      <c r="S79" s="164"/>
      <c r="T79" s="165">
        <v>0</v>
      </c>
      <c r="U79" s="164">
        <f t="shared" si="27"/>
        <v>0</v>
      </c>
      <c r="V79" s="220" t="s">
        <v>395</v>
      </c>
      <c r="W79" s="220" t="s">
        <v>397</v>
      </c>
      <c r="X79" s="154"/>
      <c r="Y79" s="154"/>
      <c r="Z79" s="154"/>
      <c r="AA79" s="154"/>
      <c r="AB79" s="154"/>
      <c r="AC79" s="154"/>
      <c r="AD79" s="154"/>
      <c r="AE79" s="154" t="s">
        <v>119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ht="22.5" outlineLevel="1" x14ac:dyDescent="0.2">
      <c r="A80" s="155">
        <v>56</v>
      </c>
      <c r="B80" s="162" t="s">
        <v>221</v>
      </c>
      <c r="C80" s="191" t="s">
        <v>222</v>
      </c>
      <c r="D80" s="164" t="s">
        <v>109</v>
      </c>
      <c r="E80" s="168">
        <v>67</v>
      </c>
      <c r="F80" s="170"/>
      <c r="G80" s="171">
        <f t="shared" si="21"/>
        <v>0</v>
      </c>
      <c r="H80" s="170"/>
      <c r="I80" s="171">
        <f t="shared" si="22"/>
        <v>0</v>
      </c>
      <c r="J80" s="170"/>
      <c r="K80" s="171">
        <f t="shared" si="23"/>
        <v>0</v>
      </c>
      <c r="L80" s="171">
        <v>21</v>
      </c>
      <c r="M80" s="171">
        <f t="shared" si="24"/>
        <v>0</v>
      </c>
      <c r="N80" s="164">
        <v>0</v>
      </c>
      <c r="O80" s="164">
        <f t="shared" si="25"/>
        <v>0</v>
      </c>
      <c r="P80" s="164">
        <v>0</v>
      </c>
      <c r="Q80" s="164">
        <f t="shared" si="26"/>
        <v>0</v>
      </c>
      <c r="R80" s="164"/>
      <c r="S80" s="164"/>
      <c r="T80" s="165">
        <v>5.3330000000000002E-2</v>
      </c>
      <c r="U80" s="164">
        <f t="shared" si="27"/>
        <v>3.57</v>
      </c>
      <c r="V80" s="220" t="s">
        <v>395</v>
      </c>
      <c r="W80" s="221" t="s">
        <v>396</v>
      </c>
      <c r="X80" s="154"/>
      <c r="Y80" s="154"/>
      <c r="Z80" s="154"/>
      <c r="AA80" s="154"/>
      <c r="AB80" s="154"/>
      <c r="AC80" s="154"/>
      <c r="AD80" s="154"/>
      <c r="AE80" s="154" t="s">
        <v>102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22.5" outlineLevel="1" x14ac:dyDescent="0.2">
      <c r="A81" s="155">
        <v>57</v>
      </c>
      <c r="B81" s="162" t="s">
        <v>223</v>
      </c>
      <c r="C81" s="191" t="s">
        <v>224</v>
      </c>
      <c r="D81" s="164" t="s">
        <v>109</v>
      </c>
      <c r="E81" s="168">
        <v>67</v>
      </c>
      <c r="F81" s="170"/>
      <c r="G81" s="171">
        <f t="shared" si="21"/>
        <v>0</v>
      </c>
      <c r="H81" s="170"/>
      <c r="I81" s="171">
        <f t="shared" si="22"/>
        <v>0</v>
      </c>
      <c r="J81" s="170"/>
      <c r="K81" s="171">
        <f t="shared" si="23"/>
        <v>0</v>
      </c>
      <c r="L81" s="171">
        <v>21</v>
      </c>
      <c r="M81" s="171">
        <f t="shared" si="24"/>
        <v>0</v>
      </c>
      <c r="N81" s="164">
        <v>0</v>
      </c>
      <c r="O81" s="164">
        <f t="shared" si="25"/>
        <v>0</v>
      </c>
      <c r="P81" s="164">
        <v>0</v>
      </c>
      <c r="Q81" s="164">
        <f t="shared" si="26"/>
        <v>0</v>
      </c>
      <c r="R81" s="164"/>
      <c r="S81" s="164"/>
      <c r="T81" s="165">
        <v>4.2169999999999999E-2</v>
      </c>
      <c r="U81" s="164">
        <f t="shared" si="27"/>
        <v>2.83</v>
      </c>
      <c r="V81" s="220" t="s">
        <v>395</v>
      </c>
      <c r="W81" s="221" t="s">
        <v>396</v>
      </c>
      <c r="X81" s="154"/>
      <c r="Y81" s="154"/>
      <c r="Z81" s="154"/>
      <c r="AA81" s="154"/>
      <c r="AB81" s="154"/>
      <c r="AC81" s="154"/>
      <c r="AD81" s="154"/>
      <c r="AE81" s="154" t="s">
        <v>102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ht="22.5" outlineLevel="1" x14ac:dyDescent="0.2">
      <c r="A82" s="155">
        <v>58</v>
      </c>
      <c r="B82" s="162" t="s">
        <v>225</v>
      </c>
      <c r="C82" s="191" t="s">
        <v>226</v>
      </c>
      <c r="D82" s="164" t="s">
        <v>109</v>
      </c>
      <c r="E82" s="168">
        <v>67</v>
      </c>
      <c r="F82" s="170"/>
      <c r="G82" s="171">
        <f t="shared" si="21"/>
        <v>0</v>
      </c>
      <c r="H82" s="170"/>
      <c r="I82" s="171">
        <f t="shared" si="22"/>
        <v>0</v>
      </c>
      <c r="J82" s="170"/>
      <c r="K82" s="171">
        <f t="shared" si="23"/>
        <v>0</v>
      </c>
      <c r="L82" s="171">
        <v>21</v>
      </c>
      <c r="M82" s="171">
        <f t="shared" si="24"/>
        <v>0</v>
      </c>
      <c r="N82" s="164">
        <v>0</v>
      </c>
      <c r="O82" s="164">
        <f t="shared" si="25"/>
        <v>0</v>
      </c>
      <c r="P82" s="164">
        <v>0</v>
      </c>
      <c r="Q82" s="164">
        <f t="shared" si="26"/>
        <v>0</v>
      </c>
      <c r="R82" s="164"/>
      <c r="S82" s="164"/>
      <c r="T82" s="165">
        <v>0.14249999999999999</v>
      </c>
      <c r="U82" s="164">
        <f t="shared" si="27"/>
        <v>9.5500000000000007</v>
      </c>
      <c r="V82" s="220" t="s">
        <v>395</v>
      </c>
      <c r="W82" s="221" t="s">
        <v>396</v>
      </c>
      <c r="X82" s="154"/>
      <c r="Y82" s="154"/>
      <c r="Z82" s="154"/>
      <c r="AA82" s="154"/>
      <c r="AB82" s="154"/>
      <c r="AC82" s="154"/>
      <c r="AD82" s="154"/>
      <c r="AE82" s="154" t="s">
        <v>102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ht="22.5" outlineLevel="1" x14ac:dyDescent="0.2">
      <c r="A83" s="155">
        <v>59</v>
      </c>
      <c r="B83" s="162" t="s">
        <v>227</v>
      </c>
      <c r="C83" s="191" t="s">
        <v>228</v>
      </c>
      <c r="D83" s="164" t="s">
        <v>109</v>
      </c>
      <c r="E83" s="168">
        <v>1</v>
      </c>
      <c r="F83" s="170"/>
      <c r="G83" s="171">
        <f t="shared" si="21"/>
        <v>0</v>
      </c>
      <c r="H83" s="170"/>
      <c r="I83" s="171">
        <f t="shared" si="22"/>
        <v>0</v>
      </c>
      <c r="J83" s="170"/>
      <c r="K83" s="171">
        <f t="shared" si="23"/>
        <v>0</v>
      </c>
      <c r="L83" s="171">
        <v>21</v>
      </c>
      <c r="M83" s="171">
        <f t="shared" si="24"/>
        <v>0</v>
      </c>
      <c r="N83" s="164">
        <v>0</v>
      </c>
      <c r="O83" s="164">
        <f t="shared" si="25"/>
        <v>0</v>
      </c>
      <c r="P83" s="164">
        <v>0</v>
      </c>
      <c r="Q83" s="164">
        <f t="shared" si="26"/>
        <v>0</v>
      </c>
      <c r="R83" s="164"/>
      <c r="S83" s="164"/>
      <c r="T83" s="165">
        <v>0.70750000000000002</v>
      </c>
      <c r="U83" s="164">
        <f t="shared" si="27"/>
        <v>0.71</v>
      </c>
      <c r="V83" s="220" t="s">
        <v>395</v>
      </c>
      <c r="W83" s="221" t="s">
        <v>396</v>
      </c>
      <c r="X83" s="154"/>
      <c r="Y83" s="154"/>
      <c r="Z83" s="154"/>
      <c r="AA83" s="154"/>
      <c r="AB83" s="154"/>
      <c r="AC83" s="154"/>
      <c r="AD83" s="154"/>
      <c r="AE83" s="154" t="s">
        <v>102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ht="22.5" outlineLevel="1" x14ac:dyDescent="0.2">
      <c r="A84" s="155">
        <v>60</v>
      </c>
      <c r="B84" s="162" t="s">
        <v>229</v>
      </c>
      <c r="C84" s="191" t="s">
        <v>230</v>
      </c>
      <c r="D84" s="164" t="s">
        <v>109</v>
      </c>
      <c r="E84" s="168">
        <v>4</v>
      </c>
      <c r="F84" s="170"/>
      <c r="G84" s="171">
        <f t="shared" si="21"/>
        <v>0</v>
      </c>
      <c r="H84" s="170"/>
      <c r="I84" s="171">
        <f t="shared" si="22"/>
        <v>0</v>
      </c>
      <c r="J84" s="170"/>
      <c r="K84" s="171">
        <f t="shared" si="23"/>
        <v>0</v>
      </c>
      <c r="L84" s="171">
        <v>21</v>
      </c>
      <c r="M84" s="171">
        <f t="shared" si="24"/>
        <v>0</v>
      </c>
      <c r="N84" s="164">
        <v>0</v>
      </c>
      <c r="O84" s="164">
        <f t="shared" si="25"/>
        <v>0</v>
      </c>
      <c r="P84" s="164">
        <v>0</v>
      </c>
      <c r="Q84" s="164">
        <f t="shared" si="26"/>
        <v>0</v>
      </c>
      <c r="R84" s="164"/>
      <c r="S84" s="164"/>
      <c r="T84" s="165">
        <v>0.53332999999999997</v>
      </c>
      <c r="U84" s="164">
        <f t="shared" si="27"/>
        <v>2.13</v>
      </c>
      <c r="V84" s="220" t="s">
        <v>395</v>
      </c>
      <c r="W84" s="221" t="s">
        <v>396</v>
      </c>
      <c r="X84" s="154"/>
      <c r="Y84" s="154"/>
      <c r="Z84" s="154"/>
      <c r="AA84" s="154"/>
      <c r="AB84" s="154"/>
      <c r="AC84" s="154"/>
      <c r="AD84" s="154"/>
      <c r="AE84" s="154" t="s">
        <v>102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ht="22.5" outlineLevel="1" x14ac:dyDescent="0.2">
      <c r="A85" s="155">
        <v>61</v>
      </c>
      <c r="B85" s="162" t="s">
        <v>231</v>
      </c>
      <c r="C85" s="191" t="s">
        <v>232</v>
      </c>
      <c r="D85" s="164" t="s">
        <v>156</v>
      </c>
      <c r="E85" s="168">
        <v>3</v>
      </c>
      <c r="F85" s="170"/>
      <c r="G85" s="171">
        <f t="shared" si="21"/>
        <v>0</v>
      </c>
      <c r="H85" s="170"/>
      <c r="I85" s="171">
        <f t="shared" si="22"/>
        <v>0</v>
      </c>
      <c r="J85" s="170"/>
      <c r="K85" s="171">
        <f t="shared" si="23"/>
        <v>0</v>
      </c>
      <c r="L85" s="171">
        <v>21</v>
      </c>
      <c r="M85" s="171">
        <f t="shared" si="24"/>
        <v>0</v>
      </c>
      <c r="N85" s="164">
        <v>0</v>
      </c>
      <c r="O85" s="164">
        <f t="shared" si="25"/>
        <v>0</v>
      </c>
      <c r="P85" s="164">
        <v>0</v>
      </c>
      <c r="Q85" s="164">
        <f t="shared" si="26"/>
        <v>0</v>
      </c>
      <c r="R85" s="164"/>
      <c r="S85" s="164"/>
      <c r="T85" s="165">
        <v>0</v>
      </c>
      <c r="U85" s="164">
        <f t="shared" si="27"/>
        <v>0</v>
      </c>
      <c r="V85" s="220" t="s">
        <v>395</v>
      </c>
      <c r="W85" s="220" t="s">
        <v>397</v>
      </c>
      <c r="X85" s="154"/>
      <c r="Y85" s="154"/>
      <c r="Z85" s="154"/>
      <c r="AA85" s="154"/>
      <c r="AB85" s="154"/>
      <c r="AC85" s="154"/>
      <c r="AD85" s="154"/>
      <c r="AE85" s="154" t="s">
        <v>119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55"/>
      <c r="B86" s="162"/>
      <c r="C86" s="303" t="s">
        <v>233</v>
      </c>
      <c r="D86" s="304"/>
      <c r="E86" s="305"/>
      <c r="F86" s="306"/>
      <c r="G86" s="307"/>
      <c r="H86" s="171"/>
      <c r="I86" s="171"/>
      <c r="J86" s="171"/>
      <c r="K86" s="171"/>
      <c r="L86" s="171"/>
      <c r="M86" s="171"/>
      <c r="N86" s="164"/>
      <c r="O86" s="164"/>
      <c r="P86" s="164"/>
      <c r="Q86" s="164"/>
      <c r="R86" s="164"/>
      <c r="S86" s="164"/>
      <c r="T86" s="165"/>
      <c r="U86" s="164"/>
      <c r="V86" s="219"/>
      <c r="W86" s="218"/>
      <c r="X86" s="154"/>
      <c r="Y86" s="154"/>
      <c r="Z86" s="154"/>
      <c r="AA86" s="154"/>
      <c r="AB86" s="154"/>
      <c r="AC86" s="154"/>
      <c r="AD86" s="154"/>
      <c r="AE86" s="154" t="s">
        <v>104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7" t="str">
        <f t="shared" ref="BA86:BA97" si="28">C86</f>
        <v>Kompatibilní s HiPath 3000/5000, HiPath 4000, HiPath OpenOffice EE / ME, OpenScape Office MX</v>
      </c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55"/>
      <c r="B87" s="162"/>
      <c r="C87" s="303" t="s">
        <v>234</v>
      </c>
      <c r="D87" s="304"/>
      <c r="E87" s="305"/>
      <c r="F87" s="306"/>
      <c r="G87" s="307"/>
      <c r="H87" s="171"/>
      <c r="I87" s="171"/>
      <c r="J87" s="171"/>
      <c r="K87" s="171"/>
      <c r="L87" s="171"/>
      <c r="M87" s="171"/>
      <c r="N87" s="164"/>
      <c r="O87" s="164"/>
      <c r="P87" s="164"/>
      <c r="Q87" s="164"/>
      <c r="R87" s="164"/>
      <c r="S87" s="164"/>
      <c r="T87" s="165"/>
      <c r="U87" s="164"/>
      <c r="V87" s="219"/>
      <c r="W87" s="218"/>
      <c r="X87" s="154"/>
      <c r="Y87" s="154"/>
      <c r="Z87" s="154"/>
      <c r="AA87" s="154"/>
      <c r="AB87" s="154"/>
      <c r="AC87" s="154"/>
      <c r="AD87" s="154"/>
      <c r="AE87" s="154" t="s">
        <v>104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7" t="str">
        <f t="shared" si="28"/>
        <v>Vlastnosti:</v>
      </c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/>
      <c r="B88" s="162"/>
      <c r="C88" s="303" t="s">
        <v>235</v>
      </c>
      <c r="D88" s="304"/>
      <c r="E88" s="305"/>
      <c r="F88" s="306"/>
      <c r="G88" s="307"/>
      <c r="H88" s="171"/>
      <c r="I88" s="171"/>
      <c r="J88" s="171"/>
      <c r="K88" s="171"/>
      <c r="L88" s="171"/>
      <c r="M88" s="171"/>
      <c r="N88" s="164"/>
      <c r="O88" s="164"/>
      <c r="P88" s="164"/>
      <c r="Q88" s="164"/>
      <c r="R88" s="164"/>
      <c r="S88" s="164"/>
      <c r="T88" s="165"/>
      <c r="U88" s="164"/>
      <c r="V88" s="219"/>
      <c r="W88" s="218"/>
      <c r="X88" s="154"/>
      <c r="Y88" s="154"/>
      <c r="Z88" s="154"/>
      <c r="AA88" s="154"/>
      <c r="AB88" s="154"/>
      <c r="AC88" s="154"/>
      <c r="AD88" s="154"/>
      <c r="AE88" s="154" t="s">
        <v>104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7" t="str">
        <f t="shared" si="28"/>
        <v>- monochromatický grafický displej, 2 řádky</v>
      </c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/>
      <c r="B89" s="162"/>
      <c r="C89" s="303" t="s">
        <v>236</v>
      </c>
      <c r="D89" s="304"/>
      <c r="E89" s="305"/>
      <c r="F89" s="306"/>
      <c r="G89" s="307"/>
      <c r="H89" s="171"/>
      <c r="I89" s="171"/>
      <c r="J89" s="171"/>
      <c r="K89" s="171"/>
      <c r="L89" s="171"/>
      <c r="M89" s="171"/>
      <c r="N89" s="164"/>
      <c r="O89" s="164"/>
      <c r="P89" s="164"/>
      <c r="Q89" s="164"/>
      <c r="R89" s="164"/>
      <c r="S89" s="164"/>
      <c r="T89" s="165"/>
      <c r="U89" s="164"/>
      <c r="V89" s="219"/>
      <c r="W89" s="218"/>
      <c r="X89" s="154"/>
      <c r="Y89" s="154"/>
      <c r="Z89" s="154"/>
      <c r="AA89" s="154"/>
      <c r="AB89" s="154"/>
      <c r="AC89" s="154"/>
      <c r="AD89" s="154"/>
      <c r="AE89" s="154" t="s">
        <v>104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7" t="str">
        <f t="shared" si="28"/>
        <v>- Pushbutton keypad</v>
      </c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/>
      <c r="B90" s="162"/>
      <c r="C90" s="303" t="s">
        <v>237</v>
      </c>
      <c r="D90" s="304"/>
      <c r="E90" s="305"/>
      <c r="F90" s="306"/>
      <c r="G90" s="307"/>
      <c r="H90" s="171"/>
      <c r="I90" s="171"/>
      <c r="J90" s="171"/>
      <c r="K90" s="171"/>
      <c r="L90" s="171"/>
      <c r="M90" s="171"/>
      <c r="N90" s="164"/>
      <c r="O90" s="164"/>
      <c r="P90" s="164"/>
      <c r="Q90" s="164"/>
      <c r="R90" s="164"/>
      <c r="S90" s="164"/>
      <c r="T90" s="165"/>
      <c r="U90" s="164"/>
      <c r="V90" s="219"/>
      <c r="W90" s="218"/>
      <c r="X90" s="154"/>
      <c r="Y90" s="154"/>
      <c r="Z90" s="154"/>
      <c r="AA90" s="154"/>
      <c r="AB90" s="154"/>
      <c r="AC90" s="154"/>
      <c r="AD90" s="154"/>
      <c r="AE90" s="154" t="s">
        <v>104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7" t="str">
        <f t="shared" si="28"/>
        <v>- 3 tlačítek fixních funkcí</v>
      </c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55"/>
      <c r="B91" s="162"/>
      <c r="C91" s="303" t="s">
        <v>238</v>
      </c>
      <c r="D91" s="304"/>
      <c r="E91" s="305"/>
      <c r="F91" s="306"/>
      <c r="G91" s="307"/>
      <c r="H91" s="171"/>
      <c r="I91" s="171"/>
      <c r="J91" s="171"/>
      <c r="K91" s="171"/>
      <c r="L91" s="171"/>
      <c r="M91" s="171"/>
      <c r="N91" s="164"/>
      <c r="O91" s="164"/>
      <c r="P91" s="164"/>
      <c r="Q91" s="164"/>
      <c r="R91" s="164"/>
      <c r="S91" s="164"/>
      <c r="T91" s="165"/>
      <c r="U91" s="164"/>
      <c r="V91" s="219"/>
      <c r="W91" s="218"/>
      <c r="X91" s="154"/>
      <c r="Y91" s="154"/>
      <c r="Z91" s="154"/>
      <c r="AA91" s="154"/>
      <c r="AB91" s="154"/>
      <c r="AC91" s="154"/>
      <c r="AD91" s="154"/>
      <c r="AE91" s="154" t="s">
        <v>104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7" t="str">
        <f t="shared" si="28"/>
        <v>- 8 volně programovatelých tlačítek s papírovými popisky</v>
      </c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55"/>
      <c r="B92" s="162"/>
      <c r="C92" s="303" t="s">
        <v>385</v>
      </c>
      <c r="D92" s="304"/>
      <c r="E92" s="305"/>
      <c r="F92" s="306"/>
      <c r="G92" s="307"/>
      <c r="H92" s="171"/>
      <c r="I92" s="171"/>
      <c r="J92" s="171"/>
      <c r="K92" s="171"/>
      <c r="L92" s="171"/>
      <c r="M92" s="171"/>
      <c r="N92" s="164"/>
      <c r="O92" s="164"/>
      <c r="P92" s="164"/>
      <c r="Q92" s="164"/>
      <c r="R92" s="164"/>
      <c r="S92" s="164"/>
      <c r="T92" s="165"/>
      <c r="U92" s="164"/>
      <c r="V92" s="219"/>
      <c r="W92" s="218"/>
      <c r="X92" s="154"/>
      <c r="Y92" s="154"/>
      <c r="Z92" s="154"/>
      <c r="AA92" s="154"/>
      <c r="AB92" s="154"/>
      <c r="AC92" s="154"/>
      <c r="AD92" s="154"/>
      <c r="AE92" s="154" t="s">
        <v>104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7" t="str">
        <f t="shared" si="28"/>
        <v>- 3 tlačítka pro navigaci v menu</v>
      </c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/>
      <c r="B93" s="162"/>
      <c r="C93" s="303" t="s">
        <v>239</v>
      </c>
      <c r="D93" s="304"/>
      <c r="E93" s="305"/>
      <c r="F93" s="306"/>
      <c r="G93" s="307"/>
      <c r="H93" s="171"/>
      <c r="I93" s="171"/>
      <c r="J93" s="171"/>
      <c r="K93" s="171"/>
      <c r="L93" s="171"/>
      <c r="M93" s="171"/>
      <c r="N93" s="164"/>
      <c r="O93" s="164"/>
      <c r="P93" s="164"/>
      <c r="Q93" s="164"/>
      <c r="R93" s="164"/>
      <c r="S93" s="164"/>
      <c r="T93" s="165"/>
      <c r="U93" s="164"/>
      <c r="V93" s="219"/>
      <c r="W93" s="218"/>
      <c r="X93" s="154"/>
      <c r="Y93" s="154"/>
      <c r="Z93" s="154"/>
      <c r="AA93" s="154"/>
      <c r="AB93" s="154"/>
      <c r="AC93" s="154"/>
      <c r="AD93" s="154"/>
      <c r="AE93" s="154" t="s">
        <v>104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7" t="str">
        <f t="shared" si="28"/>
        <v>- +/- tlačítka ovládání nastavení</v>
      </c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55"/>
      <c r="B94" s="162"/>
      <c r="C94" s="303" t="s">
        <v>240</v>
      </c>
      <c r="D94" s="304"/>
      <c r="E94" s="305"/>
      <c r="F94" s="306"/>
      <c r="G94" s="307"/>
      <c r="H94" s="171"/>
      <c r="I94" s="171"/>
      <c r="J94" s="171"/>
      <c r="K94" s="171"/>
      <c r="L94" s="171"/>
      <c r="M94" s="171"/>
      <c r="N94" s="164"/>
      <c r="O94" s="164"/>
      <c r="P94" s="164"/>
      <c r="Q94" s="164"/>
      <c r="R94" s="164"/>
      <c r="S94" s="164"/>
      <c r="T94" s="165"/>
      <c r="U94" s="164"/>
      <c r="V94" s="219"/>
      <c r="W94" s="218"/>
      <c r="X94" s="154"/>
      <c r="Y94" s="154"/>
      <c r="Z94" s="154"/>
      <c r="AA94" s="154"/>
      <c r="AB94" s="154"/>
      <c r="AC94" s="154"/>
      <c r="AD94" s="154"/>
      <c r="AE94" s="154" t="s">
        <v>104</v>
      </c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7" t="str">
        <f t="shared" si="28"/>
        <v>- Plně duplexní hlasité telefonování nebo hlasitý příposlech</v>
      </c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55"/>
      <c r="B95" s="162"/>
      <c r="C95" s="303" t="s">
        <v>241</v>
      </c>
      <c r="D95" s="304"/>
      <c r="E95" s="305"/>
      <c r="F95" s="306"/>
      <c r="G95" s="307"/>
      <c r="H95" s="171"/>
      <c r="I95" s="171"/>
      <c r="J95" s="171"/>
      <c r="K95" s="171"/>
      <c r="L95" s="171"/>
      <c r="M95" s="171"/>
      <c r="N95" s="164"/>
      <c r="O95" s="164"/>
      <c r="P95" s="164"/>
      <c r="Q95" s="164"/>
      <c r="R95" s="164"/>
      <c r="S95" s="164"/>
      <c r="T95" s="165"/>
      <c r="U95" s="164"/>
      <c r="V95" s="219"/>
      <c r="W95" s="218"/>
      <c r="X95" s="154"/>
      <c r="Y95" s="154"/>
      <c r="Z95" s="154"/>
      <c r="AA95" s="154"/>
      <c r="AB95" s="154"/>
      <c r="AC95" s="154"/>
      <c r="AD95" s="154"/>
      <c r="AE95" s="154" t="s">
        <v>104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7" t="str">
        <f t="shared" si="28"/>
        <v>- rozšíření o max. 1 Key Module 15</v>
      </c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55"/>
      <c r="B96" s="162"/>
      <c r="C96" s="303" t="s">
        <v>242</v>
      </c>
      <c r="D96" s="304"/>
      <c r="E96" s="305"/>
      <c r="F96" s="306"/>
      <c r="G96" s="307"/>
      <c r="H96" s="171"/>
      <c r="I96" s="171"/>
      <c r="J96" s="171"/>
      <c r="K96" s="171"/>
      <c r="L96" s="171"/>
      <c r="M96" s="171"/>
      <c r="N96" s="164"/>
      <c r="O96" s="164"/>
      <c r="P96" s="164"/>
      <c r="Q96" s="164"/>
      <c r="R96" s="164"/>
      <c r="S96" s="164"/>
      <c r="T96" s="165"/>
      <c r="U96" s="164"/>
      <c r="V96" s="219"/>
      <c r="W96" s="218"/>
      <c r="X96" s="154"/>
      <c r="Y96" s="154"/>
      <c r="Z96" s="154"/>
      <c r="AA96" s="154"/>
      <c r="AB96" s="154"/>
      <c r="AC96" s="154"/>
      <c r="AD96" s="154"/>
      <c r="AE96" s="154" t="s">
        <v>104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7" t="str">
        <f t="shared" si="28"/>
        <v>- možnost připevnit na zeď</v>
      </c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55"/>
      <c r="B97" s="162"/>
      <c r="C97" s="303" t="s">
        <v>243</v>
      </c>
      <c r="D97" s="304"/>
      <c r="E97" s="305"/>
      <c r="F97" s="306"/>
      <c r="G97" s="307"/>
      <c r="H97" s="171"/>
      <c r="I97" s="171"/>
      <c r="J97" s="171"/>
      <c r="K97" s="171"/>
      <c r="L97" s="171"/>
      <c r="M97" s="171"/>
      <c r="N97" s="164"/>
      <c r="O97" s="164"/>
      <c r="P97" s="164"/>
      <c r="Q97" s="164"/>
      <c r="R97" s="164"/>
      <c r="S97" s="164"/>
      <c r="T97" s="165"/>
      <c r="U97" s="164"/>
      <c r="V97" s="219"/>
      <c r="W97" s="218"/>
      <c r="X97" s="154"/>
      <c r="Y97" s="154"/>
      <c r="Z97" s="154"/>
      <c r="AA97" s="154"/>
      <c r="AB97" s="154"/>
      <c r="AC97" s="154"/>
      <c r="AD97" s="154"/>
      <c r="AE97" s="154" t="s">
        <v>104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7" t="str">
        <f t="shared" si="28"/>
        <v>3xZZS, 1x vártnice</v>
      </c>
      <c r="BB97" s="154"/>
      <c r="BC97" s="154"/>
      <c r="BD97" s="154"/>
      <c r="BE97" s="154"/>
      <c r="BF97" s="154"/>
      <c r="BG97" s="154"/>
      <c r="BH97" s="154"/>
    </row>
    <row r="98" spans="1:60" ht="22.5" outlineLevel="1" x14ac:dyDescent="0.2">
      <c r="A98" s="155">
        <v>62</v>
      </c>
      <c r="B98" s="162" t="s">
        <v>244</v>
      </c>
      <c r="C98" s="191" t="s">
        <v>245</v>
      </c>
      <c r="D98" s="164" t="s">
        <v>156</v>
      </c>
      <c r="E98" s="168">
        <v>1</v>
      </c>
      <c r="F98" s="170"/>
      <c r="G98" s="171">
        <f>ROUND(E98*F98,2)</f>
        <v>0</v>
      </c>
      <c r="H98" s="170"/>
      <c r="I98" s="171">
        <f>ROUND(E98*H98,2)</f>
        <v>0</v>
      </c>
      <c r="J98" s="170"/>
      <c r="K98" s="171">
        <f>ROUND(E98*J98,2)</f>
        <v>0</v>
      </c>
      <c r="L98" s="171">
        <v>21</v>
      </c>
      <c r="M98" s="171">
        <f>G98*(1+L98/100)</f>
        <v>0</v>
      </c>
      <c r="N98" s="164">
        <v>0</v>
      </c>
      <c r="O98" s="164">
        <f>ROUND(E98*N98,5)</f>
        <v>0</v>
      </c>
      <c r="P98" s="164">
        <v>0</v>
      </c>
      <c r="Q98" s="164">
        <f>ROUND(E98*P98,5)</f>
        <v>0</v>
      </c>
      <c r="R98" s="164"/>
      <c r="S98" s="164"/>
      <c r="T98" s="165">
        <v>0</v>
      </c>
      <c r="U98" s="164">
        <f>ROUND(E98*T98,2)</f>
        <v>0</v>
      </c>
      <c r="V98" s="220" t="s">
        <v>395</v>
      </c>
      <c r="W98" s="220" t="s">
        <v>397</v>
      </c>
      <c r="X98" s="154"/>
      <c r="Y98" s="154"/>
      <c r="Z98" s="154"/>
      <c r="AA98" s="154"/>
      <c r="AB98" s="154"/>
      <c r="AC98" s="154"/>
      <c r="AD98" s="154"/>
      <c r="AE98" s="154" t="s">
        <v>119</v>
      </c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ht="22.5" outlineLevel="1" x14ac:dyDescent="0.2">
      <c r="A99" s="155"/>
      <c r="B99" s="162"/>
      <c r="C99" s="303" t="s">
        <v>246</v>
      </c>
      <c r="D99" s="304"/>
      <c r="E99" s="305"/>
      <c r="F99" s="306"/>
      <c r="G99" s="307"/>
      <c r="H99" s="171"/>
      <c r="I99" s="171"/>
      <c r="J99" s="171"/>
      <c r="K99" s="171"/>
      <c r="L99" s="171"/>
      <c r="M99" s="171"/>
      <c r="N99" s="164"/>
      <c r="O99" s="164"/>
      <c r="P99" s="164"/>
      <c r="Q99" s="164"/>
      <c r="R99" s="164"/>
      <c r="S99" s="164"/>
      <c r="T99" s="165"/>
      <c r="U99" s="164"/>
      <c r="V99" s="219"/>
      <c r="W99" s="218"/>
      <c r="X99" s="154"/>
      <c r="Y99" s="154"/>
      <c r="Z99" s="154"/>
      <c r="AA99" s="154"/>
      <c r="AB99" s="154"/>
      <c r="AC99" s="154"/>
      <c r="AD99" s="154"/>
      <c r="AE99" s="154" t="s">
        <v>104</v>
      </c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7" t="str">
        <f t="shared" ref="BA99:BA115" si="29">C99</f>
        <v>Kompatibilní s HiPath 4000 od verze 4, HiPath 2000 od V2, HiPath 3000/5000 od V7, HiPath OpenOffice, OpenScape Office MX</v>
      </c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55"/>
      <c r="B100" s="162"/>
      <c r="C100" s="303" t="s">
        <v>234</v>
      </c>
      <c r="D100" s="304"/>
      <c r="E100" s="305"/>
      <c r="F100" s="306"/>
      <c r="G100" s="307"/>
      <c r="H100" s="171"/>
      <c r="I100" s="171"/>
      <c r="J100" s="171"/>
      <c r="K100" s="171"/>
      <c r="L100" s="171"/>
      <c r="M100" s="171"/>
      <c r="N100" s="164"/>
      <c r="O100" s="164"/>
      <c r="P100" s="164"/>
      <c r="Q100" s="164"/>
      <c r="R100" s="164"/>
      <c r="S100" s="164"/>
      <c r="T100" s="165"/>
      <c r="U100" s="164"/>
      <c r="V100" s="219"/>
      <c r="W100" s="218"/>
      <c r="X100" s="154"/>
      <c r="Y100" s="154"/>
      <c r="Z100" s="154"/>
      <c r="AA100" s="154"/>
      <c r="AB100" s="154"/>
      <c r="AC100" s="154"/>
      <c r="AD100" s="154"/>
      <c r="AE100" s="154" t="s">
        <v>104</v>
      </c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7" t="str">
        <f t="shared" si="29"/>
        <v>Vlastnosti:</v>
      </c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/>
      <c r="B101" s="162"/>
      <c r="C101" s="303" t="s">
        <v>247</v>
      </c>
      <c r="D101" s="304"/>
      <c r="E101" s="305"/>
      <c r="F101" s="306"/>
      <c r="G101" s="307"/>
      <c r="H101" s="171"/>
      <c r="I101" s="171"/>
      <c r="J101" s="171"/>
      <c r="K101" s="171"/>
      <c r="L101" s="171"/>
      <c r="M101" s="171"/>
      <c r="N101" s="164"/>
      <c r="O101" s="164"/>
      <c r="P101" s="164"/>
      <c r="Q101" s="164"/>
      <c r="R101" s="164"/>
      <c r="S101" s="164"/>
      <c r="T101" s="165"/>
      <c r="U101" s="164"/>
      <c r="V101" s="219"/>
      <c r="W101" s="218"/>
      <c r="X101" s="154"/>
      <c r="Y101" s="154"/>
      <c r="Z101" s="154"/>
      <c r="AA101" s="154"/>
      <c r="AB101" s="154"/>
      <c r="AC101" s="154"/>
      <c r="AD101" s="154"/>
      <c r="AE101" s="154" t="s">
        <v>104</v>
      </c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7" t="str">
        <f t="shared" si="29"/>
        <v>- nastavitelný barevný TFT displej 320x240 pixel  (QVGA), podsvícený</v>
      </c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55"/>
      <c r="B102" s="162"/>
      <c r="C102" s="303" t="s">
        <v>248</v>
      </c>
      <c r="D102" s="304"/>
      <c r="E102" s="305"/>
      <c r="F102" s="306"/>
      <c r="G102" s="307"/>
      <c r="H102" s="171"/>
      <c r="I102" s="171"/>
      <c r="J102" s="171"/>
      <c r="K102" s="171"/>
      <c r="L102" s="171"/>
      <c r="M102" s="171"/>
      <c r="N102" s="164"/>
      <c r="O102" s="164"/>
      <c r="P102" s="164"/>
      <c r="Q102" s="164"/>
      <c r="R102" s="164"/>
      <c r="S102" s="164"/>
      <c r="T102" s="165"/>
      <c r="U102" s="164"/>
      <c r="V102" s="219"/>
      <c r="W102" s="218"/>
      <c r="X102" s="154"/>
      <c r="Y102" s="154"/>
      <c r="Z102" s="154"/>
      <c r="AA102" s="154"/>
      <c r="AB102" s="154"/>
      <c r="AC102" s="154"/>
      <c r="AD102" s="154"/>
      <c r="AE102" s="154" t="s">
        <v>104</v>
      </c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7" t="str">
        <f t="shared" si="29"/>
        <v>- optická signalizace vyzvánění</v>
      </c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55"/>
      <c r="B103" s="162"/>
      <c r="C103" s="303" t="s">
        <v>249</v>
      </c>
      <c r="D103" s="304"/>
      <c r="E103" s="305"/>
      <c r="F103" s="306"/>
      <c r="G103" s="307"/>
      <c r="H103" s="171"/>
      <c r="I103" s="171"/>
      <c r="J103" s="171"/>
      <c r="K103" s="171"/>
      <c r="L103" s="171"/>
      <c r="M103" s="171"/>
      <c r="N103" s="164"/>
      <c r="O103" s="164"/>
      <c r="P103" s="164"/>
      <c r="Q103" s="164"/>
      <c r="R103" s="164"/>
      <c r="S103" s="164"/>
      <c r="T103" s="165"/>
      <c r="U103" s="164"/>
      <c r="V103" s="219"/>
      <c r="W103" s="218"/>
      <c r="X103" s="154"/>
      <c r="Y103" s="154"/>
      <c r="Z103" s="154"/>
      <c r="AA103" s="154"/>
      <c r="AB103" s="154"/>
      <c r="AC103" s="154"/>
      <c r="AD103" s="154"/>
      <c r="AE103" s="154" t="s">
        <v>104</v>
      </c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7" t="str">
        <f t="shared" si="29"/>
        <v>- tlačítková číselnice</v>
      </c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55"/>
      <c r="B104" s="162"/>
      <c r="C104" s="303" t="s">
        <v>250</v>
      </c>
      <c r="D104" s="304"/>
      <c r="E104" s="305"/>
      <c r="F104" s="306"/>
      <c r="G104" s="307"/>
      <c r="H104" s="171"/>
      <c r="I104" s="171"/>
      <c r="J104" s="171"/>
      <c r="K104" s="171"/>
      <c r="L104" s="171"/>
      <c r="M104" s="171"/>
      <c r="N104" s="164"/>
      <c r="O104" s="164"/>
      <c r="P104" s="164"/>
      <c r="Q104" s="164"/>
      <c r="R104" s="164"/>
      <c r="S104" s="164"/>
      <c r="T104" s="165"/>
      <c r="U104" s="164"/>
      <c r="V104" s="219"/>
      <c r="W104" s="218"/>
      <c r="X104" s="154"/>
      <c r="Y104" s="154"/>
      <c r="Z104" s="154"/>
      <c r="AA104" s="154"/>
      <c r="AB104" s="154"/>
      <c r="AC104" s="154"/>
      <c r="AD104" s="154"/>
      <c r="AE104" s="154" t="s">
        <v>104</v>
      </c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7" t="str">
        <f t="shared" si="29"/>
        <v>- 6 pevně naprogramovaných tlačítek funkcí</v>
      </c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55"/>
      <c r="B105" s="162"/>
      <c r="C105" s="303" t="s">
        <v>251</v>
      </c>
      <c r="D105" s="304"/>
      <c r="E105" s="305"/>
      <c r="F105" s="306"/>
      <c r="G105" s="307"/>
      <c r="H105" s="171"/>
      <c r="I105" s="171"/>
      <c r="J105" s="171"/>
      <c r="K105" s="171"/>
      <c r="L105" s="171"/>
      <c r="M105" s="171"/>
      <c r="N105" s="164"/>
      <c r="O105" s="164"/>
      <c r="P105" s="164"/>
      <c r="Q105" s="164"/>
      <c r="R105" s="164"/>
      <c r="S105" s="164"/>
      <c r="T105" s="165"/>
      <c r="U105" s="164"/>
      <c r="V105" s="219"/>
      <c r="W105" s="218"/>
      <c r="X105" s="154"/>
      <c r="Y105" s="154"/>
      <c r="Z105" s="154"/>
      <c r="AA105" s="154"/>
      <c r="AB105" s="154"/>
      <c r="AC105" s="154"/>
      <c r="AD105" s="154"/>
      <c r="AE105" s="154" t="s">
        <v>104</v>
      </c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7" t="str">
        <f t="shared" si="29"/>
        <v>- 8 volně programovatelných tlačítek funkcí</v>
      </c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55"/>
      <c r="B106" s="162"/>
      <c r="C106" s="303" t="s">
        <v>386</v>
      </c>
      <c r="D106" s="304"/>
      <c r="E106" s="305"/>
      <c r="F106" s="306"/>
      <c r="G106" s="307"/>
      <c r="H106" s="171"/>
      <c r="I106" s="171"/>
      <c r="J106" s="171"/>
      <c r="K106" s="171"/>
      <c r="L106" s="171"/>
      <c r="M106" s="171"/>
      <c r="N106" s="164"/>
      <c r="O106" s="164"/>
      <c r="P106" s="164"/>
      <c r="Q106" s="164"/>
      <c r="R106" s="164"/>
      <c r="S106" s="164"/>
      <c r="T106" s="165"/>
      <c r="U106" s="164"/>
      <c r="V106" s="219"/>
      <c r="W106" s="218"/>
      <c r="X106" s="154"/>
      <c r="Y106" s="154"/>
      <c r="Z106" s="154"/>
      <c r="AA106" s="154"/>
      <c r="AB106" s="154"/>
      <c r="AC106" s="154"/>
      <c r="AD106" s="154"/>
      <c r="AE106" s="154" t="s">
        <v>104</v>
      </c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7" t="str">
        <f t="shared" si="29"/>
        <v>- 6 tlačítek pro spec. použití</v>
      </c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55"/>
      <c r="B107" s="162"/>
      <c r="C107" s="303" t="s">
        <v>252</v>
      </c>
      <c r="D107" s="304"/>
      <c r="E107" s="305"/>
      <c r="F107" s="306"/>
      <c r="G107" s="307"/>
      <c r="H107" s="171"/>
      <c r="I107" s="171"/>
      <c r="J107" s="171"/>
      <c r="K107" s="171"/>
      <c r="L107" s="171"/>
      <c r="M107" s="171"/>
      <c r="N107" s="164"/>
      <c r="O107" s="164"/>
      <c r="P107" s="164"/>
      <c r="Q107" s="164"/>
      <c r="R107" s="164"/>
      <c r="S107" s="164"/>
      <c r="T107" s="165"/>
      <c r="U107" s="164"/>
      <c r="V107" s="219"/>
      <c r="W107" s="218"/>
      <c r="X107" s="154"/>
      <c r="Y107" s="154"/>
      <c r="Z107" s="154"/>
      <c r="AA107" s="154"/>
      <c r="AB107" s="154"/>
      <c r="AC107" s="154"/>
      <c r="AD107" s="154"/>
      <c r="AE107" s="154" t="s">
        <v>104</v>
      </c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7" t="str">
        <f t="shared" si="29"/>
        <v xml:space="preserve"> (jako telefonní seznam, seznam volání, schránka, nápověda)</v>
      </c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55"/>
      <c r="B108" s="162"/>
      <c r="C108" s="303" t="s">
        <v>387</v>
      </c>
      <c r="D108" s="304"/>
      <c r="E108" s="305"/>
      <c r="F108" s="306"/>
      <c r="G108" s="307"/>
      <c r="H108" s="171"/>
      <c r="I108" s="171"/>
      <c r="J108" s="171"/>
      <c r="K108" s="171"/>
      <c r="L108" s="171"/>
      <c r="M108" s="171"/>
      <c r="N108" s="164"/>
      <c r="O108" s="164"/>
      <c r="P108" s="164"/>
      <c r="Q108" s="164"/>
      <c r="R108" s="164"/>
      <c r="S108" s="164"/>
      <c r="T108" s="165"/>
      <c r="U108" s="164"/>
      <c r="V108" s="219"/>
      <c r="W108" s="218"/>
      <c r="X108" s="154"/>
      <c r="Y108" s="154"/>
      <c r="Z108" s="154"/>
      <c r="AA108" s="154"/>
      <c r="AB108" s="154"/>
      <c r="AC108" s="154"/>
      <c r="AD108" s="154"/>
      <c r="AE108" s="154" t="s">
        <v>104</v>
      </c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7" t="str">
        <f t="shared" si="29"/>
        <v>- dotykový "TouchSlider" pro nastavení hlasitosti</v>
      </c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55"/>
      <c r="B109" s="162"/>
      <c r="C109" s="303" t="s">
        <v>253</v>
      </c>
      <c r="D109" s="304"/>
      <c r="E109" s="305"/>
      <c r="F109" s="306"/>
      <c r="G109" s="307"/>
      <c r="H109" s="171"/>
      <c r="I109" s="171"/>
      <c r="J109" s="171"/>
      <c r="K109" s="171"/>
      <c r="L109" s="171"/>
      <c r="M109" s="171"/>
      <c r="N109" s="164"/>
      <c r="O109" s="164"/>
      <c r="P109" s="164"/>
      <c r="Q109" s="164"/>
      <c r="R109" s="164"/>
      <c r="S109" s="164"/>
      <c r="T109" s="165"/>
      <c r="U109" s="164"/>
      <c r="V109" s="219"/>
      <c r="W109" s="218"/>
      <c r="X109" s="154"/>
      <c r="Y109" s="154"/>
      <c r="Z109" s="154"/>
      <c r="AA109" s="154"/>
      <c r="AB109" s="154"/>
      <c r="AC109" s="154"/>
      <c r="AD109" s="154"/>
      <c r="AE109" s="154" t="s">
        <v>104</v>
      </c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7" t="str">
        <f t="shared" si="29"/>
        <v xml:space="preserve"> - dotykový "TouchGuide" pro jednoduchou navigaci</v>
      </c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55"/>
      <c r="B110" s="162"/>
      <c r="C110" s="303" t="s">
        <v>254</v>
      </c>
      <c r="D110" s="304"/>
      <c r="E110" s="305"/>
      <c r="F110" s="306"/>
      <c r="G110" s="307"/>
      <c r="H110" s="171"/>
      <c r="I110" s="171"/>
      <c r="J110" s="171"/>
      <c r="K110" s="171"/>
      <c r="L110" s="171"/>
      <c r="M110" s="171"/>
      <c r="N110" s="164"/>
      <c r="O110" s="164"/>
      <c r="P110" s="164"/>
      <c r="Q110" s="164"/>
      <c r="R110" s="164"/>
      <c r="S110" s="164"/>
      <c r="T110" s="165"/>
      <c r="U110" s="164"/>
      <c r="V110" s="219"/>
      <c r="W110" s="218"/>
      <c r="X110" s="154"/>
      <c r="Y110" s="154"/>
      <c r="Z110" s="154"/>
      <c r="AA110" s="154"/>
      <c r="AB110" s="154"/>
      <c r="AC110" s="154"/>
      <c r="AD110" s="154"/>
      <c r="AE110" s="154" t="s">
        <v>104</v>
      </c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7" t="str">
        <f t="shared" si="29"/>
        <v>- hlasité telefonování (full duplex)</v>
      </c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55"/>
      <c r="B111" s="162"/>
      <c r="C111" s="303" t="s">
        <v>255</v>
      </c>
      <c r="D111" s="304"/>
      <c r="E111" s="305"/>
      <c r="F111" s="306"/>
      <c r="G111" s="307"/>
      <c r="H111" s="171"/>
      <c r="I111" s="171"/>
      <c r="J111" s="171"/>
      <c r="K111" s="171"/>
      <c r="L111" s="171"/>
      <c r="M111" s="171"/>
      <c r="N111" s="164"/>
      <c r="O111" s="164"/>
      <c r="P111" s="164"/>
      <c r="Q111" s="164"/>
      <c r="R111" s="164"/>
      <c r="S111" s="164"/>
      <c r="T111" s="165"/>
      <c r="U111" s="164"/>
      <c r="V111" s="219"/>
      <c r="W111" s="218"/>
      <c r="X111" s="154"/>
      <c r="Y111" s="154"/>
      <c r="Z111" s="154"/>
      <c r="AA111" s="154"/>
      <c r="AB111" s="154"/>
      <c r="AC111" s="154"/>
      <c r="AD111" s="154"/>
      <c r="AE111" s="154" t="s">
        <v>104</v>
      </c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7" t="str">
        <f t="shared" si="29"/>
        <v>- Ethernet switch (10/100 Base-T)</v>
      </c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55"/>
      <c r="B112" s="162"/>
      <c r="C112" s="303" t="s">
        <v>388</v>
      </c>
      <c r="D112" s="304"/>
      <c r="E112" s="305"/>
      <c r="F112" s="306"/>
      <c r="G112" s="307"/>
      <c r="H112" s="171"/>
      <c r="I112" s="171"/>
      <c r="J112" s="171"/>
      <c r="K112" s="171"/>
      <c r="L112" s="171"/>
      <c r="M112" s="171"/>
      <c r="N112" s="164"/>
      <c r="O112" s="164"/>
      <c r="P112" s="164"/>
      <c r="Q112" s="164"/>
      <c r="R112" s="164"/>
      <c r="S112" s="164"/>
      <c r="T112" s="165"/>
      <c r="U112" s="164"/>
      <c r="V112" s="219"/>
      <c r="W112" s="218"/>
      <c r="X112" s="154"/>
      <c r="Y112" s="154"/>
      <c r="Z112" s="154"/>
      <c r="AA112" s="154"/>
      <c r="AB112" s="154"/>
      <c r="AC112" s="154"/>
      <c r="AD112" s="154"/>
      <c r="AE112" s="154" t="s">
        <v>104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7" t="str">
        <f t="shared" si="29"/>
        <v>- 802.3af Power over Ethernet</v>
      </c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55"/>
      <c r="B113" s="162"/>
      <c r="C113" s="303" t="s">
        <v>256</v>
      </c>
      <c r="D113" s="304"/>
      <c r="E113" s="305"/>
      <c r="F113" s="306"/>
      <c r="G113" s="307"/>
      <c r="H113" s="171"/>
      <c r="I113" s="171"/>
      <c r="J113" s="171"/>
      <c r="K113" s="171"/>
      <c r="L113" s="171"/>
      <c r="M113" s="171"/>
      <c r="N113" s="164"/>
      <c r="O113" s="164"/>
      <c r="P113" s="164"/>
      <c r="Q113" s="164"/>
      <c r="R113" s="164"/>
      <c r="S113" s="164"/>
      <c r="T113" s="165"/>
      <c r="U113" s="164"/>
      <c r="V113" s="219"/>
      <c r="W113" s="218"/>
      <c r="X113" s="154"/>
      <c r="Y113" s="154"/>
      <c r="Z113" s="154"/>
      <c r="AA113" s="154"/>
      <c r="AB113" s="154"/>
      <c r="AC113" s="154"/>
      <c r="AD113" s="154"/>
      <c r="AE113" s="154" t="s">
        <v>104</v>
      </c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7" t="str">
        <f t="shared" si="29"/>
        <v xml:space="preserve"> - přípojka pro náhlavní soupravu</v>
      </c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55"/>
      <c r="B114" s="162"/>
      <c r="C114" s="303" t="s">
        <v>257</v>
      </c>
      <c r="D114" s="304"/>
      <c r="E114" s="305"/>
      <c r="F114" s="306"/>
      <c r="G114" s="307"/>
      <c r="H114" s="171"/>
      <c r="I114" s="171"/>
      <c r="J114" s="171"/>
      <c r="K114" s="171"/>
      <c r="L114" s="171"/>
      <c r="M114" s="171"/>
      <c r="N114" s="164"/>
      <c r="O114" s="164"/>
      <c r="P114" s="164"/>
      <c r="Q114" s="164"/>
      <c r="R114" s="164"/>
      <c r="S114" s="164"/>
      <c r="T114" s="165"/>
      <c r="U114" s="164"/>
      <c r="V114" s="219"/>
      <c r="W114" s="218"/>
      <c r="X114" s="154"/>
      <c r="Y114" s="154"/>
      <c r="Z114" s="154"/>
      <c r="AA114" s="154"/>
      <c r="AB114" s="154"/>
      <c r="AC114" s="154"/>
      <c r="AD114" s="154"/>
      <c r="AE114" s="154" t="s">
        <v>104</v>
      </c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7" t="str">
        <f t="shared" si="29"/>
        <v>- rozhraní USB Master</v>
      </c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55"/>
      <c r="B115" s="162"/>
      <c r="C115" s="303" t="s">
        <v>258</v>
      </c>
      <c r="D115" s="304"/>
      <c r="E115" s="305"/>
      <c r="F115" s="306"/>
      <c r="G115" s="307"/>
      <c r="H115" s="171"/>
      <c r="I115" s="171"/>
      <c r="J115" s="171"/>
      <c r="K115" s="171"/>
      <c r="L115" s="171"/>
      <c r="M115" s="171"/>
      <c r="N115" s="164"/>
      <c r="O115" s="164"/>
      <c r="P115" s="164"/>
      <c r="Q115" s="164"/>
      <c r="R115" s="164"/>
      <c r="S115" s="164"/>
      <c r="T115" s="165"/>
      <c r="U115" s="164"/>
      <c r="V115" s="219"/>
      <c r="W115" s="218"/>
      <c r="X115" s="154"/>
      <c r="Y115" s="154"/>
      <c r="Z115" s="154"/>
      <c r="AA115" s="154"/>
      <c r="AB115" s="154"/>
      <c r="AC115" s="154"/>
      <c r="AD115" s="154"/>
      <c r="AE115" s="154" t="s">
        <v>104</v>
      </c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7" t="str">
        <f t="shared" si="29"/>
        <v>- přípojka pro OpenStage Key Module 60</v>
      </c>
      <c r="BB115" s="154"/>
      <c r="BC115" s="154"/>
      <c r="BD115" s="154"/>
      <c r="BE115" s="154"/>
      <c r="BF115" s="154"/>
      <c r="BG115" s="154"/>
      <c r="BH115" s="154"/>
    </row>
    <row r="116" spans="1:60" ht="22.5" outlineLevel="1" x14ac:dyDescent="0.2">
      <c r="A116" s="155">
        <v>63</v>
      </c>
      <c r="B116" s="162" t="s">
        <v>259</v>
      </c>
      <c r="C116" s="191" t="s">
        <v>260</v>
      </c>
      <c r="D116" s="164" t="s">
        <v>109</v>
      </c>
      <c r="E116" s="168">
        <v>1</v>
      </c>
      <c r="F116" s="170"/>
      <c r="G116" s="171">
        <f>ROUND(E116*F116,2)</f>
        <v>0</v>
      </c>
      <c r="H116" s="170"/>
      <c r="I116" s="171">
        <f>ROUND(E116*H116,2)</f>
        <v>0</v>
      </c>
      <c r="J116" s="170"/>
      <c r="K116" s="171">
        <f>ROUND(E116*J116,2)</f>
        <v>0</v>
      </c>
      <c r="L116" s="171">
        <v>21</v>
      </c>
      <c r="M116" s="171">
        <f>G116*(1+L116/100)</f>
        <v>0</v>
      </c>
      <c r="N116" s="164">
        <v>0</v>
      </c>
      <c r="O116" s="164">
        <f>ROUND(E116*N116,5)</f>
        <v>0</v>
      </c>
      <c r="P116" s="164">
        <v>0</v>
      </c>
      <c r="Q116" s="164">
        <f>ROUND(E116*P116,5)</f>
        <v>0</v>
      </c>
      <c r="R116" s="164"/>
      <c r="S116" s="164"/>
      <c r="T116" s="165">
        <v>1.8333299999999999</v>
      </c>
      <c r="U116" s="164">
        <f>ROUND(E116*T116,2)</f>
        <v>1.83</v>
      </c>
      <c r="V116" s="220" t="s">
        <v>395</v>
      </c>
      <c r="W116" s="221" t="s">
        <v>396</v>
      </c>
      <c r="X116" s="154"/>
      <c r="Y116" s="154"/>
      <c r="Z116" s="154"/>
      <c r="AA116" s="154"/>
      <c r="AB116" s="154"/>
      <c r="AC116" s="154"/>
      <c r="AD116" s="154"/>
      <c r="AE116" s="154" t="s">
        <v>102</v>
      </c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55"/>
      <c r="B117" s="162"/>
      <c r="C117" s="303" t="s">
        <v>261</v>
      </c>
      <c r="D117" s="304"/>
      <c r="E117" s="305"/>
      <c r="F117" s="306"/>
      <c r="G117" s="307"/>
      <c r="H117" s="171"/>
      <c r="I117" s="171"/>
      <c r="J117" s="171"/>
      <c r="K117" s="171"/>
      <c r="L117" s="171"/>
      <c r="M117" s="171"/>
      <c r="N117" s="164"/>
      <c r="O117" s="164"/>
      <c r="P117" s="164"/>
      <c r="Q117" s="164"/>
      <c r="R117" s="164"/>
      <c r="S117" s="164"/>
      <c r="T117" s="165"/>
      <c r="U117" s="164"/>
      <c r="V117" s="219"/>
      <c r="W117" s="218"/>
      <c r="X117" s="154"/>
      <c r="Y117" s="154"/>
      <c r="Z117" s="154"/>
      <c r="AA117" s="154"/>
      <c r="AB117" s="154"/>
      <c r="AC117" s="154"/>
      <c r="AD117" s="154"/>
      <c r="AE117" s="154" t="s">
        <v>104</v>
      </c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7" t="str">
        <f>C117</f>
        <v>Montáž komunikátorů</v>
      </c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55">
        <v>64</v>
      </c>
      <c r="B118" s="162" t="s">
        <v>262</v>
      </c>
      <c r="C118" s="191" t="s">
        <v>263</v>
      </c>
      <c r="D118" s="164" t="s">
        <v>156</v>
      </c>
      <c r="E118" s="168">
        <v>1</v>
      </c>
      <c r="F118" s="170"/>
      <c r="G118" s="171">
        <f>ROUND(E118*F118,2)</f>
        <v>0</v>
      </c>
      <c r="H118" s="170"/>
      <c r="I118" s="171">
        <f>ROUND(E118*H118,2)</f>
        <v>0</v>
      </c>
      <c r="J118" s="170"/>
      <c r="K118" s="171">
        <f>ROUND(E118*J118,2)</f>
        <v>0</v>
      </c>
      <c r="L118" s="171">
        <v>21</v>
      </c>
      <c r="M118" s="171">
        <f>G118*(1+L118/100)</f>
        <v>0</v>
      </c>
      <c r="N118" s="164">
        <v>0</v>
      </c>
      <c r="O118" s="164">
        <f>ROUND(E118*N118,5)</f>
        <v>0</v>
      </c>
      <c r="P118" s="164">
        <v>0</v>
      </c>
      <c r="Q118" s="164">
        <f>ROUND(E118*P118,5)</f>
        <v>0</v>
      </c>
      <c r="R118" s="164"/>
      <c r="S118" s="164"/>
      <c r="T118" s="165">
        <v>0</v>
      </c>
      <c r="U118" s="164">
        <f>ROUND(E118*T118,2)</f>
        <v>0</v>
      </c>
      <c r="V118" s="220" t="s">
        <v>395</v>
      </c>
      <c r="W118" s="220" t="s">
        <v>397</v>
      </c>
      <c r="X118" s="154"/>
      <c r="Y118" s="154"/>
      <c r="Z118" s="154"/>
      <c r="AA118" s="154"/>
      <c r="AB118" s="154"/>
      <c r="AC118" s="154"/>
      <c r="AD118" s="154"/>
      <c r="AE118" s="154" t="s">
        <v>119</v>
      </c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55"/>
      <c r="B119" s="162"/>
      <c r="C119" s="303" t="s">
        <v>264</v>
      </c>
      <c r="D119" s="304"/>
      <c r="E119" s="305"/>
      <c r="F119" s="306"/>
      <c r="G119" s="307"/>
      <c r="H119" s="171"/>
      <c r="I119" s="171"/>
      <c r="J119" s="171"/>
      <c r="K119" s="171"/>
      <c r="L119" s="171"/>
      <c r="M119" s="171"/>
      <c r="N119" s="164"/>
      <c r="O119" s="164"/>
      <c r="P119" s="164"/>
      <c r="Q119" s="164"/>
      <c r="R119" s="164"/>
      <c r="S119" s="164"/>
      <c r="T119" s="165"/>
      <c r="U119" s="164"/>
      <c r="V119" s="219"/>
      <c r="W119" s="218"/>
      <c r="X119" s="154"/>
      <c r="Y119" s="154"/>
      <c r="Z119" s="154"/>
      <c r="AA119" s="154"/>
      <c r="AB119" s="154"/>
      <c r="AC119" s="154"/>
      <c r="AD119" s="154"/>
      <c r="AE119" s="154" t="s">
        <v>104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7" t="str">
        <f>C119</f>
        <v>vč. licence ke stávající ústředně Siemens Hipath používané v ZZS</v>
      </c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55">
        <v>65</v>
      </c>
      <c r="B120" s="162" t="s">
        <v>265</v>
      </c>
      <c r="C120" s="191" t="s">
        <v>266</v>
      </c>
      <c r="D120" s="164" t="s">
        <v>156</v>
      </c>
      <c r="E120" s="168">
        <v>1</v>
      </c>
      <c r="F120" s="170"/>
      <c r="G120" s="171">
        <f>ROUND(E120*F120,2)</f>
        <v>0</v>
      </c>
      <c r="H120" s="170"/>
      <c r="I120" s="171">
        <f>ROUND(E120*H120,2)</f>
        <v>0</v>
      </c>
      <c r="J120" s="170"/>
      <c r="K120" s="171">
        <f>ROUND(E120*J120,2)</f>
        <v>0</v>
      </c>
      <c r="L120" s="171">
        <v>21</v>
      </c>
      <c r="M120" s="171">
        <f>G120*(1+L120/100)</f>
        <v>0</v>
      </c>
      <c r="N120" s="164">
        <v>0</v>
      </c>
      <c r="O120" s="164">
        <f>ROUND(E120*N120,5)</f>
        <v>0</v>
      </c>
      <c r="P120" s="164">
        <v>0</v>
      </c>
      <c r="Q120" s="164">
        <f>ROUND(E120*P120,5)</f>
        <v>0</v>
      </c>
      <c r="R120" s="164"/>
      <c r="S120" s="164"/>
      <c r="T120" s="165">
        <v>0</v>
      </c>
      <c r="U120" s="164">
        <f>ROUND(E120*T120,2)</f>
        <v>0</v>
      </c>
      <c r="V120" s="222" t="s">
        <v>395</v>
      </c>
      <c r="W120" s="222" t="s">
        <v>397</v>
      </c>
      <c r="X120" s="154"/>
      <c r="Y120" s="154"/>
      <c r="Z120" s="154"/>
      <c r="AA120" s="154"/>
      <c r="AB120" s="154"/>
      <c r="AC120" s="154"/>
      <c r="AD120" s="154"/>
      <c r="AE120" s="154" t="s">
        <v>119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55">
        <v>66</v>
      </c>
      <c r="B121" s="162" t="s">
        <v>267</v>
      </c>
      <c r="C121" s="191" t="s">
        <v>268</v>
      </c>
      <c r="D121" s="164" t="s">
        <v>109</v>
      </c>
      <c r="E121" s="168">
        <v>1</v>
      </c>
      <c r="F121" s="170"/>
      <c r="G121" s="171">
        <f>ROUND(E121*F121,2)</f>
        <v>0</v>
      </c>
      <c r="H121" s="170"/>
      <c r="I121" s="171">
        <f>ROUND(E121*H121,2)</f>
        <v>0</v>
      </c>
      <c r="J121" s="170"/>
      <c r="K121" s="171">
        <f>ROUND(E121*J121,2)</f>
        <v>0</v>
      </c>
      <c r="L121" s="171">
        <v>21</v>
      </c>
      <c r="M121" s="171">
        <f>G121*(1+L121/100)</f>
        <v>0</v>
      </c>
      <c r="N121" s="164">
        <v>0</v>
      </c>
      <c r="O121" s="164">
        <f>ROUND(E121*N121,5)</f>
        <v>0</v>
      </c>
      <c r="P121" s="164">
        <v>0</v>
      </c>
      <c r="Q121" s="164">
        <f>ROUND(E121*P121,5)</f>
        <v>0</v>
      </c>
      <c r="R121" s="164"/>
      <c r="S121" s="164"/>
      <c r="T121" s="165">
        <v>0.54732999999999998</v>
      </c>
      <c r="U121" s="164">
        <f>ROUND(E121*T121,2)</f>
        <v>0.55000000000000004</v>
      </c>
      <c r="V121" s="225" t="s">
        <v>395</v>
      </c>
      <c r="W121" s="225" t="s">
        <v>397</v>
      </c>
      <c r="X121" s="154"/>
      <c r="Y121" s="154"/>
      <c r="Z121" s="154"/>
      <c r="AA121" s="154"/>
      <c r="AB121" s="154"/>
      <c r="AC121" s="154"/>
      <c r="AD121" s="154"/>
      <c r="AE121" s="154" t="s">
        <v>102</v>
      </c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55">
        <v>67</v>
      </c>
      <c r="B122" s="162" t="s">
        <v>269</v>
      </c>
      <c r="C122" s="191" t="s">
        <v>270</v>
      </c>
      <c r="D122" s="164" t="s">
        <v>156</v>
      </c>
      <c r="E122" s="168">
        <v>1</v>
      </c>
      <c r="F122" s="170"/>
      <c r="G122" s="171">
        <f>ROUND(E122*F122,2)</f>
        <v>0</v>
      </c>
      <c r="H122" s="170"/>
      <c r="I122" s="171">
        <f>ROUND(E122*H122,2)</f>
        <v>0</v>
      </c>
      <c r="J122" s="170"/>
      <c r="K122" s="171">
        <f>ROUND(E122*J122,2)</f>
        <v>0</v>
      </c>
      <c r="L122" s="171">
        <v>21</v>
      </c>
      <c r="M122" s="171">
        <f>G122*(1+L122/100)</f>
        <v>0</v>
      </c>
      <c r="N122" s="164">
        <v>0</v>
      </c>
      <c r="O122" s="164">
        <f>ROUND(E122*N122,5)</f>
        <v>0</v>
      </c>
      <c r="P122" s="164">
        <v>0</v>
      </c>
      <c r="Q122" s="164">
        <f>ROUND(E122*P122,5)</f>
        <v>0</v>
      </c>
      <c r="R122" s="164"/>
      <c r="S122" s="164"/>
      <c r="T122" s="165">
        <v>0</v>
      </c>
      <c r="U122" s="164">
        <f>ROUND(E122*T122,2)</f>
        <v>0</v>
      </c>
      <c r="V122" s="225" t="s">
        <v>395</v>
      </c>
      <c r="W122" s="225" t="s">
        <v>397</v>
      </c>
      <c r="X122" s="154"/>
      <c r="Y122" s="154"/>
      <c r="Z122" s="154"/>
      <c r="AA122" s="154"/>
      <c r="AB122" s="154"/>
      <c r="AC122" s="154"/>
      <c r="AD122" s="154"/>
      <c r="AE122" s="154" t="s">
        <v>119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55"/>
      <c r="B123" s="162"/>
      <c r="C123" s="303" t="s">
        <v>271</v>
      </c>
      <c r="D123" s="304"/>
      <c r="E123" s="305"/>
      <c r="F123" s="306"/>
      <c r="G123" s="307"/>
      <c r="H123" s="171"/>
      <c r="I123" s="171"/>
      <c r="J123" s="171"/>
      <c r="K123" s="171"/>
      <c r="L123" s="171"/>
      <c r="M123" s="171"/>
      <c r="N123" s="164"/>
      <c r="O123" s="164"/>
      <c r="P123" s="164"/>
      <c r="Q123" s="164"/>
      <c r="R123" s="164"/>
      <c r="S123" s="164"/>
      <c r="T123" s="165"/>
      <c r="U123" s="164"/>
      <c r="V123" s="224"/>
      <c r="W123" s="223"/>
      <c r="X123" s="154"/>
      <c r="Y123" s="154"/>
      <c r="Z123" s="154"/>
      <c r="AA123" s="154"/>
      <c r="AB123" s="154"/>
      <c r="AC123" s="154"/>
      <c r="AD123" s="154"/>
      <c r="AE123" s="154" t="s">
        <v>104</v>
      </c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7" t="str">
        <f t="shared" ref="BA123:BA131" si="30">C123</f>
        <v>Obsahuje:</v>
      </c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55"/>
      <c r="B124" s="162"/>
      <c r="C124" s="303" t="s">
        <v>272</v>
      </c>
      <c r="D124" s="304"/>
      <c r="E124" s="305"/>
      <c r="F124" s="306"/>
      <c r="G124" s="307"/>
      <c r="H124" s="171"/>
      <c r="I124" s="171"/>
      <c r="J124" s="171"/>
      <c r="K124" s="171"/>
      <c r="L124" s="171"/>
      <c r="M124" s="171"/>
      <c r="N124" s="164"/>
      <c r="O124" s="164"/>
      <c r="P124" s="164"/>
      <c r="Q124" s="164"/>
      <c r="R124" s="164"/>
      <c r="S124" s="164"/>
      <c r="T124" s="165"/>
      <c r="U124" s="164"/>
      <c r="V124" s="224"/>
      <c r="W124" s="223"/>
      <c r="X124" s="154"/>
      <c r="Y124" s="154"/>
      <c r="Z124" s="154"/>
      <c r="AA124" s="154"/>
      <c r="AB124" s="154"/>
      <c r="AC124" s="154"/>
      <c r="AD124" s="154"/>
      <c r="AE124" s="154" t="s">
        <v>104</v>
      </c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7" t="str">
        <f t="shared" si="30"/>
        <v>Zesilovač signálu EGSM/3G, 20 db</v>
      </c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/>
      <c r="B125" s="162"/>
      <c r="C125" s="303" t="s">
        <v>273</v>
      </c>
      <c r="D125" s="304"/>
      <c r="E125" s="305"/>
      <c r="F125" s="306"/>
      <c r="G125" s="307"/>
      <c r="H125" s="171"/>
      <c r="I125" s="171"/>
      <c r="J125" s="171"/>
      <c r="K125" s="171"/>
      <c r="L125" s="171"/>
      <c r="M125" s="171"/>
      <c r="N125" s="164"/>
      <c r="O125" s="164"/>
      <c r="P125" s="164"/>
      <c r="Q125" s="164"/>
      <c r="R125" s="164"/>
      <c r="S125" s="164"/>
      <c r="T125" s="165"/>
      <c r="U125" s="164"/>
      <c r="V125" s="224"/>
      <c r="W125" s="223"/>
      <c r="X125" s="154"/>
      <c r="Y125" s="154"/>
      <c r="Z125" s="154"/>
      <c r="AA125" s="154"/>
      <c r="AB125" s="154"/>
      <c r="AC125" s="154"/>
      <c r="AD125" s="154"/>
      <c r="AE125" s="154" t="s">
        <v>104</v>
      </c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7" t="str">
        <f t="shared" si="30"/>
        <v>Anténa externí všesměrová 7/10 db</v>
      </c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55"/>
      <c r="B126" s="162"/>
      <c r="C126" s="303" t="s">
        <v>274</v>
      </c>
      <c r="D126" s="304"/>
      <c r="E126" s="305"/>
      <c r="F126" s="306"/>
      <c r="G126" s="307"/>
      <c r="H126" s="171"/>
      <c r="I126" s="171"/>
      <c r="J126" s="171"/>
      <c r="K126" s="171"/>
      <c r="L126" s="171"/>
      <c r="M126" s="171"/>
      <c r="N126" s="164"/>
      <c r="O126" s="164"/>
      <c r="P126" s="164"/>
      <c r="Q126" s="164"/>
      <c r="R126" s="164"/>
      <c r="S126" s="164"/>
      <c r="T126" s="165"/>
      <c r="U126" s="164"/>
      <c r="V126" s="224"/>
      <c r="W126" s="223"/>
      <c r="X126" s="154"/>
      <c r="Y126" s="154"/>
      <c r="Z126" s="154"/>
      <c r="AA126" s="154"/>
      <c r="AB126" s="154"/>
      <c r="AC126" s="154"/>
      <c r="AD126" s="154"/>
      <c r="AE126" s="154" t="s">
        <v>104</v>
      </c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7" t="str">
        <f t="shared" si="30"/>
        <v>Anténa vnitřní podhledová 5/7 db (6x)</v>
      </c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55"/>
      <c r="B127" s="162"/>
      <c r="C127" s="303" t="s">
        <v>275</v>
      </c>
      <c r="D127" s="304"/>
      <c r="E127" s="305"/>
      <c r="F127" s="306"/>
      <c r="G127" s="307"/>
      <c r="H127" s="171"/>
      <c r="I127" s="171"/>
      <c r="J127" s="171"/>
      <c r="K127" s="171"/>
      <c r="L127" s="171"/>
      <c r="M127" s="171"/>
      <c r="N127" s="164"/>
      <c r="O127" s="164"/>
      <c r="P127" s="164"/>
      <c r="Q127" s="164"/>
      <c r="R127" s="164"/>
      <c r="S127" s="164"/>
      <c r="T127" s="165"/>
      <c r="U127" s="164"/>
      <c r="V127" s="224"/>
      <c r="W127" s="223"/>
      <c r="X127" s="154"/>
      <c r="Y127" s="154"/>
      <c r="Z127" s="154"/>
      <c r="AA127" s="154"/>
      <c r="AB127" s="154"/>
      <c r="AC127" s="154"/>
      <c r="AD127" s="154"/>
      <c r="AE127" s="154" t="s">
        <v>104</v>
      </c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7" t="str">
        <f t="shared" si="30"/>
        <v>Koaxiální kabel RLH 1000 (80m)</v>
      </c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55"/>
      <c r="B128" s="162"/>
      <c r="C128" s="303" t="s">
        <v>276</v>
      </c>
      <c r="D128" s="304"/>
      <c r="E128" s="305"/>
      <c r="F128" s="306"/>
      <c r="G128" s="307"/>
      <c r="H128" s="171"/>
      <c r="I128" s="171"/>
      <c r="J128" s="171"/>
      <c r="K128" s="171"/>
      <c r="L128" s="171"/>
      <c r="M128" s="171"/>
      <c r="N128" s="164"/>
      <c r="O128" s="164"/>
      <c r="P128" s="164"/>
      <c r="Q128" s="164"/>
      <c r="R128" s="164"/>
      <c r="S128" s="164"/>
      <c r="T128" s="165"/>
      <c r="U128" s="164"/>
      <c r="V128" s="224"/>
      <c r="W128" s="223"/>
      <c r="X128" s="154"/>
      <c r="Y128" s="154"/>
      <c r="Z128" s="154"/>
      <c r="AA128" s="154"/>
      <c r="AB128" s="154"/>
      <c r="AC128" s="154"/>
      <c r="AD128" s="154"/>
      <c r="AE128" s="154" t="s">
        <v>104</v>
      </c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7" t="str">
        <f t="shared" si="30"/>
        <v>N konektor pro RLH 1000 (14ks)</v>
      </c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55"/>
      <c r="B129" s="162"/>
      <c r="C129" s="303" t="s">
        <v>277</v>
      </c>
      <c r="D129" s="304"/>
      <c r="E129" s="305"/>
      <c r="F129" s="306"/>
      <c r="G129" s="307"/>
      <c r="H129" s="171"/>
      <c r="I129" s="171"/>
      <c r="J129" s="171"/>
      <c r="K129" s="171"/>
      <c r="L129" s="171"/>
      <c r="M129" s="171"/>
      <c r="N129" s="164"/>
      <c r="O129" s="164"/>
      <c r="P129" s="164"/>
      <c r="Q129" s="164"/>
      <c r="R129" s="164"/>
      <c r="S129" s="164"/>
      <c r="T129" s="165"/>
      <c r="U129" s="164"/>
      <c r="V129" s="224"/>
      <c r="W129" s="223"/>
      <c r="X129" s="154"/>
      <c r="Y129" s="154"/>
      <c r="Z129" s="154"/>
      <c r="AA129" s="154"/>
      <c r="AB129" s="154"/>
      <c r="AC129" s="154"/>
      <c r="AD129" s="154"/>
      <c r="AE129" s="154" t="s">
        <v>104</v>
      </c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7" t="str">
        <f t="shared" si="30"/>
        <v>Anténní odbočovač (4ks)</v>
      </c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55"/>
      <c r="B130" s="162"/>
      <c r="C130" s="303" t="s">
        <v>278</v>
      </c>
      <c r="D130" s="304"/>
      <c r="E130" s="305"/>
      <c r="F130" s="306"/>
      <c r="G130" s="307"/>
      <c r="H130" s="171"/>
      <c r="I130" s="171"/>
      <c r="J130" s="171"/>
      <c r="K130" s="171"/>
      <c r="L130" s="171"/>
      <c r="M130" s="171"/>
      <c r="N130" s="164"/>
      <c r="O130" s="164"/>
      <c r="P130" s="164"/>
      <c r="Q130" s="164"/>
      <c r="R130" s="164"/>
      <c r="S130" s="164"/>
      <c r="T130" s="165"/>
      <c r="U130" s="164"/>
      <c r="V130" s="224"/>
      <c r="W130" s="223"/>
      <c r="X130" s="154"/>
      <c r="Y130" s="154"/>
      <c r="Z130" s="154"/>
      <c r="AA130" s="154"/>
      <c r="AB130" s="154"/>
      <c r="AC130" s="154"/>
      <c r="AD130" s="154"/>
      <c r="AE130" s="154" t="s">
        <v>104</v>
      </c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7" t="str">
        <f t="shared" si="30"/>
        <v>Anténní splitter</v>
      </c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55"/>
      <c r="B131" s="162"/>
      <c r="C131" s="303" t="s">
        <v>279</v>
      </c>
      <c r="D131" s="304"/>
      <c r="E131" s="305"/>
      <c r="F131" s="306"/>
      <c r="G131" s="307"/>
      <c r="H131" s="171"/>
      <c r="I131" s="171"/>
      <c r="J131" s="171"/>
      <c r="K131" s="171"/>
      <c r="L131" s="171"/>
      <c r="M131" s="171"/>
      <c r="N131" s="164"/>
      <c r="O131" s="164"/>
      <c r="P131" s="164"/>
      <c r="Q131" s="164"/>
      <c r="R131" s="164"/>
      <c r="S131" s="164"/>
      <c r="T131" s="165"/>
      <c r="U131" s="164"/>
      <c r="V131" s="224"/>
      <c r="W131" s="223"/>
      <c r="X131" s="154"/>
      <c r="Y131" s="154"/>
      <c r="Z131" s="154"/>
      <c r="AA131" s="154"/>
      <c r="AB131" s="154"/>
      <c r="AC131" s="154"/>
      <c r="AD131" s="154"/>
      <c r="AE131" s="154" t="s">
        <v>104</v>
      </c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7" t="str">
        <f t="shared" si="30"/>
        <v>Spojka NN (5x)</v>
      </c>
      <c r="BB131" s="154"/>
      <c r="BC131" s="154"/>
      <c r="BD131" s="154"/>
      <c r="BE131" s="154"/>
      <c r="BF131" s="154"/>
      <c r="BG131" s="154"/>
      <c r="BH131" s="154"/>
    </row>
    <row r="132" spans="1:60" ht="22.5" outlineLevel="1" x14ac:dyDescent="0.2">
      <c r="A132" s="155">
        <v>68</v>
      </c>
      <c r="B132" s="162" t="s">
        <v>280</v>
      </c>
      <c r="C132" s="191" t="s">
        <v>281</v>
      </c>
      <c r="D132" s="164" t="s">
        <v>109</v>
      </c>
      <c r="E132" s="168">
        <v>2</v>
      </c>
      <c r="F132" s="170"/>
      <c r="G132" s="171">
        <f>ROUND(E132*F132,2)</f>
        <v>0</v>
      </c>
      <c r="H132" s="170"/>
      <c r="I132" s="171">
        <f>ROUND(E132*H132,2)</f>
        <v>0</v>
      </c>
      <c r="J132" s="170"/>
      <c r="K132" s="171">
        <f>ROUND(E132*J132,2)</f>
        <v>0</v>
      </c>
      <c r="L132" s="171">
        <v>21</v>
      </c>
      <c r="M132" s="171">
        <f>G132*(1+L132/100)</f>
        <v>0</v>
      </c>
      <c r="N132" s="164">
        <v>0</v>
      </c>
      <c r="O132" s="164">
        <f>ROUND(E132*N132,5)</f>
        <v>0</v>
      </c>
      <c r="P132" s="164">
        <v>0</v>
      </c>
      <c r="Q132" s="164">
        <f>ROUND(E132*P132,5)</f>
        <v>0</v>
      </c>
      <c r="R132" s="164"/>
      <c r="S132" s="164"/>
      <c r="T132" s="165">
        <v>0.54732999999999998</v>
      </c>
      <c r="U132" s="164">
        <f>ROUND(E132*T132,2)</f>
        <v>1.0900000000000001</v>
      </c>
      <c r="V132" s="225" t="s">
        <v>395</v>
      </c>
      <c r="W132" s="226" t="s">
        <v>396</v>
      </c>
      <c r="X132" s="154"/>
      <c r="Y132" s="154"/>
      <c r="Z132" s="154"/>
      <c r="AA132" s="154"/>
      <c r="AB132" s="154"/>
      <c r="AC132" s="154"/>
      <c r="AD132" s="154"/>
      <c r="AE132" s="154" t="s">
        <v>102</v>
      </c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55">
        <v>69</v>
      </c>
      <c r="B133" s="162" t="s">
        <v>282</v>
      </c>
      <c r="C133" s="191" t="s">
        <v>283</v>
      </c>
      <c r="D133" s="164" t="s">
        <v>156</v>
      </c>
      <c r="E133" s="168">
        <v>2</v>
      </c>
      <c r="F133" s="170"/>
      <c r="G133" s="171">
        <f>ROUND(E133*F133,2)</f>
        <v>0</v>
      </c>
      <c r="H133" s="170"/>
      <c r="I133" s="171">
        <f>ROUND(E133*H133,2)</f>
        <v>0</v>
      </c>
      <c r="J133" s="170"/>
      <c r="K133" s="171">
        <f>ROUND(E133*J133,2)</f>
        <v>0</v>
      </c>
      <c r="L133" s="171">
        <v>21</v>
      </c>
      <c r="M133" s="171">
        <f>G133*(1+L133/100)</f>
        <v>0</v>
      </c>
      <c r="N133" s="164">
        <v>0</v>
      </c>
      <c r="O133" s="164">
        <f>ROUND(E133*N133,5)</f>
        <v>0</v>
      </c>
      <c r="P133" s="164">
        <v>0</v>
      </c>
      <c r="Q133" s="164">
        <f>ROUND(E133*P133,5)</f>
        <v>0</v>
      </c>
      <c r="R133" s="164"/>
      <c r="S133" s="164"/>
      <c r="T133" s="165">
        <v>0</v>
      </c>
      <c r="U133" s="164">
        <f>ROUND(E133*T133,2)</f>
        <v>0</v>
      </c>
      <c r="V133" s="225" t="s">
        <v>395</v>
      </c>
      <c r="W133" s="225" t="s">
        <v>397</v>
      </c>
      <c r="X133" s="154"/>
      <c r="Y133" s="154"/>
      <c r="Z133" s="154"/>
      <c r="AA133" s="154"/>
      <c r="AB133" s="154"/>
      <c r="AC133" s="154"/>
      <c r="AD133" s="154"/>
      <c r="AE133" s="154" t="s">
        <v>119</v>
      </c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55"/>
      <c r="B134" s="162"/>
      <c r="C134" s="303" t="s">
        <v>284</v>
      </c>
      <c r="D134" s="304"/>
      <c r="E134" s="305"/>
      <c r="F134" s="306"/>
      <c r="G134" s="307"/>
      <c r="H134" s="171"/>
      <c r="I134" s="171"/>
      <c r="J134" s="171"/>
      <c r="K134" s="171"/>
      <c r="L134" s="171"/>
      <c r="M134" s="171"/>
      <c r="N134" s="164"/>
      <c r="O134" s="164"/>
      <c r="P134" s="164"/>
      <c r="Q134" s="164"/>
      <c r="R134" s="164"/>
      <c r="S134" s="164"/>
      <c r="T134" s="165"/>
      <c r="U134" s="164"/>
      <c r="V134" s="224"/>
      <c r="W134" s="223"/>
      <c r="X134" s="154"/>
      <c r="Y134" s="154"/>
      <c r="Z134" s="154"/>
      <c r="AA134" s="154"/>
      <c r="AB134" s="154"/>
      <c r="AC134" s="154"/>
      <c r="AD134" s="154"/>
      <c r="AE134" s="154" t="s">
        <v>104</v>
      </c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7" t="str">
        <f>C134</f>
        <v>UHF anténa, 21-60 kanál, zisk 12,5dB, LTE</v>
      </c>
      <c r="BB134" s="154"/>
      <c r="BC134" s="154"/>
      <c r="BD134" s="154"/>
      <c r="BE134" s="154"/>
      <c r="BF134" s="154"/>
      <c r="BG134" s="154"/>
      <c r="BH134" s="154"/>
    </row>
    <row r="135" spans="1:60" ht="22.5" outlineLevel="1" x14ac:dyDescent="0.2">
      <c r="A135" s="155">
        <v>70</v>
      </c>
      <c r="B135" s="162" t="s">
        <v>285</v>
      </c>
      <c r="C135" s="191" t="s">
        <v>286</v>
      </c>
      <c r="D135" s="164" t="s">
        <v>109</v>
      </c>
      <c r="E135" s="168">
        <v>2</v>
      </c>
      <c r="F135" s="170"/>
      <c r="G135" s="171">
        <f>ROUND(E135*F135,2)</f>
        <v>0</v>
      </c>
      <c r="H135" s="170"/>
      <c r="I135" s="171">
        <f>ROUND(E135*H135,2)</f>
        <v>0</v>
      </c>
      <c r="J135" s="170"/>
      <c r="K135" s="171">
        <f>ROUND(E135*J135,2)</f>
        <v>0</v>
      </c>
      <c r="L135" s="171">
        <v>21</v>
      </c>
      <c r="M135" s="171">
        <f>G135*(1+L135/100)</f>
        <v>0</v>
      </c>
      <c r="N135" s="164">
        <v>0</v>
      </c>
      <c r="O135" s="164">
        <f>ROUND(E135*N135,5)</f>
        <v>0</v>
      </c>
      <c r="P135" s="164">
        <v>0</v>
      </c>
      <c r="Q135" s="164">
        <f>ROUND(E135*P135,5)</f>
        <v>0</v>
      </c>
      <c r="R135" s="164"/>
      <c r="S135" s="164"/>
      <c r="T135" s="165">
        <v>0.35199999999999998</v>
      </c>
      <c r="U135" s="164">
        <f>ROUND(E135*T135,2)</f>
        <v>0.7</v>
      </c>
      <c r="V135" s="225" t="s">
        <v>395</v>
      </c>
      <c r="W135" s="226" t="s">
        <v>396</v>
      </c>
      <c r="X135" s="154"/>
      <c r="Y135" s="154"/>
      <c r="Z135" s="154"/>
      <c r="AA135" s="154"/>
      <c r="AB135" s="154"/>
      <c r="AC135" s="154"/>
      <c r="AD135" s="154"/>
      <c r="AE135" s="154" t="s">
        <v>102</v>
      </c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ht="22.5" outlineLevel="1" x14ac:dyDescent="0.2">
      <c r="A136" s="155">
        <v>71</v>
      </c>
      <c r="B136" s="162" t="s">
        <v>287</v>
      </c>
      <c r="C136" s="191" t="s">
        <v>288</v>
      </c>
      <c r="D136" s="164" t="s">
        <v>109</v>
      </c>
      <c r="E136" s="168">
        <v>2</v>
      </c>
      <c r="F136" s="170"/>
      <c r="G136" s="171">
        <f>ROUND(E136*F136,2)</f>
        <v>0</v>
      </c>
      <c r="H136" s="170"/>
      <c r="I136" s="171">
        <f>ROUND(E136*H136,2)</f>
        <v>0</v>
      </c>
      <c r="J136" s="170"/>
      <c r="K136" s="171">
        <f>ROUND(E136*J136,2)</f>
        <v>0</v>
      </c>
      <c r="L136" s="171">
        <v>21</v>
      </c>
      <c r="M136" s="171">
        <f>G136*(1+L136/100)</f>
        <v>0</v>
      </c>
      <c r="N136" s="164">
        <v>0</v>
      </c>
      <c r="O136" s="164">
        <f>ROUND(E136*N136,5)</f>
        <v>0</v>
      </c>
      <c r="P136" s="164">
        <v>0</v>
      </c>
      <c r="Q136" s="164">
        <f>ROUND(E136*P136,5)</f>
        <v>0</v>
      </c>
      <c r="R136" s="164"/>
      <c r="S136" s="164"/>
      <c r="T136" s="165">
        <v>0.64</v>
      </c>
      <c r="U136" s="164">
        <f>ROUND(E136*T136,2)</f>
        <v>1.28</v>
      </c>
      <c r="V136" s="225" t="s">
        <v>395</v>
      </c>
      <c r="W136" s="226" t="s">
        <v>396</v>
      </c>
      <c r="X136" s="154"/>
      <c r="Y136" s="154"/>
      <c r="Z136" s="154"/>
      <c r="AA136" s="154"/>
      <c r="AB136" s="154"/>
      <c r="AC136" s="154"/>
      <c r="AD136" s="154"/>
      <c r="AE136" s="154" t="s">
        <v>102</v>
      </c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ht="22.5" outlineLevel="1" x14ac:dyDescent="0.2">
      <c r="A137" s="155">
        <v>72</v>
      </c>
      <c r="B137" s="162" t="s">
        <v>289</v>
      </c>
      <c r="C137" s="191" t="s">
        <v>290</v>
      </c>
      <c r="D137" s="164" t="s">
        <v>109</v>
      </c>
      <c r="E137" s="168">
        <v>1</v>
      </c>
      <c r="F137" s="170"/>
      <c r="G137" s="171">
        <f>ROUND(E137*F137,2)</f>
        <v>0</v>
      </c>
      <c r="H137" s="170"/>
      <c r="I137" s="171">
        <f>ROUND(E137*H137,2)</f>
        <v>0</v>
      </c>
      <c r="J137" s="170"/>
      <c r="K137" s="171">
        <f>ROUND(E137*J137,2)</f>
        <v>0</v>
      </c>
      <c r="L137" s="171">
        <v>21</v>
      </c>
      <c r="M137" s="171">
        <f>G137*(1+L137/100)</f>
        <v>0</v>
      </c>
      <c r="N137" s="164">
        <v>0</v>
      </c>
      <c r="O137" s="164">
        <f>ROUND(E137*N137,5)</f>
        <v>0</v>
      </c>
      <c r="P137" s="164">
        <v>0</v>
      </c>
      <c r="Q137" s="164">
        <f>ROUND(E137*P137,5)</f>
        <v>0</v>
      </c>
      <c r="R137" s="164"/>
      <c r="S137" s="164"/>
      <c r="T137" s="165">
        <v>0.51866999999999996</v>
      </c>
      <c r="U137" s="164">
        <f>ROUND(E137*T137,2)</f>
        <v>0.52</v>
      </c>
      <c r="V137" s="225" t="s">
        <v>395</v>
      </c>
      <c r="W137" s="226" t="s">
        <v>396</v>
      </c>
      <c r="X137" s="154"/>
      <c r="Y137" s="154"/>
      <c r="Z137" s="154"/>
      <c r="AA137" s="154"/>
      <c r="AB137" s="154"/>
      <c r="AC137" s="154"/>
      <c r="AD137" s="154"/>
      <c r="AE137" s="154" t="s">
        <v>102</v>
      </c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ht="22.5" outlineLevel="1" x14ac:dyDescent="0.2">
      <c r="A138" s="155">
        <v>73</v>
      </c>
      <c r="B138" s="162" t="s">
        <v>291</v>
      </c>
      <c r="C138" s="191" t="s">
        <v>292</v>
      </c>
      <c r="D138" s="164" t="s">
        <v>156</v>
      </c>
      <c r="E138" s="168">
        <v>1</v>
      </c>
      <c r="F138" s="170"/>
      <c r="G138" s="171">
        <f>ROUND(E138*F138,2)</f>
        <v>0</v>
      </c>
      <c r="H138" s="170"/>
      <c r="I138" s="171">
        <f>ROUND(E138*H138,2)</f>
        <v>0</v>
      </c>
      <c r="J138" s="170"/>
      <c r="K138" s="171">
        <f>ROUND(E138*J138,2)</f>
        <v>0</v>
      </c>
      <c r="L138" s="171">
        <v>21</v>
      </c>
      <c r="M138" s="171">
        <f>G138*(1+L138/100)</f>
        <v>0</v>
      </c>
      <c r="N138" s="164">
        <v>0</v>
      </c>
      <c r="O138" s="164">
        <f>ROUND(E138*N138,5)</f>
        <v>0</v>
      </c>
      <c r="P138" s="164">
        <v>0</v>
      </c>
      <c r="Q138" s="164">
        <f>ROUND(E138*P138,5)</f>
        <v>0</v>
      </c>
      <c r="R138" s="164"/>
      <c r="S138" s="164"/>
      <c r="T138" s="165">
        <v>0</v>
      </c>
      <c r="U138" s="164">
        <f>ROUND(E138*T138,2)</f>
        <v>0</v>
      </c>
      <c r="V138" s="225" t="s">
        <v>395</v>
      </c>
      <c r="W138" s="226" t="s">
        <v>396</v>
      </c>
      <c r="X138" s="154"/>
      <c r="Y138" s="154"/>
      <c r="Z138" s="154"/>
      <c r="AA138" s="154"/>
      <c r="AB138" s="154"/>
      <c r="AC138" s="154"/>
      <c r="AD138" s="154"/>
      <c r="AE138" s="154" t="s">
        <v>119</v>
      </c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ht="22.5" outlineLevel="1" x14ac:dyDescent="0.2">
      <c r="A139" s="155"/>
      <c r="B139" s="162"/>
      <c r="C139" s="303" t="s">
        <v>293</v>
      </c>
      <c r="D139" s="304"/>
      <c r="E139" s="305"/>
      <c r="F139" s="306"/>
      <c r="G139" s="307"/>
      <c r="H139" s="171"/>
      <c r="I139" s="171"/>
      <c r="J139" s="171"/>
      <c r="K139" s="171"/>
      <c r="L139" s="171"/>
      <c r="M139" s="171"/>
      <c r="N139" s="164"/>
      <c r="O139" s="164"/>
      <c r="P139" s="164"/>
      <c r="Q139" s="164"/>
      <c r="R139" s="164"/>
      <c r="S139" s="164"/>
      <c r="T139" s="165"/>
      <c r="U139" s="164"/>
      <c r="V139" s="225" t="s">
        <v>395</v>
      </c>
      <c r="W139" s="226" t="s">
        <v>396</v>
      </c>
      <c r="X139" s="154"/>
      <c r="Y139" s="154"/>
      <c r="Z139" s="154"/>
      <c r="AA139" s="154"/>
      <c r="AB139" s="154"/>
      <c r="AC139" s="154"/>
      <c r="AD139" s="154"/>
      <c r="AE139" s="154" t="s">
        <v>104</v>
      </c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7" t="str">
        <f>C139</f>
        <v>programovatelný zesilovač, 5 vstupů BI-FM/BIII-DAB/UHF, 1 výstup, 52dB, 5 filtrů</v>
      </c>
      <c r="BB139" s="154"/>
      <c r="BC139" s="154"/>
      <c r="BD139" s="154"/>
      <c r="BE139" s="154"/>
      <c r="BF139" s="154"/>
      <c r="BG139" s="154"/>
      <c r="BH139" s="154"/>
    </row>
    <row r="140" spans="1:60" ht="22.5" outlineLevel="1" x14ac:dyDescent="0.2">
      <c r="A140" s="155">
        <v>74</v>
      </c>
      <c r="B140" s="162" t="s">
        <v>294</v>
      </c>
      <c r="C140" s="191" t="s">
        <v>295</v>
      </c>
      <c r="D140" s="164" t="s">
        <v>109</v>
      </c>
      <c r="E140" s="168">
        <v>1</v>
      </c>
      <c r="F140" s="170"/>
      <c r="G140" s="171">
        <f t="shared" ref="G140:G145" si="31">ROUND(E140*F140,2)</f>
        <v>0</v>
      </c>
      <c r="H140" s="170"/>
      <c r="I140" s="171">
        <f t="shared" ref="I140:I145" si="32">ROUND(E140*H140,2)</f>
        <v>0</v>
      </c>
      <c r="J140" s="170"/>
      <c r="K140" s="171">
        <f t="shared" ref="K140:K145" si="33">ROUND(E140*J140,2)</f>
        <v>0</v>
      </c>
      <c r="L140" s="171">
        <v>21</v>
      </c>
      <c r="M140" s="171">
        <f t="shared" ref="M140:M145" si="34">G140*(1+L140/100)</f>
        <v>0</v>
      </c>
      <c r="N140" s="164">
        <v>0</v>
      </c>
      <c r="O140" s="164">
        <f t="shared" ref="O140:O145" si="35">ROUND(E140*N140,5)</f>
        <v>0</v>
      </c>
      <c r="P140" s="164">
        <v>0</v>
      </c>
      <c r="Q140" s="164">
        <f t="shared" ref="Q140:Q145" si="36">ROUND(E140*P140,5)</f>
        <v>0</v>
      </c>
      <c r="R140" s="164"/>
      <c r="S140" s="164"/>
      <c r="T140" s="165">
        <v>0.89666999999999997</v>
      </c>
      <c r="U140" s="164">
        <f t="shared" ref="U140:U145" si="37">ROUND(E140*T140,2)</f>
        <v>0.9</v>
      </c>
      <c r="V140" s="225" t="s">
        <v>395</v>
      </c>
      <c r="W140" s="226" t="s">
        <v>396</v>
      </c>
      <c r="X140" s="154"/>
      <c r="Y140" s="154"/>
      <c r="Z140" s="154"/>
      <c r="AA140" s="154"/>
      <c r="AB140" s="154"/>
      <c r="AC140" s="154"/>
      <c r="AD140" s="154"/>
      <c r="AE140" s="154" t="s">
        <v>102</v>
      </c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ht="22.5" outlineLevel="1" x14ac:dyDescent="0.2">
      <c r="A141" s="155">
        <v>75</v>
      </c>
      <c r="B141" s="162" t="s">
        <v>296</v>
      </c>
      <c r="C141" s="191" t="s">
        <v>297</v>
      </c>
      <c r="D141" s="164" t="s">
        <v>109</v>
      </c>
      <c r="E141" s="168">
        <v>1</v>
      </c>
      <c r="F141" s="170"/>
      <c r="G141" s="171">
        <f t="shared" si="31"/>
        <v>0</v>
      </c>
      <c r="H141" s="170"/>
      <c r="I141" s="171">
        <f t="shared" si="32"/>
        <v>0</v>
      </c>
      <c r="J141" s="170"/>
      <c r="K141" s="171">
        <f t="shared" si="33"/>
        <v>0</v>
      </c>
      <c r="L141" s="171">
        <v>21</v>
      </c>
      <c r="M141" s="171">
        <f t="shared" si="34"/>
        <v>0</v>
      </c>
      <c r="N141" s="164">
        <v>0</v>
      </c>
      <c r="O141" s="164">
        <f t="shared" si="35"/>
        <v>0</v>
      </c>
      <c r="P141" s="164">
        <v>0</v>
      </c>
      <c r="Q141" s="164">
        <f t="shared" si="36"/>
        <v>0</v>
      </c>
      <c r="R141" s="164"/>
      <c r="S141" s="164"/>
      <c r="T141" s="165">
        <v>0.38500000000000001</v>
      </c>
      <c r="U141" s="164">
        <f t="shared" si="37"/>
        <v>0.39</v>
      </c>
      <c r="V141" s="225" t="s">
        <v>395</v>
      </c>
      <c r="W141" s="226" t="s">
        <v>396</v>
      </c>
      <c r="X141" s="154"/>
      <c r="Y141" s="154"/>
      <c r="Z141" s="154"/>
      <c r="AA141" s="154"/>
      <c r="AB141" s="154"/>
      <c r="AC141" s="154"/>
      <c r="AD141" s="154"/>
      <c r="AE141" s="154" t="s">
        <v>102</v>
      </c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ht="22.5" outlineLevel="1" x14ac:dyDescent="0.2">
      <c r="A142" s="155">
        <v>76</v>
      </c>
      <c r="B142" s="162" t="s">
        <v>298</v>
      </c>
      <c r="C142" s="191" t="s">
        <v>299</v>
      </c>
      <c r="D142" s="164" t="s">
        <v>109</v>
      </c>
      <c r="E142" s="168">
        <v>1</v>
      </c>
      <c r="F142" s="170"/>
      <c r="G142" s="171">
        <f t="shared" si="31"/>
        <v>0</v>
      </c>
      <c r="H142" s="170"/>
      <c r="I142" s="171">
        <f t="shared" si="32"/>
        <v>0</v>
      </c>
      <c r="J142" s="170"/>
      <c r="K142" s="171">
        <f t="shared" si="33"/>
        <v>0</v>
      </c>
      <c r="L142" s="171">
        <v>21</v>
      </c>
      <c r="M142" s="171">
        <f t="shared" si="34"/>
        <v>0</v>
      </c>
      <c r="N142" s="164">
        <v>0</v>
      </c>
      <c r="O142" s="164">
        <f t="shared" si="35"/>
        <v>0</v>
      </c>
      <c r="P142" s="164">
        <v>0</v>
      </c>
      <c r="Q142" s="164">
        <f t="shared" si="36"/>
        <v>0</v>
      </c>
      <c r="R142" s="164"/>
      <c r="S142" s="164"/>
      <c r="T142" s="165">
        <v>3.5</v>
      </c>
      <c r="U142" s="164">
        <f t="shared" si="37"/>
        <v>3.5</v>
      </c>
      <c r="V142" s="225" t="s">
        <v>395</v>
      </c>
      <c r="W142" s="226" t="s">
        <v>396</v>
      </c>
      <c r="X142" s="154"/>
      <c r="Y142" s="154"/>
      <c r="Z142" s="154"/>
      <c r="AA142" s="154"/>
      <c r="AB142" s="154"/>
      <c r="AC142" s="154"/>
      <c r="AD142" s="154"/>
      <c r="AE142" s="154" t="s">
        <v>102</v>
      </c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55">
        <v>77</v>
      </c>
      <c r="B143" s="162" t="s">
        <v>300</v>
      </c>
      <c r="C143" s="191" t="s">
        <v>301</v>
      </c>
      <c r="D143" s="164" t="s">
        <v>109</v>
      </c>
      <c r="E143" s="168">
        <v>16</v>
      </c>
      <c r="F143" s="170"/>
      <c r="G143" s="171">
        <f t="shared" si="31"/>
        <v>0</v>
      </c>
      <c r="H143" s="170"/>
      <c r="I143" s="171">
        <f t="shared" si="32"/>
        <v>0</v>
      </c>
      <c r="J143" s="170"/>
      <c r="K143" s="171">
        <f t="shared" si="33"/>
        <v>0</v>
      </c>
      <c r="L143" s="171">
        <v>21</v>
      </c>
      <c r="M143" s="171">
        <f t="shared" si="34"/>
        <v>0</v>
      </c>
      <c r="N143" s="164">
        <v>0</v>
      </c>
      <c r="O143" s="164">
        <f t="shared" si="35"/>
        <v>0</v>
      </c>
      <c r="P143" s="164">
        <v>0</v>
      </c>
      <c r="Q143" s="164">
        <f t="shared" si="36"/>
        <v>0</v>
      </c>
      <c r="R143" s="164"/>
      <c r="S143" s="164"/>
      <c r="T143" s="165">
        <v>0.1115</v>
      </c>
      <c r="U143" s="164">
        <f t="shared" si="37"/>
        <v>1.78</v>
      </c>
      <c r="V143" s="225" t="s">
        <v>395</v>
      </c>
      <c r="W143" s="225" t="s">
        <v>397</v>
      </c>
      <c r="X143" s="154"/>
      <c r="Y143" s="154"/>
      <c r="Z143" s="154"/>
      <c r="AA143" s="154"/>
      <c r="AB143" s="154"/>
      <c r="AC143" s="154"/>
      <c r="AD143" s="154"/>
      <c r="AE143" s="154" t="s">
        <v>102</v>
      </c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ht="22.5" outlineLevel="1" x14ac:dyDescent="0.2">
      <c r="A144" s="155">
        <v>78</v>
      </c>
      <c r="B144" s="162" t="s">
        <v>302</v>
      </c>
      <c r="C144" s="191" t="s">
        <v>303</v>
      </c>
      <c r="D144" s="164" t="s">
        <v>109</v>
      </c>
      <c r="E144" s="168">
        <v>1</v>
      </c>
      <c r="F144" s="170"/>
      <c r="G144" s="171">
        <f t="shared" si="31"/>
        <v>0</v>
      </c>
      <c r="H144" s="170"/>
      <c r="I144" s="171">
        <f t="shared" si="32"/>
        <v>0</v>
      </c>
      <c r="J144" s="170"/>
      <c r="K144" s="171">
        <f t="shared" si="33"/>
        <v>0</v>
      </c>
      <c r="L144" s="171">
        <v>21</v>
      </c>
      <c r="M144" s="171">
        <f t="shared" si="34"/>
        <v>0</v>
      </c>
      <c r="N144" s="164">
        <v>0</v>
      </c>
      <c r="O144" s="164">
        <f t="shared" si="35"/>
        <v>0</v>
      </c>
      <c r="P144" s="164">
        <v>0</v>
      </c>
      <c r="Q144" s="164">
        <f t="shared" si="36"/>
        <v>0</v>
      </c>
      <c r="R144" s="164"/>
      <c r="S144" s="164"/>
      <c r="T144" s="165">
        <v>0.39</v>
      </c>
      <c r="U144" s="164">
        <f t="shared" si="37"/>
        <v>0.39</v>
      </c>
      <c r="V144" s="224"/>
      <c r="W144" s="223"/>
      <c r="X144" s="154"/>
      <c r="Y144" s="154"/>
      <c r="Z144" s="154"/>
      <c r="AA144" s="154"/>
      <c r="AB144" s="154"/>
      <c r="AC144" s="154"/>
      <c r="AD144" s="154"/>
      <c r="AE144" s="154" t="s">
        <v>102</v>
      </c>
      <c r="AF144" s="154"/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55">
        <v>79</v>
      </c>
      <c r="B145" s="162" t="s">
        <v>304</v>
      </c>
      <c r="C145" s="191" t="s">
        <v>305</v>
      </c>
      <c r="D145" s="164" t="s">
        <v>156</v>
      </c>
      <c r="E145" s="168">
        <v>1</v>
      </c>
      <c r="F145" s="170"/>
      <c r="G145" s="171">
        <f t="shared" si="31"/>
        <v>0</v>
      </c>
      <c r="H145" s="170"/>
      <c r="I145" s="171">
        <f t="shared" si="32"/>
        <v>0</v>
      </c>
      <c r="J145" s="170"/>
      <c r="K145" s="171">
        <f t="shared" si="33"/>
        <v>0</v>
      </c>
      <c r="L145" s="171">
        <v>21</v>
      </c>
      <c r="M145" s="171">
        <f t="shared" si="34"/>
        <v>0</v>
      </c>
      <c r="N145" s="164">
        <v>0</v>
      </c>
      <c r="O145" s="164">
        <f t="shared" si="35"/>
        <v>0</v>
      </c>
      <c r="P145" s="164">
        <v>0</v>
      </c>
      <c r="Q145" s="164">
        <f t="shared" si="36"/>
        <v>0</v>
      </c>
      <c r="R145" s="164"/>
      <c r="S145" s="164"/>
      <c r="T145" s="165">
        <v>0</v>
      </c>
      <c r="U145" s="164">
        <f t="shared" si="37"/>
        <v>0</v>
      </c>
      <c r="V145" s="225" t="s">
        <v>395</v>
      </c>
      <c r="W145" s="225" t="s">
        <v>397</v>
      </c>
      <c r="X145" s="154"/>
      <c r="Y145" s="154"/>
      <c r="Z145" s="154"/>
      <c r="AA145" s="154"/>
      <c r="AB145" s="154"/>
      <c r="AC145" s="154"/>
      <c r="AD145" s="154"/>
      <c r="AE145" s="154" t="s">
        <v>119</v>
      </c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55"/>
      <c r="B146" s="162"/>
      <c r="C146" s="303" t="s">
        <v>306</v>
      </c>
      <c r="D146" s="304"/>
      <c r="E146" s="305"/>
      <c r="F146" s="306"/>
      <c r="G146" s="307"/>
      <c r="H146" s="171"/>
      <c r="I146" s="171"/>
      <c r="J146" s="171"/>
      <c r="K146" s="171"/>
      <c r="L146" s="171"/>
      <c r="M146" s="171"/>
      <c r="N146" s="164"/>
      <c r="O146" s="164"/>
      <c r="P146" s="164"/>
      <c r="Q146" s="164"/>
      <c r="R146" s="164"/>
      <c r="S146" s="164"/>
      <c r="T146" s="165"/>
      <c r="U146" s="164"/>
      <c r="V146" s="224"/>
      <c r="W146" s="223"/>
      <c r="X146" s="154"/>
      <c r="Y146" s="154"/>
      <c r="Z146" s="154"/>
      <c r="AA146" s="154"/>
      <c r="AB146" s="154"/>
      <c r="AC146" s="154"/>
      <c r="AD146" s="154"/>
      <c r="AE146" s="154" t="s">
        <v>104</v>
      </c>
      <c r="AF146" s="154"/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7" t="str">
        <f>C146</f>
        <v>Průchozí pro napájení</v>
      </c>
      <c r="BB146" s="154"/>
      <c r="BC146" s="154"/>
      <c r="BD146" s="154"/>
      <c r="BE146" s="154"/>
      <c r="BF146" s="154"/>
      <c r="BG146" s="154"/>
      <c r="BH146" s="154"/>
    </row>
    <row r="147" spans="1:60" ht="22.5" outlineLevel="1" x14ac:dyDescent="0.2">
      <c r="A147" s="155">
        <v>80</v>
      </c>
      <c r="B147" s="162" t="s">
        <v>307</v>
      </c>
      <c r="C147" s="191" t="s">
        <v>308</v>
      </c>
      <c r="D147" s="164" t="s">
        <v>156</v>
      </c>
      <c r="E147" s="168">
        <v>4</v>
      </c>
      <c r="F147" s="170"/>
      <c r="G147" s="171">
        <f>ROUND(E147*F147,2)</f>
        <v>0</v>
      </c>
      <c r="H147" s="170"/>
      <c r="I147" s="171">
        <f>ROUND(E147*H147,2)</f>
        <v>0</v>
      </c>
      <c r="J147" s="170"/>
      <c r="K147" s="171">
        <f>ROUND(E147*J147,2)</f>
        <v>0</v>
      </c>
      <c r="L147" s="171">
        <v>21</v>
      </c>
      <c r="M147" s="171">
        <f>G147*(1+L147/100)</f>
        <v>0</v>
      </c>
      <c r="N147" s="164">
        <v>0</v>
      </c>
      <c r="O147" s="164">
        <f>ROUND(E147*N147,5)</f>
        <v>0</v>
      </c>
      <c r="P147" s="164">
        <v>0</v>
      </c>
      <c r="Q147" s="164">
        <f>ROUND(E147*P147,5)</f>
        <v>0</v>
      </c>
      <c r="R147" s="164"/>
      <c r="S147" s="164"/>
      <c r="T147" s="165">
        <v>0</v>
      </c>
      <c r="U147" s="164">
        <f>ROUND(E147*T147,2)</f>
        <v>0</v>
      </c>
      <c r="V147" s="225" t="s">
        <v>395</v>
      </c>
      <c r="W147" s="225" t="s">
        <v>397</v>
      </c>
      <c r="X147" s="154"/>
      <c r="Y147" s="154"/>
      <c r="Z147" s="154"/>
      <c r="AA147" s="154"/>
      <c r="AB147" s="154"/>
      <c r="AC147" s="154"/>
      <c r="AD147" s="154"/>
      <c r="AE147" s="154" t="s">
        <v>102</v>
      </c>
      <c r="AF147" s="154"/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55"/>
      <c r="B148" s="162"/>
      <c r="C148" s="303" t="s">
        <v>309</v>
      </c>
      <c r="D148" s="304"/>
      <c r="E148" s="305"/>
      <c r="F148" s="306"/>
      <c r="G148" s="307"/>
      <c r="H148" s="171"/>
      <c r="I148" s="171"/>
      <c r="J148" s="171"/>
      <c r="K148" s="171"/>
      <c r="L148" s="171"/>
      <c r="M148" s="171"/>
      <c r="N148" s="164"/>
      <c r="O148" s="164"/>
      <c r="P148" s="164"/>
      <c r="Q148" s="164"/>
      <c r="R148" s="164"/>
      <c r="S148" s="164"/>
      <c r="T148" s="165"/>
      <c r="U148" s="164"/>
      <c r="V148" s="224"/>
      <c r="W148" s="223"/>
      <c r="X148" s="154"/>
      <c r="Y148" s="154"/>
      <c r="Z148" s="154"/>
      <c r="AA148" s="154"/>
      <c r="AB148" s="154"/>
      <c r="AC148" s="154"/>
      <c r="AD148" s="154"/>
      <c r="AE148" s="154" t="s">
        <v>104</v>
      </c>
      <c r="AF148" s="154"/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7" t="str">
        <f>C148</f>
        <v>Montáž vč.dodávky.</v>
      </c>
      <c r="BB148" s="154"/>
      <c r="BC148" s="154"/>
      <c r="BD148" s="154"/>
      <c r="BE148" s="154"/>
      <c r="BF148" s="154"/>
      <c r="BG148" s="154"/>
      <c r="BH148" s="154"/>
    </row>
    <row r="149" spans="1:60" ht="22.5" outlineLevel="1" x14ac:dyDescent="0.2">
      <c r="A149" s="155">
        <v>81</v>
      </c>
      <c r="B149" s="162" t="s">
        <v>310</v>
      </c>
      <c r="C149" s="191" t="s">
        <v>311</v>
      </c>
      <c r="D149" s="164" t="s">
        <v>109</v>
      </c>
      <c r="E149" s="168">
        <v>1</v>
      </c>
      <c r="F149" s="170"/>
      <c r="G149" s="171">
        <f>ROUND(E149*F149,2)</f>
        <v>0</v>
      </c>
      <c r="H149" s="170"/>
      <c r="I149" s="171">
        <f>ROUND(E149*H149,2)</f>
        <v>0</v>
      </c>
      <c r="J149" s="170"/>
      <c r="K149" s="171">
        <f>ROUND(E149*J149,2)</f>
        <v>0</v>
      </c>
      <c r="L149" s="171">
        <v>21</v>
      </c>
      <c r="M149" s="171">
        <f>G149*(1+L149/100)</f>
        <v>0</v>
      </c>
      <c r="N149" s="164">
        <v>0</v>
      </c>
      <c r="O149" s="164">
        <f>ROUND(E149*N149,5)</f>
        <v>0</v>
      </c>
      <c r="P149" s="164">
        <v>0</v>
      </c>
      <c r="Q149" s="164">
        <f>ROUND(E149*P149,5)</f>
        <v>0</v>
      </c>
      <c r="R149" s="164"/>
      <c r="S149" s="164"/>
      <c r="T149" s="165">
        <v>0.16667000000000001</v>
      </c>
      <c r="U149" s="164">
        <f>ROUND(E149*T149,2)</f>
        <v>0.17</v>
      </c>
      <c r="V149" s="225" t="s">
        <v>395</v>
      </c>
      <c r="W149" s="226" t="s">
        <v>396</v>
      </c>
      <c r="X149" s="154"/>
      <c r="Y149" s="154"/>
      <c r="Z149" s="154"/>
      <c r="AA149" s="154"/>
      <c r="AB149" s="154"/>
      <c r="AC149" s="154"/>
      <c r="AD149" s="154"/>
      <c r="AE149" s="154" t="s">
        <v>102</v>
      </c>
      <c r="AF149" s="154"/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55">
        <v>82</v>
      </c>
      <c r="B150" s="162" t="s">
        <v>312</v>
      </c>
      <c r="C150" s="191" t="s">
        <v>313</v>
      </c>
      <c r="D150" s="164" t="s">
        <v>156</v>
      </c>
      <c r="E150" s="168">
        <v>1</v>
      </c>
      <c r="F150" s="170"/>
      <c r="G150" s="171">
        <f>ROUND(E150*F150,2)</f>
        <v>0</v>
      </c>
      <c r="H150" s="170"/>
      <c r="I150" s="171">
        <f>ROUND(E150*H150,2)</f>
        <v>0</v>
      </c>
      <c r="J150" s="170"/>
      <c r="K150" s="171">
        <f>ROUND(E150*J150,2)</f>
        <v>0</v>
      </c>
      <c r="L150" s="171">
        <v>21</v>
      </c>
      <c r="M150" s="171">
        <f>G150*(1+L150/100)</f>
        <v>0</v>
      </c>
      <c r="N150" s="164">
        <v>0</v>
      </c>
      <c r="O150" s="164">
        <f>ROUND(E150*N150,5)</f>
        <v>0</v>
      </c>
      <c r="P150" s="164">
        <v>0</v>
      </c>
      <c r="Q150" s="164">
        <f>ROUND(E150*P150,5)</f>
        <v>0</v>
      </c>
      <c r="R150" s="164"/>
      <c r="S150" s="164"/>
      <c r="T150" s="165">
        <v>0</v>
      </c>
      <c r="U150" s="164">
        <f>ROUND(E150*T150,2)</f>
        <v>0</v>
      </c>
      <c r="V150" s="225" t="s">
        <v>395</v>
      </c>
      <c r="W150" s="225" t="s">
        <v>397</v>
      </c>
      <c r="X150" s="154"/>
      <c r="Y150" s="154"/>
      <c r="Z150" s="154"/>
      <c r="AA150" s="154"/>
      <c r="AB150" s="154"/>
      <c r="AC150" s="154"/>
      <c r="AD150" s="154"/>
      <c r="AE150" s="154" t="s">
        <v>119</v>
      </c>
      <c r="AF150" s="154"/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55"/>
      <c r="B151" s="162"/>
      <c r="C151" s="303" t="s">
        <v>314</v>
      </c>
      <c r="D151" s="304"/>
      <c r="E151" s="305"/>
      <c r="F151" s="306"/>
      <c r="G151" s="307"/>
      <c r="H151" s="171"/>
      <c r="I151" s="171"/>
      <c r="J151" s="171"/>
      <c r="K151" s="171"/>
      <c r="L151" s="171"/>
      <c r="M151" s="171"/>
      <c r="N151" s="164"/>
      <c r="O151" s="164"/>
      <c r="P151" s="164"/>
      <c r="Q151" s="164"/>
      <c r="R151" s="164"/>
      <c r="S151" s="164"/>
      <c r="T151" s="165"/>
      <c r="U151" s="164"/>
      <c r="V151" s="224"/>
      <c r="W151" s="223"/>
      <c r="X151" s="154"/>
      <c r="Y151" s="154"/>
      <c r="Z151" s="154"/>
      <c r="AA151" s="154"/>
      <c r="AB151" s="154"/>
      <c r="AC151" s="154"/>
      <c r="AD151" s="154"/>
      <c r="AE151" s="154" t="s">
        <v>104</v>
      </c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7" t="str">
        <f>C151</f>
        <v>Obsahuje  F-konektory, drobné kabelové propoje.</v>
      </c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55"/>
      <c r="B152" s="162"/>
      <c r="C152" s="303" t="s">
        <v>315</v>
      </c>
      <c r="D152" s="304"/>
      <c r="E152" s="305"/>
      <c r="F152" s="306"/>
      <c r="G152" s="307"/>
      <c r="H152" s="171"/>
      <c r="I152" s="171"/>
      <c r="J152" s="171"/>
      <c r="K152" s="171"/>
      <c r="L152" s="171"/>
      <c r="M152" s="171"/>
      <c r="N152" s="164"/>
      <c r="O152" s="164"/>
      <c r="P152" s="164"/>
      <c r="Q152" s="164"/>
      <c r="R152" s="164"/>
      <c r="S152" s="164"/>
      <c r="T152" s="165"/>
      <c r="U152" s="164"/>
      <c r="V152" s="224"/>
      <c r="W152" s="223"/>
      <c r="X152" s="154"/>
      <c r="Y152" s="154"/>
      <c r="Z152" s="154"/>
      <c r="AA152" s="154"/>
      <c r="AB152" s="154"/>
      <c r="AC152" s="154"/>
      <c r="AD152" s="154"/>
      <c r="AE152" s="154" t="s">
        <v>104</v>
      </c>
      <c r="AF152" s="154"/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7" t="str">
        <f>C152</f>
        <v>Dále obsahuje izol.pásky,sádru,pomocné svorkovnice,vruty,hmoždinky,těsn.hmoty</v>
      </c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55"/>
      <c r="B153" s="162"/>
      <c r="C153" s="303" t="s">
        <v>316</v>
      </c>
      <c r="D153" s="304"/>
      <c r="E153" s="305"/>
      <c r="F153" s="306"/>
      <c r="G153" s="307"/>
      <c r="H153" s="171"/>
      <c r="I153" s="171"/>
      <c r="J153" s="171"/>
      <c r="K153" s="171"/>
      <c r="L153" s="171"/>
      <c r="M153" s="171"/>
      <c r="N153" s="164"/>
      <c r="O153" s="164"/>
      <c r="P153" s="164"/>
      <c r="Q153" s="164"/>
      <c r="R153" s="164"/>
      <c r="S153" s="164"/>
      <c r="T153" s="165"/>
      <c r="U153" s="164"/>
      <c r="V153" s="224"/>
      <c r="W153" s="223"/>
      <c r="X153" s="154"/>
      <c r="Y153" s="154"/>
      <c r="Z153" s="154"/>
      <c r="AA153" s="154"/>
      <c r="AB153" s="154"/>
      <c r="AC153" s="154"/>
      <c r="AD153" s="154"/>
      <c r="AE153" s="154" t="s">
        <v>104</v>
      </c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7" t="str">
        <f>C153</f>
        <v>a ostatní instalační materiál.</v>
      </c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55">
        <v>83</v>
      </c>
      <c r="B154" s="162" t="s">
        <v>317</v>
      </c>
      <c r="C154" s="191" t="s">
        <v>318</v>
      </c>
      <c r="D154" s="164" t="s">
        <v>156</v>
      </c>
      <c r="E154" s="168">
        <v>2</v>
      </c>
      <c r="F154" s="170"/>
      <c r="G154" s="171">
        <f t="shared" ref="G154:G159" si="38">ROUND(E154*F154,2)</f>
        <v>0</v>
      </c>
      <c r="H154" s="170"/>
      <c r="I154" s="171">
        <f t="shared" ref="I154:I159" si="39">ROUND(E154*H154,2)</f>
        <v>0</v>
      </c>
      <c r="J154" s="170"/>
      <c r="K154" s="171">
        <f t="shared" ref="K154:K159" si="40">ROUND(E154*J154,2)</f>
        <v>0</v>
      </c>
      <c r="L154" s="171">
        <v>21</v>
      </c>
      <c r="M154" s="171">
        <f t="shared" ref="M154:M159" si="41">G154*(1+L154/100)</f>
        <v>0</v>
      </c>
      <c r="N154" s="164">
        <v>0</v>
      </c>
      <c r="O154" s="164">
        <f t="shared" ref="O154:O159" si="42">ROUND(E154*N154,5)</f>
        <v>0</v>
      </c>
      <c r="P154" s="164">
        <v>0</v>
      </c>
      <c r="Q154" s="164">
        <f t="shared" ref="Q154:Q159" si="43">ROUND(E154*P154,5)</f>
        <v>0</v>
      </c>
      <c r="R154" s="164"/>
      <c r="S154" s="164"/>
      <c r="T154" s="165">
        <v>0</v>
      </c>
      <c r="U154" s="164">
        <f t="shared" ref="U154:U159" si="44">ROUND(E154*T154,2)</f>
        <v>0</v>
      </c>
      <c r="V154" s="225" t="s">
        <v>395</v>
      </c>
      <c r="W154" s="225" t="s">
        <v>397</v>
      </c>
      <c r="X154" s="154"/>
      <c r="Y154" s="154"/>
      <c r="Z154" s="154"/>
      <c r="AA154" s="154"/>
      <c r="AB154" s="154"/>
      <c r="AC154" s="154"/>
      <c r="AD154" s="154"/>
      <c r="AE154" s="154" t="s">
        <v>119</v>
      </c>
      <c r="AF154" s="154"/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55">
        <v>84</v>
      </c>
      <c r="B155" s="162" t="s">
        <v>319</v>
      </c>
      <c r="C155" s="191" t="s">
        <v>320</v>
      </c>
      <c r="D155" s="164" t="s">
        <v>156</v>
      </c>
      <c r="E155" s="168">
        <v>1</v>
      </c>
      <c r="F155" s="170"/>
      <c r="G155" s="171">
        <f t="shared" si="38"/>
        <v>0</v>
      </c>
      <c r="H155" s="170"/>
      <c r="I155" s="171">
        <f t="shared" si="39"/>
        <v>0</v>
      </c>
      <c r="J155" s="170"/>
      <c r="K155" s="171">
        <f t="shared" si="40"/>
        <v>0</v>
      </c>
      <c r="L155" s="171">
        <v>21</v>
      </c>
      <c r="M155" s="171">
        <f t="shared" si="41"/>
        <v>0</v>
      </c>
      <c r="N155" s="164">
        <v>0</v>
      </c>
      <c r="O155" s="164">
        <f t="shared" si="42"/>
        <v>0</v>
      </c>
      <c r="P155" s="164">
        <v>0</v>
      </c>
      <c r="Q155" s="164">
        <f t="shared" si="43"/>
        <v>0</v>
      </c>
      <c r="R155" s="164"/>
      <c r="S155" s="164"/>
      <c r="T155" s="165">
        <v>0</v>
      </c>
      <c r="U155" s="164">
        <f t="shared" si="44"/>
        <v>0</v>
      </c>
      <c r="V155" s="227" t="s">
        <v>395</v>
      </c>
      <c r="W155" s="227" t="s">
        <v>397</v>
      </c>
      <c r="X155" s="154"/>
      <c r="Y155" s="154"/>
      <c r="Z155" s="154"/>
      <c r="AA155" s="154"/>
      <c r="AB155" s="154"/>
      <c r="AC155" s="154"/>
      <c r="AD155" s="154"/>
      <c r="AE155" s="154" t="s">
        <v>119</v>
      </c>
      <c r="AF155" s="154"/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ht="22.5" outlineLevel="1" x14ac:dyDescent="0.2">
      <c r="A156" s="155">
        <v>85</v>
      </c>
      <c r="B156" s="162" t="s">
        <v>321</v>
      </c>
      <c r="C156" s="191" t="s">
        <v>322</v>
      </c>
      <c r="D156" s="164" t="s">
        <v>323</v>
      </c>
      <c r="E156" s="168">
        <v>8</v>
      </c>
      <c r="F156" s="170"/>
      <c r="G156" s="171">
        <f t="shared" si="38"/>
        <v>0</v>
      </c>
      <c r="H156" s="170"/>
      <c r="I156" s="171">
        <f t="shared" si="39"/>
        <v>0</v>
      </c>
      <c r="J156" s="170"/>
      <c r="K156" s="171">
        <f t="shared" si="40"/>
        <v>0</v>
      </c>
      <c r="L156" s="171">
        <v>21</v>
      </c>
      <c r="M156" s="171">
        <f t="shared" si="41"/>
        <v>0</v>
      </c>
      <c r="N156" s="164">
        <v>0</v>
      </c>
      <c r="O156" s="164">
        <f t="shared" si="42"/>
        <v>0</v>
      </c>
      <c r="P156" s="164">
        <v>0</v>
      </c>
      <c r="Q156" s="164">
        <f t="shared" si="43"/>
        <v>0</v>
      </c>
      <c r="R156" s="164"/>
      <c r="S156" s="164"/>
      <c r="T156" s="165">
        <v>0</v>
      </c>
      <c r="U156" s="164">
        <f t="shared" si="44"/>
        <v>0</v>
      </c>
      <c r="V156" s="227" t="s">
        <v>395</v>
      </c>
      <c r="W156" s="228" t="s">
        <v>396</v>
      </c>
      <c r="X156" s="154"/>
      <c r="Y156" s="154"/>
      <c r="Z156" s="154"/>
      <c r="AA156" s="154"/>
      <c r="AB156" s="154"/>
      <c r="AC156" s="154"/>
      <c r="AD156" s="154"/>
      <c r="AE156" s="154" t="s">
        <v>102</v>
      </c>
      <c r="AF156" s="154"/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ht="22.5" outlineLevel="1" x14ac:dyDescent="0.2">
      <c r="A157" s="155">
        <v>86</v>
      </c>
      <c r="B157" s="162" t="s">
        <v>324</v>
      </c>
      <c r="C157" s="191" t="s">
        <v>325</v>
      </c>
      <c r="D157" s="164" t="s">
        <v>323</v>
      </c>
      <c r="E157" s="168">
        <v>12</v>
      </c>
      <c r="F157" s="170"/>
      <c r="G157" s="171">
        <f t="shared" si="38"/>
        <v>0</v>
      </c>
      <c r="H157" s="170"/>
      <c r="I157" s="171">
        <f t="shared" si="39"/>
        <v>0</v>
      </c>
      <c r="J157" s="170"/>
      <c r="K157" s="171">
        <f t="shared" si="40"/>
        <v>0</v>
      </c>
      <c r="L157" s="171">
        <v>21</v>
      </c>
      <c r="M157" s="171">
        <f t="shared" si="41"/>
        <v>0</v>
      </c>
      <c r="N157" s="164">
        <v>0</v>
      </c>
      <c r="O157" s="164">
        <f t="shared" si="42"/>
        <v>0</v>
      </c>
      <c r="P157" s="164">
        <v>0</v>
      </c>
      <c r="Q157" s="164">
        <f t="shared" si="43"/>
        <v>0</v>
      </c>
      <c r="R157" s="164"/>
      <c r="S157" s="164"/>
      <c r="T157" s="165">
        <v>0</v>
      </c>
      <c r="U157" s="164">
        <f t="shared" si="44"/>
        <v>0</v>
      </c>
      <c r="V157" s="227" t="s">
        <v>395</v>
      </c>
      <c r="W157" s="228" t="s">
        <v>396</v>
      </c>
      <c r="X157" s="154"/>
      <c r="Y157" s="154"/>
      <c r="Z157" s="154"/>
      <c r="AA157" s="154"/>
      <c r="AB157" s="154"/>
      <c r="AC157" s="154"/>
      <c r="AD157" s="154"/>
      <c r="AE157" s="154" t="s">
        <v>102</v>
      </c>
      <c r="AF157" s="154"/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ht="22.5" outlineLevel="1" x14ac:dyDescent="0.2">
      <c r="A158" s="155">
        <v>87</v>
      </c>
      <c r="B158" s="162" t="s">
        <v>326</v>
      </c>
      <c r="C158" s="191" t="s">
        <v>327</v>
      </c>
      <c r="D158" s="164" t="s">
        <v>323</v>
      </c>
      <c r="E158" s="168">
        <v>20</v>
      </c>
      <c r="F158" s="170"/>
      <c r="G158" s="171">
        <f t="shared" si="38"/>
        <v>0</v>
      </c>
      <c r="H158" s="170"/>
      <c r="I158" s="171">
        <f t="shared" si="39"/>
        <v>0</v>
      </c>
      <c r="J158" s="170"/>
      <c r="K158" s="171">
        <f t="shared" si="40"/>
        <v>0</v>
      </c>
      <c r="L158" s="171">
        <v>21</v>
      </c>
      <c r="M158" s="171">
        <f t="shared" si="41"/>
        <v>0</v>
      </c>
      <c r="N158" s="164">
        <v>0</v>
      </c>
      <c r="O158" s="164">
        <f t="shared" si="42"/>
        <v>0</v>
      </c>
      <c r="P158" s="164">
        <v>0</v>
      </c>
      <c r="Q158" s="164">
        <f t="shared" si="43"/>
        <v>0</v>
      </c>
      <c r="R158" s="164"/>
      <c r="S158" s="164"/>
      <c r="T158" s="165">
        <v>0</v>
      </c>
      <c r="U158" s="164">
        <f t="shared" si="44"/>
        <v>0</v>
      </c>
      <c r="V158" s="227" t="s">
        <v>395</v>
      </c>
      <c r="W158" s="228" t="s">
        <v>396</v>
      </c>
      <c r="X158" s="154"/>
      <c r="Y158" s="154"/>
      <c r="Z158" s="154"/>
      <c r="AA158" s="154"/>
      <c r="AB158" s="154"/>
      <c r="AC158" s="154"/>
      <c r="AD158" s="154"/>
      <c r="AE158" s="154" t="s">
        <v>102</v>
      </c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ht="22.5" outlineLevel="1" x14ac:dyDescent="0.2">
      <c r="A159" s="155">
        <v>88</v>
      </c>
      <c r="B159" s="162" t="s">
        <v>328</v>
      </c>
      <c r="C159" s="191" t="s">
        <v>329</v>
      </c>
      <c r="D159" s="164" t="s">
        <v>323</v>
      </c>
      <c r="E159" s="168">
        <v>8</v>
      </c>
      <c r="F159" s="170"/>
      <c r="G159" s="171">
        <f t="shared" si="38"/>
        <v>0</v>
      </c>
      <c r="H159" s="170"/>
      <c r="I159" s="171">
        <f t="shared" si="39"/>
        <v>0</v>
      </c>
      <c r="J159" s="170"/>
      <c r="K159" s="171">
        <f t="shared" si="40"/>
        <v>0</v>
      </c>
      <c r="L159" s="171">
        <v>21</v>
      </c>
      <c r="M159" s="171">
        <f t="shared" si="41"/>
        <v>0</v>
      </c>
      <c r="N159" s="164">
        <v>0</v>
      </c>
      <c r="O159" s="164">
        <f t="shared" si="42"/>
        <v>0</v>
      </c>
      <c r="P159" s="164">
        <v>0</v>
      </c>
      <c r="Q159" s="164">
        <f t="shared" si="43"/>
        <v>0</v>
      </c>
      <c r="R159" s="164"/>
      <c r="S159" s="164"/>
      <c r="T159" s="165">
        <v>1</v>
      </c>
      <c r="U159" s="164">
        <f t="shared" si="44"/>
        <v>8</v>
      </c>
      <c r="V159" s="231" t="s">
        <v>395</v>
      </c>
      <c r="W159" s="232" t="s">
        <v>396</v>
      </c>
      <c r="X159" s="154"/>
      <c r="Y159" s="154"/>
      <c r="Z159" s="154"/>
      <c r="AA159" s="154"/>
      <c r="AB159" s="154"/>
      <c r="AC159" s="154"/>
      <c r="AD159" s="154"/>
      <c r="AE159" s="154" t="s">
        <v>102</v>
      </c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55"/>
      <c r="B160" s="162"/>
      <c r="C160" s="303" t="s">
        <v>330</v>
      </c>
      <c r="D160" s="304"/>
      <c r="E160" s="305"/>
      <c r="F160" s="306"/>
      <c r="G160" s="307"/>
      <c r="H160" s="171"/>
      <c r="I160" s="171"/>
      <c r="J160" s="171"/>
      <c r="K160" s="171"/>
      <c r="L160" s="171"/>
      <c r="M160" s="171"/>
      <c r="N160" s="164"/>
      <c r="O160" s="164"/>
      <c r="P160" s="164"/>
      <c r="Q160" s="164"/>
      <c r="R160" s="164"/>
      <c r="S160" s="164"/>
      <c r="T160" s="165"/>
      <c r="U160" s="164"/>
      <c r="V160" s="230"/>
      <c r="W160" s="229"/>
      <c r="X160" s="154"/>
      <c r="Y160" s="154"/>
      <c r="Z160" s="154"/>
      <c r="AA160" s="154"/>
      <c r="AB160" s="154"/>
      <c r="AC160" s="154"/>
      <c r="AD160" s="154"/>
      <c r="AE160" s="154" t="s">
        <v>104</v>
      </c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7" t="str">
        <f>C160</f>
        <v>Zaškolení obsluhy.</v>
      </c>
      <c r="BB160" s="154"/>
      <c r="BC160" s="154"/>
      <c r="BD160" s="154"/>
      <c r="BE160" s="154"/>
      <c r="BF160" s="154"/>
      <c r="BG160" s="154"/>
      <c r="BH160" s="154"/>
    </row>
    <row r="161" spans="1:60" ht="22.5" outlineLevel="1" x14ac:dyDescent="0.2">
      <c r="A161" s="155">
        <v>89</v>
      </c>
      <c r="B161" s="162" t="s">
        <v>331</v>
      </c>
      <c r="C161" s="191" t="s">
        <v>332</v>
      </c>
      <c r="D161" s="164" t="s">
        <v>323</v>
      </c>
      <c r="E161" s="168">
        <v>8</v>
      </c>
      <c r="F161" s="170"/>
      <c r="G161" s="171">
        <f>ROUND(E161*F161,2)</f>
        <v>0</v>
      </c>
      <c r="H161" s="170"/>
      <c r="I161" s="171">
        <f>ROUND(E161*H161,2)</f>
        <v>0</v>
      </c>
      <c r="J161" s="170"/>
      <c r="K161" s="171">
        <f>ROUND(E161*J161,2)</f>
        <v>0</v>
      </c>
      <c r="L161" s="171">
        <v>21</v>
      </c>
      <c r="M161" s="171">
        <f>G161*(1+L161/100)</f>
        <v>0</v>
      </c>
      <c r="N161" s="164">
        <v>0</v>
      </c>
      <c r="O161" s="164">
        <f>ROUND(E161*N161,5)</f>
        <v>0</v>
      </c>
      <c r="P161" s="164">
        <v>0</v>
      </c>
      <c r="Q161" s="164">
        <f>ROUND(E161*P161,5)</f>
        <v>0</v>
      </c>
      <c r="R161" s="164"/>
      <c r="S161" s="164"/>
      <c r="T161" s="165">
        <v>1</v>
      </c>
      <c r="U161" s="164">
        <f>ROUND(E161*T161,2)</f>
        <v>8</v>
      </c>
      <c r="V161" s="231" t="s">
        <v>395</v>
      </c>
      <c r="W161" s="232" t="s">
        <v>396</v>
      </c>
      <c r="X161" s="154"/>
      <c r="Y161" s="154"/>
      <c r="Z161" s="154"/>
      <c r="AA161" s="154"/>
      <c r="AB161" s="154"/>
      <c r="AC161" s="154"/>
      <c r="AD161" s="154"/>
      <c r="AE161" s="154" t="s">
        <v>102</v>
      </c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55"/>
      <c r="B162" s="162"/>
      <c r="C162" s="303" t="s">
        <v>333</v>
      </c>
      <c r="D162" s="304"/>
      <c r="E162" s="305"/>
      <c r="F162" s="306"/>
      <c r="G162" s="307"/>
      <c r="H162" s="171"/>
      <c r="I162" s="171"/>
      <c r="J162" s="171"/>
      <c r="K162" s="171"/>
      <c r="L162" s="171"/>
      <c r="M162" s="171"/>
      <c r="N162" s="164"/>
      <c r="O162" s="164"/>
      <c r="P162" s="164"/>
      <c r="Q162" s="164"/>
      <c r="R162" s="164"/>
      <c r="S162" s="164"/>
      <c r="T162" s="165"/>
      <c r="U162" s="164"/>
      <c r="V162" s="230"/>
      <c r="W162" s="229"/>
      <c r="X162" s="154"/>
      <c r="Y162" s="154"/>
      <c r="Z162" s="154"/>
      <c r="AA162" s="154"/>
      <c r="AB162" s="154"/>
      <c r="AC162" s="154"/>
      <c r="AD162" s="154"/>
      <c r="AE162" s="154" t="s">
        <v>104</v>
      </c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7" t="str">
        <f>C162</f>
        <v>Ostatní související činnosti.</v>
      </c>
      <c r="BB162" s="154"/>
      <c r="BC162" s="154"/>
      <c r="BD162" s="154"/>
      <c r="BE162" s="154"/>
      <c r="BF162" s="154"/>
      <c r="BG162" s="154"/>
      <c r="BH162" s="154"/>
    </row>
    <row r="163" spans="1:60" ht="22.5" outlineLevel="1" x14ac:dyDescent="0.2">
      <c r="A163" s="155">
        <v>90</v>
      </c>
      <c r="B163" s="162" t="s">
        <v>334</v>
      </c>
      <c r="C163" s="191" t="s">
        <v>335</v>
      </c>
      <c r="D163" s="164" t="s">
        <v>323</v>
      </c>
      <c r="E163" s="168">
        <v>8</v>
      </c>
      <c r="F163" s="170"/>
      <c r="G163" s="171">
        <f t="shared" ref="G163:G172" si="45">ROUND(E163*F163,2)</f>
        <v>0</v>
      </c>
      <c r="H163" s="170"/>
      <c r="I163" s="171">
        <f t="shared" ref="I163:I172" si="46">ROUND(E163*H163,2)</f>
        <v>0</v>
      </c>
      <c r="J163" s="170"/>
      <c r="K163" s="171">
        <f t="shared" ref="K163:K172" si="47">ROUND(E163*J163,2)</f>
        <v>0</v>
      </c>
      <c r="L163" s="171">
        <v>21</v>
      </c>
      <c r="M163" s="171">
        <f t="shared" ref="M163:M172" si="48">G163*(1+L163/100)</f>
        <v>0</v>
      </c>
      <c r="N163" s="164">
        <v>0</v>
      </c>
      <c r="O163" s="164">
        <f t="shared" ref="O163:O172" si="49">ROUND(E163*N163,5)</f>
        <v>0</v>
      </c>
      <c r="P163" s="164">
        <v>0</v>
      </c>
      <c r="Q163" s="164">
        <f t="shared" ref="Q163:Q172" si="50">ROUND(E163*P163,5)</f>
        <v>0</v>
      </c>
      <c r="R163" s="164"/>
      <c r="S163" s="164"/>
      <c r="T163" s="165">
        <v>1</v>
      </c>
      <c r="U163" s="164">
        <f t="shared" ref="U163:U172" si="51">ROUND(E163*T163,2)</f>
        <v>8</v>
      </c>
      <c r="V163" s="231" t="s">
        <v>395</v>
      </c>
      <c r="W163" s="232" t="s">
        <v>396</v>
      </c>
      <c r="X163" s="154"/>
      <c r="Y163" s="154"/>
      <c r="Z163" s="154"/>
      <c r="AA163" s="154"/>
      <c r="AB163" s="154"/>
      <c r="AC163" s="154"/>
      <c r="AD163" s="154"/>
      <c r="AE163" s="154" t="s">
        <v>102</v>
      </c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ht="22.5" outlineLevel="1" x14ac:dyDescent="0.2">
      <c r="A164" s="155">
        <v>91</v>
      </c>
      <c r="B164" s="162" t="s">
        <v>336</v>
      </c>
      <c r="C164" s="191" t="s">
        <v>337</v>
      </c>
      <c r="D164" s="164" t="s">
        <v>156</v>
      </c>
      <c r="E164" s="168">
        <v>1</v>
      </c>
      <c r="F164" s="170"/>
      <c r="G164" s="171">
        <f t="shared" si="45"/>
        <v>0</v>
      </c>
      <c r="H164" s="170"/>
      <c r="I164" s="171">
        <f t="shared" si="46"/>
        <v>0</v>
      </c>
      <c r="J164" s="170"/>
      <c r="K164" s="171">
        <f t="shared" si="47"/>
        <v>0</v>
      </c>
      <c r="L164" s="171">
        <v>21</v>
      </c>
      <c r="M164" s="171">
        <f t="shared" si="48"/>
        <v>0</v>
      </c>
      <c r="N164" s="164">
        <v>0</v>
      </c>
      <c r="O164" s="164">
        <f t="shared" si="49"/>
        <v>0</v>
      </c>
      <c r="P164" s="164">
        <v>0</v>
      </c>
      <c r="Q164" s="164">
        <f t="shared" si="50"/>
        <v>0</v>
      </c>
      <c r="R164" s="164"/>
      <c r="S164" s="164"/>
      <c r="T164" s="165">
        <v>0</v>
      </c>
      <c r="U164" s="164">
        <f t="shared" si="51"/>
        <v>0</v>
      </c>
      <c r="V164" s="231" t="s">
        <v>395</v>
      </c>
      <c r="W164" s="232" t="s">
        <v>396</v>
      </c>
      <c r="X164" s="154"/>
      <c r="Y164" s="154"/>
      <c r="Z164" s="154"/>
      <c r="AA164" s="154"/>
      <c r="AB164" s="154"/>
      <c r="AC164" s="154"/>
      <c r="AD164" s="154"/>
      <c r="AE164" s="154" t="s">
        <v>102</v>
      </c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ht="22.5" outlineLevel="1" x14ac:dyDescent="0.2">
      <c r="A165" s="155">
        <v>92</v>
      </c>
      <c r="B165" s="162" t="s">
        <v>338</v>
      </c>
      <c r="C165" s="191" t="s">
        <v>339</v>
      </c>
      <c r="D165" s="164" t="s">
        <v>323</v>
      </c>
      <c r="E165" s="168">
        <v>12</v>
      </c>
      <c r="F165" s="170"/>
      <c r="G165" s="171">
        <f t="shared" si="45"/>
        <v>0</v>
      </c>
      <c r="H165" s="170"/>
      <c r="I165" s="171">
        <f t="shared" si="46"/>
        <v>0</v>
      </c>
      <c r="J165" s="170"/>
      <c r="K165" s="171">
        <f t="shared" si="47"/>
        <v>0</v>
      </c>
      <c r="L165" s="171">
        <v>21</v>
      </c>
      <c r="M165" s="171">
        <f t="shared" si="48"/>
        <v>0</v>
      </c>
      <c r="N165" s="164">
        <v>0</v>
      </c>
      <c r="O165" s="164">
        <f t="shared" si="49"/>
        <v>0</v>
      </c>
      <c r="P165" s="164">
        <v>0</v>
      </c>
      <c r="Q165" s="164">
        <f t="shared" si="50"/>
        <v>0</v>
      </c>
      <c r="R165" s="164"/>
      <c r="S165" s="164"/>
      <c r="T165" s="165">
        <v>5.0000000000000001E-3</v>
      </c>
      <c r="U165" s="164">
        <f t="shared" si="51"/>
        <v>0.06</v>
      </c>
      <c r="V165" s="231" t="s">
        <v>395</v>
      </c>
      <c r="W165" s="232" t="s">
        <v>396</v>
      </c>
      <c r="X165" s="154"/>
      <c r="Y165" s="154"/>
      <c r="Z165" s="154"/>
      <c r="AA165" s="154"/>
      <c r="AB165" s="154"/>
      <c r="AC165" s="154"/>
      <c r="AD165" s="154"/>
      <c r="AE165" s="154" t="s">
        <v>102</v>
      </c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ht="22.5" outlineLevel="1" x14ac:dyDescent="0.2">
      <c r="A166" s="155">
        <v>93</v>
      </c>
      <c r="B166" s="162" t="s">
        <v>340</v>
      </c>
      <c r="C166" s="191" t="s">
        <v>341</v>
      </c>
      <c r="D166" s="164" t="s">
        <v>112</v>
      </c>
      <c r="E166" s="168">
        <v>30</v>
      </c>
      <c r="F166" s="170"/>
      <c r="G166" s="171">
        <f t="shared" si="45"/>
        <v>0</v>
      </c>
      <c r="H166" s="170"/>
      <c r="I166" s="171">
        <f t="shared" si="46"/>
        <v>0</v>
      </c>
      <c r="J166" s="170"/>
      <c r="K166" s="171">
        <f t="shared" si="47"/>
        <v>0</v>
      </c>
      <c r="L166" s="171">
        <v>21</v>
      </c>
      <c r="M166" s="171">
        <f t="shared" si="48"/>
        <v>0</v>
      </c>
      <c r="N166" s="164">
        <v>0</v>
      </c>
      <c r="O166" s="164">
        <f t="shared" si="49"/>
        <v>0</v>
      </c>
      <c r="P166" s="164">
        <v>0</v>
      </c>
      <c r="Q166" s="164">
        <f t="shared" si="50"/>
        <v>0</v>
      </c>
      <c r="R166" s="164"/>
      <c r="S166" s="164"/>
      <c r="T166" s="165">
        <v>7.6670000000000002E-2</v>
      </c>
      <c r="U166" s="164">
        <f t="shared" si="51"/>
        <v>2.2999999999999998</v>
      </c>
      <c r="V166" s="231" t="s">
        <v>395</v>
      </c>
      <c r="W166" s="232" t="s">
        <v>396</v>
      </c>
      <c r="X166" s="154"/>
      <c r="Y166" s="154"/>
      <c r="Z166" s="154"/>
      <c r="AA166" s="154"/>
      <c r="AB166" s="154"/>
      <c r="AC166" s="154"/>
      <c r="AD166" s="154"/>
      <c r="AE166" s="154" t="s">
        <v>102</v>
      </c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 x14ac:dyDescent="0.2">
      <c r="A167" s="155">
        <v>94</v>
      </c>
      <c r="B167" s="162" t="s">
        <v>342</v>
      </c>
      <c r="C167" s="191" t="s">
        <v>343</v>
      </c>
      <c r="D167" s="164" t="s">
        <v>112</v>
      </c>
      <c r="E167" s="168">
        <v>30</v>
      </c>
      <c r="F167" s="170"/>
      <c r="G167" s="171">
        <f t="shared" si="45"/>
        <v>0</v>
      </c>
      <c r="H167" s="170"/>
      <c r="I167" s="171">
        <f t="shared" si="46"/>
        <v>0</v>
      </c>
      <c r="J167" s="170"/>
      <c r="K167" s="171">
        <f t="shared" si="47"/>
        <v>0</v>
      </c>
      <c r="L167" s="171">
        <v>21</v>
      </c>
      <c r="M167" s="171">
        <f t="shared" si="48"/>
        <v>0</v>
      </c>
      <c r="N167" s="164">
        <v>152</v>
      </c>
      <c r="O167" s="164">
        <f t="shared" si="49"/>
        <v>4560</v>
      </c>
      <c r="P167" s="164">
        <v>0</v>
      </c>
      <c r="Q167" s="164">
        <f t="shared" si="50"/>
        <v>0</v>
      </c>
      <c r="R167" s="164"/>
      <c r="S167" s="164"/>
      <c r="T167" s="165">
        <v>0</v>
      </c>
      <c r="U167" s="164">
        <f t="shared" si="51"/>
        <v>0</v>
      </c>
      <c r="V167" s="231" t="s">
        <v>395</v>
      </c>
      <c r="W167" s="231" t="s">
        <v>397</v>
      </c>
      <c r="X167" s="154"/>
      <c r="Y167" s="154"/>
      <c r="Z167" s="154"/>
      <c r="AA167" s="154"/>
      <c r="AB167" s="154"/>
      <c r="AC167" s="154"/>
      <c r="AD167" s="154"/>
      <c r="AE167" s="154" t="s">
        <v>119</v>
      </c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ht="22.5" outlineLevel="1" x14ac:dyDescent="0.2">
      <c r="A168" s="155">
        <v>95</v>
      </c>
      <c r="B168" s="162" t="s">
        <v>344</v>
      </c>
      <c r="C168" s="191" t="s">
        <v>345</v>
      </c>
      <c r="D168" s="164" t="s">
        <v>156</v>
      </c>
      <c r="E168" s="168">
        <v>4</v>
      </c>
      <c r="F168" s="170"/>
      <c r="G168" s="171">
        <f t="shared" si="45"/>
        <v>0</v>
      </c>
      <c r="H168" s="170"/>
      <c r="I168" s="171">
        <f t="shared" si="46"/>
        <v>0</v>
      </c>
      <c r="J168" s="170"/>
      <c r="K168" s="171">
        <f t="shared" si="47"/>
        <v>0</v>
      </c>
      <c r="L168" s="171">
        <v>21</v>
      </c>
      <c r="M168" s="171">
        <f t="shared" si="48"/>
        <v>0</v>
      </c>
      <c r="N168" s="164">
        <v>0</v>
      </c>
      <c r="O168" s="164">
        <f t="shared" si="49"/>
        <v>0</v>
      </c>
      <c r="P168" s="164">
        <v>0</v>
      </c>
      <c r="Q168" s="164">
        <f t="shared" si="50"/>
        <v>0</v>
      </c>
      <c r="R168" s="164"/>
      <c r="S168" s="164"/>
      <c r="T168" s="165">
        <v>9.3329999999999996E-2</v>
      </c>
      <c r="U168" s="164">
        <f t="shared" si="51"/>
        <v>0.37</v>
      </c>
      <c r="V168" s="235" t="s">
        <v>395</v>
      </c>
      <c r="W168" s="236" t="s">
        <v>396</v>
      </c>
      <c r="X168" s="154"/>
      <c r="Y168" s="154"/>
      <c r="Z168" s="154"/>
      <c r="AA168" s="154"/>
      <c r="AB168" s="154"/>
      <c r="AC168" s="154"/>
      <c r="AD168" s="154"/>
      <c r="AE168" s="154" t="s">
        <v>102</v>
      </c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">
      <c r="A169" s="155">
        <v>96</v>
      </c>
      <c r="B169" s="162" t="s">
        <v>346</v>
      </c>
      <c r="C169" s="191" t="s">
        <v>347</v>
      </c>
      <c r="D169" s="164" t="s">
        <v>156</v>
      </c>
      <c r="E169" s="168">
        <v>4</v>
      </c>
      <c r="F169" s="170"/>
      <c r="G169" s="171">
        <f t="shared" si="45"/>
        <v>0</v>
      </c>
      <c r="H169" s="170"/>
      <c r="I169" s="171">
        <f t="shared" si="46"/>
        <v>0</v>
      </c>
      <c r="J169" s="170"/>
      <c r="K169" s="171">
        <f t="shared" si="47"/>
        <v>0</v>
      </c>
      <c r="L169" s="171">
        <v>21</v>
      </c>
      <c r="M169" s="171">
        <f t="shared" si="48"/>
        <v>0</v>
      </c>
      <c r="N169" s="164">
        <v>0.15</v>
      </c>
      <c r="O169" s="164">
        <f t="shared" si="49"/>
        <v>0.6</v>
      </c>
      <c r="P169" s="164">
        <v>0</v>
      </c>
      <c r="Q169" s="164">
        <f t="shared" si="50"/>
        <v>0</v>
      </c>
      <c r="R169" s="164"/>
      <c r="S169" s="164"/>
      <c r="T169" s="165">
        <v>0</v>
      </c>
      <c r="U169" s="164">
        <f t="shared" si="51"/>
        <v>0</v>
      </c>
      <c r="V169" s="235" t="s">
        <v>395</v>
      </c>
      <c r="W169" s="235" t="s">
        <v>397</v>
      </c>
      <c r="X169" s="154"/>
      <c r="Y169" s="154"/>
      <c r="Z169" s="154"/>
      <c r="AA169" s="154"/>
      <c r="AB169" s="154"/>
      <c r="AC169" s="154"/>
      <c r="AD169" s="154"/>
      <c r="AE169" s="154" t="s">
        <v>119</v>
      </c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ht="22.5" outlineLevel="1" x14ac:dyDescent="0.2">
      <c r="A170" s="155">
        <v>97</v>
      </c>
      <c r="B170" s="162" t="s">
        <v>348</v>
      </c>
      <c r="C170" s="191" t="s">
        <v>349</v>
      </c>
      <c r="D170" s="164" t="s">
        <v>112</v>
      </c>
      <c r="E170" s="168">
        <v>30</v>
      </c>
      <c r="F170" s="170"/>
      <c r="G170" s="171">
        <f t="shared" si="45"/>
        <v>0</v>
      </c>
      <c r="H170" s="170"/>
      <c r="I170" s="171">
        <f t="shared" si="46"/>
        <v>0</v>
      </c>
      <c r="J170" s="170"/>
      <c r="K170" s="171">
        <f t="shared" si="47"/>
        <v>0</v>
      </c>
      <c r="L170" s="171">
        <v>21</v>
      </c>
      <c r="M170" s="171">
        <f t="shared" si="48"/>
        <v>0</v>
      </c>
      <c r="N170" s="164">
        <v>0</v>
      </c>
      <c r="O170" s="164">
        <f t="shared" si="49"/>
        <v>0</v>
      </c>
      <c r="P170" s="164">
        <v>0</v>
      </c>
      <c r="Q170" s="164">
        <f t="shared" si="50"/>
        <v>0</v>
      </c>
      <c r="R170" s="164"/>
      <c r="S170" s="164"/>
      <c r="T170" s="165">
        <v>0.01</v>
      </c>
      <c r="U170" s="164">
        <f t="shared" si="51"/>
        <v>0.3</v>
      </c>
      <c r="V170" s="235" t="s">
        <v>395</v>
      </c>
      <c r="W170" s="236" t="s">
        <v>396</v>
      </c>
      <c r="X170" s="154"/>
      <c r="Y170" s="154"/>
      <c r="Z170" s="154"/>
      <c r="AA170" s="154"/>
      <c r="AB170" s="154"/>
      <c r="AC170" s="154"/>
      <c r="AD170" s="154"/>
      <c r="AE170" s="154" t="s">
        <v>102</v>
      </c>
      <c r="AF170" s="154"/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ht="22.5" outlineLevel="1" x14ac:dyDescent="0.2">
      <c r="A171" s="155">
        <v>98</v>
      </c>
      <c r="B171" s="162" t="s">
        <v>350</v>
      </c>
      <c r="C171" s="191" t="s">
        <v>351</v>
      </c>
      <c r="D171" s="164" t="s">
        <v>112</v>
      </c>
      <c r="E171" s="168">
        <v>30</v>
      </c>
      <c r="F171" s="170"/>
      <c r="G171" s="171">
        <f t="shared" si="45"/>
        <v>0</v>
      </c>
      <c r="H171" s="170"/>
      <c r="I171" s="171">
        <f t="shared" si="46"/>
        <v>0</v>
      </c>
      <c r="J171" s="170"/>
      <c r="K171" s="171">
        <f t="shared" si="47"/>
        <v>0</v>
      </c>
      <c r="L171" s="171">
        <v>21</v>
      </c>
      <c r="M171" s="171">
        <f t="shared" si="48"/>
        <v>0</v>
      </c>
      <c r="N171" s="164">
        <v>0</v>
      </c>
      <c r="O171" s="164">
        <f t="shared" si="49"/>
        <v>0</v>
      </c>
      <c r="P171" s="164">
        <v>0</v>
      </c>
      <c r="Q171" s="164">
        <f t="shared" si="50"/>
        <v>0</v>
      </c>
      <c r="R171" s="164"/>
      <c r="S171" s="164"/>
      <c r="T171" s="165">
        <v>8.3300000000000006E-3</v>
      </c>
      <c r="U171" s="164">
        <f t="shared" si="51"/>
        <v>0.25</v>
      </c>
      <c r="V171" s="235" t="s">
        <v>395</v>
      </c>
      <c r="W171" s="236" t="s">
        <v>396</v>
      </c>
      <c r="X171" s="154"/>
      <c r="Y171" s="154"/>
      <c r="Z171" s="154"/>
      <c r="AA171" s="154"/>
      <c r="AB171" s="154"/>
      <c r="AC171" s="154"/>
      <c r="AD171" s="154"/>
      <c r="AE171" s="154" t="s">
        <v>102</v>
      </c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ht="22.5" outlineLevel="1" x14ac:dyDescent="0.2">
      <c r="A172" s="155">
        <v>99</v>
      </c>
      <c r="B172" s="162" t="s">
        <v>352</v>
      </c>
      <c r="C172" s="191" t="s">
        <v>353</v>
      </c>
      <c r="D172" s="164" t="s">
        <v>354</v>
      </c>
      <c r="E172" s="168">
        <v>4500</v>
      </c>
      <c r="F172" s="170"/>
      <c r="G172" s="171">
        <f t="shared" si="45"/>
        <v>0</v>
      </c>
      <c r="H172" s="170"/>
      <c r="I172" s="171">
        <f t="shared" si="46"/>
        <v>0</v>
      </c>
      <c r="J172" s="170"/>
      <c r="K172" s="171">
        <f t="shared" si="47"/>
        <v>0</v>
      </c>
      <c r="L172" s="171">
        <v>21</v>
      </c>
      <c r="M172" s="171">
        <f t="shared" si="48"/>
        <v>0</v>
      </c>
      <c r="N172" s="164">
        <v>0</v>
      </c>
      <c r="O172" s="164">
        <f t="shared" si="49"/>
        <v>0</v>
      </c>
      <c r="P172" s="164">
        <v>0</v>
      </c>
      <c r="Q172" s="164">
        <f t="shared" si="50"/>
        <v>0</v>
      </c>
      <c r="R172" s="164"/>
      <c r="S172" s="164"/>
      <c r="T172" s="165">
        <v>0</v>
      </c>
      <c r="U172" s="164">
        <f t="shared" si="51"/>
        <v>0</v>
      </c>
      <c r="V172" s="235" t="s">
        <v>395</v>
      </c>
      <c r="W172" s="236" t="s">
        <v>396</v>
      </c>
      <c r="X172" s="154"/>
      <c r="Y172" s="154"/>
      <c r="Z172" s="154"/>
      <c r="AA172" s="154"/>
      <c r="AB172" s="154"/>
      <c r="AC172" s="154"/>
      <c r="AD172" s="154"/>
      <c r="AE172" s="154" t="s">
        <v>102</v>
      </c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x14ac:dyDescent="0.2">
      <c r="A173" s="156" t="s">
        <v>97</v>
      </c>
      <c r="B173" s="163" t="s">
        <v>68</v>
      </c>
      <c r="C173" s="192" t="s">
        <v>69</v>
      </c>
      <c r="D173" s="166"/>
      <c r="E173" s="169"/>
      <c r="F173" s="172"/>
      <c r="G173" s="172">
        <f>SUMIF(AE174:AE183,"&lt;&gt;NOR",G174:G183)</f>
        <v>0</v>
      </c>
      <c r="H173" s="172"/>
      <c r="I173" s="172">
        <f>SUM(I174:I183)</f>
        <v>0</v>
      </c>
      <c r="J173" s="172"/>
      <c r="K173" s="172">
        <f>SUM(K174:K183)</f>
        <v>0</v>
      </c>
      <c r="L173" s="172"/>
      <c r="M173" s="172">
        <f>SUM(M174:M183)</f>
        <v>0</v>
      </c>
      <c r="N173" s="166"/>
      <c r="O173" s="166">
        <f>SUM(O174:O183)</f>
        <v>9.1250099999999996</v>
      </c>
      <c r="P173" s="166"/>
      <c r="Q173" s="166">
        <f>SUM(Q174:Q183)</f>
        <v>0</v>
      </c>
      <c r="R173" s="166"/>
      <c r="S173" s="166"/>
      <c r="T173" s="167"/>
      <c r="U173" s="166">
        <f>SUM(U174:U183)</f>
        <v>75.56</v>
      </c>
      <c r="V173" s="233"/>
      <c r="W173" s="234"/>
      <c r="AE173" t="s">
        <v>98</v>
      </c>
    </row>
    <row r="174" spans="1:60" ht="22.5" outlineLevel="1" x14ac:dyDescent="0.2">
      <c r="A174" s="155">
        <v>100</v>
      </c>
      <c r="B174" s="162" t="s">
        <v>355</v>
      </c>
      <c r="C174" s="191" t="s">
        <v>356</v>
      </c>
      <c r="D174" s="164" t="s">
        <v>357</v>
      </c>
      <c r="E174" s="168">
        <v>1.4999999999999999E-2</v>
      </c>
      <c r="F174" s="170"/>
      <c r="G174" s="171">
        <f t="shared" ref="G174:G181" si="52">ROUND(E174*F174,2)</f>
        <v>0</v>
      </c>
      <c r="H174" s="170"/>
      <c r="I174" s="171">
        <f t="shared" ref="I174:I181" si="53">ROUND(E174*H174,2)</f>
        <v>0</v>
      </c>
      <c r="J174" s="170"/>
      <c r="K174" s="171">
        <f t="shared" ref="K174:K181" si="54">ROUND(E174*J174,2)</f>
        <v>0</v>
      </c>
      <c r="L174" s="171">
        <v>21</v>
      </c>
      <c r="M174" s="171">
        <f t="shared" ref="M174:M181" si="55">G174*(1+L174/100)</f>
        <v>0</v>
      </c>
      <c r="N174" s="164">
        <v>3.4209999999999997E-2</v>
      </c>
      <c r="O174" s="164">
        <f t="shared" ref="O174:O181" si="56">ROUND(E174*N174,5)</f>
        <v>5.1000000000000004E-4</v>
      </c>
      <c r="P174" s="164">
        <v>0</v>
      </c>
      <c r="Q174" s="164">
        <f t="shared" ref="Q174:Q181" si="57">ROUND(E174*P174,5)</f>
        <v>0</v>
      </c>
      <c r="R174" s="164"/>
      <c r="S174" s="164"/>
      <c r="T174" s="165">
        <v>4.7249999999999996</v>
      </c>
      <c r="U174" s="164">
        <f t="shared" ref="U174:U181" si="58">ROUND(E174*T174,2)</f>
        <v>7.0000000000000007E-2</v>
      </c>
      <c r="V174" s="237" t="s">
        <v>395</v>
      </c>
      <c r="W174" s="238" t="s">
        <v>396</v>
      </c>
      <c r="X174" s="154"/>
      <c r="Y174" s="154"/>
      <c r="Z174" s="154"/>
      <c r="AA174" s="154"/>
      <c r="AB174" s="154"/>
      <c r="AC174" s="154"/>
      <c r="AD174" s="154"/>
      <c r="AE174" s="154" t="s">
        <v>102</v>
      </c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ht="22.5" outlineLevel="1" x14ac:dyDescent="0.2">
      <c r="A175" s="155">
        <v>101</v>
      </c>
      <c r="B175" s="162" t="s">
        <v>358</v>
      </c>
      <c r="C175" s="191" t="s">
        <v>359</v>
      </c>
      <c r="D175" s="164" t="s">
        <v>112</v>
      </c>
      <c r="E175" s="168">
        <v>15</v>
      </c>
      <c r="F175" s="170"/>
      <c r="G175" s="171">
        <f t="shared" si="52"/>
        <v>0</v>
      </c>
      <c r="H175" s="170"/>
      <c r="I175" s="171">
        <f t="shared" si="53"/>
        <v>0</v>
      </c>
      <c r="J175" s="170"/>
      <c r="K175" s="171">
        <f t="shared" si="54"/>
        <v>0</v>
      </c>
      <c r="L175" s="171">
        <v>21</v>
      </c>
      <c r="M175" s="171">
        <f t="shared" si="55"/>
        <v>0</v>
      </c>
      <c r="N175" s="164">
        <v>0</v>
      </c>
      <c r="O175" s="164">
        <f t="shared" si="56"/>
        <v>0</v>
      </c>
      <c r="P175" s="164">
        <v>0</v>
      </c>
      <c r="Q175" s="164">
        <f t="shared" si="57"/>
        <v>0</v>
      </c>
      <c r="R175" s="164"/>
      <c r="S175" s="164"/>
      <c r="T175" s="165">
        <v>2.1198000000000001</v>
      </c>
      <c r="U175" s="164">
        <f t="shared" si="58"/>
        <v>31.8</v>
      </c>
      <c r="V175" s="237" t="s">
        <v>395</v>
      </c>
      <c r="W175" s="238" t="s">
        <v>396</v>
      </c>
      <c r="X175" s="154"/>
      <c r="Y175" s="154"/>
      <c r="Z175" s="154"/>
      <c r="AA175" s="154"/>
      <c r="AB175" s="154"/>
      <c r="AC175" s="154"/>
      <c r="AD175" s="154"/>
      <c r="AE175" s="154" t="s">
        <v>102</v>
      </c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ht="22.5" outlineLevel="1" x14ac:dyDescent="0.2">
      <c r="A176" s="155">
        <v>102</v>
      </c>
      <c r="B176" s="162" t="s">
        <v>360</v>
      </c>
      <c r="C176" s="191" t="s">
        <v>361</v>
      </c>
      <c r="D176" s="164" t="s">
        <v>112</v>
      </c>
      <c r="E176" s="168">
        <v>30</v>
      </c>
      <c r="F176" s="170"/>
      <c r="G176" s="171">
        <f t="shared" si="52"/>
        <v>0</v>
      </c>
      <c r="H176" s="170"/>
      <c r="I176" s="171">
        <f t="shared" si="53"/>
        <v>0</v>
      </c>
      <c r="J176" s="170"/>
      <c r="K176" s="171">
        <f t="shared" si="54"/>
        <v>0</v>
      </c>
      <c r="L176" s="171">
        <v>21</v>
      </c>
      <c r="M176" s="171">
        <f t="shared" si="55"/>
        <v>0</v>
      </c>
      <c r="N176" s="164">
        <v>1.09E-3</v>
      </c>
      <c r="O176" s="164">
        <f t="shared" si="56"/>
        <v>3.27E-2</v>
      </c>
      <c r="P176" s="164">
        <v>0</v>
      </c>
      <c r="Q176" s="164">
        <f t="shared" si="57"/>
        <v>0</v>
      </c>
      <c r="R176" s="164"/>
      <c r="S176" s="164"/>
      <c r="T176" s="165">
        <v>6.4000000000000001E-2</v>
      </c>
      <c r="U176" s="164">
        <f t="shared" si="58"/>
        <v>1.92</v>
      </c>
      <c r="V176" s="237" t="s">
        <v>395</v>
      </c>
      <c r="W176" s="238" t="s">
        <v>396</v>
      </c>
      <c r="X176" s="154"/>
      <c r="Y176" s="154"/>
      <c r="Z176" s="154"/>
      <c r="AA176" s="154"/>
      <c r="AB176" s="154"/>
      <c r="AC176" s="154"/>
      <c r="AD176" s="154"/>
      <c r="AE176" s="154" t="s">
        <v>102</v>
      </c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ht="22.5" outlineLevel="1" x14ac:dyDescent="0.2">
      <c r="A177" s="155">
        <v>103</v>
      </c>
      <c r="B177" s="162" t="s">
        <v>362</v>
      </c>
      <c r="C177" s="191" t="s">
        <v>363</v>
      </c>
      <c r="D177" s="164" t="s">
        <v>112</v>
      </c>
      <c r="E177" s="168">
        <v>15</v>
      </c>
      <c r="F177" s="170"/>
      <c r="G177" s="171">
        <f t="shared" si="52"/>
        <v>0</v>
      </c>
      <c r="H177" s="170"/>
      <c r="I177" s="171">
        <f t="shared" si="53"/>
        <v>0</v>
      </c>
      <c r="J177" s="170"/>
      <c r="K177" s="171">
        <f t="shared" si="54"/>
        <v>0</v>
      </c>
      <c r="L177" s="171">
        <v>21</v>
      </c>
      <c r="M177" s="171">
        <f t="shared" si="55"/>
        <v>0</v>
      </c>
      <c r="N177" s="164">
        <v>0</v>
      </c>
      <c r="O177" s="164">
        <f t="shared" si="56"/>
        <v>0</v>
      </c>
      <c r="P177" s="164">
        <v>0</v>
      </c>
      <c r="Q177" s="164">
        <f t="shared" si="57"/>
        <v>0</v>
      </c>
      <c r="R177" s="164"/>
      <c r="S177" s="164"/>
      <c r="T177" s="165">
        <v>0.40699999999999997</v>
      </c>
      <c r="U177" s="164">
        <f t="shared" si="58"/>
        <v>6.11</v>
      </c>
      <c r="V177" s="237" t="s">
        <v>395</v>
      </c>
      <c r="W177" s="238" t="s">
        <v>396</v>
      </c>
      <c r="X177" s="154"/>
      <c r="Y177" s="154"/>
      <c r="Z177" s="154"/>
      <c r="AA177" s="154"/>
      <c r="AB177" s="154"/>
      <c r="AC177" s="154"/>
      <c r="AD177" s="154"/>
      <c r="AE177" s="154" t="s">
        <v>102</v>
      </c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ht="22.5" outlineLevel="1" x14ac:dyDescent="0.2">
      <c r="A178" s="155">
        <v>104</v>
      </c>
      <c r="B178" s="162" t="s">
        <v>364</v>
      </c>
      <c r="C178" s="191" t="s">
        <v>365</v>
      </c>
      <c r="D178" s="164" t="s">
        <v>366</v>
      </c>
      <c r="E178" s="168">
        <v>1</v>
      </c>
      <c r="F178" s="170"/>
      <c r="G178" s="171">
        <f t="shared" si="52"/>
        <v>0</v>
      </c>
      <c r="H178" s="170"/>
      <c r="I178" s="171">
        <f t="shared" si="53"/>
        <v>0</v>
      </c>
      <c r="J178" s="170"/>
      <c r="K178" s="171">
        <f t="shared" si="54"/>
        <v>0</v>
      </c>
      <c r="L178" s="171">
        <v>21</v>
      </c>
      <c r="M178" s="171">
        <f t="shared" si="55"/>
        <v>0</v>
      </c>
      <c r="N178" s="164">
        <v>0</v>
      </c>
      <c r="O178" s="164">
        <f t="shared" si="56"/>
        <v>0</v>
      </c>
      <c r="P178" s="164">
        <v>0</v>
      </c>
      <c r="Q178" s="164">
        <f t="shared" si="57"/>
        <v>0</v>
      </c>
      <c r="R178" s="164"/>
      <c r="S178" s="164"/>
      <c r="T178" s="165">
        <v>0.66300000000000003</v>
      </c>
      <c r="U178" s="164">
        <f t="shared" si="58"/>
        <v>0.66</v>
      </c>
      <c r="V178" s="237" t="s">
        <v>395</v>
      </c>
      <c r="W178" s="238" t="s">
        <v>396</v>
      </c>
      <c r="X178" s="154"/>
      <c r="Y178" s="154"/>
      <c r="Z178" s="154"/>
      <c r="AA178" s="154"/>
      <c r="AB178" s="154"/>
      <c r="AC178" s="154"/>
      <c r="AD178" s="154"/>
      <c r="AE178" s="154" t="s">
        <v>102</v>
      </c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ht="22.5" outlineLevel="1" x14ac:dyDescent="0.2">
      <c r="A179" s="155">
        <v>105</v>
      </c>
      <c r="B179" s="162" t="s">
        <v>367</v>
      </c>
      <c r="C179" s="191" t="s">
        <v>368</v>
      </c>
      <c r="D179" s="164" t="s">
        <v>109</v>
      </c>
      <c r="E179" s="168">
        <v>1</v>
      </c>
      <c r="F179" s="170"/>
      <c r="G179" s="171">
        <f t="shared" si="52"/>
        <v>0</v>
      </c>
      <c r="H179" s="170"/>
      <c r="I179" s="171">
        <f t="shared" si="53"/>
        <v>0</v>
      </c>
      <c r="J179" s="170"/>
      <c r="K179" s="171">
        <f t="shared" si="54"/>
        <v>0</v>
      </c>
      <c r="L179" s="171">
        <v>21</v>
      </c>
      <c r="M179" s="171">
        <f t="shared" si="55"/>
        <v>0</v>
      </c>
      <c r="N179" s="164">
        <v>4.5458999999999996</v>
      </c>
      <c r="O179" s="164">
        <f t="shared" si="56"/>
        <v>4.5458999999999996</v>
      </c>
      <c r="P179" s="164">
        <v>0</v>
      </c>
      <c r="Q179" s="164">
        <f t="shared" si="57"/>
        <v>0</v>
      </c>
      <c r="R179" s="164"/>
      <c r="S179" s="164"/>
      <c r="T179" s="165">
        <v>17.5</v>
      </c>
      <c r="U179" s="164">
        <f t="shared" si="58"/>
        <v>17.5</v>
      </c>
      <c r="V179" s="237" t="s">
        <v>395</v>
      </c>
      <c r="W179" s="238" t="s">
        <v>396</v>
      </c>
      <c r="X179" s="154"/>
      <c r="Y179" s="154"/>
      <c r="Z179" s="154"/>
      <c r="AA179" s="154"/>
      <c r="AB179" s="154"/>
      <c r="AC179" s="154"/>
      <c r="AD179" s="154"/>
      <c r="AE179" s="154" t="s">
        <v>102</v>
      </c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ht="22.5" outlineLevel="1" x14ac:dyDescent="0.2">
      <c r="A180" s="155">
        <v>106</v>
      </c>
      <c r="B180" s="162" t="s">
        <v>369</v>
      </c>
      <c r="C180" s="191" t="s">
        <v>370</v>
      </c>
      <c r="D180" s="164" t="s">
        <v>109</v>
      </c>
      <c r="E180" s="168">
        <v>1</v>
      </c>
      <c r="F180" s="170"/>
      <c r="G180" s="171">
        <f t="shared" si="52"/>
        <v>0</v>
      </c>
      <c r="H180" s="170"/>
      <c r="I180" s="171">
        <f t="shared" si="53"/>
        <v>0</v>
      </c>
      <c r="J180" s="170"/>
      <c r="K180" s="171">
        <f t="shared" si="54"/>
        <v>0</v>
      </c>
      <c r="L180" s="171">
        <v>21</v>
      </c>
      <c r="M180" s="171">
        <f t="shared" si="55"/>
        <v>0</v>
      </c>
      <c r="N180" s="164">
        <v>4.5458999999999996</v>
      </c>
      <c r="O180" s="164">
        <f t="shared" si="56"/>
        <v>4.5458999999999996</v>
      </c>
      <c r="P180" s="164">
        <v>0</v>
      </c>
      <c r="Q180" s="164">
        <f t="shared" si="57"/>
        <v>0</v>
      </c>
      <c r="R180" s="164"/>
      <c r="S180" s="164"/>
      <c r="T180" s="165">
        <v>17.5</v>
      </c>
      <c r="U180" s="164">
        <f t="shared" si="58"/>
        <v>17.5</v>
      </c>
      <c r="V180" s="237" t="s">
        <v>395</v>
      </c>
      <c r="W180" s="238" t="s">
        <v>396</v>
      </c>
      <c r="X180" s="154"/>
      <c r="Y180" s="154"/>
      <c r="Z180" s="154"/>
      <c r="AA180" s="154"/>
      <c r="AB180" s="154"/>
      <c r="AC180" s="154"/>
      <c r="AD180" s="154"/>
      <c r="AE180" s="154" t="s">
        <v>102</v>
      </c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55">
        <v>107</v>
      </c>
      <c r="B181" s="162" t="s">
        <v>371</v>
      </c>
      <c r="C181" s="191" t="s">
        <v>372</v>
      </c>
      <c r="D181" s="164" t="s">
        <v>156</v>
      </c>
      <c r="E181" s="168">
        <v>1</v>
      </c>
      <c r="F181" s="170"/>
      <c r="G181" s="171">
        <f t="shared" si="52"/>
        <v>0</v>
      </c>
      <c r="H181" s="170"/>
      <c r="I181" s="171">
        <f t="shared" si="53"/>
        <v>0</v>
      </c>
      <c r="J181" s="170"/>
      <c r="K181" s="171">
        <f t="shared" si="54"/>
        <v>0</v>
      </c>
      <c r="L181" s="171">
        <v>21</v>
      </c>
      <c r="M181" s="171">
        <f t="shared" si="55"/>
        <v>0</v>
      </c>
      <c r="N181" s="164">
        <v>0</v>
      </c>
      <c r="O181" s="164">
        <f t="shared" si="56"/>
        <v>0</v>
      </c>
      <c r="P181" s="164">
        <v>0</v>
      </c>
      <c r="Q181" s="164">
        <f t="shared" si="57"/>
        <v>0</v>
      </c>
      <c r="R181" s="164"/>
      <c r="S181" s="164"/>
      <c r="T181" s="165">
        <v>0</v>
      </c>
      <c r="U181" s="164">
        <f t="shared" si="58"/>
        <v>0</v>
      </c>
      <c r="V181" s="237" t="s">
        <v>395</v>
      </c>
      <c r="W181" s="237" t="s">
        <v>397</v>
      </c>
      <c r="X181" s="154"/>
      <c r="Y181" s="154"/>
      <c r="Z181" s="154"/>
      <c r="AA181" s="154"/>
      <c r="AB181" s="154"/>
      <c r="AC181" s="154"/>
      <c r="AD181" s="154"/>
      <c r="AE181" s="154" t="s">
        <v>119</v>
      </c>
      <c r="AF181" s="154"/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55"/>
      <c r="B182" s="162"/>
      <c r="C182" s="303" t="s">
        <v>373</v>
      </c>
      <c r="D182" s="304"/>
      <c r="E182" s="305"/>
      <c r="F182" s="306"/>
      <c r="G182" s="307"/>
      <c r="H182" s="171"/>
      <c r="I182" s="171"/>
      <c r="J182" s="171"/>
      <c r="K182" s="171"/>
      <c r="L182" s="171"/>
      <c r="M182" s="171"/>
      <c r="N182" s="164"/>
      <c r="O182" s="164"/>
      <c r="P182" s="164"/>
      <c r="Q182" s="164"/>
      <c r="R182" s="164"/>
      <c r="S182" s="164"/>
      <c r="T182" s="165"/>
      <c r="U182" s="16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 t="s">
        <v>104</v>
      </c>
      <c r="AF182" s="154"/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7" t="str">
        <f>C182</f>
        <v xml:space="preserve"> 800x795x1220, víko litina</v>
      </c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55">
        <v>108</v>
      </c>
      <c r="B183" s="162" t="s">
        <v>374</v>
      </c>
      <c r="C183" s="191" t="s">
        <v>375</v>
      </c>
      <c r="D183" s="164" t="s">
        <v>156</v>
      </c>
      <c r="E183" s="168">
        <v>1</v>
      </c>
      <c r="F183" s="170"/>
      <c r="G183" s="171">
        <f>ROUND(E183*F183,2)</f>
        <v>0</v>
      </c>
      <c r="H183" s="170"/>
      <c r="I183" s="171">
        <f>ROUND(E183*H183,2)</f>
        <v>0</v>
      </c>
      <c r="J183" s="170"/>
      <c r="K183" s="171">
        <f>ROUND(E183*J183,2)</f>
        <v>0</v>
      </c>
      <c r="L183" s="171">
        <v>21</v>
      </c>
      <c r="M183" s="171">
        <f>G183*(1+L183/100)</f>
        <v>0</v>
      </c>
      <c r="N183" s="164">
        <v>0</v>
      </c>
      <c r="O183" s="164">
        <f>ROUND(E183*N183,5)</f>
        <v>0</v>
      </c>
      <c r="P183" s="164">
        <v>0</v>
      </c>
      <c r="Q183" s="164">
        <f>ROUND(E183*P183,5)</f>
        <v>0</v>
      </c>
      <c r="R183" s="164"/>
      <c r="S183" s="164"/>
      <c r="T183" s="165">
        <v>0</v>
      </c>
      <c r="U183" s="164">
        <f>ROUND(E183*T183,2)</f>
        <v>0</v>
      </c>
      <c r="V183" s="237" t="s">
        <v>395</v>
      </c>
      <c r="W183" s="237" t="s">
        <v>397</v>
      </c>
      <c r="X183" s="154"/>
      <c r="Y183" s="154"/>
      <c r="Z183" s="154"/>
      <c r="AA183" s="154"/>
      <c r="AB183" s="154"/>
      <c r="AC183" s="154"/>
      <c r="AD183" s="154"/>
      <c r="AE183" s="154" t="s">
        <v>119</v>
      </c>
      <c r="AF183" s="154"/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x14ac:dyDescent="0.2">
      <c r="A184" s="156" t="s">
        <v>97</v>
      </c>
      <c r="B184" s="163" t="s">
        <v>70</v>
      </c>
      <c r="C184" s="192" t="s">
        <v>27</v>
      </c>
      <c r="D184" s="166"/>
      <c r="E184" s="169"/>
      <c r="F184" s="172"/>
      <c r="G184" s="172">
        <f>SUMIF(AE185:AE189,"&lt;&gt;NOR",G185:G189)</f>
        <v>0</v>
      </c>
      <c r="H184" s="172"/>
      <c r="I184" s="172">
        <f>SUM(I185:I189)</f>
        <v>0</v>
      </c>
      <c r="J184" s="172"/>
      <c r="K184" s="172">
        <f>SUM(K185:K189)</f>
        <v>0</v>
      </c>
      <c r="L184" s="172"/>
      <c r="M184" s="172">
        <f>SUM(M185:M189)</f>
        <v>0</v>
      </c>
      <c r="N184" s="166"/>
      <c r="O184" s="166">
        <f>SUM(O185:O189)</f>
        <v>0</v>
      </c>
      <c r="P184" s="166"/>
      <c r="Q184" s="166">
        <f>SUM(Q185:Q189)</f>
        <v>0</v>
      </c>
      <c r="R184" s="166"/>
      <c r="S184" s="166"/>
      <c r="T184" s="167"/>
      <c r="U184" s="166">
        <f>SUM(U185:U189)</f>
        <v>0</v>
      </c>
      <c r="V184" s="246"/>
      <c r="W184" s="247"/>
      <c r="AE184" t="s">
        <v>98</v>
      </c>
    </row>
    <row r="185" spans="1:60" ht="22.5" outlineLevel="1" x14ac:dyDescent="0.2">
      <c r="A185" s="155">
        <v>109</v>
      </c>
      <c r="B185" s="162" t="s">
        <v>376</v>
      </c>
      <c r="C185" s="191" t="s">
        <v>377</v>
      </c>
      <c r="D185" s="164" t="s">
        <v>323</v>
      </c>
      <c r="E185" s="168">
        <v>8</v>
      </c>
      <c r="F185" s="170"/>
      <c r="G185" s="171">
        <f>ROUND(E185*F185,2)</f>
        <v>0</v>
      </c>
      <c r="H185" s="170"/>
      <c r="I185" s="171">
        <f>ROUND(E185*H185,2)</f>
        <v>0</v>
      </c>
      <c r="J185" s="170"/>
      <c r="K185" s="171">
        <f>ROUND(E185*J185,2)</f>
        <v>0</v>
      </c>
      <c r="L185" s="171">
        <v>21</v>
      </c>
      <c r="M185" s="171">
        <f>G185*(1+L185/100)</f>
        <v>0</v>
      </c>
      <c r="N185" s="164">
        <v>0</v>
      </c>
      <c r="O185" s="164">
        <f>ROUND(E185*N185,5)</f>
        <v>0</v>
      </c>
      <c r="P185" s="164">
        <v>0</v>
      </c>
      <c r="Q185" s="164">
        <f>ROUND(E185*P185,5)</f>
        <v>0</v>
      </c>
      <c r="R185" s="164"/>
      <c r="S185" s="164"/>
      <c r="T185" s="165">
        <v>0</v>
      </c>
      <c r="U185" s="164">
        <f>ROUND(E185*T185,2)</f>
        <v>0</v>
      </c>
      <c r="V185" s="240" t="s">
        <v>395</v>
      </c>
      <c r="W185" s="242" t="s">
        <v>396</v>
      </c>
      <c r="X185" s="154"/>
      <c r="Y185" s="154"/>
      <c r="Z185" s="154"/>
      <c r="AA185" s="154"/>
      <c r="AB185" s="154"/>
      <c r="AC185" s="154"/>
      <c r="AD185" s="154"/>
      <c r="AE185" s="154" t="s">
        <v>102</v>
      </c>
      <c r="AF185" s="154"/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ht="22.5" outlineLevel="1" x14ac:dyDescent="0.2">
      <c r="A186" s="155">
        <v>110</v>
      </c>
      <c r="B186" s="162" t="s">
        <v>378</v>
      </c>
      <c r="C186" s="191" t="s">
        <v>379</v>
      </c>
      <c r="D186" s="164" t="s">
        <v>323</v>
      </c>
      <c r="E186" s="168">
        <v>8</v>
      </c>
      <c r="F186" s="170"/>
      <c r="G186" s="171">
        <f>ROUND(E186*F186,2)</f>
        <v>0</v>
      </c>
      <c r="H186" s="170"/>
      <c r="I186" s="171">
        <f>ROUND(E186*H186,2)</f>
        <v>0</v>
      </c>
      <c r="J186" s="170"/>
      <c r="K186" s="171">
        <f>ROUND(E186*J186,2)</f>
        <v>0</v>
      </c>
      <c r="L186" s="171">
        <v>21</v>
      </c>
      <c r="M186" s="171">
        <f>G186*(1+L186/100)</f>
        <v>0</v>
      </c>
      <c r="N186" s="164">
        <v>0</v>
      </c>
      <c r="O186" s="164">
        <f>ROUND(E186*N186,5)</f>
        <v>0</v>
      </c>
      <c r="P186" s="164">
        <v>0</v>
      </c>
      <c r="Q186" s="164">
        <f>ROUND(E186*P186,5)</f>
        <v>0</v>
      </c>
      <c r="R186" s="164"/>
      <c r="S186" s="164"/>
      <c r="T186" s="165">
        <v>0</v>
      </c>
      <c r="U186" s="164">
        <f>ROUND(E186*T186,2)</f>
        <v>0</v>
      </c>
      <c r="V186" s="240" t="s">
        <v>395</v>
      </c>
      <c r="W186" s="242" t="s">
        <v>396</v>
      </c>
      <c r="X186" s="154"/>
      <c r="Y186" s="154"/>
      <c r="Z186" s="154"/>
      <c r="AA186" s="154"/>
      <c r="AB186" s="154"/>
      <c r="AC186" s="154"/>
      <c r="AD186" s="154"/>
      <c r="AE186" s="154" t="s">
        <v>102</v>
      </c>
      <c r="AF186" s="154"/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ht="22.5" outlineLevel="1" x14ac:dyDescent="0.2">
      <c r="A187" s="155">
        <v>111</v>
      </c>
      <c r="B187" s="162" t="s">
        <v>380</v>
      </c>
      <c r="C187" s="191" t="s">
        <v>381</v>
      </c>
      <c r="D187" s="164" t="s">
        <v>323</v>
      </c>
      <c r="E187" s="168">
        <v>8</v>
      </c>
      <c r="F187" s="170"/>
      <c r="G187" s="171">
        <f>ROUND(E187*F187,2)</f>
        <v>0</v>
      </c>
      <c r="H187" s="170"/>
      <c r="I187" s="171">
        <f>ROUND(E187*H187,2)</f>
        <v>0</v>
      </c>
      <c r="J187" s="170"/>
      <c r="K187" s="171">
        <f>ROUND(E187*J187,2)</f>
        <v>0</v>
      </c>
      <c r="L187" s="171">
        <v>21</v>
      </c>
      <c r="M187" s="171">
        <f>G187*(1+L187/100)</f>
        <v>0</v>
      </c>
      <c r="N187" s="164">
        <v>0</v>
      </c>
      <c r="O187" s="164">
        <f>ROUND(E187*N187,5)</f>
        <v>0</v>
      </c>
      <c r="P187" s="164">
        <v>0</v>
      </c>
      <c r="Q187" s="164">
        <f>ROUND(E187*P187,5)</f>
        <v>0</v>
      </c>
      <c r="R187" s="164"/>
      <c r="S187" s="164"/>
      <c r="T187" s="165">
        <v>0</v>
      </c>
      <c r="U187" s="164">
        <f>ROUND(E187*T187,2)</f>
        <v>0</v>
      </c>
      <c r="V187" s="240" t="s">
        <v>395</v>
      </c>
      <c r="W187" s="242" t="s">
        <v>396</v>
      </c>
      <c r="X187" s="154"/>
      <c r="Y187" s="154"/>
      <c r="Z187" s="154"/>
      <c r="AA187" s="154"/>
      <c r="AB187" s="154"/>
      <c r="AC187" s="154"/>
      <c r="AD187" s="154"/>
      <c r="AE187" s="154" t="s">
        <v>102</v>
      </c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ht="22.5" outlineLevel="1" x14ac:dyDescent="0.2">
      <c r="A188" s="155"/>
      <c r="B188" s="162"/>
      <c r="C188" s="303" t="s">
        <v>382</v>
      </c>
      <c r="D188" s="304"/>
      <c r="E188" s="305"/>
      <c r="F188" s="306"/>
      <c r="G188" s="307"/>
      <c r="H188" s="171"/>
      <c r="I188" s="171"/>
      <c r="J188" s="171"/>
      <c r="K188" s="171"/>
      <c r="L188" s="171"/>
      <c r="M188" s="171"/>
      <c r="N188" s="164"/>
      <c r="O188" s="164"/>
      <c r="P188" s="164"/>
      <c r="Q188" s="164"/>
      <c r="R188" s="164"/>
      <c r="S188" s="164"/>
      <c r="T188" s="165"/>
      <c r="U188" s="164"/>
      <c r="V188" s="240" t="s">
        <v>395</v>
      </c>
      <c r="W188" s="242" t="s">
        <v>396</v>
      </c>
      <c r="X188" s="154"/>
      <c r="Y188" s="154"/>
      <c r="Z188" s="154"/>
      <c r="AA188" s="154"/>
      <c r="AB188" s="154"/>
      <c r="AC188" s="154"/>
      <c r="AD188" s="154"/>
      <c r="AE188" s="154" t="s">
        <v>104</v>
      </c>
      <c r="AF188" s="154"/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7" t="str">
        <f>C188</f>
        <v>Výrobní dokumentace</v>
      </c>
      <c r="BB188" s="154"/>
      <c r="BC188" s="154"/>
      <c r="BD188" s="154"/>
      <c r="BE188" s="154"/>
      <c r="BF188" s="154"/>
      <c r="BG188" s="154"/>
      <c r="BH188" s="154"/>
    </row>
    <row r="189" spans="1:60" ht="22.5" outlineLevel="1" x14ac:dyDescent="0.2">
      <c r="A189" s="180">
        <v>112</v>
      </c>
      <c r="B189" s="181" t="s">
        <v>383</v>
      </c>
      <c r="C189" s="193" t="s">
        <v>384</v>
      </c>
      <c r="D189" s="182" t="s">
        <v>323</v>
      </c>
      <c r="E189" s="183">
        <v>4</v>
      </c>
      <c r="F189" s="184"/>
      <c r="G189" s="185">
        <f>ROUND(E189*F189,2)</f>
        <v>0</v>
      </c>
      <c r="H189" s="184"/>
      <c r="I189" s="185">
        <f>ROUND(E189*H189,2)</f>
        <v>0</v>
      </c>
      <c r="J189" s="184"/>
      <c r="K189" s="185">
        <f>ROUND(E189*J189,2)</f>
        <v>0</v>
      </c>
      <c r="L189" s="185">
        <v>21</v>
      </c>
      <c r="M189" s="185">
        <f>G189*(1+L189/100)</f>
        <v>0</v>
      </c>
      <c r="N189" s="182">
        <v>0</v>
      </c>
      <c r="O189" s="182">
        <f>ROUND(E189*N189,5)</f>
        <v>0</v>
      </c>
      <c r="P189" s="182">
        <v>0</v>
      </c>
      <c r="Q189" s="182">
        <f>ROUND(E189*P189,5)</f>
        <v>0</v>
      </c>
      <c r="R189" s="182"/>
      <c r="S189" s="182"/>
      <c r="T189" s="186">
        <v>0</v>
      </c>
      <c r="U189" s="182">
        <f>ROUND(E189*T189,2)</f>
        <v>0</v>
      </c>
      <c r="V189" s="241" t="s">
        <v>395</v>
      </c>
      <c r="W189" s="243" t="s">
        <v>396</v>
      </c>
      <c r="X189" s="154"/>
      <c r="Y189" s="154"/>
      <c r="Z189" s="154"/>
      <c r="AA189" s="154"/>
      <c r="AB189" s="154"/>
      <c r="AC189" s="154"/>
      <c r="AD189" s="154"/>
      <c r="AE189" s="154" t="s">
        <v>102</v>
      </c>
      <c r="AF189" s="154"/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x14ac:dyDescent="0.2">
      <c r="A190" s="6"/>
      <c r="B190" s="7" t="s">
        <v>389</v>
      </c>
      <c r="C190" s="194" t="s">
        <v>389</v>
      </c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239"/>
      <c r="W190" s="239"/>
      <c r="AC190">
        <v>15</v>
      </c>
      <c r="AD190">
        <v>21</v>
      </c>
    </row>
    <row r="191" spans="1:60" x14ac:dyDescent="0.2">
      <c r="A191" s="187"/>
      <c r="B191" s="188">
        <v>26</v>
      </c>
      <c r="C191" s="195" t="s">
        <v>389</v>
      </c>
      <c r="D191" s="189"/>
      <c r="E191" s="189"/>
      <c r="F191" s="189"/>
      <c r="G191" s="190">
        <f>G8+G13+G173+G184</f>
        <v>0</v>
      </c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244"/>
      <c r="W191" s="245"/>
      <c r="AC191">
        <f>SUMIF(L7:L189,AC190,G7:G189)</f>
        <v>0</v>
      </c>
      <c r="AD191">
        <f>SUMIF(L7:L189,AD190,G7:G189)</f>
        <v>0</v>
      </c>
      <c r="AE191" t="s">
        <v>390</v>
      </c>
    </row>
    <row r="192" spans="1:60" x14ac:dyDescent="0.2">
      <c r="A192" s="6"/>
      <c r="B192" s="7" t="s">
        <v>389</v>
      </c>
      <c r="C192" s="194" t="s">
        <v>389</v>
      </c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  <row r="193" spans="1:31" x14ac:dyDescent="0.2">
      <c r="A193" s="6"/>
      <c r="B193" s="7" t="s">
        <v>389</v>
      </c>
      <c r="C193" s="194" t="s">
        <v>389</v>
      </c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31" x14ac:dyDescent="0.2">
      <c r="A194" s="327"/>
      <c r="B194" s="327"/>
      <c r="C194" s="328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1" x14ac:dyDescent="0.2">
      <c r="A195" s="315" t="s">
        <v>398</v>
      </c>
      <c r="B195" s="316"/>
      <c r="C195" s="317"/>
      <c r="D195" s="316"/>
      <c r="E195" s="316"/>
      <c r="F195" s="316"/>
      <c r="G195" s="318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AE195" t="s">
        <v>391</v>
      </c>
    </row>
    <row r="196" spans="1:31" x14ac:dyDescent="0.2">
      <c r="A196" s="319"/>
      <c r="B196" s="320"/>
      <c r="C196" s="321"/>
      <c r="D196" s="320"/>
      <c r="E196" s="320"/>
      <c r="F196" s="320"/>
      <c r="G196" s="322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31" x14ac:dyDescent="0.2">
      <c r="A197" s="319"/>
      <c r="B197" s="320"/>
      <c r="C197" s="321"/>
      <c r="D197" s="320"/>
      <c r="E197" s="320"/>
      <c r="F197" s="320"/>
      <c r="G197" s="322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31" x14ac:dyDescent="0.2">
      <c r="A198" s="319"/>
      <c r="B198" s="320"/>
      <c r="C198" s="321"/>
      <c r="D198" s="320"/>
      <c r="E198" s="320"/>
      <c r="F198" s="320"/>
      <c r="G198" s="322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31" ht="147.75" customHeight="1" x14ac:dyDescent="0.2">
      <c r="A199" s="323"/>
      <c r="B199" s="324"/>
      <c r="C199" s="325"/>
      <c r="D199" s="324"/>
      <c r="E199" s="324"/>
      <c r="F199" s="324"/>
      <c r="G199" s="32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31" x14ac:dyDescent="0.2">
      <c r="A200" s="6"/>
      <c r="B200" s="7" t="s">
        <v>389</v>
      </c>
      <c r="C200" s="194" t="s">
        <v>389</v>
      </c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31" x14ac:dyDescent="0.2">
      <c r="C201" s="196"/>
      <c r="AE201" t="s">
        <v>392</v>
      </c>
    </row>
  </sheetData>
  <mergeCells count="72">
    <mergeCell ref="A195:G199"/>
    <mergeCell ref="C139:G139"/>
    <mergeCell ref="C146:G146"/>
    <mergeCell ref="C148:G148"/>
    <mergeCell ref="C151:G151"/>
    <mergeCell ref="C152:G152"/>
    <mergeCell ref="C153:G153"/>
    <mergeCell ref="C160:G160"/>
    <mergeCell ref="C162:G162"/>
    <mergeCell ref="C182:G182"/>
    <mergeCell ref="C188:G188"/>
    <mergeCell ref="A194:C194"/>
    <mergeCell ref="C134:G134"/>
    <mergeCell ref="C117:G117"/>
    <mergeCell ref="C119:G119"/>
    <mergeCell ref="C123:G123"/>
    <mergeCell ref="C124:G124"/>
    <mergeCell ref="C125:G125"/>
    <mergeCell ref="C126:G126"/>
    <mergeCell ref="C127:G127"/>
    <mergeCell ref="C128:G128"/>
    <mergeCell ref="C129:G129"/>
    <mergeCell ref="C130:G130"/>
    <mergeCell ref="C131:G131"/>
    <mergeCell ref="C115:G115"/>
    <mergeCell ref="C104:G104"/>
    <mergeCell ref="C105:G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14:G114"/>
    <mergeCell ref="C103:G103"/>
    <mergeCell ref="C91:G91"/>
    <mergeCell ref="C92:G92"/>
    <mergeCell ref="C93:G93"/>
    <mergeCell ref="C94:G94"/>
    <mergeCell ref="C95:G95"/>
    <mergeCell ref="C96:G96"/>
    <mergeCell ref="C97:G97"/>
    <mergeCell ref="C99:G99"/>
    <mergeCell ref="C100:G100"/>
    <mergeCell ref="C101:G101"/>
    <mergeCell ref="C102:G102"/>
    <mergeCell ref="C90:G90"/>
    <mergeCell ref="C36:G36"/>
    <mergeCell ref="C38:G38"/>
    <mergeCell ref="C44:G44"/>
    <mergeCell ref="C47:G47"/>
    <mergeCell ref="C54:G54"/>
    <mergeCell ref="C66:G66"/>
    <mergeCell ref="C68:G68"/>
    <mergeCell ref="C86:G86"/>
    <mergeCell ref="C87:G87"/>
    <mergeCell ref="C88:G88"/>
    <mergeCell ref="C89:G89"/>
    <mergeCell ref="C34:G34"/>
    <mergeCell ref="A1:G1"/>
    <mergeCell ref="C2:G2"/>
    <mergeCell ref="C3:G3"/>
    <mergeCell ref="C4:G4"/>
    <mergeCell ref="C10:G10"/>
    <mergeCell ref="C12:G12"/>
    <mergeCell ref="C15:G15"/>
    <mergeCell ref="C17:G17"/>
    <mergeCell ref="C19:G19"/>
    <mergeCell ref="C31:G31"/>
    <mergeCell ref="C32:G32"/>
  </mergeCells>
  <pageMargins left="0.59055118110236204" right="0.39370078740157499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Rekapitulace</vt:lpstr>
      <vt:lpstr>VzorPolozky</vt:lpstr>
      <vt:lpstr>Rozpočet Pol</vt:lpstr>
      <vt:lpstr>Rekapitulace!CelkemDPHVypocet</vt:lpstr>
      <vt:lpstr>CenaCelkem</vt:lpstr>
      <vt:lpstr>CenaCelkemBezDPH</vt:lpstr>
      <vt:lpstr>Rekapitulace!CenaCelkemVypocet</vt:lpstr>
      <vt:lpstr>cisloobjektu</vt:lpstr>
      <vt:lpstr>Rekapitulace!CisloStavby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Rekapitulace!Oblast_tisku</vt:lpstr>
      <vt:lpstr>'Rozpočet Pol'!Oblast_tisku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2018-07-27T13:15:30Z</cp:lastPrinted>
  <dcterms:created xsi:type="dcterms:W3CDTF">2009-04-08T07:15:50Z</dcterms:created>
  <dcterms:modified xsi:type="dcterms:W3CDTF">2018-07-27T13:27:25Z</dcterms:modified>
</cp:coreProperties>
</file>