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050" windowWidth="20115" windowHeight="1425" firstSheet="1" activeTab="1"/>
  </bookViews>
  <sheets>
    <sheet name="Kumulativní rozpočet" sheetId="11" r:id="rId1"/>
    <sheet name="Slepý Krycí list" sheetId="7" r:id="rId2"/>
    <sheet name="Slepý rozpočet" sheetId="6" r:id="rId3"/>
    <sheet name="Slepý rostliny" sheetId="9" r:id="rId4"/>
  </sheets>
  <definedNames/>
  <calcPr calcId="144525"/>
</workbook>
</file>

<file path=xl/sharedStrings.xml><?xml version="1.0" encoding="utf-8"?>
<sst xmlns="http://schemas.openxmlformats.org/spreadsheetml/2006/main" count="557" uniqueCount="275">
  <si>
    <t>akce:</t>
  </si>
  <si>
    <t>katastrální území:</t>
  </si>
  <si>
    <t>investor:</t>
  </si>
  <si>
    <t>zpracovatel:</t>
  </si>
  <si>
    <t>Ing. Tereza Friedlová</t>
  </si>
  <si>
    <t>datum zpracování:</t>
  </si>
  <si>
    <t>odpovědný projektant:</t>
  </si>
  <si>
    <t>číslo položky</t>
  </si>
  <si>
    <t>název latinský</t>
  </si>
  <si>
    <t>název český</t>
  </si>
  <si>
    <t>velikost</t>
  </si>
  <si>
    <t>výs./ks</t>
  </si>
  <si>
    <t>cena/ks</t>
  </si>
  <si>
    <t>celkem</t>
  </si>
  <si>
    <t>Uvedené ceny jsou průměrné velkoobchodní ceny na trhu.</t>
  </si>
  <si>
    <t>Rozpočet kalkuluje s rostlinnými jedinci již plně zajištěnými, u kterých bude minimální riziko neujetí za předpokladu požadované následné péče.</t>
  </si>
  <si>
    <t>Značné snížení rozpočtu je možné, budou-li využity méně vyvinuté a méně vzrostlé rostliny, avšak na úkor vizuálního efektu a pozdějších možných náhrad neujatých jedinců.</t>
  </si>
  <si>
    <t>Kvalita, tedy i jejich následný rozvoj, je garantován pouze u rostlin námi zakoupených.</t>
  </si>
  <si>
    <t>Legenda:</t>
  </si>
  <si>
    <t xml:space="preserve">ko </t>
  </si>
  <si>
    <t>kontejner</t>
  </si>
  <si>
    <t>dtbal</t>
  </si>
  <si>
    <t>drátěnný bal</t>
  </si>
  <si>
    <t xml:space="preserve">zb, bal </t>
  </si>
  <si>
    <t>rostliny s balem</t>
  </si>
  <si>
    <t>pk</t>
  </si>
  <si>
    <t>prostokořenný</t>
  </si>
  <si>
    <t>PS</t>
  </si>
  <si>
    <t>polosolitera</t>
  </si>
  <si>
    <t>kts</t>
  </si>
  <si>
    <t>keřové tvary stromů</t>
  </si>
  <si>
    <t>ktk</t>
  </si>
  <si>
    <t>kmené tvary keřů</t>
  </si>
  <si>
    <t>pyr</t>
  </si>
  <si>
    <t>pyramida u stromů</t>
  </si>
  <si>
    <t>ok</t>
  </si>
  <si>
    <t>obvod kmínku 8+ až 30+</t>
  </si>
  <si>
    <t>v </t>
  </si>
  <si>
    <t>výška 15 až 300cm</t>
  </si>
  <si>
    <t>2xp</t>
  </si>
  <si>
    <t>počet přesazení</t>
  </si>
  <si>
    <t>Pnd</t>
  </si>
  <si>
    <t>pnoucí rostlina</t>
  </si>
  <si>
    <t>Výh3</t>
  </si>
  <si>
    <t>počet výhonů</t>
  </si>
  <si>
    <t xml:space="preserve">h </t>
  </si>
  <si>
    <t>hrnkované rostliny</t>
  </si>
  <si>
    <t>polokmen</t>
  </si>
  <si>
    <t>1/2km značí stromek na polokmínku (výška kmene 100 – 120 cm)</t>
  </si>
  <si>
    <t>vysokokmen</t>
  </si>
  <si>
    <t>specifikace ovocné dřeviny, bez specifického označení, popř. s označením obvodu kmínku</t>
  </si>
  <si>
    <t>rostlinný materiál</t>
  </si>
  <si>
    <t>cena bez DPH</t>
  </si>
  <si>
    <t>cena s DPH</t>
  </si>
  <si>
    <t>celkem za realizaci</t>
  </si>
  <si>
    <t xml:space="preserve">                       Položka</t>
  </si>
  <si>
    <t>množství</t>
  </si>
  <si>
    <t>jednotková cena/ Kč</t>
  </si>
  <si>
    <t>cena celkem/ Kč</t>
  </si>
  <si>
    <t>pořadové číslo</t>
  </si>
  <si>
    <t>číslo položky dle ceníku</t>
  </si>
  <si>
    <t>zkrácený popis položky</t>
  </si>
  <si>
    <t>m.j.</t>
  </si>
  <si>
    <t>dodávka</t>
  </si>
  <si>
    <t>*</t>
  </si>
  <si>
    <t>výsadba zeleně (ceny bez sazenic)</t>
  </si>
  <si>
    <t>ks</t>
  </si>
  <si>
    <t>specifikace</t>
  </si>
  <si>
    <r>
      <t>m</t>
    </r>
    <r>
      <rPr>
        <vertAlign val="superscript"/>
        <sz val="8"/>
        <rFont val="Arial"/>
        <family val="2"/>
      </rPr>
      <t>3</t>
    </r>
  </si>
  <si>
    <t>185 85-1111</t>
  </si>
  <si>
    <t>dovoz vody pro zálivku rostlin na vzdálenost do 6 000 m</t>
  </si>
  <si>
    <t>185 80-4311</t>
  </si>
  <si>
    <r>
      <t>zalití rostlin vodou, plochy jednotlivě do 20 m</t>
    </r>
    <r>
      <rPr>
        <vertAlign val="superscript"/>
        <sz val="8"/>
        <rFont val="Arial"/>
        <family val="2"/>
      </rPr>
      <t>2</t>
    </r>
  </si>
  <si>
    <t>185 80-2114</t>
  </si>
  <si>
    <t>hnojení výsadbové jamky granulovaným kravským/ koňským hnojem</t>
  </si>
  <si>
    <t>t</t>
  </si>
  <si>
    <t>granulovaný kravský/ koňský hnůj</t>
  </si>
  <si>
    <t>kg</t>
  </si>
  <si>
    <r>
      <t>m</t>
    </r>
    <r>
      <rPr>
        <vertAlign val="superscript"/>
        <sz val="8"/>
        <rFont val="Arial"/>
        <family val="2"/>
      </rPr>
      <t>2</t>
    </r>
  </si>
  <si>
    <t>mulčovací štěpka</t>
  </si>
  <si>
    <r>
      <t>zalití rostlin vodou do kořenové mísy, plochy jednotlivě do 20 m</t>
    </r>
    <r>
      <rPr>
        <vertAlign val="superscript"/>
        <sz val="8"/>
        <rFont val="Arial"/>
        <family val="2"/>
      </rPr>
      <t>2</t>
    </r>
  </si>
  <si>
    <t>zálivková voda (10 l/ 1 ks)</t>
  </si>
  <si>
    <t>Mezisoučet - výsadba zeleně</t>
  </si>
  <si>
    <t>Mezisoučet - rostlinný materiál</t>
  </si>
  <si>
    <t>obdělání půdy válením v rovině nebo ve svahu do 1:5</t>
  </si>
  <si>
    <t>vertikutace trávníku s dosevem osiva</t>
  </si>
  <si>
    <t>výsadba keře s balem v rovině při průměru balu přes 100 do 200 mm</t>
  </si>
  <si>
    <t>realizace kořenové mísy d=0,5 m kolem kmínku</t>
  </si>
  <si>
    <t>zálivková voda (5 l/ 1 ks)</t>
  </si>
  <si>
    <t>aplikace výchovného, popř. zdravotního řezu</t>
  </si>
  <si>
    <t>Celkem za realizaci bez DPH</t>
  </si>
  <si>
    <t>183 40-3153</t>
  </si>
  <si>
    <t>hod</t>
  </si>
  <si>
    <t>výsadba zeleně</t>
  </si>
  <si>
    <t>příprava území</t>
  </si>
  <si>
    <t>Mezisoučet - příprava území</t>
  </si>
  <si>
    <t>uklizení pozemku od odpadků a rostlinných zbytků s odnosem na kontejner ve vzdálnosti do 100 m</t>
  </si>
  <si>
    <t>V ceně nejsou zahrnuty náklady za dopravu osob, materiálu, zábor staveniště, na dočasnou skládku a manipulační plochu staveniště, odvoz odpadu, recyklační poplatky za odpad, manipulace materiálem.</t>
  </si>
  <si>
    <t>kpl</t>
  </si>
  <si>
    <t>technologie</t>
  </si>
  <si>
    <t>183 40-6214</t>
  </si>
  <si>
    <t>ha</t>
  </si>
  <si>
    <t>184 10-2111</t>
  </si>
  <si>
    <t>služba</t>
  </si>
  <si>
    <t>184 80-6111</t>
  </si>
  <si>
    <t>183 40-3161</t>
  </si>
  <si>
    <t>111 21-2131</t>
  </si>
  <si>
    <t>odstranění pařezu s odklizením odpadu a následnou úpravou terénu v rovině o průměru pařezu do 200 mm</t>
  </si>
  <si>
    <t>112 20-1111</t>
  </si>
  <si>
    <t>obdělání půdy hrabáním v rovině</t>
  </si>
  <si>
    <r>
      <t>hloubení jamky pro výsadbu keře v hornině 1 až 4 bez výměny půdy v rovině s objemem do 0,01 m</t>
    </r>
    <r>
      <rPr>
        <vertAlign val="superscript"/>
        <sz val="8"/>
        <rFont val="Arial"/>
        <family val="2"/>
      </rPr>
      <t>3</t>
    </r>
  </si>
  <si>
    <t>Atelier GAIA</t>
  </si>
  <si>
    <t>projektant:</t>
  </si>
  <si>
    <t>v 40-60, ko</t>
  </si>
  <si>
    <t>183 20-4115</t>
  </si>
  <si>
    <t>dokončovací péče</t>
  </si>
  <si>
    <t>opakování 3x/ rok</t>
  </si>
  <si>
    <t>ošetření vysazených rostlin, t.j. odplevelení s nakypřením nebo vypletí, odstranění poškozených částí dřeviny s případným složením odpadu na hromady, naložením na dopravní prostředek, odvozem do 20 km a se složením, v rovině nebo ve svahu do 1:1</t>
  </si>
  <si>
    <t>opakování 10x/ rok</t>
  </si>
  <si>
    <t>dovoz vody pro zálivku rostlin-keřů na vzdálenost do 6 000 m</t>
  </si>
  <si>
    <t>zpracoval:</t>
  </si>
  <si>
    <t>schválil:</t>
  </si>
  <si>
    <t>184 92-1093</t>
  </si>
  <si>
    <t>183 10-1111</t>
  </si>
  <si>
    <t>183 40-3114</t>
  </si>
  <si>
    <t>obdělání půdy kultivátorováním v rovině</t>
  </si>
  <si>
    <t>obdělání půdy rytím v rovině - slepá místa po mechanizaci (cca 5 %)</t>
  </si>
  <si>
    <t>183 40-3131</t>
  </si>
  <si>
    <t>SLEPÝ  ROZPOČET  ROSTLINNÉHO  MATERIÁLU</t>
  </si>
  <si>
    <t>zdravotní řez dřevin k zajištění provozní bezpečnosti, II. kategorie - dřeviny listnaté</t>
  </si>
  <si>
    <t>183 10-1114</t>
  </si>
  <si>
    <t>stromy listnaté opadavé:</t>
  </si>
  <si>
    <t>keře listnaté opadavé:</t>
  </si>
  <si>
    <t>Celkem - keře listnaté opadavé</t>
  </si>
  <si>
    <t>Celkem - stromy listnaté opadavé</t>
  </si>
  <si>
    <t>ostatní</t>
  </si>
  <si>
    <t>dovoz vody pro zálivku rostlin-stromy na vzdálenost do 6 000 m</t>
  </si>
  <si>
    <t>rostlinný materiál - stromy (listnaté opadavé)</t>
  </si>
  <si>
    <t>půdopokryvné rostliny:</t>
  </si>
  <si>
    <t>Celkem - půdopokryvné rostliny</t>
  </si>
  <si>
    <t>Vinca minor</t>
  </si>
  <si>
    <t>barvínek menší</t>
  </si>
  <si>
    <t>botanický druh</t>
  </si>
  <si>
    <t>Celkem bez DPH</t>
  </si>
  <si>
    <t>Acer platanoides</t>
  </si>
  <si>
    <t>javor mléč</t>
  </si>
  <si>
    <t>Alnus glutinosa</t>
  </si>
  <si>
    <t>olše lepkavá</t>
  </si>
  <si>
    <t>Carpinus betulus</t>
  </si>
  <si>
    <t>habr obecný</t>
  </si>
  <si>
    <t>Quercus petraea</t>
  </si>
  <si>
    <t>dub zimní</t>
  </si>
  <si>
    <t>Tilia cordata</t>
  </si>
  <si>
    <t>lípa srdčitá</t>
  </si>
  <si>
    <t>Sorbus torminalis</t>
  </si>
  <si>
    <t>jeřáb břek</t>
  </si>
  <si>
    <t>Ulmus minor</t>
  </si>
  <si>
    <t>jilm habrolistý</t>
  </si>
  <si>
    <t>ok 10-12, dtbal</t>
  </si>
  <si>
    <t>stromy jehličnaté:</t>
  </si>
  <si>
    <t>Celkem - stromy jehličnaté</t>
  </si>
  <si>
    <t>Pinus sylvestris</t>
  </si>
  <si>
    <t>borovice lesní</t>
  </si>
  <si>
    <t>Taxus baccata</t>
  </si>
  <si>
    <t>tis červený</t>
  </si>
  <si>
    <t>v 100-150, dtbal</t>
  </si>
  <si>
    <t>Viburnum lantana</t>
  </si>
  <si>
    <t>kalina tušalaj</t>
  </si>
  <si>
    <t>kalina obecná</t>
  </si>
  <si>
    <t>Viburnum opulus</t>
  </si>
  <si>
    <t>Ligustrum vulgare</t>
  </si>
  <si>
    <t>ptačí zob obecný</t>
  </si>
  <si>
    <t>Lonicera xylosteum</t>
  </si>
  <si>
    <t>zimolez obecný</t>
  </si>
  <si>
    <t>Cornus mas</t>
  </si>
  <si>
    <t>dřín obecný</t>
  </si>
  <si>
    <t>Cornus sanguinea</t>
  </si>
  <si>
    <t>svída krvavá</t>
  </si>
  <si>
    <t>řešetlák počistivý</t>
  </si>
  <si>
    <t>Staphylea pinnata</t>
  </si>
  <si>
    <t>klokoč zpeřený</t>
  </si>
  <si>
    <t>Corylus avellana</t>
  </si>
  <si>
    <t>líska obecná</t>
  </si>
  <si>
    <t>Regenerace parku Emina zámku</t>
  </si>
  <si>
    <t>Šanov nad Jevišovkou</t>
  </si>
  <si>
    <t>Jihomoravský kraj, Žerotínovo náměstí 449/3, 602 00 Brno</t>
  </si>
  <si>
    <t>Ing. David Krejčí</t>
  </si>
  <si>
    <t>III/2014</t>
  </si>
  <si>
    <r>
      <t>hloubení jamky pro výsadbu stromu listnatého v hornině 1 až 4 bez výměny půdy v rovině s objemem do 0,0125 m</t>
    </r>
    <r>
      <rPr>
        <vertAlign val="superscript"/>
        <sz val="8"/>
        <rFont val="Arial"/>
        <family val="2"/>
      </rPr>
      <t>3</t>
    </r>
  </si>
  <si>
    <t>zálivková voda (50 l/ 1 ks)</t>
  </si>
  <si>
    <t>zálivková voda (25 l/ 1 ks)</t>
  </si>
  <si>
    <t>zálivková voda (15 l/ 1 ks)</t>
  </si>
  <si>
    <r>
      <t>hloubení jamky pro výsadbu půdopokryvné rostliny v hornině 1 až 4 bez výměny půdy v rovině s objemem do 0,01 m</t>
    </r>
    <r>
      <rPr>
        <vertAlign val="superscript"/>
        <sz val="8"/>
        <rFont val="Arial"/>
        <family val="2"/>
      </rPr>
      <t>3</t>
    </r>
  </si>
  <si>
    <t>výsadba</t>
  </si>
  <si>
    <t>plošné mulčování v rovině při tloušťce do 100 mm (keřové záhony, záhony půdopokryvných rostlin)</t>
  </si>
  <si>
    <r>
      <t>hloubení jamky pro výsadbu stromu jehličnatého v hornině 1 až 4 bez výměny půdy v rovině s objemem do 0,05 m</t>
    </r>
    <r>
      <rPr>
        <vertAlign val="superscript"/>
        <sz val="8"/>
        <rFont val="Arial"/>
        <family val="2"/>
      </rPr>
      <t>3</t>
    </r>
  </si>
  <si>
    <t>183 10-1113</t>
  </si>
  <si>
    <t>výsadba dřeviny s balem v rovině při průměru balu do 400 mm</t>
  </si>
  <si>
    <t>výsadba dřeviny s balem v rovině při průměru balu do 300 mm</t>
  </si>
  <si>
    <t>184 10-2113</t>
  </si>
  <si>
    <t>184 10-2112</t>
  </si>
  <si>
    <t>rostlinný materiál - stromy (jehličnaté)</t>
  </si>
  <si>
    <t>rostlinný materiál - keře (listnaté opadavé)</t>
  </si>
  <si>
    <t>rostlinný materiál - půdopokryvné rostliny</t>
  </si>
  <si>
    <t>dovoz vody pro zálivku rostlin-půdopokryvných rostlin na vzdálenost do 6 000 m</t>
  </si>
  <si>
    <r>
      <t>travní osivo luční směs vhodná pro dané klimatické podmínky (5 g/ 1m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</si>
  <si>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vegetační úpravy</t>
  </si>
  <si>
    <t>stavební objekt</t>
  </si>
  <si>
    <t>DPH 21 %</t>
  </si>
  <si>
    <t>v Brně 24/03/2014</t>
  </si>
  <si>
    <t>Rhamnus cathartica</t>
  </si>
  <si>
    <t>v 40-60, dtbal</t>
  </si>
  <si>
    <t>112 20-1113</t>
  </si>
  <si>
    <t>odstranění pařezu s odklizením odpadu a následnou úpravou terénu v rovině o průměru pařezu přes 300 do 400 mm</t>
  </si>
  <si>
    <t>112 20-1114</t>
  </si>
  <si>
    <t>odstranění pařezu s odklizením odpadu a následnou úpravou terénu v rovině o průměru pařezu přes 400 do 500 mm</t>
  </si>
  <si>
    <t>112 20-1115</t>
  </si>
  <si>
    <t>odstranění pařezu s odklizením odpadu a následnou úpravou terénu v rovině o průměru pařezu přes 500 do 600 mm</t>
  </si>
  <si>
    <t>112 20-1116</t>
  </si>
  <si>
    <t>odstranění pařezu s odklizením odpadu a následnou úpravou terénu v rovině o průměru pařezu přes 600 do 700 mm</t>
  </si>
  <si>
    <t>112 20-1117</t>
  </si>
  <si>
    <t>odstranění pařezu s odklizením odpadu a následnou úpravou terénu v rovině o průměru pařezu přes 700 do 800 mm</t>
  </si>
  <si>
    <t>112 20-1118</t>
  </si>
  <si>
    <t>odstranění pařezu s odklizením odpadu a následnou úpravou terénu v rovině o průměru pařezu přes 800 do 900 mm</t>
  </si>
  <si>
    <t>112 20-1119</t>
  </si>
  <si>
    <t>odstranění pařezu s odklizením odpadu a následnou úpravou terénu v rovině o průměru pařezu přes 900 do 1000 mm</t>
  </si>
  <si>
    <t>odstranění pařezu s odklizením odpadu a následnou úpravou terénu v rovině o průměru pařezu přes 1000 mm</t>
  </si>
  <si>
    <t>m</t>
  </si>
  <si>
    <t>dynamická vazba v koruně</t>
  </si>
  <si>
    <t>zdravotní řez dřevin k zajištění provozní bezpečnosti, III. kategorie - dřeviny listnaté</t>
  </si>
  <si>
    <r>
      <t xml:space="preserve">mulčování kořenové mísy v průměru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= 0,75 m s kmenem vysazovaného stromu ve středu, o mocnosti 15 cm, u kmínku bez mulče, s respektováním kořenové (zálivkové mísy) vytvarované výsadbovým substrátem</t>
    </r>
  </si>
  <si>
    <t>v Šanově dne 14/04/2014</t>
  </si>
  <si>
    <t>Bc. Jaroslav Hajný</t>
  </si>
  <si>
    <t>zařízení staveniště oplocené mobilním oplocením a brankou</t>
  </si>
  <si>
    <t>zhotovení obalu kmene z juty anebo rákosovou rohoží v rovině</t>
  </si>
  <si>
    <t>rákosová chránička v = 1,8 m</t>
  </si>
  <si>
    <r>
      <t xml:space="preserve">kotvící kůl délky d = 2 m, průměru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= 5-7 cm</t>
    </r>
  </si>
  <si>
    <t>kotvení dřeviny 3 kůly v trojsponu</t>
  </si>
  <si>
    <t>184 20-2122</t>
  </si>
  <si>
    <t>KUMULATIVNÍ  ROZPOČET</t>
  </si>
  <si>
    <t>kotvení dřeviny 2 kůly protistojně v diagonálním směru</t>
  </si>
  <si>
    <t>úvazek</t>
  </si>
  <si>
    <t>příčné pažení trojnožky na horní hraně kotvení</t>
  </si>
  <si>
    <t>aplikace komparativního řezu</t>
  </si>
  <si>
    <t>aplikace zdravotního řezu</t>
  </si>
  <si>
    <t>112 20-1112</t>
  </si>
  <si>
    <t>odstranění pařezu s odklizením odpadu a následnou úpravou terénu v rovině o průměru pařezu přes 200 do 300 mm</t>
  </si>
  <si>
    <t>zdravotní řez dřevin k zajištění provozní bezpečnosti, I. kategorie - dřeviny listnaté</t>
  </si>
  <si>
    <t>odpovědný projektant</t>
  </si>
  <si>
    <t>dotace na projektovou dokumentaci /prováděcí PD, zpracování žádosti o dotace, zpracování VŘ na dodavatele stavby apod./ (5 % z uznatelných nákladů)</t>
  </si>
  <si>
    <t>finanční rezerva (5 % z uznatelných nákladů)</t>
  </si>
  <si>
    <t>ostatní výdaje /geodetické zaměření - vytýčení výsadeb/  (3 % z uznatelných nákladů)</t>
  </si>
  <si>
    <t>autorský a technický dozor (3 % z uznatelných nákladů)</t>
  </si>
  <si>
    <t>žádost:</t>
  </si>
  <si>
    <t>celkové náklady</t>
  </si>
  <si>
    <t>s DPH</t>
  </si>
  <si>
    <t>uznatelné:</t>
  </si>
  <si>
    <t>realizační výdaje</t>
  </si>
  <si>
    <t>PD</t>
  </si>
  <si>
    <t>AD, TDI</t>
  </si>
  <si>
    <t>rezerva</t>
  </si>
  <si>
    <t>propagace</t>
  </si>
  <si>
    <t>propagace, povinná publicita</t>
  </si>
  <si>
    <t>odstranění pařezů a pařezových výmladků po odstranění nevhodných dřevin s výškou nad 1 m a průměre krčku do 100 mm s odstraněním pařezu v rovině</t>
  </si>
  <si>
    <t>stržení travního drnu tl. Do 100 mm</t>
  </si>
  <si>
    <t>111 30-1111</t>
  </si>
  <si>
    <t>SLEPÝ  POLOŽKOVÝ  ROZPOČET</t>
  </si>
  <si>
    <t>Ceny jsou garantovány pro rok 2014 bez DPH, v pozdějším období lze očekávat návýšení cen.</t>
  </si>
  <si>
    <t>jméno, přijmení</t>
  </si>
  <si>
    <t>podpis, razítko</t>
  </si>
  <si>
    <t>SLEPÝ  KRYCÍ  LIST</t>
  </si>
  <si>
    <t>ko</t>
  </si>
  <si>
    <t>drcení dřevního odpadu (zdravé dřevo bez houbových chorob)</t>
  </si>
  <si>
    <t>CELKEM</t>
  </si>
  <si>
    <t>v ……………….. dne 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</si>
</sst>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Kč&quot;"/>
    <numFmt numFmtId="165" formatCode="#,##0&quot; Kč&quot;"/>
    <numFmt numFmtId="166" formatCode="#,##0.00\ &quot;Kč&quot;"/>
    <numFmt numFmtId="167" formatCode="#,##0.000"/>
  </numFmts>
  <fonts count="29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0"/>
      <name val="Arial CE"/>
      <family val="2"/>
    </font>
    <font>
      <sz val="8"/>
      <name val="Calibri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</cellStyleXfs>
  <cellXfs count="223">
    <xf numFmtId="0" fontId="0" fillId="0" borderId="0" xfId="0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right" vertical="center"/>
    </xf>
    <xf numFmtId="164" fontId="12" fillId="0" borderId="4" xfId="0" applyNumberFormat="1" applyFont="1" applyBorder="1" applyAlignment="1">
      <alignment horizontal="right" vertical="center"/>
    </xf>
    <xf numFmtId="164" fontId="12" fillId="0" borderId="5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41" applyFont="1" applyBorder="1" applyAlignment="1">
      <alignment horizontal="left" vertical="center" wrapText="1"/>
      <protection/>
    </xf>
    <xf numFmtId="0" fontId="11" fillId="0" borderId="0" xfId="42" applyFont="1" applyBorder="1" applyAlignment="1">
      <alignment horizontal="left" wrapText="1"/>
      <protection/>
    </xf>
    <xf numFmtId="0" fontId="11" fillId="0" borderId="0" xfId="42" applyFont="1" applyBorder="1" applyAlignment="1">
      <alignment horizontal="center"/>
      <protection/>
    </xf>
    <xf numFmtId="0" fontId="2" fillId="0" borderId="0" xfId="42">
      <alignment/>
      <protection/>
    </xf>
    <xf numFmtId="0" fontId="7" fillId="0" borderId="8" xfId="42" applyFont="1" applyBorder="1" applyAlignment="1">
      <alignment horizontal="left" wrapText="1" shrinkToFit="1"/>
      <protection/>
    </xf>
    <xf numFmtId="0" fontId="11" fillId="0" borderId="0" xfId="42" applyFont="1" applyBorder="1" applyAlignment="1">
      <alignment horizontal="left" vertical="center" wrapText="1" shrinkToFit="1"/>
      <protection/>
    </xf>
    <xf numFmtId="0" fontId="20" fillId="2" borderId="9" xfId="0" applyFont="1" applyFill="1" applyBorder="1" applyAlignment="1">
      <alignment horizontal="left" vertical="center" wrapText="1"/>
    </xf>
    <xf numFmtId="166" fontId="0" fillId="0" borderId="0" xfId="0" applyNumberFormat="1"/>
    <xf numFmtId="166" fontId="0" fillId="0" borderId="9" xfId="0" applyNumberFormat="1" applyBorder="1" applyAlignment="1">
      <alignment vertical="center"/>
    </xf>
    <xf numFmtId="166" fontId="3" fillId="0" borderId="9" xfId="0" applyNumberFormat="1" applyFont="1" applyBorder="1" applyAlignment="1">
      <alignment vertical="center"/>
    </xf>
    <xf numFmtId="166" fontId="0" fillId="0" borderId="10" xfId="0" applyNumberFormat="1" applyBorder="1" applyAlignment="1">
      <alignment vertical="center"/>
    </xf>
    <xf numFmtId="166" fontId="3" fillId="0" borderId="10" xfId="0" applyNumberFormat="1" applyFont="1" applyBorder="1" applyAlignment="1">
      <alignment vertical="center"/>
    </xf>
    <xf numFmtId="166" fontId="0" fillId="0" borderId="11" xfId="0" applyNumberFormat="1" applyBorder="1" applyAlignment="1">
      <alignment vertical="center"/>
    </xf>
    <xf numFmtId="166" fontId="3" fillId="0" borderId="11" xfId="0" applyNumberFormat="1" applyFont="1" applyBorder="1" applyAlignment="1">
      <alignment vertical="center"/>
    </xf>
    <xf numFmtId="0" fontId="14" fillId="0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166" fontId="8" fillId="0" borderId="12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1" fontId="16" fillId="0" borderId="3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66" fontId="6" fillId="0" borderId="12" xfId="0" applyNumberFormat="1" applyFont="1" applyFill="1" applyBorder="1" applyAlignment="1">
      <alignment horizontal="right" vertical="center" wrapText="1"/>
    </xf>
    <xf numFmtId="166" fontId="8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9" fillId="0" borderId="0" xfId="43" applyFont="1" applyBorder="1" applyAlignment="1">
      <alignment vertical="center"/>
      <protection/>
    </xf>
    <xf numFmtId="0" fontId="12" fillId="0" borderId="18" xfId="0" applyFont="1" applyBorder="1" applyAlignment="1">
      <alignment horizontal="center" vertical="center"/>
    </xf>
    <xf numFmtId="0" fontId="5" fillId="0" borderId="0" xfId="43" applyFont="1" applyBorder="1" applyAlignment="1">
      <alignment vertical="center" wrapText="1"/>
      <protection/>
    </xf>
    <xf numFmtId="49" fontId="5" fillId="0" borderId="0" xfId="43" applyNumberFormat="1" applyFont="1" applyBorder="1" applyAlignment="1">
      <alignment vertical="center" wrapText="1"/>
      <protection/>
    </xf>
    <xf numFmtId="165" fontId="7" fillId="0" borderId="12" xfId="33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6" fillId="0" borderId="12" xfId="36" applyFont="1" applyFill="1" applyBorder="1" applyAlignment="1">
      <alignment horizontal="left" vertical="center" wrapText="1"/>
      <protection/>
    </xf>
    <xf numFmtId="0" fontId="7" fillId="3" borderId="19" xfId="33" applyFont="1" applyFill="1" applyBorder="1" applyAlignment="1">
      <alignment horizontal="center" vertical="center" wrapText="1"/>
      <protection/>
    </xf>
    <xf numFmtId="0" fontId="7" fillId="3" borderId="20" xfId="33" applyFont="1" applyFill="1" applyBorder="1" applyAlignment="1">
      <alignment horizontal="center" vertical="center" wrapText="1"/>
      <protection/>
    </xf>
    <xf numFmtId="164" fontId="7" fillId="3" borderId="19" xfId="33" applyNumberFormat="1" applyFont="1" applyFill="1" applyBorder="1" applyAlignment="1">
      <alignment horizontal="center" vertical="center"/>
      <protection/>
    </xf>
    <xf numFmtId="0" fontId="7" fillId="3" borderId="17" xfId="33" applyFont="1" applyFill="1" applyBorder="1" applyAlignment="1">
      <alignment horizontal="center" vertical="center"/>
      <protection/>
    </xf>
    <xf numFmtId="165" fontId="7" fillId="0" borderId="12" xfId="33" applyNumberFormat="1" applyFont="1" applyBorder="1" applyAlignment="1">
      <alignment horizontal="center" vertical="center"/>
      <protection/>
    </xf>
    <xf numFmtId="0" fontId="8" fillId="0" borderId="21" xfId="40" applyFont="1" applyFill="1" applyBorder="1" applyAlignment="1">
      <alignment vertical="center"/>
      <protection/>
    </xf>
    <xf numFmtId="165" fontId="6" fillId="0" borderId="10" xfId="40" applyNumberFormat="1" applyFont="1" applyBorder="1" applyAlignment="1">
      <alignment horizontal="right" vertical="center"/>
      <protection/>
    </xf>
    <xf numFmtId="0" fontId="5" fillId="0" borderId="0" xfId="43" applyFont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43" applyFont="1" applyBorder="1" applyAlignment="1">
      <alignment horizontal="center" vertical="center"/>
      <protection/>
    </xf>
    <xf numFmtId="49" fontId="5" fillId="0" borderId="0" xfId="43" applyNumberFormat="1" applyFont="1" applyBorder="1" applyAlignment="1">
      <alignment horizontal="center" vertical="center"/>
      <protection/>
    </xf>
    <xf numFmtId="0" fontId="12" fillId="0" borderId="22" xfId="0" applyFont="1" applyBorder="1" applyAlignment="1">
      <alignment horizontal="center" vertical="center"/>
    </xf>
    <xf numFmtId="49" fontId="5" fillId="0" borderId="0" xfId="43" applyNumberFormat="1" applyFont="1" applyBorder="1" applyAlignment="1">
      <alignment horizontal="right" vertical="center"/>
      <protection/>
    </xf>
    <xf numFmtId="165" fontId="7" fillId="0" borderId="12" xfId="33" applyNumberFormat="1" applyFont="1" applyBorder="1" applyAlignment="1">
      <alignment horizontal="right" vertical="center"/>
      <protection/>
    </xf>
    <xf numFmtId="49" fontId="7" fillId="0" borderId="23" xfId="33" applyNumberFormat="1" applyFont="1" applyBorder="1" applyAlignment="1">
      <alignment horizontal="right" vertical="center"/>
      <protection/>
    </xf>
    <xf numFmtId="164" fontId="12" fillId="0" borderId="22" xfId="0" applyNumberFormat="1" applyFont="1" applyBorder="1" applyAlignment="1">
      <alignment horizontal="right" vertical="center"/>
    </xf>
    <xf numFmtId="164" fontId="12" fillId="0" borderId="24" xfId="0" applyNumberFormat="1" applyFont="1" applyBorder="1" applyAlignment="1">
      <alignment horizontal="right" vertical="center"/>
    </xf>
    <xf numFmtId="0" fontId="12" fillId="0" borderId="22" xfId="0" applyFont="1" applyBorder="1" applyAlignment="1">
      <alignment horizontal="center" vertical="center" wrapText="1"/>
    </xf>
    <xf numFmtId="0" fontId="7" fillId="3" borderId="25" xfId="33" applyFont="1" applyFill="1" applyBorder="1" applyAlignment="1">
      <alignment horizontal="center" vertical="center" wrapText="1"/>
      <protection/>
    </xf>
    <xf numFmtId="0" fontId="7" fillId="0" borderId="26" xfId="33" applyFont="1" applyBorder="1" applyAlignment="1">
      <alignment horizontal="center" vertical="center"/>
      <protection/>
    </xf>
    <xf numFmtId="0" fontId="11" fillId="0" borderId="26" xfId="40" applyFont="1" applyFill="1" applyBorder="1" applyAlignment="1">
      <alignment horizontal="center" vertical="center"/>
      <protection/>
    </xf>
    <xf numFmtId="0" fontId="11" fillId="0" borderId="21" xfId="40" applyFont="1" applyFill="1" applyBorder="1" applyAlignment="1">
      <alignment horizontal="center" vertical="center"/>
      <protection/>
    </xf>
    <xf numFmtId="0" fontId="11" fillId="0" borderId="21" xfId="40" applyFont="1" applyFill="1" applyBorder="1" applyAlignment="1">
      <alignment vertical="center" wrapText="1"/>
      <protection/>
    </xf>
    <xf numFmtId="0" fontId="12" fillId="0" borderId="22" xfId="0" applyFont="1" applyBorder="1" applyAlignment="1">
      <alignment vertical="center"/>
    </xf>
    <xf numFmtId="0" fontId="8" fillId="0" borderId="12" xfId="40" applyFont="1" applyFill="1" applyBorder="1" applyAlignment="1">
      <alignment horizontal="left" vertical="center"/>
      <protection/>
    </xf>
    <xf numFmtId="0" fontId="11" fillId="0" borderId="20" xfId="40" applyFont="1" applyFill="1" applyBorder="1" applyAlignment="1">
      <alignment vertical="center" wrapText="1"/>
      <protection/>
    </xf>
    <xf numFmtId="0" fontId="8" fillId="0" borderId="27" xfId="40" applyFont="1" applyFill="1" applyBorder="1" applyAlignment="1">
      <alignment horizontal="left" vertical="center"/>
      <protection/>
    </xf>
    <xf numFmtId="0" fontId="11" fillId="0" borderId="12" xfId="40" applyFont="1" applyBorder="1" applyAlignment="1">
      <alignment horizontal="center" vertical="center" wrapText="1"/>
      <protection/>
    </xf>
    <xf numFmtId="49" fontId="11" fillId="0" borderId="12" xfId="40" applyNumberFormat="1" applyFont="1" applyBorder="1" applyAlignment="1">
      <alignment horizontal="center" vertical="center" wrapText="1"/>
      <protection/>
    </xf>
    <xf numFmtId="166" fontId="11" fillId="0" borderId="24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horizontal="right" vertical="center"/>
    </xf>
    <xf numFmtId="166" fontId="1" fillId="0" borderId="19" xfId="0" applyNumberFormat="1" applyFont="1" applyBorder="1" applyAlignment="1">
      <alignment horizontal="right" vertical="center"/>
    </xf>
    <xf numFmtId="0" fontId="15" fillId="0" borderId="2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/>
    </xf>
    <xf numFmtId="0" fontId="13" fillId="0" borderId="22" xfId="0" applyFont="1" applyBorder="1" applyAlignment="1">
      <alignment vertical="center" wrapText="1"/>
    </xf>
    <xf numFmtId="167" fontId="16" fillId="0" borderId="3" xfId="0" applyNumberFormat="1" applyFont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0" fillId="0" borderId="0" xfId="0"/>
    <xf numFmtId="0" fontId="12" fillId="0" borderId="7" xfId="0" applyFont="1" applyBorder="1" applyAlignment="1">
      <alignment horizontal="center" vertical="center" wrapText="1"/>
    </xf>
    <xf numFmtId="164" fontId="12" fillId="0" borderId="16" xfId="0" applyNumberFormat="1" applyFont="1" applyBorder="1" applyAlignment="1">
      <alignment horizontal="right" vertical="center"/>
    </xf>
    <xf numFmtId="0" fontId="11" fillId="0" borderId="22" xfId="0" applyFont="1" applyFill="1" applyBorder="1" applyAlignment="1">
      <alignment horizontal="center" vertical="center"/>
    </xf>
    <xf numFmtId="1" fontId="16" fillId="0" borderId="22" xfId="0" applyNumberFormat="1" applyFont="1" applyFill="1" applyBorder="1" applyAlignment="1">
      <alignment horizontal="center" vertical="center"/>
    </xf>
    <xf numFmtId="166" fontId="11" fillId="0" borderId="24" xfId="0" applyNumberFormat="1" applyFont="1" applyFill="1" applyBorder="1" applyAlignment="1">
      <alignment horizontal="right" vertical="center" wrapText="1"/>
    </xf>
    <xf numFmtId="166" fontId="11" fillId="0" borderId="22" xfId="0" applyNumberFormat="1" applyFont="1" applyBorder="1" applyAlignment="1">
      <alignment horizontal="right" vertical="center"/>
    </xf>
    <xf numFmtId="166" fontId="11" fillId="0" borderId="5" xfId="0" applyNumberFormat="1" applyFont="1" applyBorder="1" applyAlignment="1">
      <alignment horizontal="right" vertical="center" wrapText="1"/>
    </xf>
    <xf numFmtId="166" fontId="0" fillId="0" borderId="0" xfId="0" applyNumberFormat="1" applyAlignment="1">
      <alignment/>
    </xf>
    <xf numFmtId="166" fontId="0" fillId="0" borderId="28" xfId="0" applyNumberFormat="1" applyBorder="1" applyAlignment="1">
      <alignment vertical="center"/>
    </xf>
    <xf numFmtId="0" fontId="16" fillId="0" borderId="14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justify" vertical="center" wrapText="1"/>
    </xf>
    <xf numFmtId="166" fontId="11" fillId="0" borderId="14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166" fontId="0" fillId="0" borderId="29" xfId="0" applyNumberFormat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1" fontId="16" fillId="0" borderId="14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164" fontId="12" fillId="0" borderId="30" xfId="0" applyNumberFormat="1" applyFont="1" applyBorder="1" applyAlignment="1">
      <alignment horizontal="right" vertical="center"/>
    </xf>
    <xf numFmtId="3" fontId="11" fillId="0" borderId="3" xfId="0" applyNumberFormat="1" applyFont="1" applyBorder="1" applyAlignment="1">
      <alignment horizontal="center" vertical="center"/>
    </xf>
    <xf numFmtId="0" fontId="18" fillId="2" borderId="3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16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right" vertical="center"/>
    </xf>
    <xf numFmtId="166" fontId="11" fillId="0" borderId="16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justify" vertical="center" wrapText="1"/>
    </xf>
    <xf numFmtId="0" fontId="11" fillId="0" borderId="22" xfId="0" applyFont="1" applyBorder="1" applyAlignment="1">
      <alignment horizontal="center" vertical="center"/>
    </xf>
    <xf numFmtId="166" fontId="11" fillId="0" borderId="22" xfId="0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center" vertical="center"/>
    </xf>
    <xf numFmtId="166" fontId="11" fillId="0" borderId="16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166" fontId="11" fillId="0" borderId="3" xfId="0" applyNumberFormat="1" applyFont="1" applyBorder="1" applyAlignment="1">
      <alignment horizontal="right" vertical="center" wrapText="1"/>
    </xf>
    <xf numFmtId="166" fontId="11" fillId="0" borderId="3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166" fontId="11" fillId="0" borderId="4" xfId="0" applyNumberFormat="1" applyFont="1" applyFill="1" applyBorder="1" applyAlignment="1">
      <alignment horizontal="right" vertical="center"/>
    </xf>
    <xf numFmtId="166" fontId="11" fillId="0" borderId="5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3" fontId="16" fillId="0" borderId="4" xfId="0" applyNumberFormat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/>
    </xf>
    <xf numFmtId="0" fontId="18" fillId="2" borderId="32" xfId="0" applyFont="1" applyFill="1" applyBorder="1" applyAlignment="1">
      <alignment horizontal="left" vertical="center" wrapText="1"/>
    </xf>
    <xf numFmtId="0" fontId="20" fillId="2" borderId="32" xfId="0" applyFont="1" applyFill="1" applyBorder="1" applyAlignment="1">
      <alignment horizontal="left" vertical="center" wrapText="1"/>
    </xf>
    <xf numFmtId="3" fontId="12" fillId="0" borderId="22" xfId="0" applyNumberFormat="1" applyFont="1" applyBorder="1" applyAlignment="1">
      <alignment horizontal="center" vertical="center"/>
    </xf>
    <xf numFmtId="167" fontId="11" fillId="0" borderId="3" xfId="0" applyNumberFormat="1" applyFont="1" applyBorder="1" applyAlignment="1">
      <alignment horizontal="center" vertical="center" wrapText="1"/>
    </xf>
    <xf numFmtId="167" fontId="16" fillId="0" borderId="4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166" fontId="0" fillId="4" borderId="0" xfId="0" applyNumberFormat="1" applyFill="1"/>
    <xf numFmtId="166" fontId="0" fillId="0" borderId="0" xfId="0" applyNumberFormat="1" applyFill="1"/>
    <xf numFmtId="0" fontId="0" fillId="0" borderId="0" xfId="0" applyAlignment="1">
      <alignment wrapText="1"/>
    </xf>
    <xf numFmtId="165" fontId="24" fillId="0" borderId="10" xfId="40" applyNumberFormat="1" applyFont="1" applyBorder="1" applyAlignment="1">
      <alignment horizontal="right" vertical="center"/>
      <protection/>
    </xf>
    <xf numFmtId="0" fontId="8" fillId="0" borderId="1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justify" vertical="center" wrapText="1"/>
    </xf>
    <xf numFmtId="0" fontId="19" fillId="0" borderId="2" xfId="0" applyFont="1" applyBorder="1" applyAlignment="1">
      <alignment horizontal="justify" vertical="center" wrapText="1"/>
    </xf>
    <xf numFmtId="0" fontId="19" fillId="0" borderId="16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justify" vertical="center" wrapText="1"/>
    </xf>
    <xf numFmtId="0" fontId="21" fillId="2" borderId="26" xfId="0" applyFont="1" applyFill="1" applyBorder="1" applyAlignment="1">
      <alignment horizontal="left" vertical="center"/>
    </xf>
    <xf numFmtId="0" fontId="21" fillId="2" borderId="12" xfId="0" applyFont="1" applyFill="1" applyBorder="1" applyAlignment="1">
      <alignment horizontal="left" vertical="center"/>
    </xf>
    <xf numFmtId="0" fontId="21" fillId="2" borderId="23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19" fillId="0" borderId="18" xfId="0" applyFont="1" applyBorder="1" applyAlignment="1">
      <alignment horizontal="justify" vertical="center" wrapText="1"/>
    </xf>
    <xf numFmtId="0" fontId="19" fillId="0" borderId="24" xfId="0" applyFont="1" applyBorder="1" applyAlignment="1">
      <alignment horizontal="justify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166" fontId="14" fillId="0" borderId="26" xfId="0" applyNumberFormat="1" applyFont="1" applyFill="1" applyBorder="1" applyAlignment="1">
      <alignment horizontal="right" vertical="center" wrapText="1"/>
    </xf>
    <xf numFmtId="166" fontId="14" fillId="0" borderId="23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justify" vertical="center" wrapText="1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6" fillId="3" borderId="26" xfId="36" applyFont="1" applyFill="1" applyBorder="1" applyAlignment="1">
      <alignment horizontal="left" vertical="center" wrapText="1"/>
      <protection/>
    </xf>
    <xf numFmtId="0" fontId="6" fillId="3" borderId="20" xfId="36" applyFont="1" applyFill="1" applyBorder="1" applyAlignment="1">
      <alignment horizontal="left" vertical="center" wrapText="1"/>
      <protection/>
    </xf>
    <xf numFmtId="0" fontId="8" fillId="0" borderId="26" xfId="40" applyFont="1" applyBorder="1" applyAlignment="1">
      <alignment horizontal="left" vertical="center" wrapText="1"/>
      <protection/>
    </xf>
    <xf numFmtId="0" fontId="8" fillId="0" borderId="12" xfId="40" applyFont="1" applyBorder="1" applyAlignment="1">
      <alignment horizontal="left" vertical="center" wrapText="1"/>
      <protection/>
    </xf>
    <xf numFmtId="0" fontId="8" fillId="0" borderId="23" xfId="40" applyFont="1" applyBorder="1" applyAlignment="1">
      <alignment horizontal="left" vertical="center" wrapText="1"/>
      <protection/>
    </xf>
    <xf numFmtId="0" fontId="11" fillId="0" borderId="0" xfId="42" applyFont="1" applyBorder="1" applyAlignment="1">
      <alignment horizontal="left" vertical="center" wrapText="1"/>
      <protection/>
    </xf>
    <xf numFmtId="165" fontId="10" fillId="0" borderId="26" xfId="40" applyNumberFormat="1" applyFont="1" applyBorder="1" applyAlignment="1">
      <alignment horizontal="right" vertical="center"/>
      <protection/>
    </xf>
    <xf numFmtId="0" fontId="10" fillId="0" borderId="23" xfId="40" applyFont="1" applyBorder="1" applyAlignment="1">
      <alignment horizontal="right" vertical="center"/>
      <protection/>
    </xf>
    <xf numFmtId="166" fontId="3" fillId="0" borderId="28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166" fontId="28" fillId="0" borderId="10" xfId="0" applyNumberFormat="1" applyFont="1" applyBorder="1" applyAlignment="1">
      <alignment horizontal="center" vertical="center"/>
    </xf>
    <xf numFmtId="166" fontId="21" fillId="0" borderId="10" xfId="0" applyNumberFormat="1" applyFont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10" fillId="5" borderId="26" xfId="33" applyFont="1" applyFill="1" applyBorder="1" applyAlignment="1">
      <alignment horizontal="center" vertical="center" wrapText="1"/>
      <protection/>
    </xf>
    <xf numFmtId="0" fontId="10" fillId="5" borderId="12" xfId="33" applyFont="1" applyFill="1" applyBorder="1" applyAlignment="1">
      <alignment horizontal="center" vertical="center" wrapText="1"/>
      <protection/>
    </xf>
    <xf numFmtId="0" fontId="10" fillId="5" borderId="23" xfId="3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43" applyFont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normální 17" xfId="21"/>
    <cellStyle name="normální 18" xfId="22"/>
    <cellStyle name="normální 20" xfId="23"/>
    <cellStyle name="normální 23" xfId="24"/>
    <cellStyle name="normální 25" xfId="25"/>
    <cellStyle name="normální 26" xfId="26"/>
    <cellStyle name="normální 33" xfId="27"/>
    <cellStyle name="normální 34" xfId="28"/>
    <cellStyle name="normální 39" xfId="29"/>
    <cellStyle name="Normální 4" xfId="30"/>
    <cellStyle name="normální 42" xfId="31"/>
    <cellStyle name="normální 43" xfId="32"/>
    <cellStyle name="normální 5" xfId="33"/>
    <cellStyle name="normální 6" xfId="34"/>
    <cellStyle name="normální 60" xfId="35"/>
    <cellStyle name="Normální 63" xfId="36"/>
    <cellStyle name="normální 64" xfId="37"/>
    <cellStyle name="Normální 67" xfId="38"/>
    <cellStyle name="Normální 68" xfId="39"/>
    <cellStyle name="normální 7" xfId="40"/>
    <cellStyle name="Normální 86" xfId="41"/>
    <cellStyle name="Normální 88" xfId="42"/>
    <cellStyle name="Normální 91" xfId="43"/>
    <cellStyle name="Normální 4 2" xfId="44"/>
    <cellStyle name="Normální 63 2" xfId="45"/>
    <cellStyle name="Normální 86 2" xfId="46"/>
    <cellStyle name="Normální 88 2" xfId="47"/>
    <cellStyle name="Normální 91 2" xfId="48"/>
    <cellStyle name="Normální 2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 topLeftCell="A7">
      <selection activeCell="A1" sqref="A1:E39"/>
    </sheetView>
  </sheetViews>
  <sheetFormatPr defaultColWidth="9.140625" defaultRowHeight="12.75"/>
  <cols>
    <col min="1" max="1" width="10.7109375" style="120" customWidth="1"/>
    <col min="2" max="2" width="19.7109375" style="120" customWidth="1"/>
    <col min="3" max="5" width="16.7109375" style="120" customWidth="1"/>
    <col min="8" max="8" width="12.00390625" style="0" bestFit="1" customWidth="1"/>
  </cols>
  <sheetData>
    <row r="1" spans="1:5" ht="30" customHeight="1" thickBot="1">
      <c r="A1" s="167" t="s">
        <v>239</v>
      </c>
      <c r="B1" s="168"/>
      <c r="C1" s="168"/>
      <c r="D1" s="168"/>
      <c r="E1" s="169"/>
    </row>
    <row r="2" ht="12.75">
      <c r="E2" s="55"/>
    </row>
    <row r="3" spans="1:5" ht="12.75">
      <c r="A3" s="50" t="s">
        <v>0</v>
      </c>
      <c r="B3" s="50"/>
      <c r="C3" s="122" t="s">
        <v>183</v>
      </c>
      <c r="D3" s="122"/>
      <c r="E3" s="52"/>
    </row>
    <row r="4" spans="1:5" ht="12.75">
      <c r="A4" s="50" t="s">
        <v>1</v>
      </c>
      <c r="B4" s="50"/>
      <c r="C4" s="123" t="s">
        <v>184</v>
      </c>
      <c r="D4" s="123"/>
      <c r="E4" s="52"/>
    </row>
    <row r="5" spans="1:5" ht="12.75">
      <c r="A5" s="50" t="s">
        <v>2</v>
      </c>
      <c r="B5" s="50"/>
      <c r="C5" s="123" t="s">
        <v>185</v>
      </c>
      <c r="D5" s="123"/>
      <c r="E5" s="52"/>
    </row>
    <row r="6" spans="1:5" ht="12.75">
      <c r="A6" s="50" t="s">
        <v>3</v>
      </c>
      <c r="B6" s="50"/>
      <c r="C6" s="123" t="s">
        <v>111</v>
      </c>
      <c r="D6" s="123"/>
      <c r="E6" s="52"/>
    </row>
    <row r="7" spans="1:5" ht="12.75">
      <c r="A7" s="50" t="s">
        <v>6</v>
      </c>
      <c r="B7" s="50"/>
      <c r="C7" s="123" t="s">
        <v>4</v>
      </c>
      <c r="D7" s="123"/>
      <c r="E7" s="52"/>
    </row>
    <row r="8" spans="1:5" ht="12.75">
      <c r="A8" s="50" t="s">
        <v>112</v>
      </c>
      <c r="B8" s="50"/>
      <c r="C8" s="123" t="s">
        <v>186</v>
      </c>
      <c r="D8" s="123"/>
      <c r="E8" s="52"/>
    </row>
    <row r="9" spans="1:5" ht="12.75">
      <c r="A9" s="50" t="s">
        <v>5</v>
      </c>
      <c r="B9" s="50"/>
      <c r="C9" s="123" t="s">
        <v>187</v>
      </c>
      <c r="D9" s="123"/>
      <c r="E9" s="53"/>
    </row>
    <row r="10" ht="13.5" thickBot="1"/>
    <row r="11" spans="1:5" ht="30" customHeight="1" thickBot="1">
      <c r="A11" s="119" t="s">
        <v>207</v>
      </c>
      <c r="B11" s="149" t="s">
        <v>67</v>
      </c>
      <c r="C11" s="150" t="s">
        <v>52</v>
      </c>
      <c r="D11" s="23" t="s">
        <v>208</v>
      </c>
      <c r="E11" s="150" t="s">
        <v>53</v>
      </c>
    </row>
    <row r="12" spans="1:5" ht="12.75">
      <c r="A12" s="170" t="s">
        <v>206</v>
      </c>
      <c r="B12" s="36" t="s">
        <v>94</v>
      </c>
      <c r="C12" s="25" t="e">
        <f>#REF!</f>
        <v>#REF!</v>
      </c>
      <c r="D12" s="25" t="e">
        <f>C12*21%</f>
        <v>#REF!</v>
      </c>
      <c r="E12" s="26" t="e">
        <f>C12+D12</f>
        <v>#REF!</v>
      </c>
    </row>
    <row r="13" spans="1:5" ht="12.75">
      <c r="A13" s="171"/>
      <c r="B13" s="38" t="s">
        <v>93</v>
      </c>
      <c r="C13" s="29" t="e">
        <f>#REF!</f>
        <v>#REF!</v>
      </c>
      <c r="D13" s="29" t="e">
        <f>C13*21%</f>
        <v>#REF!</v>
      </c>
      <c r="E13" s="30" t="e">
        <f>C13+D13</f>
        <v>#REF!</v>
      </c>
    </row>
    <row r="14" spans="1:5" ht="13.5" thickBot="1">
      <c r="A14" s="171"/>
      <c r="B14" s="38" t="s">
        <v>51</v>
      </c>
      <c r="C14" s="29" t="e">
        <f>#REF!</f>
        <v>#REF!</v>
      </c>
      <c r="D14" s="29" t="e">
        <f>C14*21%</f>
        <v>#REF!</v>
      </c>
      <c r="E14" s="30" t="e">
        <f>C14+D14</f>
        <v>#REF!</v>
      </c>
    </row>
    <row r="15" spans="1:5" ht="30" customHeight="1" thickBot="1">
      <c r="A15" s="172" t="s">
        <v>54</v>
      </c>
      <c r="B15" s="173"/>
      <c r="C15" s="27" t="e">
        <f>SUM(C12:C14)</f>
        <v>#REF!</v>
      </c>
      <c r="D15" s="27" t="e">
        <f>SUM(D12:D14)</f>
        <v>#REF!</v>
      </c>
      <c r="E15" s="28" t="e">
        <f>SUM(C15:D15)</f>
        <v>#REF!</v>
      </c>
    </row>
    <row r="16" spans="1:5" ht="13.5" thickBot="1">
      <c r="A16" s="121"/>
      <c r="B16" s="121"/>
      <c r="C16" s="121"/>
      <c r="D16" s="121"/>
      <c r="E16" s="121"/>
    </row>
    <row r="17" spans="1:8" s="120" customFormat="1" ht="60.75" customHeight="1">
      <c r="A17" s="174" t="s">
        <v>249</v>
      </c>
      <c r="B17" s="175"/>
      <c r="C17" s="25">
        <v>82500</v>
      </c>
      <c r="D17" s="25">
        <f>C17*21%</f>
        <v>17325</v>
      </c>
      <c r="E17" s="25">
        <f>C17+D17</f>
        <v>99825</v>
      </c>
      <c r="H17" s="25" t="e">
        <f>C15*5%</f>
        <v>#REF!</v>
      </c>
    </row>
    <row r="18" spans="1:8" s="120" customFormat="1" ht="22.5" customHeight="1">
      <c r="A18" s="163" t="s">
        <v>250</v>
      </c>
      <c r="B18" s="164"/>
      <c r="C18" s="29">
        <v>82500</v>
      </c>
      <c r="D18" s="29">
        <f>C18*21%</f>
        <v>17325</v>
      </c>
      <c r="E18" s="29">
        <f>C18+D18</f>
        <v>99825</v>
      </c>
      <c r="H18" s="29" t="e">
        <f>C15*5%</f>
        <v>#REF!</v>
      </c>
    </row>
    <row r="19" spans="1:8" s="120" customFormat="1" ht="38.25" customHeight="1">
      <c r="A19" s="163" t="s">
        <v>251</v>
      </c>
      <c r="B19" s="164"/>
      <c r="C19" s="29">
        <v>49500</v>
      </c>
      <c r="D19" s="29">
        <f aca="true" t="shared" si="0" ref="D19:D21">C19*21%</f>
        <v>10395</v>
      </c>
      <c r="E19" s="29">
        <f>C19+D19</f>
        <v>59895</v>
      </c>
      <c r="H19" s="29" t="e">
        <f>C15*3%</f>
        <v>#REF!</v>
      </c>
    </row>
    <row r="20" spans="1:8" s="120" customFormat="1" ht="12.75">
      <c r="A20" s="176" t="s">
        <v>262</v>
      </c>
      <c r="B20" s="177"/>
      <c r="C20" s="113">
        <v>20000</v>
      </c>
      <c r="D20" s="29">
        <f aca="true" t="shared" si="1" ref="D20">C20*21%</f>
        <v>4200</v>
      </c>
      <c r="E20" s="29">
        <f>C20+D20</f>
        <v>24200</v>
      </c>
      <c r="H20" s="113"/>
    </row>
    <row r="21" spans="1:8" s="120" customFormat="1" ht="25.5" customHeight="1" thickBot="1">
      <c r="A21" s="165" t="s">
        <v>252</v>
      </c>
      <c r="B21" s="166"/>
      <c r="C21" s="108">
        <v>49500</v>
      </c>
      <c r="D21" s="108">
        <f t="shared" si="0"/>
        <v>10395</v>
      </c>
      <c r="E21" s="108">
        <f>C21+D21</f>
        <v>59895</v>
      </c>
      <c r="H21" s="108" t="e">
        <f>C15*3%</f>
        <v>#REF!</v>
      </c>
    </row>
    <row r="22" spans="1:5" ht="12.75">
      <c r="A22" s="112"/>
      <c r="B22" s="112"/>
      <c r="C22" s="107"/>
      <c r="D22" s="107"/>
      <c r="E22" s="107"/>
    </row>
    <row r="23" spans="1:5" ht="12.75">
      <c r="A23" s="112"/>
      <c r="B23" s="112"/>
      <c r="C23" s="107"/>
      <c r="D23" s="107"/>
      <c r="E23" s="107"/>
    </row>
    <row r="24" spans="1:5" ht="12.75">
      <c r="A24" s="112"/>
      <c r="B24" s="112"/>
      <c r="C24" s="107"/>
      <c r="D24" s="107"/>
      <c r="E24" s="107"/>
    </row>
    <row r="26" spans="1:4" ht="12.75">
      <c r="A26" s="120" t="s">
        <v>120</v>
      </c>
      <c r="D26" s="120" t="s">
        <v>186</v>
      </c>
    </row>
    <row r="27" ht="12.75">
      <c r="A27" s="120" t="s">
        <v>209</v>
      </c>
    </row>
    <row r="31" spans="1:4" ht="12.75">
      <c r="A31" s="120" t="s">
        <v>121</v>
      </c>
      <c r="D31" s="120" t="s">
        <v>4</v>
      </c>
    </row>
    <row r="32" s="120" customFormat="1" ht="12.75">
      <c r="A32" s="120" t="s">
        <v>248</v>
      </c>
    </row>
    <row r="33" ht="12.75">
      <c r="A33" s="120" t="s">
        <v>209</v>
      </c>
    </row>
    <row r="36" spans="1:4" ht="12.75">
      <c r="A36" s="120" t="s">
        <v>121</v>
      </c>
      <c r="D36" s="120" t="s">
        <v>232</v>
      </c>
    </row>
    <row r="37" ht="12.75">
      <c r="A37" s="120" t="s">
        <v>231</v>
      </c>
    </row>
    <row r="41" s="120" customFormat="1" ht="12.75"/>
    <row r="42" s="120" customFormat="1" ht="12.75"/>
    <row r="43" s="120" customFormat="1" ht="12.75"/>
    <row r="44" s="120" customFormat="1" ht="12.75">
      <c r="A44" s="120" t="s">
        <v>253</v>
      </c>
    </row>
    <row r="45" spans="1:4" s="120" customFormat="1" ht="12.75">
      <c r="A45" s="120" t="s">
        <v>254</v>
      </c>
      <c r="B45" s="24" t="e">
        <f>SUM(E15,E17:E21)</f>
        <v>#REF!</v>
      </c>
      <c r="C45" s="120" t="s">
        <v>255</v>
      </c>
      <c r="D45" s="24"/>
    </row>
    <row r="46" spans="2:3" s="120" customFormat="1" ht="12.75">
      <c r="B46" s="155" t="e">
        <f>SUM(B45)</f>
        <v>#REF!</v>
      </c>
      <c r="C46" s="24"/>
    </row>
    <row r="47" s="120" customFormat="1" ht="12.75">
      <c r="B47" s="24"/>
    </row>
    <row r="48" spans="1:5" s="120" customFormat="1" ht="12.75">
      <c r="A48" s="120">
        <v>2015</v>
      </c>
      <c r="B48" s="24" t="e">
        <f>B45</f>
        <v>#REF!</v>
      </c>
      <c r="C48" s="24"/>
      <c r="D48" s="24"/>
      <c r="E48" s="24"/>
    </row>
    <row r="49" spans="2:3" s="120" customFormat="1" ht="12.75">
      <c r="B49" s="24"/>
      <c r="C49" s="156"/>
    </row>
    <row r="50" s="120" customFormat="1" ht="12.75"/>
    <row r="51" s="120" customFormat="1" ht="12.75">
      <c r="A51" s="120" t="s">
        <v>256</v>
      </c>
    </row>
    <row r="52" spans="1:5" s="120" customFormat="1" ht="25.5">
      <c r="A52" s="157" t="s">
        <v>257</v>
      </c>
      <c r="B52" s="24" t="e">
        <f>E15</f>
        <v>#REF!</v>
      </c>
      <c r="D52" s="155" t="e">
        <f>SUM(B52:B56)</f>
        <v>#REF!</v>
      </c>
      <c r="E52" s="24"/>
    </row>
    <row r="53" spans="1:5" s="120" customFormat="1" ht="12.75">
      <c r="A53" s="120" t="s">
        <v>258</v>
      </c>
      <c r="B53" s="24">
        <f>E17</f>
        <v>99825</v>
      </c>
      <c r="D53" s="156"/>
      <c r="E53" s="24"/>
    </row>
    <row r="54" spans="1:5" s="120" customFormat="1" ht="12.75">
      <c r="A54" s="120" t="s">
        <v>259</v>
      </c>
      <c r="B54" s="24">
        <f>E19</f>
        <v>59895</v>
      </c>
      <c r="D54" s="156"/>
      <c r="E54" s="24"/>
    </row>
    <row r="55" spans="1:5" s="120" customFormat="1" ht="12.75">
      <c r="A55" s="120" t="s">
        <v>260</v>
      </c>
      <c r="B55" s="24">
        <f>E18</f>
        <v>99825</v>
      </c>
      <c r="D55" s="156"/>
      <c r="E55" s="24"/>
    </row>
    <row r="56" spans="1:5" s="120" customFormat="1" ht="12.75">
      <c r="A56" s="120" t="s">
        <v>135</v>
      </c>
      <c r="B56" s="24">
        <f>E21</f>
        <v>59895</v>
      </c>
      <c r="D56" s="156"/>
      <c r="E56" s="24"/>
    </row>
    <row r="57" spans="1:2" s="120" customFormat="1" ht="12.75">
      <c r="A57" s="120" t="s">
        <v>261</v>
      </c>
      <c r="B57" s="24">
        <v>24200</v>
      </c>
    </row>
  </sheetData>
  <mergeCells count="8">
    <mergeCell ref="A19:B19"/>
    <mergeCell ref="A21:B21"/>
    <mergeCell ref="A1:E1"/>
    <mergeCell ref="A12:A14"/>
    <mergeCell ref="A15:B15"/>
    <mergeCell ref="A17:B17"/>
    <mergeCell ref="A18:B18"/>
    <mergeCell ref="A20:B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10.7109375" style="99" customWidth="1"/>
    <col min="2" max="5" width="19.7109375" style="99" customWidth="1"/>
  </cols>
  <sheetData>
    <row r="1" spans="1:5" ht="30" customHeight="1" thickBot="1">
      <c r="A1" s="210" t="s">
        <v>270</v>
      </c>
      <c r="B1" s="211"/>
      <c r="C1" s="211"/>
      <c r="D1" s="211"/>
      <c r="E1" s="212"/>
    </row>
    <row r="2" spans="1:5" ht="12.75">
      <c r="A2" s="120"/>
      <c r="B2" s="120"/>
      <c r="C2" s="120"/>
      <c r="D2" s="120"/>
      <c r="E2" s="55"/>
    </row>
    <row r="3" spans="1:5" ht="12.75">
      <c r="A3" s="219" t="s">
        <v>0</v>
      </c>
      <c r="B3" s="219"/>
      <c r="C3" s="217" t="s">
        <v>183</v>
      </c>
      <c r="D3" s="217"/>
      <c r="E3" s="217"/>
    </row>
    <row r="4" spans="1:5" ht="12.75">
      <c r="A4" s="219" t="s">
        <v>1</v>
      </c>
      <c r="B4" s="219"/>
      <c r="C4" s="216" t="s">
        <v>184</v>
      </c>
      <c r="D4" s="216"/>
      <c r="E4" s="216"/>
    </row>
    <row r="5" spans="1:5" ht="12.75">
      <c r="A5" s="219" t="s">
        <v>2</v>
      </c>
      <c r="B5" s="219"/>
      <c r="C5" s="216" t="s">
        <v>185</v>
      </c>
      <c r="D5" s="216"/>
      <c r="E5" s="216"/>
    </row>
    <row r="6" spans="1:5" ht="12.75">
      <c r="A6" s="219" t="s">
        <v>3</v>
      </c>
      <c r="B6" s="219"/>
      <c r="C6" s="216" t="s">
        <v>111</v>
      </c>
      <c r="D6" s="216"/>
      <c r="E6" s="216"/>
    </row>
    <row r="7" spans="1:5" ht="12.75">
      <c r="A7" s="219" t="s">
        <v>6</v>
      </c>
      <c r="B7" s="219"/>
      <c r="C7" s="216" t="s">
        <v>4</v>
      </c>
      <c r="D7" s="216"/>
      <c r="E7" s="216"/>
    </row>
    <row r="8" spans="1:5" ht="12.75">
      <c r="A8" s="219" t="s">
        <v>112</v>
      </c>
      <c r="B8" s="219"/>
      <c r="C8" s="216" t="s">
        <v>186</v>
      </c>
      <c r="D8" s="216"/>
      <c r="E8" s="216"/>
    </row>
    <row r="9" spans="1:5" ht="12.75">
      <c r="A9" s="219" t="s">
        <v>5</v>
      </c>
      <c r="B9" s="219"/>
      <c r="C9" s="216" t="s">
        <v>187</v>
      </c>
      <c r="D9" s="216"/>
      <c r="E9" s="216"/>
    </row>
    <row r="10" s="220" customFormat="1" ht="13.5" thickBot="1"/>
    <row r="11" spans="1:5" ht="30" customHeight="1" thickBot="1">
      <c r="A11" s="206" t="s">
        <v>207</v>
      </c>
      <c r="B11" s="207" t="s">
        <v>67</v>
      </c>
      <c r="C11" s="208" t="s">
        <v>52</v>
      </c>
      <c r="D11" s="209" t="s">
        <v>208</v>
      </c>
      <c r="E11" s="208" t="s">
        <v>53</v>
      </c>
    </row>
    <row r="12" spans="1:5" s="45" customFormat="1" ht="12.75">
      <c r="A12" s="170" t="s">
        <v>206</v>
      </c>
      <c r="B12" s="36" t="s">
        <v>94</v>
      </c>
      <c r="C12" s="25">
        <v>0</v>
      </c>
      <c r="D12" s="25">
        <f>C12*21%</f>
        <v>0</v>
      </c>
      <c r="E12" s="26">
        <f>C12+D12</f>
        <v>0</v>
      </c>
    </row>
    <row r="13" spans="1:5" s="45" customFormat="1" ht="12.75" customHeight="1">
      <c r="A13" s="171"/>
      <c r="B13" s="38" t="s">
        <v>93</v>
      </c>
      <c r="C13" s="29">
        <f>'Slepý rozpočet'!G117</f>
        <v>0</v>
      </c>
      <c r="D13" s="29">
        <f>C13*21%</f>
        <v>0</v>
      </c>
      <c r="E13" s="30">
        <f>C13+D13</f>
        <v>0</v>
      </c>
    </row>
    <row r="14" spans="1:5" s="45" customFormat="1" ht="12.75" customHeight="1">
      <c r="A14" s="171"/>
      <c r="B14" s="38" t="s">
        <v>51</v>
      </c>
      <c r="C14" s="29">
        <f>'Slepý rozpočet'!G123</f>
        <v>0</v>
      </c>
      <c r="D14" s="29">
        <f>C14*21%</f>
        <v>0</v>
      </c>
      <c r="E14" s="30">
        <f>C14+D14</f>
        <v>0</v>
      </c>
    </row>
    <row r="15" spans="1:5" s="120" customFormat="1" ht="25.5" customHeight="1" thickBot="1">
      <c r="A15" s="165" t="s">
        <v>250</v>
      </c>
      <c r="B15" s="166"/>
      <c r="C15" s="108">
        <v>0</v>
      </c>
      <c r="D15" s="108">
        <f>C15*21%</f>
        <v>0</v>
      </c>
      <c r="E15" s="200">
        <f>C15+D15</f>
        <v>0</v>
      </c>
    </row>
    <row r="16" spans="1:5" s="120" customFormat="1" ht="25.5" customHeight="1" thickBot="1">
      <c r="A16" s="201"/>
      <c r="B16" s="201"/>
      <c r="C16" s="201"/>
      <c r="D16" s="201"/>
      <c r="E16" s="201"/>
    </row>
    <row r="17" spans="1:5" s="45" customFormat="1" ht="25.5" customHeight="1" thickBot="1">
      <c r="A17" s="202" t="s">
        <v>273</v>
      </c>
      <c r="B17" s="203"/>
      <c r="C17" s="204">
        <f>SUM(C12:C15)</f>
        <v>0</v>
      </c>
      <c r="D17" s="204">
        <f>SUM(D12:D15)</f>
        <v>0</v>
      </c>
      <c r="E17" s="205">
        <f>SUM(C17:D17)</f>
        <v>0</v>
      </c>
    </row>
    <row r="18" spans="1:5" s="45" customFormat="1" ht="12.75" customHeight="1">
      <c r="A18" s="221"/>
      <c r="B18" s="221"/>
      <c r="C18" s="221"/>
      <c r="D18" s="221"/>
      <c r="E18" s="221"/>
    </row>
    <row r="19" spans="1:5" s="45" customFormat="1" ht="13.5" customHeight="1">
      <c r="A19" s="218"/>
      <c r="B19" s="218"/>
      <c r="C19" s="218"/>
      <c r="D19" s="218"/>
      <c r="E19" s="218"/>
    </row>
    <row r="20" spans="1:5" s="45" customFormat="1" ht="12.75" customHeight="1">
      <c r="A20" s="218"/>
      <c r="B20" s="218"/>
      <c r="C20" s="218"/>
      <c r="D20" s="218"/>
      <c r="E20" s="218"/>
    </row>
    <row r="21" spans="1:5" s="45" customFormat="1" ht="30" customHeight="1">
      <c r="A21" s="222" t="s">
        <v>120</v>
      </c>
      <c r="B21" s="120"/>
      <c r="C21" s="120"/>
      <c r="D21" s="120"/>
      <c r="E21" s="120"/>
    </row>
    <row r="22" spans="1:5" s="45" customFormat="1" ht="12.75" customHeight="1">
      <c r="A22" s="120" t="s">
        <v>274</v>
      </c>
      <c r="B22" s="120"/>
      <c r="C22" s="120"/>
      <c r="D22" s="120" t="s">
        <v>268</v>
      </c>
      <c r="E22" s="120"/>
    </row>
    <row r="23" spans="1:5" s="45" customFormat="1" ht="12.75" customHeight="1">
      <c r="A23" s="120"/>
      <c r="B23" s="120"/>
      <c r="C23" s="120"/>
      <c r="D23" s="120" t="s">
        <v>269</v>
      </c>
      <c r="E23" s="120"/>
    </row>
  </sheetData>
  <mergeCells count="21">
    <mergeCell ref="A7:B7"/>
    <mergeCell ref="A8:B8"/>
    <mergeCell ref="A9:B9"/>
    <mergeCell ref="A10:XFD10"/>
    <mergeCell ref="A18:E20"/>
    <mergeCell ref="A1:E1"/>
    <mergeCell ref="A12:A14"/>
    <mergeCell ref="A17:B17"/>
    <mergeCell ref="A15:B15"/>
    <mergeCell ref="A16:E16"/>
    <mergeCell ref="C3:E3"/>
    <mergeCell ref="C4:E4"/>
    <mergeCell ref="C5:E5"/>
    <mergeCell ref="C6:E6"/>
    <mergeCell ref="C7:E7"/>
    <mergeCell ref="C8:E8"/>
    <mergeCell ref="C9:E9"/>
    <mergeCell ref="A3:B3"/>
    <mergeCell ref="A4:B4"/>
    <mergeCell ref="A5:B5"/>
    <mergeCell ref="A6:B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>
    <oddHeader>&amp;R&amp;UPříloha č. 2&amp;U
&amp;"Arial,Kurzíva"Slepý rozpočet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workbookViewId="0" topLeftCell="A1">
      <selection activeCell="A1" sqref="A1:G1"/>
    </sheetView>
  </sheetViews>
  <sheetFormatPr defaultColWidth="9.140625" defaultRowHeight="12.75"/>
  <cols>
    <col min="1" max="2" width="10.7109375" style="120" customWidth="1"/>
    <col min="3" max="3" width="50.7109375" style="120" customWidth="1"/>
    <col min="4" max="5" width="8.7109375" style="120" customWidth="1"/>
    <col min="6" max="7" width="15.7109375" style="120" customWidth="1"/>
  </cols>
  <sheetData>
    <row r="1" spans="1:7" ht="30" customHeight="1" thickBot="1">
      <c r="A1" s="210" t="s">
        <v>266</v>
      </c>
      <c r="B1" s="211"/>
      <c r="C1" s="211"/>
      <c r="D1" s="211"/>
      <c r="E1" s="211"/>
      <c r="F1" s="211"/>
      <c r="G1" s="212"/>
    </row>
    <row r="2" spans="5:7" ht="12.75">
      <c r="E2" s="55"/>
      <c r="F2" s="66"/>
      <c r="G2" s="65"/>
    </row>
    <row r="3" spans="1:7" ht="12.75">
      <c r="A3" s="50" t="s">
        <v>0</v>
      </c>
      <c r="B3" s="50"/>
      <c r="C3" s="122" t="s">
        <v>183</v>
      </c>
      <c r="D3" s="122"/>
      <c r="E3" s="52"/>
      <c r="F3" s="67"/>
      <c r="G3" s="64"/>
    </row>
    <row r="4" spans="1:7" ht="12.75">
      <c r="A4" s="50" t="s">
        <v>1</v>
      </c>
      <c r="B4" s="50"/>
      <c r="C4" s="123" t="s">
        <v>184</v>
      </c>
      <c r="D4" s="123"/>
      <c r="E4" s="52"/>
      <c r="F4" s="67"/>
      <c r="G4" s="64"/>
    </row>
    <row r="5" spans="1:7" ht="12.75">
      <c r="A5" s="50" t="s">
        <v>2</v>
      </c>
      <c r="B5" s="50"/>
      <c r="C5" s="123" t="s">
        <v>185</v>
      </c>
      <c r="D5" s="123"/>
      <c r="E5" s="52"/>
      <c r="F5" s="67"/>
      <c r="G5" s="64"/>
    </row>
    <row r="6" spans="1:7" ht="12.75">
      <c r="A6" s="50" t="s">
        <v>3</v>
      </c>
      <c r="B6" s="50"/>
      <c r="C6" s="123" t="s">
        <v>111</v>
      </c>
      <c r="D6" s="123"/>
      <c r="E6" s="52"/>
      <c r="F6" s="67"/>
      <c r="G6" s="64"/>
    </row>
    <row r="7" spans="1:7" ht="12.75">
      <c r="A7" s="50" t="s">
        <v>6</v>
      </c>
      <c r="B7" s="50"/>
      <c r="C7" s="123" t="s">
        <v>4</v>
      </c>
      <c r="D7" s="123"/>
      <c r="E7" s="52"/>
      <c r="F7" s="67"/>
      <c r="G7" s="64"/>
    </row>
    <row r="8" spans="1:7" ht="12.75">
      <c r="A8" s="50" t="s">
        <v>112</v>
      </c>
      <c r="B8" s="50"/>
      <c r="C8" s="123" t="s">
        <v>186</v>
      </c>
      <c r="D8" s="123"/>
      <c r="E8" s="52"/>
      <c r="F8" s="67"/>
      <c r="G8" s="64"/>
    </row>
    <row r="9" spans="1:7" ht="12.75">
      <c r="A9" s="50" t="s">
        <v>5</v>
      </c>
      <c r="B9" s="50"/>
      <c r="C9" s="123" t="s">
        <v>187</v>
      </c>
      <c r="D9" s="123"/>
      <c r="E9" s="53"/>
      <c r="F9" s="68"/>
      <c r="G9" s="70"/>
    </row>
    <row r="10" ht="13.5" thickBot="1"/>
    <row r="11" spans="1:7" ht="12.75" customHeight="1">
      <c r="A11" s="185" t="s">
        <v>55</v>
      </c>
      <c r="B11" s="186"/>
      <c r="C11" s="186"/>
      <c r="D11" s="187"/>
      <c r="E11" s="188" t="s">
        <v>56</v>
      </c>
      <c r="F11" s="188" t="s">
        <v>57</v>
      </c>
      <c r="G11" s="190" t="s">
        <v>58</v>
      </c>
    </row>
    <row r="12" spans="1:7" ht="37.5" customHeight="1" thickBot="1">
      <c r="A12" s="32" t="s">
        <v>59</v>
      </c>
      <c r="B12" s="34" t="s">
        <v>60</v>
      </c>
      <c r="C12" s="33" t="s">
        <v>61</v>
      </c>
      <c r="D12" s="33" t="s">
        <v>62</v>
      </c>
      <c r="E12" s="189"/>
      <c r="F12" s="189"/>
      <c r="G12" s="191"/>
    </row>
    <row r="13" spans="1:7" ht="15.75" thickBot="1">
      <c r="A13" s="92" t="s">
        <v>64</v>
      </c>
      <c r="B13" s="93"/>
      <c r="C13" s="88" t="s">
        <v>94</v>
      </c>
      <c r="D13" s="89"/>
      <c r="E13" s="89"/>
      <c r="F13" s="91"/>
      <c r="G13" s="90"/>
    </row>
    <row r="14" spans="1:7" ht="22.5">
      <c r="A14" s="124">
        <v>1</v>
      </c>
      <c r="B14" s="144" t="s">
        <v>108</v>
      </c>
      <c r="C14" s="125" t="s">
        <v>107</v>
      </c>
      <c r="D14" s="126" t="s">
        <v>66</v>
      </c>
      <c r="E14" s="127">
        <v>7</v>
      </c>
      <c r="F14" s="128"/>
      <c r="G14" s="129">
        <f aca="true" t="shared" si="0" ref="G14:G23">E14*F14</f>
        <v>0</v>
      </c>
    </row>
    <row r="15" spans="1:7" ht="22.5">
      <c r="A15" s="124">
        <v>2</v>
      </c>
      <c r="B15" s="144" t="s">
        <v>245</v>
      </c>
      <c r="C15" s="125" t="s">
        <v>246</v>
      </c>
      <c r="D15" s="126" t="s">
        <v>66</v>
      </c>
      <c r="E15" s="127">
        <v>2</v>
      </c>
      <c r="F15" s="128"/>
      <c r="G15" s="129">
        <f t="shared" si="0"/>
        <v>0</v>
      </c>
    </row>
    <row r="16" spans="1:7" ht="22.5">
      <c r="A16" s="124">
        <v>3</v>
      </c>
      <c r="B16" s="144" t="s">
        <v>212</v>
      </c>
      <c r="C16" s="125" t="s">
        <v>213</v>
      </c>
      <c r="D16" s="126" t="s">
        <v>66</v>
      </c>
      <c r="E16" s="127">
        <v>3</v>
      </c>
      <c r="F16" s="128"/>
      <c r="G16" s="129">
        <f t="shared" si="0"/>
        <v>0</v>
      </c>
    </row>
    <row r="17" spans="1:7" ht="22.5">
      <c r="A17" s="124">
        <v>4</v>
      </c>
      <c r="B17" s="144" t="s">
        <v>214</v>
      </c>
      <c r="C17" s="125" t="s">
        <v>215</v>
      </c>
      <c r="D17" s="126" t="s">
        <v>66</v>
      </c>
      <c r="E17" s="127">
        <v>8</v>
      </c>
      <c r="F17" s="128"/>
      <c r="G17" s="129">
        <f t="shared" si="0"/>
        <v>0</v>
      </c>
    </row>
    <row r="18" spans="1:7" ht="22.5">
      <c r="A18" s="124">
        <v>5</v>
      </c>
      <c r="B18" s="144" t="s">
        <v>216</v>
      </c>
      <c r="C18" s="125" t="s">
        <v>217</v>
      </c>
      <c r="D18" s="126" t="s">
        <v>66</v>
      </c>
      <c r="E18" s="127">
        <v>2</v>
      </c>
      <c r="F18" s="128"/>
      <c r="G18" s="129">
        <f t="shared" si="0"/>
        <v>0</v>
      </c>
    </row>
    <row r="19" spans="1:7" ht="22.5">
      <c r="A19" s="124">
        <v>6</v>
      </c>
      <c r="B19" s="144" t="s">
        <v>218</v>
      </c>
      <c r="C19" s="125" t="s">
        <v>219</v>
      </c>
      <c r="D19" s="126" t="s">
        <v>66</v>
      </c>
      <c r="E19" s="127">
        <v>4</v>
      </c>
      <c r="F19" s="128"/>
      <c r="G19" s="129">
        <f t="shared" si="0"/>
        <v>0</v>
      </c>
    </row>
    <row r="20" spans="1:7" ht="22.5">
      <c r="A20" s="124">
        <v>7</v>
      </c>
      <c r="B20" s="144" t="s">
        <v>220</v>
      </c>
      <c r="C20" s="125" t="s">
        <v>221</v>
      </c>
      <c r="D20" s="126" t="s">
        <v>66</v>
      </c>
      <c r="E20" s="127">
        <v>2</v>
      </c>
      <c r="F20" s="128"/>
      <c r="G20" s="129">
        <f t="shared" si="0"/>
        <v>0</v>
      </c>
    </row>
    <row r="21" spans="1:7" ht="22.5">
      <c r="A21" s="124">
        <v>8</v>
      </c>
      <c r="B21" s="144" t="s">
        <v>222</v>
      </c>
      <c r="C21" s="125" t="s">
        <v>223</v>
      </c>
      <c r="D21" s="126" t="s">
        <v>66</v>
      </c>
      <c r="E21" s="127">
        <v>1</v>
      </c>
      <c r="F21" s="128"/>
      <c r="G21" s="129">
        <f t="shared" si="0"/>
        <v>0</v>
      </c>
    </row>
    <row r="22" spans="1:7" ht="22.5">
      <c r="A22" s="124">
        <v>9</v>
      </c>
      <c r="B22" s="144" t="s">
        <v>224</v>
      </c>
      <c r="C22" s="125" t="s">
        <v>225</v>
      </c>
      <c r="D22" s="126" t="s">
        <v>66</v>
      </c>
      <c r="E22" s="127">
        <v>2</v>
      </c>
      <c r="F22" s="128"/>
      <c r="G22" s="129">
        <f t="shared" si="0"/>
        <v>0</v>
      </c>
    </row>
    <row r="23" spans="1:7" ht="22.5">
      <c r="A23" s="124">
        <v>10</v>
      </c>
      <c r="B23" s="144" t="s">
        <v>99</v>
      </c>
      <c r="C23" s="125" t="s">
        <v>226</v>
      </c>
      <c r="D23" s="126" t="s">
        <v>66</v>
      </c>
      <c r="E23" s="127">
        <v>1</v>
      </c>
      <c r="F23" s="128"/>
      <c r="G23" s="129">
        <f t="shared" si="0"/>
        <v>0</v>
      </c>
    </row>
    <row r="24" spans="1:7" ht="33.75">
      <c r="A24" s="124">
        <v>11</v>
      </c>
      <c r="B24" s="148" t="s">
        <v>106</v>
      </c>
      <c r="C24" s="125" t="s">
        <v>263</v>
      </c>
      <c r="D24" s="126" t="s">
        <v>78</v>
      </c>
      <c r="E24" s="147">
        <f>825+6+440</f>
        <v>1271</v>
      </c>
      <c r="F24" s="128"/>
      <c r="G24" s="129">
        <f>E24*F24</f>
        <v>0</v>
      </c>
    </row>
    <row r="25" spans="1:7" ht="22.5">
      <c r="A25" s="124">
        <v>12</v>
      </c>
      <c r="B25" s="148" t="s">
        <v>99</v>
      </c>
      <c r="C25" s="125" t="s">
        <v>247</v>
      </c>
      <c r="D25" s="126" t="s">
        <v>66</v>
      </c>
      <c r="E25" s="147">
        <v>9</v>
      </c>
      <c r="F25" s="128"/>
      <c r="G25" s="129">
        <f>E25*F25</f>
        <v>0</v>
      </c>
    </row>
    <row r="26" spans="1:7" ht="22.5">
      <c r="A26" s="124">
        <v>13</v>
      </c>
      <c r="B26" s="148" t="s">
        <v>99</v>
      </c>
      <c r="C26" s="125" t="s">
        <v>129</v>
      </c>
      <c r="D26" s="126" t="s">
        <v>66</v>
      </c>
      <c r="E26" s="127">
        <v>20</v>
      </c>
      <c r="F26" s="128"/>
      <c r="G26" s="129">
        <f aca="true" t="shared" si="1" ref="G26:G30">E26*F26</f>
        <v>0</v>
      </c>
    </row>
    <row r="27" spans="1:7" ht="22.5">
      <c r="A27" s="124">
        <v>14</v>
      </c>
      <c r="B27" s="148" t="s">
        <v>99</v>
      </c>
      <c r="C27" s="125" t="s">
        <v>229</v>
      </c>
      <c r="D27" s="126" t="s">
        <v>66</v>
      </c>
      <c r="E27" s="127">
        <v>8</v>
      </c>
      <c r="F27" s="128"/>
      <c r="G27" s="129">
        <f t="shared" si="1"/>
        <v>0</v>
      </c>
    </row>
    <row r="28" spans="1:7" ht="12.75">
      <c r="A28" s="124">
        <v>15</v>
      </c>
      <c r="B28" s="148" t="s">
        <v>99</v>
      </c>
      <c r="C28" s="125" t="s">
        <v>228</v>
      </c>
      <c r="D28" s="126" t="s">
        <v>66</v>
      </c>
      <c r="E28" s="127">
        <v>4</v>
      </c>
      <c r="F28" s="128"/>
      <c r="G28" s="129">
        <f t="shared" si="1"/>
        <v>0</v>
      </c>
    </row>
    <row r="29" spans="1:7" s="120" customFormat="1" ht="12.75">
      <c r="A29" s="124">
        <v>16</v>
      </c>
      <c r="B29" s="148" t="s">
        <v>99</v>
      </c>
      <c r="C29" s="125" t="s">
        <v>272</v>
      </c>
      <c r="D29" s="126" t="s">
        <v>68</v>
      </c>
      <c r="E29" s="127">
        <v>10</v>
      </c>
      <c r="F29" s="128"/>
      <c r="G29" s="129">
        <f t="shared" si="1"/>
        <v>0</v>
      </c>
    </row>
    <row r="30" spans="1:7" s="120" customFormat="1" ht="12.75">
      <c r="A30" s="124">
        <v>17</v>
      </c>
      <c r="B30" s="148" t="s">
        <v>265</v>
      </c>
      <c r="C30" s="125" t="s">
        <v>264</v>
      </c>
      <c r="D30" s="126" t="s">
        <v>78</v>
      </c>
      <c r="E30" s="127">
        <f>E97</f>
        <v>830</v>
      </c>
      <c r="F30" s="128"/>
      <c r="G30" s="129">
        <f t="shared" si="1"/>
        <v>0</v>
      </c>
    </row>
    <row r="31" spans="1:7" ht="12.75">
      <c r="A31" s="124">
        <v>18</v>
      </c>
      <c r="B31" s="148" t="s">
        <v>124</v>
      </c>
      <c r="C31" s="125" t="s">
        <v>125</v>
      </c>
      <c r="D31" s="135" t="s">
        <v>78</v>
      </c>
      <c r="E31" s="127">
        <v>789</v>
      </c>
      <c r="F31" s="128"/>
      <c r="G31" s="129">
        <f>E31*F31</f>
        <v>0</v>
      </c>
    </row>
    <row r="32" spans="1:7" ht="12.75">
      <c r="A32" s="124">
        <v>19</v>
      </c>
      <c r="B32" s="148" t="s">
        <v>127</v>
      </c>
      <c r="C32" s="125" t="s">
        <v>126</v>
      </c>
      <c r="D32" s="135" t="s">
        <v>78</v>
      </c>
      <c r="E32" s="127">
        <f>E30-E31</f>
        <v>41</v>
      </c>
      <c r="F32" s="128"/>
      <c r="G32" s="129">
        <f>E32*F32</f>
        <v>0</v>
      </c>
    </row>
    <row r="33" spans="1:7" ht="13.5" customHeight="1">
      <c r="A33" s="124">
        <v>20</v>
      </c>
      <c r="B33" s="148" t="s">
        <v>91</v>
      </c>
      <c r="C33" s="125" t="s">
        <v>109</v>
      </c>
      <c r="D33" s="135" t="s">
        <v>78</v>
      </c>
      <c r="E33" s="127">
        <f>E30</f>
        <v>830</v>
      </c>
      <c r="F33" s="128"/>
      <c r="G33" s="129">
        <f>E33*F33</f>
        <v>0</v>
      </c>
    </row>
    <row r="34" spans="1:7" ht="12.75">
      <c r="A34" s="124">
        <v>21</v>
      </c>
      <c r="B34" s="109" t="s">
        <v>63</v>
      </c>
      <c r="C34" s="110" t="s">
        <v>233</v>
      </c>
      <c r="D34" s="114" t="s">
        <v>227</v>
      </c>
      <c r="E34" s="115">
        <v>20</v>
      </c>
      <c r="F34" s="111"/>
      <c r="G34" s="129">
        <f>E34*F34</f>
        <v>0</v>
      </c>
    </row>
    <row r="35" spans="1:7" ht="23.25" thickBot="1">
      <c r="A35" s="35">
        <v>22</v>
      </c>
      <c r="B35" s="98" t="s">
        <v>103</v>
      </c>
      <c r="C35" s="139" t="s">
        <v>96</v>
      </c>
      <c r="D35" s="140" t="s">
        <v>92</v>
      </c>
      <c r="E35" s="146">
        <v>5</v>
      </c>
      <c r="F35" s="142"/>
      <c r="G35" s="143">
        <f>E35*F35</f>
        <v>0</v>
      </c>
    </row>
    <row r="36" spans="1:7" ht="13.5" customHeight="1" thickBot="1">
      <c r="A36" s="178" t="s">
        <v>95</v>
      </c>
      <c r="B36" s="179"/>
      <c r="C36" s="179"/>
      <c r="D36" s="42"/>
      <c r="E36" s="42"/>
      <c r="F36" s="43"/>
      <c r="G36" s="44">
        <f>SUM(G14:G35)</f>
        <v>0</v>
      </c>
    </row>
    <row r="37" spans="1:7" ht="13.5" customHeight="1" thickBot="1">
      <c r="A37" s="92" t="s">
        <v>64</v>
      </c>
      <c r="B37" s="93"/>
      <c r="C37" s="88" t="s">
        <v>65</v>
      </c>
      <c r="D37" s="89"/>
      <c r="E37" s="89"/>
      <c r="F37" s="91"/>
      <c r="G37" s="90"/>
    </row>
    <row r="38" spans="1:7" ht="22.5">
      <c r="A38" s="94">
        <v>23</v>
      </c>
      <c r="B38" s="95" t="s">
        <v>130</v>
      </c>
      <c r="C38" s="130" t="s">
        <v>188</v>
      </c>
      <c r="D38" s="131" t="s">
        <v>66</v>
      </c>
      <c r="E38" s="154">
        <f>SUM('Slepý rostliny'!F13:F19)</f>
        <v>35</v>
      </c>
      <c r="F38" s="105"/>
      <c r="G38" s="87">
        <f>E38*F38</f>
        <v>0</v>
      </c>
    </row>
    <row r="39" spans="1:7" ht="12.75">
      <c r="A39" s="133">
        <v>24</v>
      </c>
      <c r="B39" s="148" t="s">
        <v>69</v>
      </c>
      <c r="C39" s="125" t="s">
        <v>70</v>
      </c>
      <c r="D39" s="135" t="s">
        <v>68</v>
      </c>
      <c r="E39" s="152">
        <f>E41</f>
        <v>1.75</v>
      </c>
      <c r="F39" s="136"/>
      <c r="G39" s="134">
        <f>E39*F39</f>
        <v>0</v>
      </c>
    </row>
    <row r="40" spans="1:7" ht="13.5" customHeight="1">
      <c r="A40" s="133">
        <v>25</v>
      </c>
      <c r="B40" s="148" t="s">
        <v>71</v>
      </c>
      <c r="C40" s="125" t="s">
        <v>72</v>
      </c>
      <c r="D40" s="135" t="s">
        <v>68</v>
      </c>
      <c r="E40" s="152">
        <f>E41</f>
        <v>1.75</v>
      </c>
      <c r="F40" s="136"/>
      <c r="G40" s="134">
        <f aca="true" t="shared" si="2" ref="G40:G101">E40*F40</f>
        <v>0</v>
      </c>
    </row>
    <row r="41" spans="1:7" ht="12.75">
      <c r="A41" s="133">
        <v>26</v>
      </c>
      <c r="B41" s="148" t="s">
        <v>67</v>
      </c>
      <c r="C41" s="125" t="s">
        <v>189</v>
      </c>
      <c r="D41" s="135" t="s">
        <v>68</v>
      </c>
      <c r="E41" s="152">
        <f>E38*50/1000</f>
        <v>1.75</v>
      </c>
      <c r="F41" s="136"/>
      <c r="G41" s="134">
        <f t="shared" si="2"/>
        <v>0</v>
      </c>
    </row>
    <row r="42" spans="1:7" ht="12.75">
      <c r="A42" s="133">
        <v>27</v>
      </c>
      <c r="B42" s="148" t="s">
        <v>199</v>
      </c>
      <c r="C42" s="125" t="s">
        <v>197</v>
      </c>
      <c r="D42" s="126" t="s">
        <v>66</v>
      </c>
      <c r="E42" s="147">
        <f>E38</f>
        <v>35</v>
      </c>
      <c r="F42" s="128"/>
      <c r="G42" s="134">
        <f t="shared" si="2"/>
        <v>0</v>
      </c>
    </row>
    <row r="43" spans="1:7" ht="12.75">
      <c r="A43" s="133">
        <v>28</v>
      </c>
      <c r="B43" s="148" t="s">
        <v>73</v>
      </c>
      <c r="C43" s="125" t="s">
        <v>74</v>
      </c>
      <c r="D43" s="126" t="s">
        <v>75</v>
      </c>
      <c r="E43" s="97">
        <f>E38*0.1/1000</f>
        <v>0.0035</v>
      </c>
      <c r="F43" s="128"/>
      <c r="G43" s="134">
        <f t="shared" si="2"/>
        <v>0</v>
      </c>
    </row>
    <row r="44" spans="1:7" ht="12.75">
      <c r="A44" s="133">
        <v>29</v>
      </c>
      <c r="B44" s="148" t="s">
        <v>67</v>
      </c>
      <c r="C44" s="125" t="s">
        <v>76</v>
      </c>
      <c r="D44" s="126" t="s">
        <v>77</v>
      </c>
      <c r="E44" s="97">
        <f>E38*0.1</f>
        <v>3.5</v>
      </c>
      <c r="F44" s="128"/>
      <c r="G44" s="134">
        <f t="shared" si="2"/>
        <v>0</v>
      </c>
    </row>
    <row r="45" spans="1:7" ht="13.5" customHeight="1">
      <c r="A45" s="133">
        <v>30</v>
      </c>
      <c r="B45" s="148" t="s">
        <v>99</v>
      </c>
      <c r="C45" s="125" t="s">
        <v>87</v>
      </c>
      <c r="D45" s="126" t="s">
        <v>66</v>
      </c>
      <c r="E45" s="147">
        <f>E38</f>
        <v>35</v>
      </c>
      <c r="F45" s="128"/>
      <c r="G45" s="134">
        <f t="shared" si="2"/>
        <v>0</v>
      </c>
    </row>
    <row r="46" spans="1:7" ht="12.75">
      <c r="A46" s="133">
        <v>31</v>
      </c>
      <c r="B46" s="148" t="s">
        <v>238</v>
      </c>
      <c r="C46" s="125" t="s">
        <v>237</v>
      </c>
      <c r="D46" s="126" t="s">
        <v>66</v>
      </c>
      <c r="E46" s="147">
        <f>E38</f>
        <v>35</v>
      </c>
      <c r="F46" s="128"/>
      <c r="G46" s="134">
        <f t="shared" si="2"/>
        <v>0</v>
      </c>
    </row>
    <row r="47" spans="1:7" ht="12.75">
      <c r="A47" s="133">
        <v>32</v>
      </c>
      <c r="B47" s="148" t="s">
        <v>67</v>
      </c>
      <c r="C47" s="125" t="s">
        <v>236</v>
      </c>
      <c r="D47" s="126" t="s">
        <v>66</v>
      </c>
      <c r="E47" s="147">
        <f>E38*3</f>
        <v>105</v>
      </c>
      <c r="F47" s="128"/>
      <c r="G47" s="134">
        <f t="shared" si="2"/>
        <v>0</v>
      </c>
    </row>
    <row r="48" spans="1:7" ht="12.75">
      <c r="A48" s="133">
        <v>33</v>
      </c>
      <c r="B48" s="148" t="s">
        <v>67</v>
      </c>
      <c r="C48" s="125" t="s">
        <v>242</v>
      </c>
      <c r="D48" s="126" t="s">
        <v>66</v>
      </c>
      <c r="E48" s="147">
        <f>E38*3</f>
        <v>105</v>
      </c>
      <c r="F48" s="128"/>
      <c r="G48" s="134">
        <f t="shared" si="2"/>
        <v>0</v>
      </c>
    </row>
    <row r="49" spans="1:7" ht="12.75">
      <c r="A49" s="133">
        <v>34</v>
      </c>
      <c r="B49" s="148" t="s">
        <v>67</v>
      </c>
      <c r="C49" s="125" t="s">
        <v>241</v>
      </c>
      <c r="D49" s="126" t="s">
        <v>66</v>
      </c>
      <c r="E49" s="147">
        <f>E38</f>
        <v>35</v>
      </c>
      <c r="F49" s="128"/>
      <c r="G49" s="134">
        <f t="shared" si="2"/>
        <v>0</v>
      </c>
    </row>
    <row r="50" spans="1:7" ht="45">
      <c r="A50" s="133">
        <v>35</v>
      </c>
      <c r="B50" s="148" t="s">
        <v>122</v>
      </c>
      <c r="C50" s="125" t="s">
        <v>230</v>
      </c>
      <c r="D50" s="126" t="s">
        <v>78</v>
      </c>
      <c r="E50" s="97">
        <f>3.14*0.375*0.375*E38</f>
        <v>15.454687499999999</v>
      </c>
      <c r="F50" s="128"/>
      <c r="G50" s="134">
        <f t="shared" si="2"/>
        <v>0</v>
      </c>
    </row>
    <row r="51" spans="1:7" ht="12.75">
      <c r="A51" s="133">
        <v>36</v>
      </c>
      <c r="B51" s="148" t="s">
        <v>67</v>
      </c>
      <c r="C51" s="125" t="s">
        <v>79</v>
      </c>
      <c r="D51" s="135" t="s">
        <v>68</v>
      </c>
      <c r="E51" s="97">
        <f>E50*0.1</f>
        <v>1.54546875</v>
      </c>
      <c r="F51" s="128"/>
      <c r="G51" s="134">
        <f t="shared" si="2"/>
        <v>0</v>
      </c>
    </row>
    <row r="52" spans="1:7" ht="12.75">
      <c r="A52" s="133">
        <v>37</v>
      </c>
      <c r="B52" s="148" t="s">
        <v>99</v>
      </c>
      <c r="C52" s="125" t="s">
        <v>234</v>
      </c>
      <c r="D52" s="135" t="s">
        <v>66</v>
      </c>
      <c r="E52" s="97">
        <f>E38</f>
        <v>35</v>
      </c>
      <c r="F52" s="128"/>
      <c r="G52" s="134">
        <f t="shared" si="2"/>
        <v>0</v>
      </c>
    </row>
    <row r="53" spans="1:7" ht="12.75">
      <c r="A53" s="133">
        <v>38</v>
      </c>
      <c r="B53" s="148" t="s">
        <v>67</v>
      </c>
      <c r="C53" s="125" t="s">
        <v>235</v>
      </c>
      <c r="D53" s="135" t="s">
        <v>66</v>
      </c>
      <c r="E53" s="97">
        <f>E38</f>
        <v>35</v>
      </c>
      <c r="F53" s="128"/>
      <c r="G53" s="134">
        <f t="shared" si="2"/>
        <v>0</v>
      </c>
    </row>
    <row r="54" spans="1:7" ht="12.75">
      <c r="A54" s="133">
        <v>39</v>
      </c>
      <c r="B54" s="148" t="s">
        <v>69</v>
      </c>
      <c r="C54" s="125" t="s">
        <v>70</v>
      </c>
      <c r="D54" s="135" t="s">
        <v>68</v>
      </c>
      <c r="E54" s="152">
        <f>E56</f>
        <v>0.875</v>
      </c>
      <c r="F54" s="136"/>
      <c r="G54" s="134">
        <f t="shared" si="2"/>
        <v>0</v>
      </c>
    </row>
    <row r="55" spans="1:7" ht="12.75">
      <c r="A55" s="133">
        <v>40</v>
      </c>
      <c r="B55" s="148" t="s">
        <v>71</v>
      </c>
      <c r="C55" s="125" t="s">
        <v>80</v>
      </c>
      <c r="D55" s="135" t="s">
        <v>68</v>
      </c>
      <c r="E55" s="152">
        <f>E56</f>
        <v>0.875</v>
      </c>
      <c r="F55" s="136"/>
      <c r="G55" s="134">
        <f t="shared" si="2"/>
        <v>0</v>
      </c>
    </row>
    <row r="56" spans="1:7" ht="12.75">
      <c r="A56" s="133">
        <v>41</v>
      </c>
      <c r="B56" s="148" t="s">
        <v>67</v>
      </c>
      <c r="C56" s="125" t="s">
        <v>190</v>
      </c>
      <c r="D56" s="135" t="s">
        <v>68</v>
      </c>
      <c r="E56" s="152">
        <f>E38*25/1000</f>
        <v>0.875</v>
      </c>
      <c r="F56" s="136"/>
      <c r="G56" s="134">
        <f t="shared" si="2"/>
        <v>0</v>
      </c>
    </row>
    <row r="57" spans="1:7" ht="12.75">
      <c r="A57" s="133">
        <v>42</v>
      </c>
      <c r="B57" s="148" t="s">
        <v>104</v>
      </c>
      <c r="C57" s="125" t="s">
        <v>243</v>
      </c>
      <c r="D57" s="126" t="s">
        <v>66</v>
      </c>
      <c r="E57" s="147">
        <f>E38</f>
        <v>35</v>
      </c>
      <c r="F57" s="128"/>
      <c r="G57" s="134">
        <f t="shared" si="2"/>
        <v>0</v>
      </c>
    </row>
    <row r="58" spans="1:7" ht="22.5">
      <c r="A58" s="133">
        <v>43</v>
      </c>
      <c r="B58" s="148" t="s">
        <v>196</v>
      </c>
      <c r="C58" s="125" t="s">
        <v>195</v>
      </c>
      <c r="D58" s="126" t="s">
        <v>66</v>
      </c>
      <c r="E58" s="118">
        <f>SUM('Slepý rostliny'!F22:F23)</f>
        <v>23</v>
      </c>
      <c r="F58" s="137"/>
      <c r="G58" s="134">
        <f t="shared" si="2"/>
        <v>0</v>
      </c>
    </row>
    <row r="59" spans="1:7" ht="12.75">
      <c r="A59" s="133">
        <v>44</v>
      </c>
      <c r="B59" s="148" t="s">
        <v>69</v>
      </c>
      <c r="C59" s="125" t="s">
        <v>70</v>
      </c>
      <c r="D59" s="135" t="s">
        <v>68</v>
      </c>
      <c r="E59" s="152">
        <f>E61</f>
        <v>1.15</v>
      </c>
      <c r="F59" s="136"/>
      <c r="G59" s="134">
        <f t="shared" si="2"/>
        <v>0</v>
      </c>
    </row>
    <row r="60" spans="1:7" ht="12.75">
      <c r="A60" s="133">
        <v>45</v>
      </c>
      <c r="B60" s="148" t="s">
        <v>71</v>
      </c>
      <c r="C60" s="125" t="s">
        <v>72</v>
      </c>
      <c r="D60" s="135" t="s">
        <v>68</v>
      </c>
      <c r="E60" s="152">
        <f>E61</f>
        <v>1.15</v>
      </c>
      <c r="F60" s="136"/>
      <c r="G60" s="134">
        <f t="shared" si="2"/>
        <v>0</v>
      </c>
    </row>
    <row r="61" spans="1:7" ht="12.75">
      <c r="A61" s="133">
        <v>46</v>
      </c>
      <c r="B61" s="148" t="s">
        <v>67</v>
      </c>
      <c r="C61" s="125" t="s">
        <v>189</v>
      </c>
      <c r="D61" s="135" t="s">
        <v>68</v>
      </c>
      <c r="E61" s="152">
        <f>E58*50/1000</f>
        <v>1.15</v>
      </c>
      <c r="F61" s="136"/>
      <c r="G61" s="134">
        <f t="shared" si="2"/>
        <v>0</v>
      </c>
    </row>
    <row r="62" spans="1:7" ht="12.75">
      <c r="A62" s="133">
        <v>47</v>
      </c>
      <c r="B62" s="148" t="s">
        <v>200</v>
      </c>
      <c r="C62" s="125" t="s">
        <v>198</v>
      </c>
      <c r="D62" s="126" t="s">
        <v>66</v>
      </c>
      <c r="E62" s="147">
        <f>E58</f>
        <v>23</v>
      </c>
      <c r="F62" s="128"/>
      <c r="G62" s="134">
        <f t="shared" si="2"/>
        <v>0</v>
      </c>
    </row>
    <row r="63" spans="1:7" ht="12.75">
      <c r="A63" s="133">
        <v>48</v>
      </c>
      <c r="B63" s="148" t="s">
        <v>73</v>
      </c>
      <c r="C63" s="125" t="s">
        <v>74</v>
      </c>
      <c r="D63" s="126" t="s">
        <v>75</v>
      </c>
      <c r="E63" s="97">
        <f>E58*0.1/1000</f>
        <v>0.0023000000000000004</v>
      </c>
      <c r="F63" s="128"/>
      <c r="G63" s="134">
        <f t="shared" si="2"/>
        <v>0</v>
      </c>
    </row>
    <row r="64" spans="1:7" ht="12.75">
      <c r="A64" s="133">
        <v>49</v>
      </c>
      <c r="B64" s="148" t="s">
        <v>67</v>
      </c>
      <c r="C64" s="125" t="s">
        <v>76</v>
      </c>
      <c r="D64" s="126" t="s">
        <v>77</v>
      </c>
      <c r="E64" s="97">
        <f>E58*0.1</f>
        <v>2.3000000000000003</v>
      </c>
      <c r="F64" s="128"/>
      <c r="G64" s="134">
        <f t="shared" si="2"/>
        <v>0</v>
      </c>
    </row>
    <row r="65" spans="1:7" ht="12.75">
      <c r="A65" s="133">
        <v>50</v>
      </c>
      <c r="B65" s="148" t="s">
        <v>99</v>
      </c>
      <c r="C65" s="125" t="s">
        <v>87</v>
      </c>
      <c r="D65" s="126" t="s">
        <v>66</v>
      </c>
      <c r="E65" s="147">
        <f>E58</f>
        <v>23</v>
      </c>
      <c r="F65" s="128"/>
      <c r="G65" s="134">
        <f t="shared" si="2"/>
        <v>0</v>
      </c>
    </row>
    <row r="66" spans="1:7" ht="12.75">
      <c r="A66" s="133">
        <v>51</v>
      </c>
      <c r="B66" s="148" t="s">
        <v>238</v>
      </c>
      <c r="C66" s="125" t="s">
        <v>240</v>
      </c>
      <c r="D66" s="126" t="s">
        <v>66</v>
      </c>
      <c r="E66" s="147">
        <f>E58</f>
        <v>23</v>
      </c>
      <c r="F66" s="128"/>
      <c r="G66" s="134">
        <f t="shared" si="2"/>
        <v>0</v>
      </c>
    </row>
    <row r="67" spans="1:7" ht="12.75">
      <c r="A67" s="133">
        <v>52</v>
      </c>
      <c r="B67" s="148" t="s">
        <v>67</v>
      </c>
      <c r="C67" s="125" t="s">
        <v>236</v>
      </c>
      <c r="D67" s="126" t="s">
        <v>66</v>
      </c>
      <c r="E67" s="147">
        <f>E58*2</f>
        <v>46</v>
      </c>
      <c r="F67" s="128"/>
      <c r="G67" s="134">
        <f t="shared" si="2"/>
        <v>0</v>
      </c>
    </row>
    <row r="68" spans="1:7" ht="12.75">
      <c r="A68" s="133">
        <v>53</v>
      </c>
      <c r="B68" s="148" t="s">
        <v>67</v>
      </c>
      <c r="C68" s="125" t="s">
        <v>241</v>
      </c>
      <c r="D68" s="126" t="s">
        <v>66</v>
      </c>
      <c r="E68" s="147">
        <f>E58</f>
        <v>23</v>
      </c>
      <c r="F68" s="128"/>
      <c r="G68" s="134">
        <f t="shared" si="2"/>
        <v>0</v>
      </c>
    </row>
    <row r="69" spans="1:7" ht="45">
      <c r="A69" s="133">
        <v>54</v>
      </c>
      <c r="B69" s="148" t="s">
        <v>122</v>
      </c>
      <c r="C69" s="125" t="s">
        <v>230</v>
      </c>
      <c r="D69" s="126" t="s">
        <v>78</v>
      </c>
      <c r="E69" s="97">
        <f>3.14*0.375*0.375*E58</f>
        <v>10.155937499999999</v>
      </c>
      <c r="F69" s="128"/>
      <c r="G69" s="134">
        <f t="shared" si="2"/>
        <v>0</v>
      </c>
    </row>
    <row r="70" spans="1:7" ht="12.75">
      <c r="A70" s="133">
        <v>55</v>
      </c>
      <c r="B70" s="148" t="s">
        <v>67</v>
      </c>
      <c r="C70" s="125" t="s">
        <v>79</v>
      </c>
      <c r="D70" s="135" t="s">
        <v>68</v>
      </c>
      <c r="E70" s="97">
        <f>E69*0.1</f>
        <v>1.0155937499999999</v>
      </c>
      <c r="F70" s="128"/>
      <c r="G70" s="134">
        <f t="shared" si="2"/>
        <v>0</v>
      </c>
    </row>
    <row r="71" spans="1:7" ht="12.75">
      <c r="A71" s="133">
        <v>56</v>
      </c>
      <c r="B71" s="148" t="s">
        <v>69</v>
      </c>
      <c r="C71" s="125" t="s">
        <v>70</v>
      </c>
      <c r="D71" s="135" t="s">
        <v>68</v>
      </c>
      <c r="E71" s="152">
        <f>E73</f>
        <v>0.575</v>
      </c>
      <c r="F71" s="136"/>
      <c r="G71" s="134">
        <f t="shared" si="2"/>
        <v>0</v>
      </c>
    </row>
    <row r="72" spans="1:7" ht="12.75">
      <c r="A72" s="133">
        <v>57</v>
      </c>
      <c r="B72" s="148" t="s">
        <v>71</v>
      </c>
      <c r="C72" s="125" t="s">
        <v>80</v>
      </c>
      <c r="D72" s="135" t="s">
        <v>68</v>
      </c>
      <c r="E72" s="152">
        <f>E73</f>
        <v>0.575</v>
      </c>
      <c r="F72" s="136"/>
      <c r="G72" s="134">
        <f t="shared" si="2"/>
        <v>0</v>
      </c>
    </row>
    <row r="73" spans="1:7" ht="12.75">
      <c r="A73" s="133">
        <v>58</v>
      </c>
      <c r="B73" s="148" t="s">
        <v>67</v>
      </c>
      <c r="C73" s="125" t="s">
        <v>190</v>
      </c>
      <c r="D73" s="135" t="s">
        <v>68</v>
      </c>
      <c r="E73" s="152">
        <f>E58*25/1000</f>
        <v>0.575</v>
      </c>
      <c r="F73" s="136"/>
      <c r="G73" s="134">
        <f t="shared" si="2"/>
        <v>0</v>
      </c>
    </row>
    <row r="74" spans="1:7" ht="12.75">
      <c r="A74" s="133">
        <v>59</v>
      </c>
      <c r="B74" s="148" t="s">
        <v>104</v>
      </c>
      <c r="C74" s="125" t="s">
        <v>244</v>
      </c>
      <c r="D74" s="126" t="s">
        <v>66</v>
      </c>
      <c r="E74" s="147">
        <f>E58</f>
        <v>23</v>
      </c>
      <c r="F74" s="128"/>
      <c r="G74" s="134">
        <f t="shared" si="2"/>
        <v>0</v>
      </c>
    </row>
    <row r="75" spans="1:7" ht="22.5">
      <c r="A75" s="133">
        <v>60</v>
      </c>
      <c r="B75" s="148" t="s">
        <v>123</v>
      </c>
      <c r="C75" s="125" t="s">
        <v>110</v>
      </c>
      <c r="D75" s="126" t="s">
        <v>66</v>
      </c>
      <c r="E75" s="147">
        <f>SUM('Slepý rostliny'!F26:F34)</f>
        <v>115</v>
      </c>
      <c r="F75" s="137"/>
      <c r="G75" s="134">
        <f t="shared" si="2"/>
        <v>0</v>
      </c>
    </row>
    <row r="76" spans="1:7" ht="12.75">
      <c r="A76" s="133">
        <v>61</v>
      </c>
      <c r="B76" s="148" t="s">
        <v>69</v>
      </c>
      <c r="C76" s="125" t="s">
        <v>70</v>
      </c>
      <c r="D76" s="135" t="s">
        <v>68</v>
      </c>
      <c r="E76" s="152">
        <f>E78</f>
        <v>1.725</v>
      </c>
      <c r="F76" s="136"/>
      <c r="G76" s="134">
        <f t="shared" si="2"/>
        <v>0</v>
      </c>
    </row>
    <row r="77" spans="1:7" ht="12.75">
      <c r="A77" s="133">
        <v>62</v>
      </c>
      <c r="B77" s="148" t="s">
        <v>71</v>
      </c>
      <c r="C77" s="125" t="s">
        <v>72</v>
      </c>
      <c r="D77" s="135" t="s">
        <v>68</v>
      </c>
      <c r="E77" s="152">
        <f>E78</f>
        <v>1.725</v>
      </c>
      <c r="F77" s="136"/>
      <c r="G77" s="134">
        <f t="shared" si="2"/>
        <v>0</v>
      </c>
    </row>
    <row r="78" spans="1:7" ht="12.75">
      <c r="A78" s="133">
        <v>63</v>
      </c>
      <c r="B78" s="148" t="s">
        <v>67</v>
      </c>
      <c r="C78" s="125" t="s">
        <v>191</v>
      </c>
      <c r="D78" s="135" t="s">
        <v>68</v>
      </c>
      <c r="E78" s="152">
        <f>E75*15/1000</f>
        <v>1.725</v>
      </c>
      <c r="F78" s="136"/>
      <c r="G78" s="134">
        <f t="shared" si="2"/>
        <v>0</v>
      </c>
    </row>
    <row r="79" spans="1:7" ht="12.75">
      <c r="A79" s="133">
        <v>64</v>
      </c>
      <c r="B79" s="148" t="s">
        <v>102</v>
      </c>
      <c r="C79" s="125" t="s">
        <v>86</v>
      </c>
      <c r="D79" s="126" t="s">
        <v>66</v>
      </c>
      <c r="E79" s="147">
        <f>E75</f>
        <v>115</v>
      </c>
      <c r="F79" s="128"/>
      <c r="G79" s="134">
        <f t="shared" si="2"/>
        <v>0</v>
      </c>
    </row>
    <row r="80" spans="1:7" ht="12.75">
      <c r="A80" s="133">
        <v>65</v>
      </c>
      <c r="B80" s="148" t="s">
        <v>73</v>
      </c>
      <c r="C80" s="125" t="s">
        <v>74</v>
      </c>
      <c r="D80" s="126" t="s">
        <v>75</v>
      </c>
      <c r="E80" s="97">
        <f>E75*0.1/1000</f>
        <v>0.0115</v>
      </c>
      <c r="F80" s="128"/>
      <c r="G80" s="134">
        <f t="shared" si="2"/>
        <v>0</v>
      </c>
    </row>
    <row r="81" spans="1:7" ht="12.75">
      <c r="A81" s="133">
        <v>66</v>
      </c>
      <c r="B81" s="148" t="s">
        <v>67</v>
      </c>
      <c r="C81" s="125" t="s">
        <v>76</v>
      </c>
      <c r="D81" s="126" t="s">
        <v>77</v>
      </c>
      <c r="E81" s="97">
        <f>E75*0.1</f>
        <v>11.5</v>
      </c>
      <c r="F81" s="128"/>
      <c r="G81" s="134">
        <f t="shared" si="2"/>
        <v>0</v>
      </c>
    </row>
    <row r="82" spans="1:7" ht="12.75">
      <c r="A82" s="133">
        <v>67</v>
      </c>
      <c r="B82" s="148" t="s">
        <v>99</v>
      </c>
      <c r="C82" s="125" t="s">
        <v>87</v>
      </c>
      <c r="D82" s="126" t="s">
        <v>66</v>
      </c>
      <c r="E82" s="147">
        <f>E75</f>
        <v>115</v>
      </c>
      <c r="F82" s="128"/>
      <c r="G82" s="134">
        <f t="shared" si="2"/>
        <v>0</v>
      </c>
    </row>
    <row r="83" spans="1:7" ht="12.75">
      <c r="A83" s="133">
        <v>68</v>
      </c>
      <c r="B83" s="148" t="s">
        <v>69</v>
      </c>
      <c r="C83" s="125" t="s">
        <v>70</v>
      </c>
      <c r="D83" s="135" t="s">
        <v>68</v>
      </c>
      <c r="E83" s="152">
        <f>E85</f>
        <v>1.15</v>
      </c>
      <c r="F83" s="136"/>
      <c r="G83" s="134">
        <f t="shared" si="2"/>
        <v>0</v>
      </c>
    </row>
    <row r="84" spans="1:7" ht="12.75">
      <c r="A84" s="133">
        <v>69</v>
      </c>
      <c r="B84" s="148" t="s">
        <v>71</v>
      </c>
      <c r="C84" s="125" t="s">
        <v>80</v>
      </c>
      <c r="D84" s="135" t="s">
        <v>68</v>
      </c>
      <c r="E84" s="152">
        <f>E85</f>
        <v>1.15</v>
      </c>
      <c r="F84" s="136"/>
      <c r="G84" s="134">
        <f t="shared" si="2"/>
        <v>0</v>
      </c>
    </row>
    <row r="85" spans="1:7" ht="12.75">
      <c r="A85" s="133">
        <v>70</v>
      </c>
      <c r="B85" s="148" t="s">
        <v>67</v>
      </c>
      <c r="C85" s="125" t="s">
        <v>81</v>
      </c>
      <c r="D85" s="135" t="s">
        <v>68</v>
      </c>
      <c r="E85" s="152">
        <f>E75*10/1000</f>
        <v>1.15</v>
      </c>
      <c r="F85" s="136"/>
      <c r="G85" s="134">
        <f t="shared" si="2"/>
        <v>0</v>
      </c>
    </row>
    <row r="86" spans="1:7" ht="13.5" customHeight="1">
      <c r="A86" s="133">
        <v>71</v>
      </c>
      <c r="B86" s="148" t="s">
        <v>104</v>
      </c>
      <c r="C86" s="125" t="s">
        <v>89</v>
      </c>
      <c r="D86" s="126" t="s">
        <v>66</v>
      </c>
      <c r="E86" s="147">
        <f>E75</f>
        <v>115</v>
      </c>
      <c r="F86" s="128"/>
      <c r="G86" s="134">
        <f t="shared" si="2"/>
        <v>0</v>
      </c>
    </row>
    <row r="87" spans="1:7" ht="22.5">
      <c r="A87" s="133">
        <v>72</v>
      </c>
      <c r="B87" s="148" t="s">
        <v>123</v>
      </c>
      <c r="C87" s="125" t="s">
        <v>192</v>
      </c>
      <c r="D87" s="126" t="s">
        <v>66</v>
      </c>
      <c r="E87" s="147">
        <f>SUM('Slepý rostliny'!F37)</f>
        <v>4410</v>
      </c>
      <c r="F87" s="137"/>
      <c r="G87" s="134">
        <f t="shared" si="2"/>
        <v>0</v>
      </c>
    </row>
    <row r="88" spans="1:7" ht="12.75">
      <c r="A88" s="133">
        <v>73</v>
      </c>
      <c r="B88" s="148" t="s">
        <v>69</v>
      </c>
      <c r="C88" s="125" t="s">
        <v>70</v>
      </c>
      <c r="D88" s="135" t="s">
        <v>68</v>
      </c>
      <c r="E88" s="152">
        <f>E90</f>
        <v>22.05</v>
      </c>
      <c r="F88" s="136"/>
      <c r="G88" s="134">
        <f t="shared" si="2"/>
        <v>0</v>
      </c>
    </row>
    <row r="89" spans="1:7" ht="12.75">
      <c r="A89" s="133">
        <v>74</v>
      </c>
      <c r="B89" s="148" t="s">
        <v>71</v>
      </c>
      <c r="C89" s="125" t="s">
        <v>72</v>
      </c>
      <c r="D89" s="135" t="s">
        <v>68</v>
      </c>
      <c r="E89" s="152">
        <f>E90</f>
        <v>22.05</v>
      </c>
      <c r="F89" s="136"/>
      <c r="G89" s="134">
        <f t="shared" si="2"/>
        <v>0</v>
      </c>
    </row>
    <row r="90" spans="1:7" ht="12.75">
      <c r="A90" s="133">
        <v>75</v>
      </c>
      <c r="B90" s="148" t="s">
        <v>67</v>
      </c>
      <c r="C90" s="125" t="s">
        <v>88</v>
      </c>
      <c r="D90" s="135" t="s">
        <v>68</v>
      </c>
      <c r="E90" s="152">
        <f>E87*5/1000</f>
        <v>22.05</v>
      </c>
      <c r="F90" s="136"/>
      <c r="G90" s="134">
        <f t="shared" si="2"/>
        <v>0</v>
      </c>
    </row>
    <row r="91" spans="1:7" ht="12.75">
      <c r="A91" s="133">
        <v>76</v>
      </c>
      <c r="B91" s="148" t="s">
        <v>114</v>
      </c>
      <c r="C91" s="125" t="s">
        <v>193</v>
      </c>
      <c r="D91" s="126" t="s">
        <v>66</v>
      </c>
      <c r="E91" s="147">
        <f>E87</f>
        <v>4410</v>
      </c>
      <c r="F91" s="128"/>
      <c r="G91" s="134">
        <f t="shared" si="2"/>
        <v>0</v>
      </c>
    </row>
    <row r="92" spans="1:7" ht="12.75">
      <c r="A92" s="133">
        <v>77</v>
      </c>
      <c r="B92" s="148" t="s">
        <v>73</v>
      </c>
      <c r="C92" s="125" t="s">
        <v>74</v>
      </c>
      <c r="D92" s="126" t="s">
        <v>75</v>
      </c>
      <c r="E92" s="97">
        <f>E87*0.1/1000</f>
        <v>0.441</v>
      </c>
      <c r="F92" s="128"/>
      <c r="G92" s="134">
        <f t="shared" si="2"/>
        <v>0</v>
      </c>
    </row>
    <row r="93" spans="1:7" ht="12.75">
      <c r="A93" s="133">
        <v>78</v>
      </c>
      <c r="B93" s="148" t="s">
        <v>67</v>
      </c>
      <c r="C93" s="125" t="s">
        <v>76</v>
      </c>
      <c r="D93" s="126" t="s">
        <v>77</v>
      </c>
      <c r="E93" s="97">
        <f>E87*0.1</f>
        <v>441</v>
      </c>
      <c r="F93" s="128"/>
      <c r="G93" s="134">
        <f t="shared" si="2"/>
        <v>0</v>
      </c>
    </row>
    <row r="94" spans="1:7" ht="12.75">
      <c r="A94" s="133">
        <v>79</v>
      </c>
      <c r="B94" s="148" t="s">
        <v>69</v>
      </c>
      <c r="C94" s="125" t="s">
        <v>70</v>
      </c>
      <c r="D94" s="135" t="s">
        <v>68</v>
      </c>
      <c r="E94" s="152">
        <f>E96</f>
        <v>22.05</v>
      </c>
      <c r="F94" s="136"/>
      <c r="G94" s="134">
        <f t="shared" si="2"/>
        <v>0</v>
      </c>
    </row>
    <row r="95" spans="1:7" ht="12.75">
      <c r="A95" s="133">
        <v>80</v>
      </c>
      <c r="B95" s="148" t="s">
        <v>71</v>
      </c>
      <c r="C95" s="125" t="s">
        <v>80</v>
      </c>
      <c r="D95" s="135" t="s">
        <v>68</v>
      </c>
      <c r="E95" s="152">
        <f>E96</f>
        <v>22.05</v>
      </c>
      <c r="F95" s="136"/>
      <c r="G95" s="134">
        <f t="shared" si="2"/>
        <v>0</v>
      </c>
    </row>
    <row r="96" spans="1:7" ht="12.75" customHeight="1">
      <c r="A96" s="133">
        <v>81</v>
      </c>
      <c r="B96" s="148" t="s">
        <v>67</v>
      </c>
      <c r="C96" s="125" t="s">
        <v>88</v>
      </c>
      <c r="D96" s="135" t="s">
        <v>68</v>
      </c>
      <c r="E96" s="152">
        <f>E87*5/1000</f>
        <v>22.05</v>
      </c>
      <c r="F96" s="136"/>
      <c r="G96" s="134">
        <f t="shared" si="2"/>
        <v>0</v>
      </c>
    </row>
    <row r="97" spans="1:7" ht="22.5">
      <c r="A97" s="133">
        <v>82</v>
      </c>
      <c r="B97" s="148" t="s">
        <v>122</v>
      </c>
      <c r="C97" s="125" t="s">
        <v>194</v>
      </c>
      <c r="D97" s="126" t="s">
        <v>78</v>
      </c>
      <c r="E97" s="97">
        <f>495+180+95+35+25</f>
        <v>830</v>
      </c>
      <c r="F97" s="128"/>
      <c r="G97" s="134">
        <f t="shared" si="2"/>
        <v>0</v>
      </c>
    </row>
    <row r="98" spans="1:7" ht="12.75">
      <c r="A98" s="133">
        <v>83</v>
      </c>
      <c r="B98" s="148" t="s">
        <v>67</v>
      </c>
      <c r="C98" s="125" t="s">
        <v>79</v>
      </c>
      <c r="D98" s="135" t="s">
        <v>68</v>
      </c>
      <c r="E98" s="97">
        <f>E97*0.1</f>
        <v>83</v>
      </c>
      <c r="F98" s="136"/>
      <c r="G98" s="134">
        <f t="shared" si="2"/>
        <v>0</v>
      </c>
    </row>
    <row r="99" spans="1:7" ht="12.75">
      <c r="A99" s="133">
        <v>84</v>
      </c>
      <c r="B99" s="148" t="s">
        <v>100</v>
      </c>
      <c r="C99" s="125" t="s">
        <v>85</v>
      </c>
      <c r="D99" s="126" t="s">
        <v>101</v>
      </c>
      <c r="E99" s="97">
        <f>11833/10000</f>
        <v>1.1833</v>
      </c>
      <c r="F99" s="136"/>
      <c r="G99" s="134">
        <f t="shared" si="2"/>
        <v>0</v>
      </c>
    </row>
    <row r="100" spans="1:7" ht="12.75" customHeight="1">
      <c r="A100" s="133">
        <v>85</v>
      </c>
      <c r="B100" s="144" t="s">
        <v>67</v>
      </c>
      <c r="C100" s="125" t="s">
        <v>205</v>
      </c>
      <c r="D100" s="126" t="s">
        <v>77</v>
      </c>
      <c r="E100" s="97">
        <f>E99*5*10000/1000</f>
        <v>59.165</v>
      </c>
      <c r="F100" s="128"/>
      <c r="G100" s="134">
        <f t="shared" si="2"/>
        <v>0</v>
      </c>
    </row>
    <row r="101" spans="1:7" ht="12.75" customHeight="1">
      <c r="A101" s="133">
        <v>86</v>
      </c>
      <c r="B101" s="148" t="s">
        <v>105</v>
      </c>
      <c r="C101" s="125" t="s">
        <v>84</v>
      </c>
      <c r="D101" s="126" t="s">
        <v>78</v>
      </c>
      <c r="E101" s="97">
        <f>E99*10000</f>
        <v>11833</v>
      </c>
      <c r="F101" s="128"/>
      <c r="G101" s="134">
        <f t="shared" si="2"/>
        <v>0</v>
      </c>
    </row>
    <row r="102" spans="1:7" ht="15.75">
      <c r="A102" s="160" t="s">
        <v>64</v>
      </c>
      <c r="B102" s="161"/>
      <c r="C102" s="162" t="s">
        <v>115</v>
      </c>
      <c r="D102" s="135"/>
      <c r="E102" s="97"/>
      <c r="F102" s="136"/>
      <c r="G102" s="134"/>
    </row>
    <row r="103" spans="1:7" ht="12.75">
      <c r="A103" s="133">
        <v>87</v>
      </c>
      <c r="B103" s="148" t="s">
        <v>69</v>
      </c>
      <c r="C103" s="125" t="s">
        <v>136</v>
      </c>
      <c r="D103" s="135" t="s">
        <v>68</v>
      </c>
      <c r="E103" s="152">
        <f>E105</f>
        <v>2.9</v>
      </c>
      <c r="F103" s="136"/>
      <c r="G103" s="134">
        <f>E103*F103</f>
        <v>0</v>
      </c>
    </row>
    <row r="104" spans="1:7" ht="12.75">
      <c r="A104" s="133">
        <v>88</v>
      </c>
      <c r="B104" s="148" t="s">
        <v>71</v>
      </c>
      <c r="C104" s="125" t="s">
        <v>72</v>
      </c>
      <c r="D104" s="135" t="s">
        <v>68</v>
      </c>
      <c r="E104" s="152">
        <f>E105</f>
        <v>2.9</v>
      </c>
      <c r="F104" s="136"/>
      <c r="G104" s="134">
        <f>E104*F104</f>
        <v>0</v>
      </c>
    </row>
    <row r="105" spans="1:7" ht="12.75">
      <c r="A105" s="133">
        <v>89</v>
      </c>
      <c r="B105" s="148" t="s">
        <v>67</v>
      </c>
      <c r="C105" s="125" t="s">
        <v>189</v>
      </c>
      <c r="D105" s="135" t="s">
        <v>68</v>
      </c>
      <c r="E105" s="152">
        <f>(E38+E58)*50/1000</f>
        <v>2.9</v>
      </c>
      <c r="F105" s="136"/>
      <c r="G105" s="134">
        <f aca="true" t="shared" si="3" ref="G105:G115">E105*F105</f>
        <v>0</v>
      </c>
    </row>
    <row r="106" spans="1:7" ht="12.75">
      <c r="A106" s="133">
        <v>90</v>
      </c>
      <c r="B106" s="148"/>
      <c r="C106" s="125" t="s">
        <v>118</v>
      </c>
      <c r="D106" s="135"/>
      <c r="E106" s="152">
        <v>9</v>
      </c>
      <c r="F106" s="136"/>
      <c r="G106" s="134">
        <f t="shared" si="3"/>
        <v>0</v>
      </c>
    </row>
    <row r="107" spans="1:7" ht="12.75">
      <c r="A107" s="133">
        <v>91</v>
      </c>
      <c r="B107" s="148" t="s">
        <v>69</v>
      </c>
      <c r="C107" s="125" t="s">
        <v>119</v>
      </c>
      <c r="D107" s="135" t="s">
        <v>68</v>
      </c>
      <c r="E107" s="152">
        <f>E109</f>
        <v>1.725</v>
      </c>
      <c r="F107" s="136"/>
      <c r="G107" s="134">
        <f t="shared" si="3"/>
        <v>0</v>
      </c>
    </row>
    <row r="108" spans="1:7" ht="12.75">
      <c r="A108" s="133">
        <v>92</v>
      </c>
      <c r="B108" s="148" t="s">
        <v>71</v>
      </c>
      <c r="C108" s="125" t="s">
        <v>72</v>
      </c>
      <c r="D108" s="135" t="s">
        <v>68</v>
      </c>
      <c r="E108" s="152">
        <f>E109</f>
        <v>1.725</v>
      </c>
      <c r="F108" s="136"/>
      <c r="G108" s="134">
        <f t="shared" si="3"/>
        <v>0</v>
      </c>
    </row>
    <row r="109" spans="1:7" ht="12.75">
      <c r="A109" s="133">
        <v>93</v>
      </c>
      <c r="B109" s="148" t="s">
        <v>67</v>
      </c>
      <c r="C109" s="125" t="s">
        <v>191</v>
      </c>
      <c r="D109" s="135" t="s">
        <v>68</v>
      </c>
      <c r="E109" s="152">
        <f>E75*15/1000</f>
        <v>1.725</v>
      </c>
      <c r="F109" s="136"/>
      <c r="G109" s="134">
        <f t="shared" si="3"/>
        <v>0</v>
      </c>
    </row>
    <row r="110" spans="1:7" ht="12.75">
      <c r="A110" s="133">
        <v>94</v>
      </c>
      <c r="B110" s="148"/>
      <c r="C110" s="125" t="s">
        <v>118</v>
      </c>
      <c r="D110" s="135"/>
      <c r="E110" s="152">
        <v>9</v>
      </c>
      <c r="F110" s="136"/>
      <c r="G110" s="134">
        <f t="shared" si="3"/>
        <v>0</v>
      </c>
    </row>
    <row r="111" spans="1:7" ht="22.5">
      <c r="A111" s="133">
        <v>95</v>
      </c>
      <c r="B111" s="148" t="s">
        <v>69</v>
      </c>
      <c r="C111" s="125" t="s">
        <v>204</v>
      </c>
      <c r="D111" s="135" t="s">
        <v>68</v>
      </c>
      <c r="E111" s="152">
        <f>E113</f>
        <v>44.1</v>
      </c>
      <c r="F111" s="136"/>
      <c r="G111" s="134">
        <f t="shared" si="3"/>
        <v>0</v>
      </c>
    </row>
    <row r="112" spans="1:7" ht="12.75">
      <c r="A112" s="133">
        <v>96</v>
      </c>
      <c r="B112" s="148" t="s">
        <v>71</v>
      </c>
      <c r="C112" s="125" t="s">
        <v>72</v>
      </c>
      <c r="D112" s="135" t="s">
        <v>68</v>
      </c>
      <c r="E112" s="152">
        <f>E113</f>
        <v>44.1</v>
      </c>
      <c r="F112" s="136"/>
      <c r="G112" s="134">
        <f t="shared" si="3"/>
        <v>0</v>
      </c>
    </row>
    <row r="113" spans="1:7" ht="12.75">
      <c r="A113" s="133">
        <v>97</v>
      </c>
      <c r="B113" s="148" t="s">
        <v>67</v>
      </c>
      <c r="C113" s="125" t="s">
        <v>81</v>
      </c>
      <c r="D113" s="135" t="s">
        <v>68</v>
      </c>
      <c r="E113" s="152">
        <f>E87*10/1000</f>
        <v>44.1</v>
      </c>
      <c r="F113" s="136"/>
      <c r="G113" s="134">
        <f t="shared" si="3"/>
        <v>0</v>
      </c>
    </row>
    <row r="114" spans="1:7" s="99" customFormat="1" ht="12.75">
      <c r="A114" s="133">
        <v>98</v>
      </c>
      <c r="B114" s="148"/>
      <c r="C114" s="125" t="s">
        <v>118</v>
      </c>
      <c r="D114" s="135"/>
      <c r="E114" s="152">
        <v>9</v>
      </c>
      <c r="F114" s="136"/>
      <c r="G114" s="134">
        <f t="shared" si="3"/>
        <v>0</v>
      </c>
    </row>
    <row r="115" spans="1:7" ht="45">
      <c r="A115" s="133">
        <v>99</v>
      </c>
      <c r="B115" s="148" t="s">
        <v>99</v>
      </c>
      <c r="C115" s="125" t="s">
        <v>117</v>
      </c>
      <c r="D115" s="126" t="s">
        <v>78</v>
      </c>
      <c r="E115" s="97">
        <f>E97</f>
        <v>830</v>
      </c>
      <c r="F115" s="128"/>
      <c r="G115" s="134">
        <f t="shared" si="3"/>
        <v>0</v>
      </c>
    </row>
    <row r="116" spans="1:7" ht="13.5" thickBot="1">
      <c r="A116" s="35">
        <v>100</v>
      </c>
      <c r="B116" s="98"/>
      <c r="C116" s="139" t="s">
        <v>116</v>
      </c>
      <c r="D116" s="140"/>
      <c r="E116" s="153">
        <v>2</v>
      </c>
      <c r="F116" s="142"/>
      <c r="G116" s="106">
        <f>E116*F116</f>
        <v>0</v>
      </c>
    </row>
    <row r="117" spans="1:7" ht="13.5" customHeight="1" thickBot="1">
      <c r="A117" s="178" t="s">
        <v>82</v>
      </c>
      <c r="B117" s="179"/>
      <c r="C117" s="179"/>
      <c r="D117" s="42"/>
      <c r="E117" s="42"/>
      <c r="F117" s="43"/>
      <c r="G117" s="44">
        <f>SUM(G38:G116)</f>
        <v>0</v>
      </c>
    </row>
    <row r="118" spans="1:7" ht="13.5" customHeight="1" thickBot="1">
      <c r="A118" s="92" t="s">
        <v>64</v>
      </c>
      <c r="B118" s="93"/>
      <c r="C118" s="88" t="s">
        <v>51</v>
      </c>
      <c r="D118" s="89"/>
      <c r="E118" s="89"/>
      <c r="F118" s="91"/>
      <c r="G118" s="90"/>
    </row>
    <row r="119" spans="1:7" ht="12.75">
      <c r="A119" s="94">
        <v>101</v>
      </c>
      <c r="B119" s="95" t="s">
        <v>67</v>
      </c>
      <c r="C119" s="130" t="s">
        <v>137</v>
      </c>
      <c r="D119" s="102" t="s">
        <v>98</v>
      </c>
      <c r="E119" s="103">
        <v>1</v>
      </c>
      <c r="F119" s="132">
        <f>'Slepý rostliny'!H20</f>
        <v>0</v>
      </c>
      <c r="G119" s="104">
        <f>E119*F119</f>
        <v>0</v>
      </c>
    </row>
    <row r="120" spans="1:7" ht="12.75">
      <c r="A120" s="133">
        <v>102</v>
      </c>
      <c r="B120" s="148" t="s">
        <v>67</v>
      </c>
      <c r="C120" s="125" t="s">
        <v>201</v>
      </c>
      <c r="D120" s="41" t="s">
        <v>98</v>
      </c>
      <c r="E120" s="39">
        <v>1</v>
      </c>
      <c r="F120" s="128">
        <f>'Slepý rostliny'!H24</f>
        <v>0</v>
      </c>
      <c r="G120" s="40">
        <f>E120*F120</f>
        <v>0</v>
      </c>
    </row>
    <row r="121" spans="1:7" ht="13.5" customHeight="1">
      <c r="A121" s="133">
        <v>103</v>
      </c>
      <c r="B121" s="148" t="s">
        <v>67</v>
      </c>
      <c r="C121" s="125" t="s">
        <v>202</v>
      </c>
      <c r="D121" s="41" t="s">
        <v>98</v>
      </c>
      <c r="E121" s="39">
        <v>1</v>
      </c>
      <c r="F121" s="128">
        <f>'Slepý rostliny'!H35</f>
        <v>0</v>
      </c>
      <c r="G121" s="40">
        <f>E121*F121</f>
        <v>0</v>
      </c>
    </row>
    <row r="122" spans="1:7" ht="13.5" customHeight="1" thickBot="1">
      <c r="A122" s="138">
        <v>104</v>
      </c>
      <c r="B122" s="145" t="s">
        <v>67</v>
      </c>
      <c r="C122" s="139" t="s">
        <v>203</v>
      </c>
      <c r="D122" s="140" t="s">
        <v>98</v>
      </c>
      <c r="E122" s="141">
        <v>1</v>
      </c>
      <c r="F122" s="142">
        <f>'Slepý rostliny'!H38</f>
        <v>0</v>
      </c>
      <c r="G122" s="143">
        <f>E122*F122</f>
        <v>0</v>
      </c>
    </row>
    <row r="123" spans="1:7" ht="13.5" customHeight="1" thickBot="1">
      <c r="A123" s="178" t="s">
        <v>83</v>
      </c>
      <c r="B123" s="179"/>
      <c r="C123" s="179"/>
      <c r="D123" s="42"/>
      <c r="E123" s="42"/>
      <c r="F123" s="43"/>
      <c r="G123" s="44">
        <f>SUM(G119:G122)</f>
        <v>0</v>
      </c>
    </row>
    <row r="124" spans="1:7" ht="13.5" customHeight="1" thickBot="1">
      <c r="A124" s="159"/>
      <c r="B124" s="159"/>
      <c r="C124" s="159"/>
      <c r="D124" s="42"/>
      <c r="E124" s="42"/>
      <c r="F124" s="43"/>
      <c r="G124" s="37"/>
    </row>
    <row r="125" spans="1:7" ht="16.5" customHeight="1" thickBot="1">
      <c r="A125" s="180" t="s">
        <v>90</v>
      </c>
      <c r="B125" s="181"/>
      <c r="C125" s="181"/>
      <c r="D125" s="31"/>
      <c r="E125" s="31"/>
      <c r="F125" s="182">
        <f>G36+G117+G123</f>
        <v>0</v>
      </c>
      <c r="G125" s="183"/>
    </row>
    <row r="126" ht="16.5" customHeight="1"/>
    <row r="127" spans="1:7" ht="24" customHeight="1">
      <c r="A127" s="184" t="s">
        <v>97</v>
      </c>
      <c r="B127" s="184"/>
      <c r="C127" s="184"/>
      <c r="D127" s="184"/>
      <c r="E127" s="184"/>
      <c r="F127" s="184"/>
      <c r="G127" s="184"/>
    </row>
    <row r="131" ht="13.5" customHeight="1"/>
    <row r="134" spans="1:7" s="99" customFormat="1" ht="12.75">
      <c r="A134" s="120"/>
      <c r="B134" s="120"/>
      <c r="C134" s="120"/>
      <c r="D134" s="120"/>
      <c r="E134" s="120"/>
      <c r="F134" s="120"/>
      <c r="G134" s="120"/>
    </row>
    <row r="137" ht="13.5" customHeight="1"/>
    <row r="138" ht="16.5" customHeight="1"/>
    <row r="143" ht="13.5" customHeight="1"/>
    <row r="144" ht="16.5" customHeight="1"/>
    <row r="146" ht="13.5" customHeight="1"/>
    <row r="148" ht="13.5" customHeight="1"/>
    <row r="149" ht="13.5" customHeight="1"/>
    <row r="151" ht="16.5" customHeight="1"/>
    <row r="153" ht="22.5" customHeight="1"/>
    <row r="155" ht="25.5" customHeight="1"/>
    <row r="156" ht="13.5" customHeight="1"/>
    <row r="174" ht="13.5" customHeight="1"/>
    <row r="205" ht="13.5" customHeight="1"/>
    <row r="210" ht="13.5" customHeight="1"/>
    <row r="227" ht="13.5" customHeight="1"/>
    <row r="230" ht="13.5" customHeight="1"/>
    <row r="232" ht="16.5" customHeight="1"/>
    <row r="234" ht="25.5" customHeight="1"/>
  </sheetData>
  <mergeCells count="11">
    <mergeCell ref="A127:G127"/>
    <mergeCell ref="A11:D11"/>
    <mergeCell ref="E11:E12"/>
    <mergeCell ref="F11:F12"/>
    <mergeCell ref="G11:G12"/>
    <mergeCell ref="A1:G1"/>
    <mergeCell ref="A36:C36"/>
    <mergeCell ref="A117:C117"/>
    <mergeCell ref="A123:C123"/>
    <mergeCell ref="A125:C125"/>
    <mergeCell ref="F125:G12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1"/>
  <headerFooter>
    <oddHeader>&amp;R&amp;UPříloha č. 2&amp;U
&amp;"Arial,Kurzíva"Slepý rozpočet</oddHeader>
    <oddFooter>&amp;RStránka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 topLeftCell="A1">
      <selection activeCell="A1" sqref="A1:H1"/>
    </sheetView>
  </sheetViews>
  <sheetFormatPr defaultColWidth="9.140625" defaultRowHeight="12.75"/>
  <cols>
    <col min="1" max="1" width="7.7109375" style="48" customWidth="1"/>
    <col min="2" max="2" width="20.7109375" style="49" customWidth="1"/>
    <col min="3" max="4" width="20.7109375" style="48" customWidth="1"/>
    <col min="5" max="5" width="15.7109375" style="55" customWidth="1"/>
    <col min="6" max="6" width="9.140625" style="66" customWidth="1"/>
    <col min="7" max="7" width="9.140625" style="65" customWidth="1"/>
    <col min="8" max="8" width="10.00390625" style="65" bestFit="1" customWidth="1"/>
  </cols>
  <sheetData>
    <row r="1" spans="1:8" ht="30" customHeight="1" thickBot="1">
      <c r="A1" s="213" t="s">
        <v>128</v>
      </c>
      <c r="B1" s="214"/>
      <c r="C1" s="214"/>
      <c r="D1" s="214"/>
      <c r="E1" s="214"/>
      <c r="F1" s="214"/>
      <c r="G1" s="214"/>
      <c r="H1" s="215"/>
    </row>
    <row r="2" spans="1:4" ht="12.75">
      <c r="A2" s="120"/>
      <c r="B2" s="120"/>
      <c r="C2" s="120"/>
      <c r="D2" s="120"/>
    </row>
    <row r="3" spans="1:8" ht="12.75">
      <c r="A3" s="50" t="s">
        <v>0</v>
      </c>
      <c r="B3" s="50"/>
      <c r="C3" s="122" t="s">
        <v>183</v>
      </c>
      <c r="D3" s="122"/>
      <c r="E3" s="52"/>
      <c r="F3" s="67"/>
      <c r="G3" s="64"/>
      <c r="H3" s="64"/>
    </row>
    <row r="4" spans="1:8" ht="12.75">
      <c r="A4" s="50" t="s">
        <v>1</v>
      </c>
      <c r="B4" s="50"/>
      <c r="C4" s="123" t="s">
        <v>184</v>
      </c>
      <c r="D4" s="123"/>
      <c r="E4" s="52"/>
      <c r="F4" s="67"/>
      <c r="G4" s="64"/>
      <c r="H4" s="64"/>
    </row>
    <row r="5" spans="1:8" ht="12.75">
      <c r="A5" s="50" t="s">
        <v>2</v>
      </c>
      <c r="B5" s="50"/>
      <c r="C5" s="123" t="s">
        <v>185</v>
      </c>
      <c r="D5" s="123"/>
      <c r="E5" s="52"/>
      <c r="F5" s="67"/>
      <c r="G5" s="64"/>
      <c r="H5" s="64"/>
    </row>
    <row r="6" spans="1:8" ht="12.75">
      <c r="A6" s="50" t="s">
        <v>3</v>
      </c>
      <c r="B6" s="50"/>
      <c r="C6" s="123" t="s">
        <v>111</v>
      </c>
      <c r="D6" s="123"/>
      <c r="E6" s="52"/>
      <c r="F6" s="67"/>
      <c r="G6" s="64"/>
      <c r="H6" s="64"/>
    </row>
    <row r="7" spans="1:8" ht="12.75">
      <c r="A7" s="50" t="s">
        <v>6</v>
      </c>
      <c r="B7" s="50"/>
      <c r="C7" s="123" t="s">
        <v>4</v>
      </c>
      <c r="D7" s="123"/>
      <c r="E7" s="52"/>
      <c r="F7" s="67"/>
      <c r="G7" s="64"/>
      <c r="H7" s="64"/>
    </row>
    <row r="8" spans="1:8" ht="12.75">
      <c r="A8" s="50" t="s">
        <v>112</v>
      </c>
      <c r="B8" s="50"/>
      <c r="C8" s="123" t="s">
        <v>186</v>
      </c>
      <c r="D8" s="123"/>
      <c r="E8" s="52"/>
      <c r="F8" s="67"/>
      <c r="G8" s="64"/>
      <c r="H8" s="64"/>
    </row>
    <row r="9" spans="1:8" ht="12.75">
      <c r="A9" s="50" t="s">
        <v>5</v>
      </c>
      <c r="B9" s="50"/>
      <c r="C9" s="123" t="s">
        <v>187</v>
      </c>
      <c r="D9" s="123"/>
      <c r="E9" s="53"/>
      <c r="F9" s="68"/>
      <c r="G9" s="70"/>
      <c r="H9" s="70"/>
    </row>
    <row r="10" spans="1:8" ht="13.5" thickBot="1">
      <c r="A10" s="120"/>
      <c r="B10" s="120"/>
      <c r="C10" s="120"/>
      <c r="D10" s="120"/>
      <c r="E10" s="120"/>
      <c r="F10" s="120"/>
      <c r="G10" s="120"/>
      <c r="H10" s="120"/>
    </row>
    <row r="11" spans="1:8" ht="23.25" thickBot="1">
      <c r="A11" s="76" t="s">
        <v>7</v>
      </c>
      <c r="B11" s="57" t="s">
        <v>8</v>
      </c>
      <c r="C11" s="57" t="s">
        <v>9</v>
      </c>
      <c r="D11" s="58" t="s">
        <v>67</v>
      </c>
      <c r="E11" s="58" t="s">
        <v>10</v>
      </c>
      <c r="F11" s="57" t="s">
        <v>11</v>
      </c>
      <c r="G11" s="59" t="s">
        <v>12</v>
      </c>
      <c r="H11" s="60" t="s">
        <v>13</v>
      </c>
    </row>
    <row r="12" spans="1:8" ht="13.5" customHeight="1" thickBot="1">
      <c r="A12" s="77"/>
      <c r="B12" s="192" t="s">
        <v>131</v>
      </c>
      <c r="C12" s="193"/>
      <c r="D12" s="56"/>
      <c r="E12" s="54"/>
      <c r="F12" s="61"/>
      <c r="G12" s="71"/>
      <c r="H12" s="72"/>
    </row>
    <row r="13" spans="1:8" ht="12.75" customHeight="1">
      <c r="A13" s="51">
        <v>1</v>
      </c>
      <c r="B13" s="96" t="s">
        <v>144</v>
      </c>
      <c r="C13" s="81" t="s">
        <v>145</v>
      </c>
      <c r="D13" s="81" t="s">
        <v>142</v>
      </c>
      <c r="E13" s="75" t="s">
        <v>158</v>
      </c>
      <c r="F13" s="69">
        <v>5</v>
      </c>
      <c r="G13" s="73"/>
      <c r="H13" s="74">
        <f aca="true" t="shared" si="0" ref="H13">F13*G13</f>
        <v>0</v>
      </c>
    </row>
    <row r="14" spans="1:8" ht="13.5" customHeight="1">
      <c r="A14" s="8">
        <v>2</v>
      </c>
      <c r="B14" s="116" t="s">
        <v>146</v>
      </c>
      <c r="C14" s="15" t="s">
        <v>147</v>
      </c>
      <c r="D14" s="15" t="s">
        <v>142</v>
      </c>
      <c r="E14" s="100" t="s">
        <v>158</v>
      </c>
      <c r="F14" s="9">
        <v>5</v>
      </c>
      <c r="G14" s="10"/>
      <c r="H14" s="117">
        <f>F14*G14</f>
        <v>0</v>
      </c>
    </row>
    <row r="15" spans="1:8" ht="12.75" customHeight="1">
      <c r="A15" s="8">
        <v>3</v>
      </c>
      <c r="B15" s="116" t="s">
        <v>148</v>
      </c>
      <c r="C15" s="15" t="s">
        <v>149</v>
      </c>
      <c r="D15" s="15" t="s">
        <v>142</v>
      </c>
      <c r="E15" s="100" t="s">
        <v>158</v>
      </c>
      <c r="F15" s="9">
        <v>5</v>
      </c>
      <c r="G15" s="10"/>
      <c r="H15" s="117">
        <f aca="true" t="shared" si="1" ref="H15:H18">F15*G15</f>
        <v>0</v>
      </c>
    </row>
    <row r="16" spans="1:8" ht="12.75" customHeight="1">
      <c r="A16" s="8">
        <v>4</v>
      </c>
      <c r="B16" s="116" t="s">
        <v>150</v>
      </c>
      <c r="C16" s="15" t="s">
        <v>151</v>
      </c>
      <c r="D16" s="15" t="s">
        <v>142</v>
      </c>
      <c r="E16" s="100" t="s">
        <v>158</v>
      </c>
      <c r="F16" s="9">
        <v>10</v>
      </c>
      <c r="G16" s="10"/>
      <c r="H16" s="117">
        <f t="shared" si="1"/>
        <v>0</v>
      </c>
    </row>
    <row r="17" spans="1:8" ht="12.75" customHeight="1">
      <c r="A17" s="8">
        <v>5</v>
      </c>
      <c r="B17" s="116" t="s">
        <v>154</v>
      </c>
      <c r="C17" s="15" t="s">
        <v>155</v>
      </c>
      <c r="D17" s="15" t="s">
        <v>142</v>
      </c>
      <c r="E17" s="100" t="s">
        <v>158</v>
      </c>
      <c r="F17" s="9">
        <v>2</v>
      </c>
      <c r="G17" s="10"/>
      <c r="H17" s="117">
        <f t="shared" si="1"/>
        <v>0</v>
      </c>
    </row>
    <row r="18" spans="1:8" ht="12.75">
      <c r="A18" s="2">
        <v>6</v>
      </c>
      <c r="B18" s="46" t="s">
        <v>152</v>
      </c>
      <c r="C18" s="13" t="s">
        <v>153</v>
      </c>
      <c r="D18" s="13" t="s">
        <v>142</v>
      </c>
      <c r="E18" s="11" t="s">
        <v>158</v>
      </c>
      <c r="F18" s="3">
        <v>4</v>
      </c>
      <c r="G18" s="5"/>
      <c r="H18" s="117">
        <f t="shared" si="1"/>
        <v>0</v>
      </c>
    </row>
    <row r="19" spans="1:8" ht="12.75" customHeight="1" thickBot="1">
      <c r="A19" s="1">
        <v>7</v>
      </c>
      <c r="B19" s="47" t="s">
        <v>156</v>
      </c>
      <c r="C19" s="14" t="s">
        <v>157</v>
      </c>
      <c r="D19" s="14" t="s">
        <v>142</v>
      </c>
      <c r="E19" s="12" t="s">
        <v>158</v>
      </c>
      <c r="F19" s="4">
        <v>4</v>
      </c>
      <c r="G19" s="6"/>
      <c r="H19" s="7">
        <f>F19*G19</f>
        <v>0</v>
      </c>
    </row>
    <row r="20" spans="1:8" ht="12.75" customHeight="1" thickBot="1">
      <c r="A20" s="79"/>
      <c r="B20" s="80"/>
      <c r="C20" s="62"/>
      <c r="D20" s="62"/>
      <c r="E20" s="194" t="s">
        <v>134</v>
      </c>
      <c r="F20" s="195"/>
      <c r="G20" s="196"/>
      <c r="H20" s="63">
        <f>SUM(H13:H19)</f>
        <v>0</v>
      </c>
    </row>
    <row r="21" spans="1:8" ht="25.5" customHeight="1" thickBot="1">
      <c r="A21" s="77"/>
      <c r="B21" s="192" t="s">
        <v>159</v>
      </c>
      <c r="C21" s="193"/>
      <c r="D21" s="56"/>
      <c r="E21" s="54"/>
      <c r="F21" s="61"/>
      <c r="G21" s="71"/>
      <c r="H21" s="72"/>
    </row>
    <row r="22" spans="1:8" ht="12.75">
      <c r="A22" s="51">
        <v>8</v>
      </c>
      <c r="B22" s="96" t="s">
        <v>161</v>
      </c>
      <c r="C22" s="81" t="s">
        <v>162</v>
      </c>
      <c r="D22" s="81" t="s">
        <v>142</v>
      </c>
      <c r="E22" s="75" t="s">
        <v>165</v>
      </c>
      <c r="F22" s="69">
        <v>12</v>
      </c>
      <c r="G22" s="73"/>
      <c r="H22" s="74">
        <f aca="true" t="shared" si="2" ref="H22">F22*G22</f>
        <v>0</v>
      </c>
    </row>
    <row r="23" spans="1:8" ht="12.75" customHeight="1" thickBot="1">
      <c r="A23" s="8">
        <v>9</v>
      </c>
      <c r="B23" s="116" t="s">
        <v>163</v>
      </c>
      <c r="C23" s="15" t="s">
        <v>164</v>
      </c>
      <c r="D23" s="15" t="s">
        <v>142</v>
      </c>
      <c r="E23" s="100" t="s">
        <v>211</v>
      </c>
      <c r="F23" s="9">
        <v>11</v>
      </c>
      <c r="G23" s="10"/>
      <c r="H23" s="117">
        <f>F23*G23</f>
        <v>0</v>
      </c>
    </row>
    <row r="24" spans="1:8" ht="12.75" customHeight="1" thickBot="1">
      <c r="A24" s="79"/>
      <c r="B24" s="80"/>
      <c r="C24" s="62"/>
      <c r="D24" s="62"/>
      <c r="E24" s="194" t="s">
        <v>160</v>
      </c>
      <c r="F24" s="195"/>
      <c r="G24" s="196"/>
      <c r="H24" s="63">
        <f>SUM(H22:H23)</f>
        <v>0</v>
      </c>
    </row>
    <row r="25" spans="1:8" ht="25.5" customHeight="1" thickBot="1">
      <c r="A25" s="77"/>
      <c r="B25" s="192" t="s">
        <v>132</v>
      </c>
      <c r="C25" s="193"/>
      <c r="D25" s="56"/>
      <c r="E25" s="54"/>
      <c r="F25" s="61"/>
      <c r="G25" s="71"/>
      <c r="H25" s="72"/>
    </row>
    <row r="26" spans="1:8" ht="12.75" customHeight="1">
      <c r="A26" s="51">
        <v>10</v>
      </c>
      <c r="B26" s="96" t="s">
        <v>174</v>
      </c>
      <c r="C26" s="81" t="s">
        <v>175</v>
      </c>
      <c r="D26" s="81"/>
      <c r="E26" s="75" t="s">
        <v>113</v>
      </c>
      <c r="F26" s="69">
        <v>5</v>
      </c>
      <c r="G26" s="73"/>
      <c r="H26" s="74">
        <f aca="true" t="shared" si="3" ref="H26:H33">F26*G26</f>
        <v>0</v>
      </c>
    </row>
    <row r="27" spans="1:8" ht="12.75" customHeight="1">
      <c r="A27" s="2">
        <v>11</v>
      </c>
      <c r="B27" s="46" t="s">
        <v>176</v>
      </c>
      <c r="C27" s="13" t="s">
        <v>177</v>
      </c>
      <c r="D27" s="13"/>
      <c r="E27" s="11" t="s">
        <v>113</v>
      </c>
      <c r="F27" s="3">
        <v>10</v>
      </c>
      <c r="G27" s="5"/>
      <c r="H27" s="101">
        <f t="shared" si="3"/>
        <v>0</v>
      </c>
    </row>
    <row r="28" spans="1:8" ht="12.75" customHeight="1">
      <c r="A28" s="2">
        <v>12</v>
      </c>
      <c r="B28" s="46" t="s">
        <v>181</v>
      </c>
      <c r="C28" s="13" t="s">
        <v>182</v>
      </c>
      <c r="D28" s="13"/>
      <c r="E28" s="11" t="s">
        <v>113</v>
      </c>
      <c r="F28" s="3">
        <v>10</v>
      </c>
      <c r="G28" s="5"/>
      <c r="H28" s="101">
        <f t="shared" si="3"/>
        <v>0</v>
      </c>
    </row>
    <row r="29" spans="1:8" ht="12.75" customHeight="1">
      <c r="A29" s="2">
        <v>13</v>
      </c>
      <c r="B29" s="46" t="s">
        <v>170</v>
      </c>
      <c r="C29" s="13" t="s">
        <v>171</v>
      </c>
      <c r="D29" s="13"/>
      <c r="E29" s="11" t="s">
        <v>113</v>
      </c>
      <c r="F29" s="3">
        <v>11</v>
      </c>
      <c r="G29" s="5"/>
      <c r="H29" s="101">
        <f t="shared" si="3"/>
        <v>0</v>
      </c>
    </row>
    <row r="30" spans="1:8" ht="12.75" customHeight="1">
      <c r="A30" s="2">
        <v>14</v>
      </c>
      <c r="B30" s="46" t="s">
        <v>172</v>
      </c>
      <c r="C30" s="13" t="s">
        <v>173</v>
      </c>
      <c r="D30" s="13"/>
      <c r="E30" s="11" t="s">
        <v>113</v>
      </c>
      <c r="F30" s="3">
        <v>24</v>
      </c>
      <c r="G30" s="5"/>
      <c r="H30" s="101">
        <f t="shared" si="3"/>
        <v>0</v>
      </c>
    </row>
    <row r="31" spans="1:8" ht="12.75" customHeight="1">
      <c r="A31" s="2">
        <v>15</v>
      </c>
      <c r="B31" s="46" t="s">
        <v>210</v>
      </c>
      <c r="C31" s="13" t="s">
        <v>178</v>
      </c>
      <c r="D31" s="13"/>
      <c r="E31" s="11" t="s">
        <v>113</v>
      </c>
      <c r="F31" s="3">
        <v>17</v>
      </c>
      <c r="G31" s="5"/>
      <c r="H31" s="101">
        <f t="shared" si="3"/>
        <v>0</v>
      </c>
    </row>
    <row r="32" spans="1:8" ht="12.75" customHeight="1">
      <c r="A32" s="2">
        <v>16</v>
      </c>
      <c r="B32" s="46" t="s">
        <v>179</v>
      </c>
      <c r="C32" s="13" t="s">
        <v>180</v>
      </c>
      <c r="D32" s="13"/>
      <c r="E32" s="11" t="s">
        <v>113</v>
      </c>
      <c r="F32" s="3">
        <v>7</v>
      </c>
      <c r="G32" s="5"/>
      <c r="H32" s="101">
        <f t="shared" si="3"/>
        <v>0</v>
      </c>
    </row>
    <row r="33" spans="1:8" ht="12.75" customHeight="1">
      <c r="A33" s="2">
        <v>17</v>
      </c>
      <c r="B33" s="46" t="s">
        <v>166</v>
      </c>
      <c r="C33" s="13" t="s">
        <v>167</v>
      </c>
      <c r="D33" s="13"/>
      <c r="E33" s="11" t="s">
        <v>113</v>
      </c>
      <c r="F33" s="3">
        <v>9</v>
      </c>
      <c r="G33" s="5"/>
      <c r="H33" s="101">
        <f t="shared" si="3"/>
        <v>0</v>
      </c>
    </row>
    <row r="34" spans="1:8" ht="12.75" customHeight="1" thickBot="1">
      <c r="A34" s="1">
        <v>18</v>
      </c>
      <c r="B34" s="47" t="s">
        <v>169</v>
      </c>
      <c r="C34" s="14" t="s">
        <v>168</v>
      </c>
      <c r="D34" s="14"/>
      <c r="E34" s="12" t="s">
        <v>113</v>
      </c>
      <c r="F34" s="4">
        <v>22</v>
      </c>
      <c r="G34" s="6"/>
      <c r="H34" s="7">
        <f>F34*G34</f>
        <v>0</v>
      </c>
    </row>
    <row r="35" spans="1:8" ht="12.75" customHeight="1" thickBot="1">
      <c r="A35" s="79"/>
      <c r="B35" s="80"/>
      <c r="C35" s="62"/>
      <c r="D35" s="62"/>
      <c r="E35" s="194" t="s">
        <v>133</v>
      </c>
      <c r="F35" s="195"/>
      <c r="G35" s="196"/>
      <c r="H35" s="63">
        <f>SUM(H26:H34)</f>
        <v>0</v>
      </c>
    </row>
    <row r="36" spans="1:8" ht="12.75" customHeight="1" thickBot="1">
      <c r="A36" s="77"/>
      <c r="B36" s="192" t="s">
        <v>138</v>
      </c>
      <c r="C36" s="193"/>
      <c r="D36" s="56"/>
      <c r="E36" s="54"/>
      <c r="F36" s="61"/>
      <c r="G36" s="71"/>
      <c r="H36" s="72"/>
    </row>
    <row r="37" spans="1:8" ht="12.75" customHeight="1" thickBot="1">
      <c r="A37" s="51">
        <v>19</v>
      </c>
      <c r="B37" s="96" t="s">
        <v>140</v>
      </c>
      <c r="C37" s="81" t="s">
        <v>141</v>
      </c>
      <c r="D37" s="81" t="s">
        <v>142</v>
      </c>
      <c r="E37" s="75" t="s">
        <v>271</v>
      </c>
      <c r="F37" s="151">
        <v>4410</v>
      </c>
      <c r="G37" s="73"/>
      <c r="H37" s="74">
        <f aca="true" t="shared" si="4" ref="H37">F37*G37</f>
        <v>0</v>
      </c>
    </row>
    <row r="38" spans="1:8" ht="12.75" customHeight="1" thickBot="1">
      <c r="A38" s="79"/>
      <c r="B38" s="80"/>
      <c r="C38" s="62"/>
      <c r="D38" s="62"/>
      <c r="E38" s="194" t="s">
        <v>139</v>
      </c>
      <c r="F38" s="195"/>
      <c r="G38" s="196"/>
      <c r="H38" s="158">
        <f>SUM(H37)</f>
        <v>0</v>
      </c>
    </row>
    <row r="39" spans="1:4" ht="13.5" customHeight="1" thickBot="1">
      <c r="A39" s="121"/>
      <c r="C39" s="121"/>
      <c r="D39" s="121"/>
    </row>
    <row r="40" spans="1:8" ht="12.75" customHeight="1" thickBot="1">
      <c r="A40" s="78"/>
      <c r="B40" s="83"/>
      <c r="C40" s="84" t="s">
        <v>143</v>
      </c>
      <c r="D40" s="82"/>
      <c r="E40" s="85"/>
      <c r="F40" s="86"/>
      <c r="G40" s="198">
        <f>H20+H24+H35+H38</f>
        <v>0</v>
      </c>
      <c r="H40" s="199"/>
    </row>
    <row r="41" spans="1:8" ht="13.5" customHeight="1">
      <c r="A41" s="120"/>
      <c r="B41" s="17"/>
      <c r="C41" s="17"/>
      <c r="D41" s="17"/>
      <c r="E41" s="17"/>
      <c r="F41" s="17"/>
      <c r="G41" s="17"/>
      <c r="H41" s="120"/>
    </row>
    <row r="42" spans="1:8" ht="12.75" customHeight="1">
      <c r="A42" s="120"/>
      <c r="B42" s="197" t="s">
        <v>14</v>
      </c>
      <c r="C42" s="197"/>
      <c r="D42" s="197"/>
      <c r="E42" s="197"/>
      <c r="F42" s="197"/>
      <c r="G42" s="197"/>
      <c r="H42" s="120"/>
    </row>
    <row r="43" spans="1:8" ht="12.75" customHeight="1">
      <c r="A43" s="120"/>
      <c r="B43" s="197" t="s">
        <v>15</v>
      </c>
      <c r="C43" s="197"/>
      <c r="D43" s="197"/>
      <c r="E43" s="197"/>
      <c r="F43" s="197"/>
      <c r="G43" s="197"/>
      <c r="H43" s="197"/>
    </row>
    <row r="44" spans="1:8" ht="21" customHeight="1">
      <c r="A44" s="120"/>
      <c r="B44" s="197" t="s">
        <v>16</v>
      </c>
      <c r="C44" s="197"/>
      <c r="D44" s="197"/>
      <c r="E44" s="197"/>
      <c r="F44" s="197"/>
      <c r="G44" s="197"/>
      <c r="H44" s="197"/>
    </row>
    <row r="45" spans="1:8" ht="12.75" customHeight="1">
      <c r="A45" s="120"/>
      <c r="B45" s="197" t="s">
        <v>267</v>
      </c>
      <c r="C45" s="197"/>
      <c r="D45" s="197"/>
      <c r="E45" s="197"/>
      <c r="F45" s="197"/>
      <c r="G45" s="197"/>
      <c r="H45" s="120"/>
    </row>
    <row r="46" spans="1:7" ht="12.75" customHeight="1">
      <c r="A46" s="121"/>
      <c r="B46" s="197" t="s">
        <v>17</v>
      </c>
      <c r="C46" s="197"/>
      <c r="D46" s="197"/>
      <c r="E46" s="197"/>
      <c r="F46" s="197"/>
      <c r="G46" s="197"/>
    </row>
    <row r="47" spans="1:7" ht="15">
      <c r="A47" s="121"/>
      <c r="B47" s="18"/>
      <c r="C47" s="18"/>
      <c r="D47" s="20"/>
      <c r="E47" s="20"/>
      <c r="F47" s="20"/>
      <c r="G47" s="20"/>
    </row>
    <row r="48" spans="1:7" ht="12.75" customHeight="1" thickBot="1">
      <c r="A48" s="121"/>
      <c r="B48" s="21" t="s">
        <v>18</v>
      </c>
      <c r="C48" s="19"/>
      <c r="D48" s="20"/>
      <c r="E48" s="20"/>
      <c r="F48" s="20"/>
      <c r="G48" s="20"/>
    </row>
    <row r="49" spans="1:7" ht="12.75" customHeight="1" thickTop="1">
      <c r="A49" s="121"/>
      <c r="B49" s="22" t="s">
        <v>19</v>
      </c>
      <c r="C49" s="22" t="s">
        <v>20</v>
      </c>
      <c r="D49" s="20"/>
      <c r="E49" s="20"/>
      <c r="F49" s="20"/>
      <c r="G49" s="20"/>
    </row>
    <row r="50" spans="1:7" ht="12.75" customHeight="1">
      <c r="A50" s="121"/>
      <c r="B50" s="22" t="s">
        <v>21</v>
      </c>
      <c r="C50" s="22" t="s">
        <v>22</v>
      </c>
      <c r="D50" s="20"/>
      <c r="E50" s="20"/>
      <c r="F50" s="20"/>
      <c r="G50" s="20"/>
    </row>
    <row r="51" spans="1:7" ht="12.75" customHeight="1">
      <c r="A51" s="121"/>
      <c r="B51" s="22" t="s">
        <v>23</v>
      </c>
      <c r="C51" s="22" t="s">
        <v>24</v>
      </c>
      <c r="D51" s="20"/>
      <c r="E51" s="20"/>
      <c r="F51" s="20"/>
      <c r="G51" s="20"/>
    </row>
    <row r="52" spans="1:7" ht="25.5" customHeight="1">
      <c r="A52" s="121"/>
      <c r="B52" s="22" t="s">
        <v>25</v>
      </c>
      <c r="C52" s="22" t="s">
        <v>26</v>
      </c>
      <c r="D52" s="120"/>
      <c r="E52" s="120"/>
      <c r="F52" s="120"/>
      <c r="G52" s="120"/>
    </row>
    <row r="53" spans="1:7" ht="12.75" customHeight="1">
      <c r="A53" s="121"/>
      <c r="B53" s="22" t="s">
        <v>27</v>
      </c>
      <c r="C53" s="22" t="s">
        <v>28</v>
      </c>
      <c r="D53" s="120"/>
      <c r="E53" s="120"/>
      <c r="F53" s="120"/>
      <c r="G53" s="120"/>
    </row>
    <row r="54" spans="1:7" ht="12.75" customHeight="1">
      <c r="A54" s="121"/>
      <c r="B54" s="22" t="s">
        <v>29</v>
      </c>
      <c r="C54" s="22" t="s">
        <v>30</v>
      </c>
      <c r="D54" s="120"/>
      <c r="E54" s="120"/>
      <c r="F54" s="120"/>
      <c r="G54" s="120"/>
    </row>
    <row r="55" spans="1:7" ht="12.75" customHeight="1">
      <c r="A55" s="121"/>
      <c r="B55" s="22" t="s">
        <v>31</v>
      </c>
      <c r="C55" s="22" t="s">
        <v>32</v>
      </c>
      <c r="D55" s="120"/>
      <c r="E55" s="120"/>
      <c r="F55" s="120"/>
      <c r="G55" s="120"/>
    </row>
    <row r="56" spans="1:7" ht="12.75" customHeight="1">
      <c r="A56" s="121"/>
      <c r="B56" s="22" t="s">
        <v>33</v>
      </c>
      <c r="C56" s="22" t="s">
        <v>34</v>
      </c>
      <c r="D56" s="120"/>
      <c r="E56" s="120"/>
      <c r="F56" s="120"/>
      <c r="G56" s="120"/>
    </row>
    <row r="57" spans="1:7" ht="12.75" customHeight="1">
      <c r="A57" s="121"/>
      <c r="B57" s="22" t="s">
        <v>35</v>
      </c>
      <c r="C57" s="22" t="s">
        <v>36</v>
      </c>
      <c r="D57" s="120"/>
      <c r="E57" s="120"/>
      <c r="F57" s="120"/>
      <c r="G57" s="120"/>
    </row>
    <row r="58" spans="1:7" ht="12.75" customHeight="1">
      <c r="A58" s="121"/>
      <c r="B58" s="22" t="s">
        <v>37</v>
      </c>
      <c r="C58" s="22" t="s">
        <v>38</v>
      </c>
      <c r="D58" s="120"/>
      <c r="E58" s="120"/>
      <c r="F58" s="120"/>
      <c r="G58" s="120"/>
    </row>
    <row r="59" spans="1:7" ht="12.75" customHeight="1">
      <c r="A59" s="121"/>
      <c r="B59" s="22" t="s">
        <v>39</v>
      </c>
      <c r="C59" s="22" t="s">
        <v>40</v>
      </c>
      <c r="D59" s="120"/>
      <c r="E59" s="120"/>
      <c r="F59" s="120"/>
      <c r="G59" s="120"/>
    </row>
    <row r="60" spans="1:7" ht="12.75" customHeight="1">
      <c r="A60" s="121"/>
      <c r="B60" s="22" t="s">
        <v>41</v>
      </c>
      <c r="C60" s="22" t="s">
        <v>42</v>
      </c>
      <c r="D60" s="120"/>
      <c r="E60" s="120"/>
      <c r="F60" s="120"/>
      <c r="G60" s="120"/>
    </row>
    <row r="61" spans="1:7" ht="12.75" customHeight="1">
      <c r="A61" s="121"/>
      <c r="B61" s="22" t="s">
        <v>43</v>
      </c>
      <c r="C61" s="22" t="s">
        <v>44</v>
      </c>
      <c r="D61" s="120"/>
      <c r="E61" s="120"/>
      <c r="F61" s="120"/>
      <c r="G61" s="120"/>
    </row>
    <row r="62" spans="1:4" ht="12.75" customHeight="1">
      <c r="A62" s="121"/>
      <c r="B62" s="22" t="s">
        <v>45</v>
      </c>
      <c r="C62" s="22" t="s">
        <v>46</v>
      </c>
      <c r="D62" s="121"/>
    </row>
    <row r="63" spans="1:4" ht="12.75" customHeight="1">
      <c r="A63" s="121"/>
      <c r="B63" s="22" t="s">
        <v>47</v>
      </c>
      <c r="C63" s="16" t="s">
        <v>48</v>
      </c>
      <c r="D63" s="121"/>
    </row>
    <row r="64" spans="1:4" ht="12.75" customHeight="1">
      <c r="A64" s="121"/>
      <c r="B64" s="22" t="s">
        <v>49</v>
      </c>
      <c r="C64" s="16" t="s">
        <v>50</v>
      </c>
      <c r="D64" s="121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mergeCells count="15">
    <mergeCell ref="B25:C25"/>
    <mergeCell ref="E35:G35"/>
    <mergeCell ref="B36:C36"/>
    <mergeCell ref="E38:G38"/>
    <mergeCell ref="B46:G46"/>
    <mergeCell ref="G40:H40"/>
    <mergeCell ref="B42:G42"/>
    <mergeCell ref="B43:H43"/>
    <mergeCell ref="B44:H44"/>
    <mergeCell ref="B45:G45"/>
    <mergeCell ref="A1:H1"/>
    <mergeCell ref="B12:C12"/>
    <mergeCell ref="E20:G20"/>
    <mergeCell ref="B21:C21"/>
    <mergeCell ref="E24:G24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1"/>
  <headerFooter>
    <oddHeader>&amp;R&amp;UPříloha č. 2&amp;U
&amp;"Arial,Kurzíva"Slepý rozpočet</oddHeader>
    <oddFooter>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Tinka</dc:creator>
  <cp:keywords/>
  <dc:description/>
  <cp:lastModifiedBy>Dejva Taylor</cp:lastModifiedBy>
  <cp:lastPrinted>2014-05-27T18:57:33Z</cp:lastPrinted>
  <dcterms:created xsi:type="dcterms:W3CDTF">2012-10-11T20:37:08Z</dcterms:created>
  <dcterms:modified xsi:type="dcterms:W3CDTF">2014-09-09T10:09:17Z</dcterms:modified>
  <cp:category/>
  <cp:version/>
  <cp:contentType/>
  <cp:contentStatus/>
</cp:coreProperties>
</file>