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/>
  <bookViews>
    <workbookView xWindow="65416" yWindow="65416" windowWidth="38640" windowHeight="21240" activeTab="2"/>
  </bookViews>
  <sheets>
    <sheet name="Rekapitulace stavby" sheetId="1" r:id="rId1"/>
    <sheet name="19-007-01a - D.1.4.1 Plyn..." sheetId="2" r:id="rId2"/>
    <sheet name="19-007-02a - D1.4.2 Vytáp..." sheetId="3" r:id="rId3"/>
  </sheets>
  <definedNames>
    <definedName name="_xlnm.Print_Area" localSheetId="1">'19-007-01a - D.1.4.1 Plyn...'!$C$4:$Q$70,'19-007-01a - D.1.4.1 Plyn...'!$C$76:$Q$103,'19-007-01a - D.1.4.1 Plyn...'!$C$109:$Q$156</definedName>
    <definedName name="_xlnm.Print_Area" localSheetId="2">'19-007-02a - D1.4.2 Vytáp...'!$C$4:$Q$70,'19-007-02a - D1.4.2 Vytáp...'!$C$76:$Q$112,'19-007-02a - D1.4.2 Vytáp...'!$C$118:$Q$333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'19-007-01a - D.1.4.1 Plyn...'!$119:$119</definedName>
    <definedName name="_xlnm.Print_Titles" localSheetId="2">'19-007-02a - D1.4.2 Vytáp...'!$128:$128</definedName>
  </definedNames>
  <calcPr calcId="191029"/>
  <extLst/>
</workbook>
</file>

<file path=xl/sharedStrings.xml><?xml version="1.0" encoding="utf-8"?>
<sst xmlns="http://schemas.openxmlformats.org/spreadsheetml/2006/main" count="3632" uniqueCount="980">
  <si>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</si>
  <si>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</si>
  <si>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</si>
  <si>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</si>
  <si>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</si>
  <si>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</si>
  <si>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</si>
  <si>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</si>
  <si>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</si>
  <si>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</si>
  <si>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</si>
  <si>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</si>
  <si>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</si>
  <si>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</si>
  <si>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</si>
  <si>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</si>
  <si>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</si>
  <si>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19-007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</si>
  <si>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</si>
  <si>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</si>
  <si>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</si>
  <si>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</si>
  <si>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</si>
  <si>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</si>
  <si>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</si>
  <si>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</si>
  <si>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</si>
  <si>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</si>
  <si>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</si>
  <si>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</si>
  <si>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</si>
  <si>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</si>
  <si>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</si>
  <si>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</si>
  <si>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</si>
  <si>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</si>
  <si>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</si>
  <si>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</si>
  <si>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</si>
  <si>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</si>
  <si>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</si>
  <si>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</si>
  <si>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</si>
  <si>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</si>
  <si>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</si>
  <si>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</si>
  <si>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</si>
  <si>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</si>
  <si>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</si>
  <si>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</si>
  <si>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</si>
  <si>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</si>
  <si>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</si>
  <si>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</si>
  <si>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</si>
  <si>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</si>
  <si>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</si>
  <si>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</si>
  <si>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</si>
  <si>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</si>
  <si>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</si>
  <si>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</si>
  <si>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</si>
  <si>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</si>
  <si>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</si>
  <si>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</si>
  <si>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</si>
  <si>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</si>
  <si>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</si>
  <si>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</si>
  <si>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</si>
  <si>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</si>
  <si>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</si>
  <si>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</si>
  <si>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</si>
  <si>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{cdaab0c9-5d33-43fa-bcd6-ee006fd3ee3e}</t>
  </si>
  <si>
    <t>{00000000-0000-0000-0000-000000000000}</t>
  </si>
  <si>
    <t>/</t>
  </si>
  <si>
    <t>19-007-01a</t>
  </si>
  <si>
    <t>D.1.4.1 Plynoinstalace (P)</t>
  </si>
  <si>
    <t>1</t>
  </si>
  <si>
    <t>{51fa8948-96a7-43a1-a919-032461092650}</t>
  </si>
  <si>
    <t>19-007-02a</t>
  </si>
  <si>
    <t>D1.4.2 Vytápění (P)</t>
  </si>
  <si>
    <t>{f2825126-9ba3-4838-a6f7-0c2caadfedf5}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</si>
  <si>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</si>
  <si>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</si>
  <si>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</si>
  <si>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</si>
  <si>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</si>
  <si>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</si>
  <si>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</si>
  <si>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</si>
  <si>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</si>
  <si>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</si>
  <si>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</si>
  <si>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</si>
  <si>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</si>
  <si>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</si>
  <si>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</si>
  <si>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</si>
  <si>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</si>
  <si>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19-007-01a - D.1.4.1 Plynoinstalace (P)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</si>
  <si>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</si>
  <si>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</si>
  <si>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</si>
  <si>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</si>
  <si>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</si>
  <si>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</si>
  <si>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</si>
  <si>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723 - Zdravotechnika - vnitřní plynovod</t>
  </si>
  <si>
    <t xml:space="preserve">    767 - Konstrukce zámečnické</t>
  </si>
  <si>
    <t xml:space="preserve">    783 - Dokončovací práce - nátěry</t>
  </si>
  <si>
    <t>ost - Ostatní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</si>
  <si>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</si>
  <si>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</si>
  <si>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</si>
  <si>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</si>
  <si>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</si>
  <si>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</si>
  <si>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</si>
  <si>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</si>
  <si>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</si>
  <si>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</si>
  <si>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</si>
  <si>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</si>
  <si>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</si>
  <si>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</si>
  <si>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</si>
  <si>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</si>
  <si>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</si>
  <si>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</si>
  <si>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</si>
  <si>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</si>
  <si>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</si>
  <si>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</si>
  <si>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</si>
  <si>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</si>
  <si>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</si>
  <si>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723111202</t>
  </si>
  <si>
    <t>Potrubí ocelové závitové černé bezešvé svařované běžné DN 15</t>
  </si>
  <si>
    <t>m</t>
  </si>
  <si>
    <t>16</t>
  </si>
  <si>
    <t>-1868703433</t>
  </si>
  <si>
    <t>723111204</t>
  </si>
  <si>
    <t>Potrubí ocelové závitové černé bezešvé svařované běžné DN 25</t>
  </si>
  <si>
    <t>-483231922</t>
  </si>
  <si>
    <t>3</t>
  </si>
  <si>
    <t>723150315</t>
  </si>
  <si>
    <t>Potrubí ocelové hladké černé bezešvé spojované svařováním tvářené za tepla D 108x4 mm</t>
  </si>
  <si>
    <t>-1432385499</t>
  </si>
  <si>
    <t>4</t>
  </si>
  <si>
    <t>723150341</t>
  </si>
  <si>
    <t>Redukce DN 25/20</t>
  </si>
  <si>
    <t>kus</t>
  </si>
  <si>
    <t>-1460682026</t>
  </si>
  <si>
    <t>5</t>
  </si>
  <si>
    <t>723190203</t>
  </si>
  <si>
    <t>Přípojka plynovodní ocelová závitová černá bezešvá spojovaná na závit běžná DN 20</t>
  </si>
  <si>
    <t>soubor</t>
  </si>
  <si>
    <t>43618803</t>
  </si>
  <si>
    <t>6</t>
  </si>
  <si>
    <t>723190912</t>
  </si>
  <si>
    <t>Navaření odbočky na potrubí plynovodní DN 15</t>
  </si>
  <si>
    <t>770570814</t>
  </si>
  <si>
    <t>7</t>
  </si>
  <si>
    <t>723190914</t>
  </si>
  <si>
    <t>Navaření odbočky na potrubí plynovodní DN 25</t>
  </si>
  <si>
    <t>891225099</t>
  </si>
  <si>
    <t>8</t>
  </si>
  <si>
    <t>723190917</t>
  </si>
  <si>
    <t>Navaření odbočky na potrubí plynovodní DN 50</t>
  </si>
  <si>
    <t>122721048</t>
  </si>
  <si>
    <t>9</t>
  </si>
  <si>
    <t>733193928</t>
  </si>
  <si>
    <t>Zaslepení potrubí ocelového hladkého dýnkem D 108</t>
  </si>
  <si>
    <t>2113095993</t>
  </si>
  <si>
    <t>10</t>
  </si>
  <si>
    <t>723190252</t>
  </si>
  <si>
    <t>Výpustky plynovodní vedení a upevnění DN 20</t>
  </si>
  <si>
    <t>-2080259395</t>
  </si>
  <si>
    <t>11</t>
  </si>
  <si>
    <t>723190901</t>
  </si>
  <si>
    <t>Uzavření,otevření plynovodního potrubí při opravě</t>
  </si>
  <si>
    <t>-1214415498</t>
  </si>
  <si>
    <t>12</t>
  </si>
  <si>
    <t>723190907</t>
  </si>
  <si>
    <t>Odvzdušnění nebo napuštění plynovodního potrubí</t>
  </si>
  <si>
    <t>-1223448063</t>
  </si>
  <si>
    <t>13</t>
  </si>
  <si>
    <t>723190909</t>
  </si>
  <si>
    <t>Zkouška těsnosti potrubí plynovodního</t>
  </si>
  <si>
    <t>-2092320084</t>
  </si>
  <si>
    <t>14</t>
  </si>
  <si>
    <t>M</t>
  </si>
  <si>
    <t>723009000</t>
  </si>
  <si>
    <t>Kulový kohout DN 15</t>
  </si>
  <si>
    <t>32</t>
  </si>
  <si>
    <t>1722550677</t>
  </si>
  <si>
    <t>723009001</t>
  </si>
  <si>
    <t>Kulový kohout DN 25</t>
  </si>
  <si>
    <t>-196199009</t>
  </si>
  <si>
    <t>723239101</t>
  </si>
  <si>
    <t>Montáž armatur plynovodních se dvěma závity G 1/2 ostatní typ</t>
  </si>
  <si>
    <t>1149343368</t>
  </si>
  <si>
    <t>17</t>
  </si>
  <si>
    <t>723239103</t>
  </si>
  <si>
    <t>Montáž armatur plynovodních se dvěma závity G 1 ostatní typ</t>
  </si>
  <si>
    <t>1303600813</t>
  </si>
  <si>
    <t>18</t>
  </si>
  <si>
    <t>723239883</t>
  </si>
  <si>
    <t>Napojení na stávající rozvody</t>
  </si>
  <si>
    <t>kpl</t>
  </si>
  <si>
    <t>-1838134985</t>
  </si>
  <si>
    <t>19</t>
  </si>
  <si>
    <t>723239893</t>
  </si>
  <si>
    <t>Manometr</t>
  </si>
  <si>
    <t>-1782458321</t>
  </si>
  <si>
    <t>20</t>
  </si>
  <si>
    <t>998723201</t>
  </si>
  <si>
    <t>Přesun hmot procentní pro vnitřní plynovod v objektech v do 6 m</t>
  </si>
  <si>
    <t>%</t>
  </si>
  <si>
    <t>1088983046</t>
  </si>
  <si>
    <t>767995111</t>
  </si>
  <si>
    <t>Montáž atypických zámečnických konstrukcí hmotnosti do 5 kg</t>
  </si>
  <si>
    <t>kg</t>
  </si>
  <si>
    <t>-1946514044</t>
  </si>
  <si>
    <t>22</t>
  </si>
  <si>
    <t>767009000</t>
  </si>
  <si>
    <t>Dodávka KDK</t>
  </si>
  <si>
    <t>-1515839256</t>
  </si>
  <si>
    <t>23</t>
  </si>
  <si>
    <t>998767201</t>
  </si>
  <si>
    <t>Přesun hmot procentní pro zámečnické konstrukce v objektech v do 6 m</t>
  </si>
  <si>
    <t>-1493216766</t>
  </si>
  <si>
    <t>24</t>
  </si>
  <si>
    <t>783425424</t>
  </si>
  <si>
    <t>Nátěry syntetické potrubí do DN 50 barva dražší matný povrch 2x antikorozní, 1x základní, 2x email</t>
  </si>
  <si>
    <t>825149664</t>
  </si>
  <si>
    <t>25</t>
  </si>
  <si>
    <t>783425524</t>
  </si>
  <si>
    <t>Nátěry syntetické potrubí do DN 100 barva dražší matný povrch 2x antikorozní, 1x základní, 2x email</t>
  </si>
  <si>
    <t>1825689887</t>
  </si>
  <si>
    <t>26</t>
  </si>
  <si>
    <t>723239882</t>
  </si>
  <si>
    <t>Revizní zpráva plynoinstalace</t>
  </si>
  <si>
    <t>1090879251</t>
  </si>
  <si>
    <t>27</t>
  </si>
  <si>
    <t>200200200</t>
  </si>
  <si>
    <t>Demontáže vč. likvidace a odvozu na skládku + poplatky za skládku</t>
  </si>
  <si>
    <t>512</t>
  </si>
  <si>
    <t>-379289319</t>
  </si>
  <si>
    <t>28</t>
  </si>
  <si>
    <t>200200204</t>
  </si>
  <si>
    <t>Dokladová část</t>
  </si>
  <si>
    <t>493495725</t>
  </si>
  <si>
    <t>29</t>
  </si>
  <si>
    <t>200200205</t>
  </si>
  <si>
    <t>Projektová dokumentace skutečného provedení</t>
  </si>
  <si>
    <t>853121026</t>
  </si>
  <si>
    <t>30</t>
  </si>
  <si>
    <t>200200206</t>
  </si>
  <si>
    <t>VRN, ostatní náklady</t>
  </si>
  <si>
    <t>-2093289778</t>
  </si>
  <si>
    <t>VP - Vícepráce</t>
  </si>
  <si>
    <t>PN</t>
  </si>
  <si>
    <t>19-007-02a - D1.4.2 Vytápění (P)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</si>
  <si>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</si>
  <si>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</si>
  <si>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</si>
  <si>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</si>
  <si>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731.1 - Odkouření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</si>
  <si>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</si>
  <si>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</si>
  <si>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</si>
  <si>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</si>
  <si>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</si>
  <si>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>713460811</t>
  </si>
  <si>
    <t>Odstanění izolace tepelné potrubí a ohybů skružemi tl do 50 mm</t>
  </si>
  <si>
    <t>-716492357</t>
  </si>
  <si>
    <t>713009000</t>
  </si>
  <si>
    <t>Izolace z PE pro potrubí PPr d 20 tl. 13 mm</t>
  </si>
  <si>
    <t>-866718158</t>
  </si>
  <si>
    <t>713009001</t>
  </si>
  <si>
    <t>Izolace z PE pro potrubí PPr d 25 tl. 13 mm</t>
  </si>
  <si>
    <t>-962815213</t>
  </si>
  <si>
    <t>713009002</t>
  </si>
  <si>
    <t>Izolace z PE pro potrubí PPr d 40 tl. 13 mm</t>
  </si>
  <si>
    <t>-1121537154</t>
  </si>
  <si>
    <t>713009003</t>
  </si>
  <si>
    <t>Izolace z PE pro potrubí PPr d 40 tl. 20 mm</t>
  </si>
  <si>
    <t>509211039</t>
  </si>
  <si>
    <t>713009004</t>
  </si>
  <si>
    <t>Izolace z minerální vaty s Al. folií pro potrubí DN 25 tl. 40 mm</t>
  </si>
  <si>
    <t>-1685738983</t>
  </si>
  <si>
    <t>713009005</t>
  </si>
  <si>
    <t>Izolace z minerální vaty s Al. folií pro potrubí DN 32 tl. 40 mm</t>
  </si>
  <si>
    <t>1154625021</t>
  </si>
  <si>
    <t>713009006</t>
  </si>
  <si>
    <t>Izolace z minerální vaty s Al. folií pro potrubí DN 40 tl. 40 mm</t>
  </si>
  <si>
    <t>1482686113</t>
  </si>
  <si>
    <t>713009007</t>
  </si>
  <si>
    <t>Izolace z minerální vaty s Al. folií pro potrubí DN 50 tl. 40 mm</t>
  </si>
  <si>
    <t>-890757547</t>
  </si>
  <si>
    <t>Montáž izolace z PE</t>
  </si>
  <si>
    <t>1935344307</t>
  </si>
  <si>
    <t>Montáž izolace s Al. folií</t>
  </si>
  <si>
    <t>138161586</t>
  </si>
  <si>
    <t>998713201</t>
  </si>
  <si>
    <t>Přesun hmot procentní pro izolace tepelné v objektech v do 6 m</t>
  </si>
  <si>
    <t>530903006</t>
  </si>
  <si>
    <t>721173722</t>
  </si>
  <si>
    <t>Potrubí kanalizační z PE připojovací DN 32</t>
  </si>
  <si>
    <t>185369918</t>
  </si>
  <si>
    <t>721194104</t>
  </si>
  <si>
    <t>Vyvedení a upevnění odpadních výpustek DN 32</t>
  </si>
  <si>
    <t>1602720376</t>
  </si>
  <si>
    <t>721290111</t>
  </si>
  <si>
    <t>Zkouška těsnosti potrubí kanalizace vodou do DN 125</t>
  </si>
  <si>
    <t>-1578308409</t>
  </si>
  <si>
    <t>721009000</t>
  </si>
  <si>
    <t>Kalich pro úkapy se zápachovou uzávěrkou a s přídavným uzávěrem (kuličkou) proti zápachu pro suchý stav HL 21</t>
  </si>
  <si>
    <t>730703494</t>
  </si>
  <si>
    <t>721290192</t>
  </si>
  <si>
    <t>Montáž systému HL</t>
  </si>
  <si>
    <t>-94526523</t>
  </si>
  <si>
    <t>998721203</t>
  </si>
  <si>
    <t>Přesun hmot procentní pro vnitřní kanalizace v objektech v do 24 m</t>
  </si>
  <si>
    <t>1424611489</t>
  </si>
  <si>
    <t>722009000</t>
  </si>
  <si>
    <t>-1059066157</t>
  </si>
  <si>
    <t>722009001</t>
  </si>
  <si>
    <t>Kulový kohout DN 20</t>
  </si>
  <si>
    <t>-78871540</t>
  </si>
  <si>
    <t>722009002</t>
  </si>
  <si>
    <t>Kulový kohout DN 32</t>
  </si>
  <si>
    <t>1114558386</t>
  </si>
  <si>
    <t>722009003</t>
  </si>
  <si>
    <t>Zpětná klapka DN 15</t>
  </si>
  <si>
    <t>-127301814</t>
  </si>
  <si>
    <t>722009004</t>
  </si>
  <si>
    <t>Zpětná klapka DN 32</t>
  </si>
  <si>
    <t>-900710053</t>
  </si>
  <si>
    <t>722009005</t>
  </si>
  <si>
    <t>Filtr DN 15</t>
  </si>
  <si>
    <t>-627384028</t>
  </si>
  <si>
    <t>722009006</t>
  </si>
  <si>
    <t>Termostatický směšovací ventil DN 25, 45-65°C</t>
  </si>
  <si>
    <t>74426732</t>
  </si>
  <si>
    <t>722009007</t>
  </si>
  <si>
    <t>Vypouštěcí ventil DN 15</t>
  </si>
  <si>
    <t>1091632254</t>
  </si>
  <si>
    <t>722009008</t>
  </si>
  <si>
    <t>Pojistný ventil TUV</t>
  </si>
  <si>
    <t>1262534215</t>
  </si>
  <si>
    <t>722009009</t>
  </si>
  <si>
    <t>M1 Vodoměr vícevtokový mokroběžný DN 25, Q=6,3 m3/h</t>
  </si>
  <si>
    <t>-592215860</t>
  </si>
  <si>
    <t>722009010</t>
  </si>
  <si>
    <t>M2 Vodoměr vícevtokový mokroběžný DN 15, Q=1,6 m3/h</t>
  </si>
  <si>
    <t>1780101785</t>
  </si>
  <si>
    <t>722009011</t>
  </si>
  <si>
    <t>977485948</t>
  </si>
  <si>
    <t>31</t>
  </si>
  <si>
    <t>722009012</t>
  </si>
  <si>
    <t>Teploměr</t>
  </si>
  <si>
    <t>-1115327729</t>
  </si>
  <si>
    <t>722009013</t>
  </si>
  <si>
    <t>Č4: Cirkulační čerpadlo NEREZ Q=1,2 m3/h, p=10,0 kPa</t>
  </si>
  <si>
    <t>1844378368</t>
  </si>
  <si>
    <t>33</t>
  </si>
  <si>
    <t>722009014</t>
  </si>
  <si>
    <t>Poz. č. 5: Expanzní nádoba zásobníku TV objem 8 l, pracovní přetlak 10 bar</t>
  </si>
  <si>
    <t>1493180278</t>
  </si>
  <si>
    <t>34</t>
  </si>
  <si>
    <t>722009015</t>
  </si>
  <si>
    <t>Poz.č. 7: Automatický kabinetový změkčovací filtr prac. tlak 2,5-6bar, průtok cca 0,2 m3/h</t>
  </si>
  <si>
    <t>452232165</t>
  </si>
  <si>
    <t>35</t>
  </si>
  <si>
    <t>722009016</t>
  </si>
  <si>
    <t>Ochranný předfiltr DN 20</t>
  </si>
  <si>
    <t>1614644052</t>
  </si>
  <si>
    <t>36</t>
  </si>
  <si>
    <t>722009017</t>
  </si>
  <si>
    <t>Montážní blok vč. šroubení DN 20</t>
  </si>
  <si>
    <t>-1515713609</t>
  </si>
  <si>
    <t>37</t>
  </si>
  <si>
    <t>722009018</t>
  </si>
  <si>
    <t>Připojovací hadic flexi hadice DN 20</t>
  </si>
  <si>
    <t>-791720939</t>
  </si>
  <si>
    <t>38</t>
  </si>
  <si>
    <t>722009019</t>
  </si>
  <si>
    <t>Sůl (pytel 25 kg) tebletovaná regenerační</t>
  </si>
  <si>
    <t>1627667872</t>
  </si>
  <si>
    <t>39</t>
  </si>
  <si>
    <t xml:space="preserve">Montáž cirkulačního čerpadla </t>
  </si>
  <si>
    <t>-1500353504</t>
  </si>
  <si>
    <t>40</t>
  </si>
  <si>
    <t>Montáž expanzní nádoby o objemu 8 l</t>
  </si>
  <si>
    <t>193973852</t>
  </si>
  <si>
    <t>41</t>
  </si>
  <si>
    <t>Montáž úpravny vody vř. příslušenství</t>
  </si>
  <si>
    <t>-1615957716</t>
  </si>
  <si>
    <t>42</t>
  </si>
  <si>
    <t>722174022</t>
  </si>
  <si>
    <t>Potrubí vodovodní plastové PPR svar polyfuze PN 20 D 20 x 3,4 mm</t>
  </si>
  <si>
    <t>1808325531</t>
  </si>
  <si>
    <t>43</t>
  </si>
  <si>
    <t>722174023</t>
  </si>
  <si>
    <t>Potrubí vodovodní plastové PPR svar polyfuze PN 20 D 25 x 4,2 mm</t>
  </si>
  <si>
    <t>-1018913614</t>
  </si>
  <si>
    <t>44</t>
  </si>
  <si>
    <t>722174025</t>
  </si>
  <si>
    <t>Potrubí vodovodní plastové PPR svar polyfuze PN 20 D 40 x 6,7 mm</t>
  </si>
  <si>
    <t>-131798770</t>
  </si>
  <si>
    <t>45</t>
  </si>
  <si>
    <t>722009020</t>
  </si>
  <si>
    <t>Vodící žlab pro potrubí PPr d 20</t>
  </si>
  <si>
    <t>1930375933</t>
  </si>
  <si>
    <t>46</t>
  </si>
  <si>
    <t>722009021</t>
  </si>
  <si>
    <t>Vodící žlab pro potrubí PPr d 25</t>
  </si>
  <si>
    <t>-820218630</t>
  </si>
  <si>
    <t>47</t>
  </si>
  <si>
    <t>722009022</t>
  </si>
  <si>
    <t>Vodící žlab pro potrubí PPr d 40</t>
  </si>
  <si>
    <t>-340626367</t>
  </si>
  <si>
    <t>48</t>
  </si>
  <si>
    <t>722190402</t>
  </si>
  <si>
    <t>Vyvedení a upevnění výpustku do DN 50</t>
  </si>
  <si>
    <t>-497163253</t>
  </si>
  <si>
    <t>49</t>
  </si>
  <si>
    <t>722229101</t>
  </si>
  <si>
    <t>Montáž vodovodních armatur s jedním závitem G 1/2 ostatní typ</t>
  </si>
  <si>
    <t>-1708441027</t>
  </si>
  <si>
    <t>50</t>
  </si>
  <si>
    <t>722239101</t>
  </si>
  <si>
    <t>Montáž armatur vodovodních se dvěma závity G 1/2</t>
  </si>
  <si>
    <t>2120587379</t>
  </si>
  <si>
    <t>51</t>
  </si>
  <si>
    <t>722239102</t>
  </si>
  <si>
    <t>Montáž armatur vodovodních se dvěma závity G 3/4</t>
  </si>
  <si>
    <t>-1461693961</t>
  </si>
  <si>
    <t>52</t>
  </si>
  <si>
    <t>722239103</t>
  </si>
  <si>
    <t>Montáž armatur vodovodních se dvěma závity G 1</t>
  </si>
  <si>
    <t>1328290048</t>
  </si>
  <si>
    <t>53</t>
  </si>
  <si>
    <t>722239104</t>
  </si>
  <si>
    <t>Montáž armatur vodovodních se dvěma závity G 5/4</t>
  </si>
  <si>
    <t>1441765383</t>
  </si>
  <si>
    <t>54</t>
  </si>
  <si>
    <t>722290226</t>
  </si>
  <si>
    <t>Zkouška těsnosti vodovodního potrubí do DN 50</t>
  </si>
  <si>
    <t>-2035911938</t>
  </si>
  <si>
    <t>55</t>
  </si>
  <si>
    <t>722290234</t>
  </si>
  <si>
    <t>Proplach a dezinfekce vodovodního potrubí do DN 80</t>
  </si>
  <si>
    <t>-2119172415</t>
  </si>
  <si>
    <t>56</t>
  </si>
  <si>
    <t>722290284</t>
  </si>
  <si>
    <t>2049599633</t>
  </si>
  <si>
    <t>57</t>
  </si>
  <si>
    <t>998722201</t>
  </si>
  <si>
    <t>Přesun hmot procentní pro vnitřní vodovod v objektech v do 6 m</t>
  </si>
  <si>
    <t>-1907808818</t>
  </si>
  <si>
    <t>58</t>
  </si>
  <si>
    <t>731009000</t>
  </si>
  <si>
    <t>Demontáž kotle G-224</t>
  </si>
  <si>
    <t>1395361116</t>
  </si>
  <si>
    <t>59</t>
  </si>
  <si>
    <t>731009001</t>
  </si>
  <si>
    <t>Demontáž plynového ohřívače</t>
  </si>
  <si>
    <t>-1303504240</t>
  </si>
  <si>
    <t>60</t>
  </si>
  <si>
    <t>731009002</t>
  </si>
  <si>
    <t>Demontáž rozdělovače a sběrače</t>
  </si>
  <si>
    <t>1722230560</t>
  </si>
  <si>
    <t>61</t>
  </si>
  <si>
    <t>731009003</t>
  </si>
  <si>
    <t>Demontáž expanzní nádoby 105 l</t>
  </si>
  <si>
    <t>-585476895</t>
  </si>
  <si>
    <t>62</t>
  </si>
  <si>
    <t>731009013</t>
  </si>
  <si>
    <t>Demontáž kouřovodů</t>
  </si>
  <si>
    <t>1329335711</t>
  </si>
  <si>
    <t>63</t>
  </si>
  <si>
    <t>731890801</t>
  </si>
  <si>
    <t>Přemístění demontovaných kotelen umístěných ve výšce nebo hloubce objektu do 6 m</t>
  </si>
  <si>
    <t>t</t>
  </si>
  <si>
    <t>521527026</t>
  </si>
  <si>
    <t>64</t>
  </si>
  <si>
    <t>K1: Plynový kondenzační kotel jm. výkonu 34,8 kW, max. pracovní přetlak 4 bar, jm. účinnost 105%, hmotnost 40 kg; rozměry 766x450x377 mm, max. spotřeba plynu Q=3,68 m3/h, el. připojení 230V, 50 Hz, 230W</t>
  </si>
  <si>
    <t>-1175570055</t>
  </si>
  <si>
    <t>65</t>
  </si>
  <si>
    <t>K2: Plynový kondenzační kotel jm. výkonu 34,8 kW, max. pracovní přetlak 4 bar, jm. účinnost 105%, hmotnost 40 kg; rozměry 766x450x377 mm, max. spotřeba plynu Q=3,68 m3/h, el. připojení 230V, 50 Hz, 230W</t>
  </si>
  <si>
    <t>-154364899</t>
  </si>
  <si>
    <t>66</t>
  </si>
  <si>
    <t>Poz.č. 6: Neutralizační box k nástěnným kotlům do 120 kW</t>
  </si>
  <si>
    <t>-2110697696</t>
  </si>
  <si>
    <t>67</t>
  </si>
  <si>
    <t>Poz.č. 8: Externí modul pro směšovaný okruh vč. příložného čidla teploty</t>
  </si>
  <si>
    <t>1437518525</t>
  </si>
  <si>
    <t>68</t>
  </si>
  <si>
    <t>731009004</t>
  </si>
  <si>
    <t>Poz.č. 9: Externí modul pro směšovaný okruh vč. příložného čidla teploty</t>
  </si>
  <si>
    <t>136279027</t>
  </si>
  <si>
    <t>69</t>
  </si>
  <si>
    <t>731009005</t>
  </si>
  <si>
    <t xml:space="preserve">Poz.č. 10: Vnitřní obslužná jednotka </t>
  </si>
  <si>
    <t>77408272</t>
  </si>
  <si>
    <t>70</t>
  </si>
  <si>
    <t>731009006</t>
  </si>
  <si>
    <t>Poz.č. 11: Venkovní čidlo</t>
  </si>
  <si>
    <t>169363275</t>
  </si>
  <si>
    <t>71</t>
  </si>
  <si>
    <t>731009007</t>
  </si>
  <si>
    <t>Ponorná sonda NTC bojleru</t>
  </si>
  <si>
    <t>-1689188133</t>
  </si>
  <si>
    <t>72</t>
  </si>
  <si>
    <t>731009008</t>
  </si>
  <si>
    <t>Interface pro komunikaci BUS</t>
  </si>
  <si>
    <t>281057329</t>
  </si>
  <si>
    <t>73</t>
  </si>
  <si>
    <t>731009009</t>
  </si>
  <si>
    <t>Příložné čidlo teploty</t>
  </si>
  <si>
    <t>105966205</t>
  </si>
  <si>
    <t>74</t>
  </si>
  <si>
    <t>731009506</t>
  </si>
  <si>
    <t>Montáž plynového kondenzačního kotle</t>
  </si>
  <si>
    <t>-2086243362</t>
  </si>
  <si>
    <t>75</t>
  </si>
  <si>
    <t>731009507</t>
  </si>
  <si>
    <t>Uvedení plynového kondenzačního kotle do provozu</t>
  </si>
  <si>
    <t>-1975795703</t>
  </si>
  <si>
    <t>76</t>
  </si>
  <si>
    <t>731009508</t>
  </si>
  <si>
    <t>Montáž neutralizačního boxu</t>
  </si>
  <si>
    <t>-1782561533</t>
  </si>
  <si>
    <t>77</t>
  </si>
  <si>
    <t>731009509</t>
  </si>
  <si>
    <t>Montáž příslušenství kotle (externí moduly, obslužná jednotka, venkovní čidlo), rozvaděč, kabeláž, zprovoznění regulace</t>
  </si>
  <si>
    <t>-857574909</t>
  </si>
  <si>
    <t>78</t>
  </si>
  <si>
    <t>998731201</t>
  </si>
  <si>
    <t>Přesun hmot procentní pro kotelny v objektech v do 6 m</t>
  </si>
  <si>
    <t>700176247</t>
  </si>
  <si>
    <t>79</t>
  </si>
  <si>
    <t>731109000</t>
  </si>
  <si>
    <t>Kaskádový systém - 2 kotle</t>
  </si>
  <si>
    <t>1628860684</t>
  </si>
  <si>
    <t>80</t>
  </si>
  <si>
    <t>731109001</t>
  </si>
  <si>
    <t>Koleno DN 125/87,5° plast</t>
  </si>
  <si>
    <t>1625184891</t>
  </si>
  <si>
    <t>81</t>
  </si>
  <si>
    <t>731109002</t>
  </si>
  <si>
    <t>Prodloužení DN 125/500 mm, plast</t>
  </si>
  <si>
    <t>-1628132671</t>
  </si>
  <si>
    <t>82</t>
  </si>
  <si>
    <t>731109003</t>
  </si>
  <si>
    <t>Revizní kus DN 125 plast</t>
  </si>
  <si>
    <t>1016652185</t>
  </si>
  <si>
    <t>83</t>
  </si>
  <si>
    <t>731109004</t>
  </si>
  <si>
    <t>Ak přechodka P/F DN 125</t>
  </si>
  <si>
    <t>-400451225</t>
  </si>
  <si>
    <t>84</t>
  </si>
  <si>
    <t>731109005</t>
  </si>
  <si>
    <t>Ak přechodka P/F DN 125 (bez závitu) + těsnění v ceně</t>
  </si>
  <si>
    <t>-250964025</t>
  </si>
  <si>
    <t>85</t>
  </si>
  <si>
    <t>731109006</t>
  </si>
  <si>
    <t>Límec SW DN 130 konus</t>
  </si>
  <si>
    <t>-1909344847</t>
  </si>
  <si>
    <t>86</t>
  </si>
  <si>
    <t>731109007</t>
  </si>
  <si>
    <t>Pateční koleno vč. vystřeďovací konzole DN 125 plast</t>
  </si>
  <si>
    <t>-664296781</t>
  </si>
  <si>
    <t>87</t>
  </si>
  <si>
    <t>731109008</t>
  </si>
  <si>
    <t>Flexi nerez DN 125 plyn, tl. 0,1 mm, přetlak</t>
  </si>
  <si>
    <t>86334684</t>
  </si>
  <si>
    <t>88</t>
  </si>
  <si>
    <t>731105000</t>
  </si>
  <si>
    <t>Montáž odkouření vč. vyvložkování stávajícího komínu</t>
  </si>
  <si>
    <t>-1332910064</t>
  </si>
  <si>
    <t>89</t>
  </si>
  <si>
    <t>731105001</t>
  </si>
  <si>
    <t>Revizní zpáva spalinové cesty</t>
  </si>
  <si>
    <t>1613063623</t>
  </si>
  <si>
    <t>90</t>
  </si>
  <si>
    <t>732009000</t>
  </si>
  <si>
    <t>Č1: Čerpadlo topné větve OT, Q=0,55 m3/h, p=37,0 kPa</t>
  </si>
  <si>
    <t>1925826460</t>
  </si>
  <si>
    <t>91</t>
  </si>
  <si>
    <t>732009001</t>
  </si>
  <si>
    <t>Č2: Čerpadlo topné větve OT, Q=1,5 m3/h, p=25,0 kPa</t>
  </si>
  <si>
    <t>-2037300873</t>
  </si>
  <si>
    <t>92</t>
  </si>
  <si>
    <t>732009002</t>
  </si>
  <si>
    <t>Č3: Čerpadlo topné větve OT, Q=1,5 m3/h, p=26,0 kPa</t>
  </si>
  <si>
    <t>112804064</t>
  </si>
  <si>
    <t>93</t>
  </si>
  <si>
    <t>732009003</t>
  </si>
  <si>
    <t>Poz.č. 1: Hydraulický oddělovač dynamických tlaků DN 100; Qmax=4,0 m3/h; l=1050 vč. izolace</t>
  </si>
  <si>
    <t>2029502955</t>
  </si>
  <si>
    <t>94</t>
  </si>
  <si>
    <t>732009004</t>
  </si>
  <si>
    <t>Poz.č. 2: Sdružený rozdělovač a sběrač topné vody DN 65. l=1500 mm vč. izolace</t>
  </si>
  <si>
    <t>-1520936557</t>
  </si>
  <si>
    <t>95</t>
  </si>
  <si>
    <t>732009005</t>
  </si>
  <si>
    <t>Poz.č. 3: Nepřímotopný zásobník přípravy TV, objem 157 l; průměr 540 mm; výška 1222 mm; plocha výměníku 0,75 m2; výkon výměníku 25 kW</t>
  </si>
  <si>
    <t>-1232185092</t>
  </si>
  <si>
    <t>96</t>
  </si>
  <si>
    <t>732009006</t>
  </si>
  <si>
    <t xml:space="preserve">Poz.č. 4: Expanzní nádoba topného okruhu o objemu 50 l prac. přetlak 6 bar vč. servisní armaury MK </t>
  </si>
  <si>
    <t>-1671261948</t>
  </si>
  <si>
    <t>97</t>
  </si>
  <si>
    <t>732429111</t>
  </si>
  <si>
    <t>Montáž čerpadla oběhového spirálního DN 25 do potrubí</t>
  </si>
  <si>
    <t>-58674269</t>
  </si>
  <si>
    <t>98</t>
  </si>
  <si>
    <t>732009703</t>
  </si>
  <si>
    <t>Montáž hydraulického oddělovače dynamických tlaků DN 100; Qmax=4,0 m3/h; l=1050 vč. izolace</t>
  </si>
  <si>
    <t>-1631781893</t>
  </si>
  <si>
    <t>99</t>
  </si>
  <si>
    <t>732009704</t>
  </si>
  <si>
    <t>Montáž sdruženého rozdělovače a sběrače topné vody DN 65. l=1500 mm vč. izolace</t>
  </si>
  <si>
    <t>-1421226723</t>
  </si>
  <si>
    <t>100</t>
  </si>
  <si>
    <t>732009705</t>
  </si>
  <si>
    <t>Montáž nepřímotopného zásobníku přípravy TV, objem 157 l; průměr 540 mm; výška 1222 mm; plocha výměníku 0,75 m2; výkon výměníku 25 kW</t>
  </si>
  <si>
    <t>266331522</t>
  </si>
  <si>
    <t>101</t>
  </si>
  <si>
    <t>732009706</t>
  </si>
  <si>
    <t xml:space="preserve">Montáž expanzní nádoby topného okruhu o objemu 50 l prac. přetlak 6 bar vč. servisní armaury MK </t>
  </si>
  <si>
    <t>1260939996</t>
  </si>
  <si>
    <t>102</t>
  </si>
  <si>
    <t>998732201</t>
  </si>
  <si>
    <t>Přesun hmot procentní pro strojovny v objektech v do 6 m</t>
  </si>
  <si>
    <t>72613639</t>
  </si>
  <si>
    <t>103</t>
  </si>
  <si>
    <t>733110806</t>
  </si>
  <si>
    <t>Demontáž potrubí ocelového závitového do DN 32</t>
  </si>
  <si>
    <t>-2027445834</t>
  </si>
  <si>
    <t>104</t>
  </si>
  <si>
    <t>733110808</t>
  </si>
  <si>
    <t>Demontáž potrubí ocelového závitového do DN 50</t>
  </si>
  <si>
    <t>-992537604</t>
  </si>
  <si>
    <t>105</t>
  </si>
  <si>
    <t>733111103</t>
  </si>
  <si>
    <t>Potrubí ocelové závitové bezešvé běžné nízkotlaké DN 15</t>
  </si>
  <si>
    <t>-1640502724</t>
  </si>
  <si>
    <t>106</t>
  </si>
  <si>
    <t>733111105</t>
  </si>
  <si>
    <t>Potrubí ocelové závitové bezešvé běžné nízkotlaké DN 25</t>
  </si>
  <si>
    <t>360838982</t>
  </si>
  <si>
    <t>107</t>
  </si>
  <si>
    <t>733111106</t>
  </si>
  <si>
    <t>Potrubí ocelové závitové bezešvé běžné nízkotlaké DN 32</t>
  </si>
  <si>
    <t>350790851</t>
  </si>
  <si>
    <t>108</t>
  </si>
  <si>
    <t>733111113</t>
  </si>
  <si>
    <t>Potrubí ocelové závitové bezešvé běžné v kotelnách nebo strojovnách DN 15</t>
  </si>
  <si>
    <t>745380342</t>
  </si>
  <si>
    <t>109</t>
  </si>
  <si>
    <t>733111115</t>
  </si>
  <si>
    <t>Potrubí ocelové závitové bezešvé běžné v kotelnách nebo strojovnách DN 25</t>
  </si>
  <si>
    <t>1231452334</t>
  </si>
  <si>
    <t>110</t>
  </si>
  <si>
    <t>733111116</t>
  </si>
  <si>
    <t>Potrubí ocelové závitové bezešvé běžné v kotelnách nebo strojovnách DN 32</t>
  </si>
  <si>
    <t>-471358789</t>
  </si>
  <si>
    <t>111</t>
  </si>
  <si>
    <t>733111117</t>
  </si>
  <si>
    <t>Potrubí ocelové závitové bezešvé běžné v kotelnách nebo strojovnách DN 40</t>
  </si>
  <si>
    <t>558285850</t>
  </si>
  <si>
    <t>112</t>
  </si>
  <si>
    <t>733111118</t>
  </si>
  <si>
    <t>Potrubí ocelové závitové bezešvé běžné v kotelnách nebo strojovnách DN 50</t>
  </si>
  <si>
    <t>-61613911</t>
  </si>
  <si>
    <t>113</t>
  </si>
  <si>
    <t>733113113</t>
  </si>
  <si>
    <t>Příplatek k porubí z trubek ocelových závitových za zhotovení závitové ocelové přípojky DN 15</t>
  </si>
  <si>
    <t>680673461</t>
  </si>
  <si>
    <t>114</t>
  </si>
  <si>
    <t>733113115</t>
  </si>
  <si>
    <t>Příplatek k porubí z trubek ocelových závitových za zhotovení závitové ocelové přípojky DN 25</t>
  </si>
  <si>
    <t>-1379244173</t>
  </si>
  <si>
    <t>115</t>
  </si>
  <si>
    <t>733113116</t>
  </si>
  <si>
    <t>Příplatek k porubí z trubek ocelových závitových za zhotovení závitové ocelové přípojky DN 32</t>
  </si>
  <si>
    <t>-1961372251</t>
  </si>
  <si>
    <t>116</t>
  </si>
  <si>
    <t>733113118</t>
  </si>
  <si>
    <t>Příplatek k porubí z trubek ocelových závitových za zhotovení závitové ocelové přípojky DN 50</t>
  </si>
  <si>
    <t>1019219692</t>
  </si>
  <si>
    <t>117</t>
  </si>
  <si>
    <t>733124115</t>
  </si>
  <si>
    <t>Redukce DN 40/25</t>
  </si>
  <si>
    <t>2091861620</t>
  </si>
  <si>
    <t>118</t>
  </si>
  <si>
    <t>733124116</t>
  </si>
  <si>
    <t>Redukce DN 32/15</t>
  </si>
  <si>
    <t>1797780337</t>
  </si>
  <si>
    <t>119</t>
  </si>
  <si>
    <t>733124117</t>
  </si>
  <si>
    <t>Redukce DN 40/32</t>
  </si>
  <si>
    <t>-131310894</t>
  </si>
  <si>
    <t>120</t>
  </si>
  <si>
    <t>733190107</t>
  </si>
  <si>
    <t>Zkouška těsnosti potrubí ocelové závitové do DN 40</t>
  </si>
  <si>
    <t>-2021558155</t>
  </si>
  <si>
    <t>121</t>
  </si>
  <si>
    <t>733190108</t>
  </si>
  <si>
    <t>Zkouška těsnosti potrubí ocelové závitové do DN 50</t>
  </si>
  <si>
    <t>1173308833</t>
  </si>
  <si>
    <t>122</t>
  </si>
  <si>
    <t>733191823</t>
  </si>
  <si>
    <t>Odřezání držáku potrubí třmenového do D 76 bez demontáže podpěr, konzol nebo výložníků</t>
  </si>
  <si>
    <t>195350848</t>
  </si>
  <si>
    <t>123</t>
  </si>
  <si>
    <t>733191923</t>
  </si>
  <si>
    <t>Navaření odbočky na potrubí ocelové závitové DN 15</t>
  </si>
  <si>
    <t>-1698538695</t>
  </si>
  <si>
    <t>124</t>
  </si>
  <si>
    <t>733191925</t>
  </si>
  <si>
    <t>Navaření odbočky na potrubí ocelové závitové DN 25</t>
  </si>
  <si>
    <t>1073050052</t>
  </si>
  <si>
    <t>125</t>
  </si>
  <si>
    <t>733191927</t>
  </si>
  <si>
    <t>Navaření odbočky na potrubí ocelové závitové DN 40</t>
  </si>
  <si>
    <t>2065074117</t>
  </si>
  <si>
    <t>126</t>
  </si>
  <si>
    <t>733191967</t>
  </si>
  <si>
    <t>2047186273</t>
  </si>
  <si>
    <t>127</t>
  </si>
  <si>
    <t>100100100</t>
  </si>
  <si>
    <t>Zapravení otvoru 200x200 hl. 300 mm</t>
  </si>
  <si>
    <t>-1859859348</t>
  </si>
  <si>
    <t>128</t>
  </si>
  <si>
    <t>100100101</t>
  </si>
  <si>
    <t>Vybourání otvoru 300x150 mm, hl. 300 mm vč. zapravení</t>
  </si>
  <si>
    <t>128222029</t>
  </si>
  <si>
    <t>129</t>
  </si>
  <si>
    <t>100100102</t>
  </si>
  <si>
    <t>Vybourání otvoru 250x250 mm, hl. 450 mm vč. zapravení</t>
  </si>
  <si>
    <t>1187011308</t>
  </si>
  <si>
    <t>130</t>
  </si>
  <si>
    <t>733890801</t>
  </si>
  <si>
    <t>Přemístění potrubí demontovaného vodorovně do 100 m v objektech výšky do 6 m</t>
  </si>
  <si>
    <t>1145222671</t>
  </si>
  <si>
    <t>131</t>
  </si>
  <si>
    <t>998733201</t>
  </si>
  <si>
    <t>Přesun hmot procentní pro rozvody potrubí v objektech v do 6 m</t>
  </si>
  <si>
    <t>-1281139491</t>
  </si>
  <si>
    <t>132</t>
  </si>
  <si>
    <t>734200822</t>
  </si>
  <si>
    <t>Demontáž armatury závitové se dvěma závity do G 1</t>
  </si>
  <si>
    <t>673519125</t>
  </si>
  <si>
    <t>133</t>
  </si>
  <si>
    <t>734200824</t>
  </si>
  <si>
    <t>Demontáž armatury závitové se dvěma závity do G 2</t>
  </si>
  <si>
    <t>-1659277178</t>
  </si>
  <si>
    <t>134</t>
  </si>
  <si>
    <t>734890801</t>
  </si>
  <si>
    <t>Přemístění demontovaných armatur vodorovně do 100 m v objektech výšky do 6 m</t>
  </si>
  <si>
    <t>1282726435</t>
  </si>
  <si>
    <t>135</t>
  </si>
  <si>
    <t>734009000</t>
  </si>
  <si>
    <t>Termostatický radiátorový ventil DN 15</t>
  </si>
  <si>
    <t>-1961858982</t>
  </si>
  <si>
    <t>136</t>
  </si>
  <si>
    <t>734009001</t>
  </si>
  <si>
    <t>Radiátorové šroubení DN 15</t>
  </si>
  <si>
    <t>-1705334254</t>
  </si>
  <si>
    <t>137</t>
  </si>
  <si>
    <t>734009002</t>
  </si>
  <si>
    <t>-1573684478</t>
  </si>
  <si>
    <t>138</t>
  </si>
  <si>
    <t>734009003</t>
  </si>
  <si>
    <t>Kulový kohout DN 40</t>
  </si>
  <si>
    <t>-192865745</t>
  </si>
  <si>
    <t>139</t>
  </si>
  <si>
    <t>734009004</t>
  </si>
  <si>
    <t>Kulový kohout DN 50</t>
  </si>
  <si>
    <t>-2090261148</t>
  </si>
  <si>
    <t>140</t>
  </si>
  <si>
    <t>734009005</t>
  </si>
  <si>
    <t>-2131078118</t>
  </si>
  <si>
    <t>141</t>
  </si>
  <si>
    <t>734009006</t>
  </si>
  <si>
    <t>Zpětná klapka DN 40</t>
  </si>
  <si>
    <t>-610198640</t>
  </si>
  <si>
    <t>142</t>
  </si>
  <si>
    <t>734009007</t>
  </si>
  <si>
    <t>Filtr DN 32</t>
  </si>
  <si>
    <t>1460612806</t>
  </si>
  <si>
    <t>143</t>
  </si>
  <si>
    <t>734009008</t>
  </si>
  <si>
    <t>Filtr DN 40</t>
  </si>
  <si>
    <t>-87155627</t>
  </si>
  <si>
    <t>144</t>
  </si>
  <si>
    <t>734009009</t>
  </si>
  <si>
    <t>Filtr DN 50</t>
  </si>
  <si>
    <t>-749098526</t>
  </si>
  <si>
    <t>145</t>
  </si>
  <si>
    <t>734009010</t>
  </si>
  <si>
    <t>Vyvažovací ventil DN 32</t>
  </si>
  <si>
    <t>-2131152518</t>
  </si>
  <si>
    <t>146</t>
  </si>
  <si>
    <t>734009011</t>
  </si>
  <si>
    <t>Vyvažovací ventil DN 40</t>
  </si>
  <si>
    <t>550645056</t>
  </si>
  <si>
    <t>147</t>
  </si>
  <si>
    <t>734009012</t>
  </si>
  <si>
    <t>Kulový kohout DN 10 - pod AOV</t>
  </si>
  <si>
    <t>-2087099561</t>
  </si>
  <si>
    <t>148</t>
  </si>
  <si>
    <t>734009013</t>
  </si>
  <si>
    <t>Automatický odvzdušňovací ventil DN 10</t>
  </si>
  <si>
    <t>397625646</t>
  </si>
  <si>
    <t>149</t>
  </si>
  <si>
    <t>734009014</t>
  </si>
  <si>
    <t>Vypouštěcí kulový kohout DN 15</t>
  </si>
  <si>
    <t>15739975</t>
  </si>
  <si>
    <t>150</t>
  </si>
  <si>
    <t>734009015</t>
  </si>
  <si>
    <t>Vypouštěcí kulový kohout DN 20</t>
  </si>
  <si>
    <t>-428922063</t>
  </si>
  <si>
    <t>151</t>
  </si>
  <si>
    <t>734009016</t>
  </si>
  <si>
    <t>V1: Třícestný směšovací ventil DN 15, kvs=2,5, Q=0,55 m3/h, p= 5 kPa + 3-bodový pohon 230 V, doba doběhu 60 s</t>
  </si>
  <si>
    <t>-1185439026</t>
  </si>
  <si>
    <t>152</t>
  </si>
  <si>
    <t>734009017</t>
  </si>
  <si>
    <t>V2: Třícestný směšovací ventil DN 15, kvs=6,3, Q=1,5 m3/h, p= 6 kPa + 3-bodový pohon 230 V, doba doběhu 60 s</t>
  </si>
  <si>
    <t>1200687445</t>
  </si>
  <si>
    <t>153</t>
  </si>
  <si>
    <t>734009018</t>
  </si>
  <si>
    <t>-1289937664</t>
  </si>
  <si>
    <t>154</t>
  </si>
  <si>
    <t>734009019</t>
  </si>
  <si>
    <t>1652667757</t>
  </si>
  <si>
    <t>155</t>
  </si>
  <si>
    <t>734009020</t>
  </si>
  <si>
    <t>Pojistný ventil DN 15/20 - 2,5 bar</t>
  </si>
  <si>
    <t>1060703968</t>
  </si>
  <si>
    <t>156</t>
  </si>
  <si>
    <t>734209102</t>
  </si>
  <si>
    <t>Montáž armatury závitové s jedním závitem G 3/8</t>
  </si>
  <si>
    <t>2046947552</t>
  </si>
  <si>
    <t>157</t>
  </si>
  <si>
    <t>734209103</t>
  </si>
  <si>
    <t>Montáž armatury závitové s jedním závitem G 1/2</t>
  </si>
  <si>
    <t>1523798896</t>
  </si>
  <si>
    <t>158</t>
  </si>
  <si>
    <t>734209104</t>
  </si>
  <si>
    <t>Montáž armatury závitové s jedním závitem G 3/4</t>
  </si>
  <si>
    <t>344040853</t>
  </si>
  <si>
    <t>159</t>
  </si>
  <si>
    <t>734209112</t>
  </si>
  <si>
    <t>Montáž armatury závitové s dvěma závity G 3/8</t>
  </si>
  <si>
    <t>1816278100</t>
  </si>
  <si>
    <t>160</t>
  </si>
  <si>
    <t>734209113</t>
  </si>
  <si>
    <t>Montáž armatury závitové s dvěma závity G 1/2</t>
  </si>
  <si>
    <t>-1511461634</t>
  </si>
  <si>
    <t>161</t>
  </si>
  <si>
    <t>734209116</t>
  </si>
  <si>
    <t>Montáž armatury závitové s dvěma závity G 5/4</t>
  </si>
  <si>
    <t>-747277714</t>
  </si>
  <si>
    <t>162</t>
  </si>
  <si>
    <t>734209117</t>
  </si>
  <si>
    <t>Montáž armatury závitové s dvěma závity G 6/4</t>
  </si>
  <si>
    <t>-1633331336</t>
  </si>
  <si>
    <t>163</t>
  </si>
  <si>
    <t>734209118</t>
  </si>
  <si>
    <t>Montáž armatury závitové s dvěma závity G 2</t>
  </si>
  <si>
    <t>1000199564</t>
  </si>
  <si>
    <t>164</t>
  </si>
  <si>
    <t>734209123</t>
  </si>
  <si>
    <t>Montáž armatury závitové s třemi závity G 1/2</t>
  </si>
  <si>
    <t>1534725040</t>
  </si>
  <si>
    <t>165</t>
  </si>
  <si>
    <t>734494213</t>
  </si>
  <si>
    <t>Návarek s trubkovým závitem G 1/2</t>
  </si>
  <si>
    <t>1540178065</t>
  </si>
  <si>
    <t>166</t>
  </si>
  <si>
    <t>998734201</t>
  </si>
  <si>
    <t>Přesun hmot procentní pro armatury v objektech v do 6 m</t>
  </si>
  <si>
    <t>505415643</t>
  </si>
  <si>
    <t>167</t>
  </si>
  <si>
    <t>735000912</t>
  </si>
  <si>
    <t>Vyregulování ventilu nebo kohoutu dvojregulačního s termostatickým ovládáním</t>
  </si>
  <si>
    <t>-1884047159</t>
  </si>
  <si>
    <t>168</t>
  </si>
  <si>
    <t>735191905</t>
  </si>
  <si>
    <t>Odvzdušnění otopných těles</t>
  </si>
  <si>
    <t>446107849</t>
  </si>
  <si>
    <t>169</t>
  </si>
  <si>
    <t>735221812</t>
  </si>
  <si>
    <t>Demontáž registru trubkového hladkého DN 50 délka do 3 m dvoupramenný</t>
  </si>
  <si>
    <t>1952057200</t>
  </si>
  <si>
    <t>170</t>
  </si>
  <si>
    <t>735221850</t>
  </si>
  <si>
    <t>Rozřezání demontovaného registru pramen DN 50</t>
  </si>
  <si>
    <t>-1900685891</t>
  </si>
  <si>
    <t>171</t>
  </si>
  <si>
    <t>735291800</t>
  </si>
  <si>
    <t>Demontáž konzoly nebo držáku otopných těles, registrů nebo konvektorů do odpadu</t>
  </si>
  <si>
    <t>111482155</t>
  </si>
  <si>
    <t>172</t>
  </si>
  <si>
    <t>735009000</t>
  </si>
  <si>
    <t>m2</t>
  </si>
  <si>
    <t>1450350830</t>
  </si>
  <si>
    <t>173</t>
  </si>
  <si>
    <t>735009001</t>
  </si>
  <si>
    <t>-869711664</t>
  </si>
  <si>
    <t>174</t>
  </si>
  <si>
    <t>735119140</t>
  </si>
  <si>
    <t>Montáž otopného tělesa litinového článkového</t>
  </si>
  <si>
    <t>1990171329</t>
  </si>
  <si>
    <t>175</t>
  </si>
  <si>
    <t>735890801</t>
  </si>
  <si>
    <t>Přemístění demontovaného otopného tělesa vodorovně 100 m v objektech výšky do 6 m</t>
  </si>
  <si>
    <t>105970364</t>
  </si>
  <si>
    <t>176</t>
  </si>
  <si>
    <t>998735201</t>
  </si>
  <si>
    <t>Přesun hmot procentní pro otopná tělesa v objektech v do 6 m</t>
  </si>
  <si>
    <t>1324279679</t>
  </si>
  <si>
    <t>177</t>
  </si>
  <si>
    <t>1839178068</t>
  </si>
  <si>
    <t>178</t>
  </si>
  <si>
    <t>76700900</t>
  </si>
  <si>
    <t>1855758467</t>
  </si>
  <si>
    <t>179</t>
  </si>
  <si>
    <t>-2101808144</t>
  </si>
  <si>
    <t>180</t>
  </si>
  <si>
    <t>Nátěry syntetické potrubí do DN 50 - 2x antikorozní, 1x základní, 2x email</t>
  </si>
  <si>
    <t>-499791629</t>
  </si>
  <si>
    <t>181</t>
  </si>
  <si>
    <t>783425428</t>
  </si>
  <si>
    <t>Nátěry syntetické potrubí do DN 50 - základní antikorozní</t>
  </si>
  <si>
    <t>-919515596</t>
  </si>
  <si>
    <t>182</t>
  </si>
  <si>
    <t>100150102</t>
  </si>
  <si>
    <t>Mechanizace - lešení, plošiny</t>
  </si>
  <si>
    <t>1178387948</t>
  </si>
  <si>
    <t>183</t>
  </si>
  <si>
    <t>Likvidace a odvoz demontovaného materiálu na skládku + poplatky za skládku</t>
  </si>
  <si>
    <t>1543533890</t>
  </si>
  <si>
    <t>184</t>
  </si>
  <si>
    <t>200200201</t>
  </si>
  <si>
    <t>Vypouštění a napouštění, proplach a odvzdušnění otopného systému</t>
  </si>
  <si>
    <t>1698082179</t>
  </si>
  <si>
    <t>185</t>
  </si>
  <si>
    <t>200200202</t>
  </si>
  <si>
    <t>Zaregulování otopného systému</t>
  </si>
  <si>
    <t>389502385</t>
  </si>
  <si>
    <t>186</t>
  </si>
  <si>
    <t>200200203</t>
  </si>
  <si>
    <t xml:space="preserve">Topná zkouška </t>
  </si>
  <si>
    <t>hod</t>
  </si>
  <si>
    <t>889446213</t>
  </si>
  <si>
    <t>187</t>
  </si>
  <si>
    <t>-861238959</t>
  </si>
  <si>
    <t>188</t>
  </si>
  <si>
    <t>1403918982</t>
  </si>
  <si>
    <t>189</t>
  </si>
  <si>
    <t>1564656569</t>
  </si>
  <si>
    <t>Litinové článkové těleso 900/70 - lakovaný</t>
  </si>
  <si>
    <t>Litinové článkové těleso 900/160 - lakovaný</t>
  </si>
  <si>
    <t>Výměna kotle VZ Vyškov</t>
  </si>
  <si>
    <t>Zdravotnická záchranná služba Jihomoravského kraje, p.o.</t>
  </si>
  <si>
    <t>Kamenice 798/1d</t>
  </si>
  <si>
    <t>625 00 Brno Bohunice</t>
  </si>
  <si>
    <t>IČO: 00346292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</si>
</sst>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workbookViewId="0" topLeftCell="A1">
      <pane ySplit="1" topLeftCell="A93" activePane="bottomLeft" state="frozen"/>
      <selection pane="bottomLeft" activeCell="BN14" sqref="BN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R2" s="180" t="s">
        <v>8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78" t="s">
        <v>12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23"/>
      <c r="AS4" s="17" t="s">
        <v>13</v>
      </c>
      <c r="BE4" s="24" t="s">
        <v>14</v>
      </c>
      <c r="BS4" s="18" t="s">
        <v>15</v>
      </c>
    </row>
    <row r="5" spans="2:71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82" t="s">
        <v>17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5"/>
      <c r="AQ5" s="23"/>
      <c r="BE5" s="185" t="s">
        <v>18</v>
      </c>
      <c r="BS5" s="18" t="s">
        <v>9</v>
      </c>
    </row>
    <row r="6" spans="2:71" ht="36.95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4" t="s">
        <v>975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5"/>
      <c r="AQ6" s="23"/>
      <c r="BE6" s="186"/>
      <c r="BS6" s="18" t="s">
        <v>9</v>
      </c>
    </row>
    <row r="7" spans="2:71" ht="14.45" customHeight="1">
      <c r="B7" s="22"/>
      <c r="C7" s="25"/>
      <c r="D7" s="29" t="s">
        <v>20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5</v>
      </c>
      <c r="AO7" s="25"/>
      <c r="AP7" s="25"/>
      <c r="AQ7" s="23"/>
      <c r="BE7" s="186"/>
      <c r="BS7" s="18" t="s">
        <v>9</v>
      </c>
    </row>
    <row r="8" spans="2:71" ht="14.45" customHeight="1">
      <c r="B8" s="22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>
        <v>2020</v>
      </c>
      <c r="AO8" s="25"/>
      <c r="AP8" s="25"/>
      <c r="AQ8" s="23"/>
      <c r="BE8" s="186"/>
      <c r="BS8" s="18" t="s">
        <v>9</v>
      </c>
    </row>
    <row r="9" spans="2:71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6"/>
      <c r="BS9" s="18" t="s">
        <v>9</v>
      </c>
    </row>
    <row r="10" spans="2:71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3"/>
      <c r="BE10" s="186"/>
      <c r="BS10" s="18" t="s">
        <v>9</v>
      </c>
    </row>
    <row r="11" spans="2:71" ht="18.4" customHeight="1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27</v>
      </c>
      <c r="AL11" s="25"/>
      <c r="AM11" s="25"/>
      <c r="AN11" s="27" t="s">
        <v>5</v>
      </c>
      <c r="AO11" s="25"/>
      <c r="AP11" s="25"/>
      <c r="AQ11" s="23"/>
      <c r="BE11" s="186"/>
      <c r="BS11" s="18" t="s">
        <v>9</v>
      </c>
    </row>
    <row r="12" spans="2:71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6"/>
      <c r="BS12" s="18" t="s">
        <v>9</v>
      </c>
    </row>
    <row r="13" spans="2:71" ht="14.45" customHeight="1">
      <c r="B13" s="22"/>
      <c r="C13" s="25"/>
      <c r="D13" s="29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29</v>
      </c>
      <c r="AO13" s="25"/>
      <c r="AP13" s="25"/>
      <c r="AQ13" s="23"/>
      <c r="BE13" s="186"/>
      <c r="BS13" s="18" t="s">
        <v>9</v>
      </c>
    </row>
    <row r="14" spans="2:71" ht="15">
      <c r="B14" s="22"/>
      <c r="C14" s="25"/>
      <c r="D14" s="25"/>
      <c r="E14" s="187" t="s">
        <v>29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9" t="s">
        <v>27</v>
      </c>
      <c r="AL14" s="25"/>
      <c r="AM14" s="25"/>
      <c r="AN14" s="31" t="s">
        <v>29</v>
      </c>
      <c r="AO14" s="25"/>
      <c r="AP14" s="25"/>
      <c r="AQ14" s="23"/>
      <c r="BE14" s="186"/>
      <c r="BS14" s="18" t="s">
        <v>9</v>
      </c>
    </row>
    <row r="15" spans="2:71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6"/>
      <c r="BS15" s="18" t="s">
        <v>6</v>
      </c>
    </row>
    <row r="16" spans="2:71" ht="14.45" customHeight="1">
      <c r="B16" s="22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3"/>
      <c r="BE16" s="186"/>
      <c r="BS16" s="18" t="s">
        <v>6</v>
      </c>
    </row>
    <row r="17" spans="2:71" ht="18.4" customHeight="1">
      <c r="B17" s="22"/>
      <c r="C17" s="25"/>
      <c r="D17" s="25"/>
      <c r="E17" s="27" t="s">
        <v>23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27</v>
      </c>
      <c r="AL17" s="25"/>
      <c r="AM17" s="25"/>
      <c r="AN17" s="27" t="s">
        <v>5</v>
      </c>
      <c r="AO17" s="25"/>
      <c r="AP17" s="25"/>
      <c r="AQ17" s="23"/>
      <c r="BE17" s="186"/>
      <c r="BS17" s="18" t="s">
        <v>6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6"/>
      <c r="BS18" s="18" t="s">
        <v>9</v>
      </c>
    </row>
    <row r="19" spans="2:71" ht="14.45" customHeight="1">
      <c r="B19" s="22"/>
      <c r="C19" s="25"/>
      <c r="D19" s="29" t="s">
        <v>31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3"/>
      <c r="BE19" s="186"/>
      <c r="BS19" s="18" t="s">
        <v>9</v>
      </c>
    </row>
    <row r="20" spans="2:57" ht="18.4" customHeight="1">
      <c r="B20" s="22"/>
      <c r="C20" s="25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27</v>
      </c>
      <c r="AL20" s="25"/>
      <c r="AM20" s="25"/>
      <c r="AN20" s="27" t="s">
        <v>5</v>
      </c>
      <c r="AO20" s="25"/>
      <c r="AP20" s="25"/>
      <c r="AQ20" s="23"/>
      <c r="BE20" s="186"/>
    </row>
    <row r="21" spans="2:57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6"/>
    </row>
    <row r="22" spans="2:57" ht="15">
      <c r="B22" s="22"/>
      <c r="C22" s="25"/>
      <c r="D22" s="29" t="s">
        <v>32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6"/>
    </row>
    <row r="23" spans="2:57" ht="16.5" customHeight="1">
      <c r="B23" s="22"/>
      <c r="C23" s="25"/>
      <c r="D23" s="25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3"/>
      <c r="BE23" s="186"/>
    </row>
    <row r="24" spans="2:57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6"/>
    </row>
    <row r="25" spans="2:57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6"/>
    </row>
    <row r="26" spans="2:57" ht="14.45" customHeight="1">
      <c r="B26" s="22"/>
      <c r="C26" s="25"/>
      <c r="D26" s="33" t="s">
        <v>33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ROUND(AG87,1)</f>
        <v>0</v>
      </c>
      <c r="AL26" s="183"/>
      <c r="AM26" s="183"/>
      <c r="AN26" s="183"/>
      <c r="AO26" s="183"/>
      <c r="AP26" s="25"/>
      <c r="AQ26" s="23"/>
      <c r="BE26" s="186"/>
    </row>
    <row r="27" spans="2:57" ht="14.45" customHeight="1">
      <c r="B27" s="22"/>
      <c r="C27" s="25"/>
      <c r="D27" s="33" t="s">
        <v>34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ROUND(AG91,1)</f>
        <v>0</v>
      </c>
      <c r="AL27" s="190"/>
      <c r="AM27" s="190"/>
      <c r="AN27" s="190"/>
      <c r="AO27" s="190"/>
      <c r="AP27" s="25"/>
      <c r="AQ27" s="23"/>
      <c r="BE27" s="186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6"/>
    </row>
    <row r="29" spans="2:57" s="1" customFormat="1" ht="25.9" customHeight="1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1">
        <f>ROUND(AK26+AK27,1)</f>
        <v>0</v>
      </c>
      <c r="AL29" s="192"/>
      <c r="AM29" s="192"/>
      <c r="AN29" s="192"/>
      <c r="AO29" s="192"/>
      <c r="AP29" s="35"/>
      <c r="AQ29" s="36"/>
      <c r="BE29" s="186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6"/>
    </row>
    <row r="31" spans="2:57" s="2" customFormat="1" ht="14.45" customHeight="1">
      <c r="B31" s="39"/>
      <c r="C31" s="40"/>
      <c r="D31" s="41" t="s">
        <v>36</v>
      </c>
      <c r="E31" s="40"/>
      <c r="F31" s="41" t="s">
        <v>37</v>
      </c>
      <c r="G31" s="40"/>
      <c r="H31" s="40"/>
      <c r="I31" s="40"/>
      <c r="J31" s="40"/>
      <c r="K31" s="40"/>
      <c r="L31" s="173">
        <v>0.21</v>
      </c>
      <c r="M31" s="174"/>
      <c r="N31" s="174"/>
      <c r="O31" s="174"/>
      <c r="P31" s="40"/>
      <c r="Q31" s="40"/>
      <c r="R31" s="40"/>
      <c r="S31" s="40"/>
      <c r="T31" s="43" t="s">
        <v>38</v>
      </c>
      <c r="U31" s="40"/>
      <c r="V31" s="40"/>
      <c r="W31" s="175">
        <f>ROUND(AZ87+SUM(CD92:CD96),1)</f>
        <v>0</v>
      </c>
      <c r="X31" s="174"/>
      <c r="Y31" s="174"/>
      <c r="Z31" s="174"/>
      <c r="AA31" s="174"/>
      <c r="AB31" s="174"/>
      <c r="AC31" s="174"/>
      <c r="AD31" s="174"/>
      <c r="AE31" s="174"/>
      <c r="AF31" s="40"/>
      <c r="AG31" s="40"/>
      <c r="AH31" s="40"/>
      <c r="AI31" s="40"/>
      <c r="AJ31" s="40"/>
      <c r="AK31" s="175">
        <f>ROUND(AV87+SUM(BY92:BY96),1)</f>
        <v>0</v>
      </c>
      <c r="AL31" s="174"/>
      <c r="AM31" s="174"/>
      <c r="AN31" s="174"/>
      <c r="AO31" s="174"/>
      <c r="AP31" s="40"/>
      <c r="AQ31" s="44"/>
      <c r="BE31" s="186"/>
    </row>
    <row r="32" spans="2:57" s="2" customFormat="1" ht="14.45" customHeight="1">
      <c r="B32" s="39"/>
      <c r="C32" s="40"/>
      <c r="D32" s="40"/>
      <c r="E32" s="40"/>
      <c r="F32" s="41" t="s">
        <v>39</v>
      </c>
      <c r="G32" s="40"/>
      <c r="H32" s="40"/>
      <c r="I32" s="40"/>
      <c r="J32" s="40"/>
      <c r="K32" s="40"/>
      <c r="L32" s="173">
        <v>0.15</v>
      </c>
      <c r="M32" s="174"/>
      <c r="N32" s="174"/>
      <c r="O32" s="174"/>
      <c r="P32" s="40"/>
      <c r="Q32" s="40"/>
      <c r="R32" s="40"/>
      <c r="S32" s="40"/>
      <c r="T32" s="43" t="s">
        <v>38</v>
      </c>
      <c r="U32" s="40"/>
      <c r="V32" s="40"/>
      <c r="W32" s="175">
        <f>ROUND(BA87+SUM(CE92:CE96),1)</f>
        <v>0</v>
      </c>
      <c r="X32" s="174"/>
      <c r="Y32" s="174"/>
      <c r="Z32" s="174"/>
      <c r="AA32" s="174"/>
      <c r="AB32" s="174"/>
      <c r="AC32" s="174"/>
      <c r="AD32" s="174"/>
      <c r="AE32" s="174"/>
      <c r="AF32" s="40"/>
      <c r="AG32" s="40"/>
      <c r="AH32" s="40"/>
      <c r="AI32" s="40"/>
      <c r="AJ32" s="40"/>
      <c r="AK32" s="175">
        <f>ROUND(AW87+SUM(BZ92:BZ96),1)</f>
        <v>0</v>
      </c>
      <c r="AL32" s="174"/>
      <c r="AM32" s="174"/>
      <c r="AN32" s="174"/>
      <c r="AO32" s="174"/>
      <c r="AP32" s="40"/>
      <c r="AQ32" s="44"/>
      <c r="BE32" s="186"/>
    </row>
    <row r="33" spans="2:57" s="2" customFormat="1" ht="14.45" customHeight="1" hidden="1">
      <c r="B33" s="39"/>
      <c r="C33" s="40"/>
      <c r="D33" s="40"/>
      <c r="E33" s="40"/>
      <c r="F33" s="41" t="s">
        <v>40</v>
      </c>
      <c r="G33" s="40"/>
      <c r="H33" s="40"/>
      <c r="I33" s="40"/>
      <c r="J33" s="40"/>
      <c r="K33" s="40"/>
      <c r="L33" s="173">
        <v>0.21</v>
      </c>
      <c r="M33" s="174"/>
      <c r="N33" s="174"/>
      <c r="O33" s="174"/>
      <c r="P33" s="40"/>
      <c r="Q33" s="40"/>
      <c r="R33" s="40"/>
      <c r="S33" s="40"/>
      <c r="T33" s="43" t="s">
        <v>38</v>
      </c>
      <c r="U33" s="40"/>
      <c r="V33" s="40"/>
      <c r="W33" s="175">
        <f>ROUND(BB87+SUM(CF92:CF96),1)</f>
        <v>0</v>
      </c>
      <c r="X33" s="174"/>
      <c r="Y33" s="174"/>
      <c r="Z33" s="174"/>
      <c r="AA33" s="174"/>
      <c r="AB33" s="174"/>
      <c r="AC33" s="174"/>
      <c r="AD33" s="174"/>
      <c r="AE33" s="174"/>
      <c r="AF33" s="40"/>
      <c r="AG33" s="40"/>
      <c r="AH33" s="40"/>
      <c r="AI33" s="40"/>
      <c r="AJ33" s="40"/>
      <c r="AK33" s="175">
        <v>0</v>
      </c>
      <c r="AL33" s="174"/>
      <c r="AM33" s="174"/>
      <c r="AN33" s="174"/>
      <c r="AO33" s="174"/>
      <c r="AP33" s="40"/>
      <c r="AQ33" s="44"/>
      <c r="BE33" s="186"/>
    </row>
    <row r="34" spans="2:57" s="2" customFormat="1" ht="14.45" customHeight="1" hidden="1">
      <c r="B34" s="39"/>
      <c r="C34" s="40"/>
      <c r="D34" s="40"/>
      <c r="E34" s="40"/>
      <c r="F34" s="41" t="s">
        <v>41</v>
      </c>
      <c r="G34" s="40"/>
      <c r="H34" s="40"/>
      <c r="I34" s="40"/>
      <c r="J34" s="40"/>
      <c r="K34" s="40"/>
      <c r="L34" s="173">
        <v>0.15</v>
      </c>
      <c r="M34" s="174"/>
      <c r="N34" s="174"/>
      <c r="O34" s="174"/>
      <c r="P34" s="40"/>
      <c r="Q34" s="40"/>
      <c r="R34" s="40"/>
      <c r="S34" s="40"/>
      <c r="T34" s="43" t="s">
        <v>38</v>
      </c>
      <c r="U34" s="40"/>
      <c r="V34" s="40"/>
      <c r="W34" s="175">
        <f>ROUND(BC87+SUM(CG92:CG96),1)</f>
        <v>0</v>
      </c>
      <c r="X34" s="174"/>
      <c r="Y34" s="174"/>
      <c r="Z34" s="174"/>
      <c r="AA34" s="174"/>
      <c r="AB34" s="174"/>
      <c r="AC34" s="174"/>
      <c r="AD34" s="174"/>
      <c r="AE34" s="174"/>
      <c r="AF34" s="40"/>
      <c r="AG34" s="40"/>
      <c r="AH34" s="40"/>
      <c r="AI34" s="40"/>
      <c r="AJ34" s="40"/>
      <c r="AK34" s="175">
        <v>0</v>
      </c>
      <c r="AL34" s="174"/>
      <c r="AM34" s="174"/>
      <c r="AN34" s="174"/>
      <c r="AO34" s="174"/>
      <c r="AP34" s="40"/>
      <c r="AQ34" s="44"/>
      <c r="BE34" s="186"/>
    </row>
    <row r="35" spans="2:43" s="2" customFormat="1" ht="14.45" customHeight="1" hidden="1">
      <c r="B35" s="39"/>
      <c r="C35" s="40"/>
      <c r="D35" s="40"/>
      <c r="E35" s="40"/>
      <c r="F35" s="41" t="s">
        <v>42</v>
      </c>
      <c r="G35" s="40"/>
      <c r="H35" s="40"/>
      <c r="I35" s="40"/>
      <c r="J35" s="40"/>
      <c r="K35" s="40"/>
      <c r="L35" s="173">
        <v>0</v>
      </c>
      <c r="M35" s="174"/>
      <c r="N35" s="174"/>
      <c r="O35" s="174"/>
      <c r="P35" s="40"/>
      <c r="Q35" s="40"/>
      <c r="R35" s="40"/>
      <c r="S35" s="40"/>
      <c r="T35" s="43" t="s">
        <v>38</v>
      </c>
      <c r="U35" s="40"/>
      <c r="V35" s="40"/>
      <c r="W35" s="175">
        <f>ROUND(BD87+SUM(CH92:CH96),1)</f>
        <v>0</v>
      </c>
      <c r="X35" s="174"/>
      <c r="Y35" s="174"/>
      <c r="Z35" s="174"/>
      <c r="AA35" s="174"/>
      <c r="AB35" s="174"/>
      <c r="AC35" s="174"/>
      <c r="AD35" s="174"/>
      <c r="AE35" s="174"/>
      <c r="AF35" s="40"/>
      <c r="AG35" s="40"/>
      <c r="AH35" s="40"/>
      <c r="AI35" s="40"/>
      <c r="AJ35" s="40"/>
      <c r="AK35" s="175">
        <v>0</v>
      </c>
      <c r="AL35" s="174"/>
      <c r="AM35" s="174"/>
      <c r="AN35" s="174"/>
      <c r="AO35" s="174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44</v>
      </c>
      <c r="U37" s="47"/>
      <c r="V37" s="47"/>
      <c r="W37" s="47"/>
      <c r="X37" s="198" t="s">
        <v>45</v>
      </c>
      <c r="Y37" s="199"/>
      <c r="Z37" s="199"/>
      <c r="AA37" s="199"/>
      <c r="AB37" s="199"/>
      <c r="AC37" s="47"/>
      <c r="AD37" s="47"/>
      <c r="AE37" s="47"/>
      <c r="AF37" s="47"/>
      <c r="AG37" s="47"/>
      <c r="AH37" s="47"/>
      <c r="AI37" s="47"/>
      <c r="AJ37" s="47"/>
      <c r="AK37" s="200">
        <f>SUM(AK29:AK35)</f>
        <v>0</v>
      </c>
      <c r="AL37" s="199"/>
      <c r="AM37" s="199"/>
      <c r="AN37" s="199"/>
      <c r="AO37" s="201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ht="13.5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ht="13.5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ht="13.5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ht="13.5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ht="13.5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ht="13.5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ht="13.5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ht="13.5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49</v>
      </c>
      <c r="AN58" s="55"/>
      <c r="AO58" s="57"/>
      <c r="AP58" s="35"/>
      <c r="AQ58" s="36"/>
    </row>
    <row r="59" spans="2:43" ht="13.5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2"/>
      <c r="C61" s="25"/>
      <c r="D61" s="52"/>
      <c r="E61" s="25"/>
      <c r="F61" s="25" t="s">
        <v>976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ht="13.5">
      <c r="B62" s="22"/>
      <c r="C62" s="25"/>
      <c r="D62" s="52"/>
      <c r="E62" s="25"/>
      <c r="F62" s="25" t="s">
        <v>977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ht="13.5">
      <c r="B63" s="22"/>
      <c r="C63" s="25"/>
      <c r="D63" s="52"/>
      <c r="E63" s="25"/>
      <c r="F63" s="25" t="s">
        <v>978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ht="13.5">
      <c r="B64" s="22"/>
      <c r="C64" s="25"/>
      <c r="D64" s="52"/>
      <c r="E64" s="25"/>
      <c r="F64" s="258" t="s">
        <v>979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ht="13.5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ht="13.5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ht="13.5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ht="13.5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48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8" t="s">
        <v>52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19-007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02" t="str">
        <f>K6</f>
        <v>Výměna kotle VZ Vyškov</v>
      </c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>
        <f>IF(AN8="","",AN8)</f>
        <v>2020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30</v>
      </c>
      <c r="AJ82" s="35"/>
      <c r="AK82" s="35"/>
      <c r="AL82" s="35"/>
      <c r="AM82" s="209" t="str">
        <f>IF(E17="","",E17)</f>
        <v xml:space="preserve"> </v>
      </c>
      <c r="AN82" s="209"/>
      <c r="AO82" s="209"/>
      <c r="AP82" s="209"/>
      <c r="AQ82" s="36"/>
      <c r="AS82" s="213" t="s">
        <v>53</v>
      </c>
      <c r="AT82" s="214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29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31</v>
      </c>
      <c r="AJ83" s="35"/>
      <c r="AK83" s="35"/>
      <c r="AL83" s="35"/>
      <c r="AM83" s="209" t="str">
        <f>IF(E20="","",E20)</f>
        <v/>
      </c>
      <c r="AN83" s="209"/>
      <c r="AO83" s="209"/>
      <c r="AP83" s="209"/>
      <c r="AQ83" s="36"/>
      <c r="AS83" s="215"/>
      <c r="AT83" s="216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5"/>
      <c r="AT84" s="216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04" t="s">
        <v>54</v>
      </c>
      <c r="D85" s="205"/>
      <c r="E85" s="205"/>
      <c r="F85" s="205"/>
      <c r="G85" s="205"/>
      <c r="H85" s="74"/>
      <c r="I85" s="206" t="s">
        <v>55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56</v>
      </c>
      <c r="AH85" s="205"/>
      <c r="AI85" s="205"/>
      <c r="AJ85" s="205"/>
      <c r="AK85" s="205"/>
      <c r="AL85" s="205"/>
      <c r="AM85" s="205"/>
      <c r="AN85" s="206" t="s">
        <v>57</v>
      </c>
      <c r="AO85" s="205"/>
      <c r="AP85" s="217"/>
      <c r="AQ85" s="36"/>
      <c r="AS85" s="75" t="s">
        <v>58</v>
      </c>
      <c r="AT85" s="76" t="s">
        <v>59</v>
      </c>
      <c r="AU85" s="76" t="s">
        <v>60</v>
      </c>
      <c r="AV85" s="76" t="s">
        <v>61</v>
      </c>
      <c r="AW85" s="76" t="s">
        <v>62</v>
      </c>
      <c r="AX85" s="76" t="s">
        <v>63</v>
      </c>
      <c r="AY85" s="76" t="s">
        <v>64</v>
      </c>
      <c r="AZ85" s="76" t="s">
        <v>65</v>
      </c>
      <c r="BA85" s="76" t="s">
        <v>66</v>
      </c>
      <c r="BB85" s="76" t="s">
        <v>67</v>
      </c>
      <c r="BC85" s="76" t="s">
        <v>68</v>
      </c>
      <c r="BD85" s="77" t="s">
        <v>69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1">
        <f>ROUND(SUM(AG88:AG89),1)</f>
        <v>0</v>
      </c>
      <c r="AH87" s="211"/>
      <c r="AI87" s="211"/>
      <c r="AJ87" s="211"/>
      <c r="AK87" s="211"/>
      <c r="AL87" s="211"/>
      <c r="AM87" s="211"/>
      <c r="AN87" s="212">
        <f>SUM(AG87,AT87)</f>
        <v>0</v>
      </c>
      <c r="AO87" s="212"/>
      <c r="AP87" s="212"/>
      <c r="AQ87" s="70"/>
      <c r="AS87" s="81">
        <f>ROUND(SUM(AS88:AS89),1)</f>
        <v>0</v>
      </c>
      <c r="AT87" s="82">
        <f>ROUND(SUM(AV87:AW87),1)</f>
        <v>0</v>
      </c>
      <c r="AU87" s="83">
        <f>ROUND(SUM(AU88:AU89),5)</f>
        <v>0</v>
      </c>
      <c r="AV87" s="82">
        <f>ROUND(AZ87*L31,1)</f>
        <v>0</v>
      </c>
      <c r="AW87" s="82">
        <f>ROUND(BA87*L32,1)</f>
        <v>0</v>
      </c>
      <c r="AX87" s="82">
        <f>ROUND(BB87*L31,1)</f>
        <v>0</v>
      </c>
      <c r="AY87" s="82">
        <f>ROUND(BC87*L32,1)</f>
        <v>0</v>
      </c>
      <c r="AZ87" s="82">
        <f>ROUND(SUM(AZ88:AZ89),1)</f>
        <v>0</v>
      </c>
      <c r="BA87" s="82">
        <f>ROUND(SUM(BA88:BA89),1)</f>
        <v>0</v>
      </c>
      <c r="BB87" s="82">
        <f>ROUND(SUM(BB88:BB89),1)</f>
        <v>0</v>
      </c>
      <c r="BC87" s="82">
        <f>ROUND(SUM(BC88:BC89),1)</f>
        <v>0</v>
      </c>
      <c r="BD87" s="84">
        <f>ROUND(SUM(BD88:BD89),1)</f>
        <v>0</v>
      </c>
      <c r="BS87" s="85" t="s">
        <v>71</v>
      </c>
      <c r="BT87" s="85" t="s">
        <v>72</v>
      </c>
      <c r="BU87" s="86" t="s">
        <v>73</v>
      </c>
      <c r="BV87" s="85" t="s">
        <v>74</v>
      </c>
      <c r="BW87" s="85" t="s">
        <v>75</v>
      </c>
      <c r="BX87" s="85" t="s">
        <v>76</v>
      </c>
    </row>
    <row r="88" spans="1:76" s="5" customFormat="1" ht="31.5" customHeight="1">
      <c r="A88" s="87" t="s">
        <v>77</v>
      </c>
      <c r="B88" s="88"/>
      <c r="C88" s="89"/>
      <c r="D88" s="210" t="s">
        <v>78</v>
      </c>
      <c r="E88" s="210"/>
      <c r="F88" s="210"/>
      <c r="G88" s="210"/>
      <c r="H88" s="210"/>
      <c r="I88" s="90"/>
      <c r="J88" s="210" t="s">
        <v>79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196">
        <f>'19-007-01a - D.1.4.1 Plyn...'!M30</f>
        <v>0</v>
      </c>
      <c r="AH88" s="197"/>
      <c r="AI88" s="197"/>
      <c r="AJ88" s="197"/>
      <c r="AK88" s="197"/>
      <c r="AL88" s="197"/>
      <c r="AM88" s="197"/>
      <c r="AN88" s="196">
        <f>SUM(AG88,AT88)</f>
        <v>0</v>
      </c>
      <c r="AO88" s="197"/>
      <c r="AP88" s="197"/>
      <c r="AQ88" s="91"/>
      <c r="AS88" s="92">
        <f>'19-007-01a - D.1.4.1 Plyn...'!M28</f>
        <v>0</v>
      </c>
      <c r="AT88" s="93">
        <f>ROUND(SUM(AV88:AW88),1)</f>
        <v>0</v>
      </c>
      <c r="AU88" s="94">
        <f>'19-007-01a - D.1.4.1 Plyn...'!W120</f>
        <v>0</v>
      </c>
      <c r="AV88" s="93">
        <f>'19-007-01a - D.1.4.1 Plyn...'!M32</f>
        <v>0</v>
      </c>
      <c r="AW88" s="93">
        <f>'19-007-01a - D.1.4.1 Plyn...'!M33</f>
        <v>0</v>
      </c>
      <c r="AX88" s="93">
        <f>'19-007-01a - D.1.4.1 Plyn...'!M34</f>
        <v>0</v>
      </c>
      <c r="AY88" s="93">
        <f>'19-007-01a - D.1.4.1 Plyn...'!M35</f>
        <v>0</v>
      </c>
      <c r="AZ88" s="93">
        <f>'19-007-01a - D.1.4.1 Plyn...'!H32</f>
        <v>0</v>
      </c>
      <c r="BA88" s="93">
        <f>'19-007-01a - D.1.4.1 Plyn...'!H33</f>
        <v>0</v>
      </c>
      <c r="BB88" s="93">
        <f>'19-007-01a - D.1.4.1 Plyn...'!H34</f>
        <v>0</v>
      </c>
      <c r="BC88" s="93">
        <f>'19-007-01a - D.1.4.1 Plyn...'!H35</f>
        <v>0</v>
      </c>
      <c r="BD88" s="95">
        <f>'19-007-01a - D.1.4.1 Plyn...'!H36</f>
        <v>0</v>
      </c>
      <c r="BT88" s="96" t="s">
        <v>80</v>
      </c>
      <c r="BV88" s="96" t="s">
        <v>74</v>
      </c>
      <c r="BW88" s="96" t="s">
        <v>81</v>
      </c>
      <c r="BX88" s="96" t="s">
        <v>75</v>
      </c>
    </row>
    <row r="89" spans="1:76" s="5" customFormat="1" ht="31.5" customHeight="1">
      <c r="A89" s="87" t="s">
        <v>77</v>
      </c>
      <c r="B89" s="88"/>
      <c r="C89" s="89"/>
      <c r="D89" s="210" t="s">
        <v>82</v>
      </c>
      <c r="E89" s="210"/>
      <c r="F89" s="210"/>
      <c r="G89" s="210"/>
      <c r="H89" s="210"/>
      <c r="I89" s="90"/>
      <c r="J89" s="210" t="s">
        <v>83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196">
        <f>'19-007-02a - D1.4.2 Vytáp...'!M30</f>
        <v>0</v>
      </c>
      <c r="AH89" s="197"/>
      <c r="AI89" s="197"/>
      <c r="AJ89" s="197"/>
      <c r="AK89" s="197"/>
      <c r="AL89" s="197"/>
      <c r="AM89" s="197"/>
      <c r="AN89" s="196">
        <f>SUM(AG89,AT89)</f>
        <v>0</v>
      </c>
      <c r="AO89" s="197"/>
      <c r="AP89" s="197"/>
      <c r="AQ89" s="91"/>
      <c r="AS89" s="97">
        <f>'19-007-02a - D1.4.2 Vytáp...'!M28</f>
        <v>0</v>
      </c>
      <c r="AT89" s="98">
        <f>ROUND(SUM(AV89:AW89),1)</f>
        <v>0</v>
      </c>
      <c r="AU89" s="99">
        <f>'19-007-02a - D1.4.2 Vytáp...'!W129</f>
        <v>0</v>
      </c>
      <c r="AV89" s="98">
        <f>'19-007-02a - D1.4.2 Vytáp...'!M32</f>
        <v>0</v>
      </c>
      <c r="AW89" s="98">
        <f>'19-007-02a - D1.4.2 Vytáp...'!M33</f>
        <v>0</v>
      </c>
      <c r="AX89" s="98">
        <f>'19-007-02a - D1.4.2 Vytáp...'!M34</f>
        <v>0</v>
      </c>
      <c r="AY89" s="98">
        <f>'19-007-02a - D1.4.2 Vytáp...'!M35</f>
        <v>0</v>
      </c>
      <c r="AZ89" s="98">
        <f>'19-007-02a - D1.4.2 Vytáp...'!H32</f>
        <v>0</v>
      </c>
      <c r="BA89" s="98">
        <f>'19-007-02a - D1.4.2 Vytáp...'!H33</f>
        <v>0</v>
      </c>
      <c r="BB89" s="98">
        <f>'19-007-02a - D1.4.2 Vytáp...'!H34</f>
        <v>0</v>
      </c>
      <c r="BC89" s="98">
        <f>'19-007-02a - D1.4.2 Vytáp...'!H35</f>
        <v>0</v>
      </c>
      <c r="BD89" s="100">
        <f>'19-007-02a - D1.4.2 Vytáp...'!H36</f>
        <v>0</v>
      </c>
      <c r="BT89" s="96" t="s">
        <v>80</v>
      </c>
      <c r="BV89" s="96" t="s">
        <v>74</v>
      </c>
      <c r="BW89" s="96" t="s">
        <v>84</v>
      </c>
      <c r="BX89" s="96" t="s">
        <v>75</v>
      </c>
    </row>
    <row r="90" spans="2:43" ht="13.5">
      <c r="B90" s="2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"/>
    </row>
    <row r="91" spans="2:48" s="1" customFormat="1" ht="30" customHeight="1">
      <c r="B91" s="34"/>
      <c r="C91" s="79" t="s">
        <v>85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2">
        <f>ROUND(SUM(AG92:AG95),1)</f>
        <v>0</v>
      </c>
      <c r="AH91" s="212"/>
      <c r="AI91" s="212"/>
      <c r="AJ91" s="212"/>
      <c r="AK91" s="212"/>
      <c r="AL91" s="212"/>
      <c r="AM91" s="212"/>
      <c r="AN91" s="212">
        <f>ROUND(SUM(AN92:AN95),1)</f>
        <v>0</v>
      </c>
      <c r="AO91" s="212"/>
      <c r="AP91" s="212"/>
      <c r="AQ91" s="36"/>
      <c r="AS91" s="75" t="s">
        <v>86</v>
      </c>
      <c r="AT91" s="76" t="s">
        <v>87</v>
      </c>
      <c r="AU91" s="76" t="s">
        <v>36</v>
      </c>
      <c r="AV91" s="77" t="s">
        <v>59</v>
      </c>
    </row>
    <row r="92" spans="2:89" s="1" customFormat="1" ht="19.9" customHeight="1">
      <c r="B92" s="34"/>
      <c r="C92" s="35"/>
      <c r="D92" s="101" t="s">
        <v>88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94">
        <f>ROUND(AG87*AS92,1)</f>
        <v>0</v>
      </c>
      <c r="AH92" s="195"/>
      <c r="AI92" s="195"/>
      <c r="AJ92" s="195"/>
      <c r="AK92" s="195"/>
      <c r="AL92" s="195"/>
      <c r="AM92" s="195"/>
      <c r="AN92" s="195">
        <f>ROUND(AG92+AV92,1)</f>
        <v>0</v>
      </c>
      <c r="AO92" s="195"/>
      <c r="AP92" s="195"/>
      <c r="AQ92" s="36"/>
      <c r="AS92" s="102">
        <v>0</v>
      </c>
      <c r="AT92" s="103" t="s">
        <v>89</v>
      </c>
      <c r="AU92" s="103" t="s">
        <v>37</v>
      </c>
      <c r="AV92" s="104">
        <f>ROUND(IF(AU92="základní",AG92*L31,IF(AU92="snížená",AG92*L32,0)),1)</f>
        <v>0</v>
      </c>
      <c r="BV92" s="18" t="s">
        <v>90</v>
      </c>
      <c r="BY92" s="105">
        <f>IF(AU92="základní",AV92,0)</f>
        <v>0</v>
      </c>
      <c r="BZ92" s="105">
        <f>IF(AU92="snížená",AV92,0)</f>
        <v>0</v>
      </c>
      <c r="CA92" s="105">
        <v>0</v>
      </c>
      <c r="CB92" s="105">
        <v>0</v>
      </c>
      <c r="CC92" s="105"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2:89" s="1" customFormat="1" ht="19.9" customHeight="1">
      <c r="B93" s="34"/>
      <c r="C93" s="35"/>
      <c r="D93" s="207" t="s">
        <v>91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35"/>
      <c r="AD93" s="35"/>
      <c r="AE93" s="35"/>
      <c r="AF93" s="35"/>
      <c r="AG93" s="194">
        <f>AG87*AS93</f>
        <v>0</v>
      </c>
      <c r="AH93" s="195"/>
      <c r="AI93" s="195"/>
      <c r="AJ93" s="195"/>
      <c r="AK93" s="195"/>
      <c r="AL93" s="195"/>
      <c r="AM93" s="195"/>
      <c r="AN93" s="195">
        <f>AG93+AV93</f>
        <v>0</v>
      </c>
      <c r="AO93" s="195"/>
      <c r="AP93" s="195"/>
      <c r="AQ93" s="36"/>
      <c r="AS93" s="106">
        <v>0</v>
      </c>
      <c r="AT93" s="107" t="s">
        <v>89</v>
      </c>
      <c r="AU93" s="107" t="s">
        <v>37</v>
      </c>
      <c r="AV93" s="108">
        <f>ROUND(IF(AU93="nulová",0,IF(OR(AU93="základní",AU93="zákl. přenesená"),AG93*L31,AG93*L32)),1)</f>
        <v>0</v>
      </c>
      <c r="BV93" s="18" t="s">
        <v>92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4"/>
      <c r="C94" s="35"/>
      <c r="D94" s="207" t="s">
        <v>91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35"/>
      <c r="AD94" s="35"/>
      <c r="AE94" s="35"/>
      <c r="AF94" s="35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6"/>
      <c r="AS94" s="106">
        <v>0</v>
      </c>
      <c r="AT94" s="107" t="s">
        <v>89</v>
      </c>
      <c r="AU94" s="107" t="s">
        <v>37</v>
      </c>
      <c r="AV94" s="108">
        <f>ROUND(IF(AU94="nulová",0,IF(OR(AU94="základní",AU94="zákl. přenesená"),AG94*L31,AG94*L32)),1)</f>
        <v>0</v>
      </c>
      <c r="BV94" s="18" t="s">
        <v>92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89" s="1" customFormat="1" ht="19.9" customHeight="1">
      <c r="B95" s="34"/>
      <c r="C95" s="35"/>
      <c r="D95" s="207" t="s">
        <v>91</v>
      </c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35"/>
      <c r="AD95" s="35"/>
      <c r="AE95" s="35"/>
      <c r="AF95" s="35"/>
      <c r="AG95" s="194">
        <f>AG87*AS95</f>
        <v>0</v>
      </c>
      <c r="AH95" s="195"/>
      <c r="AI95" s="195"/>
      <c r="AJ95" s="195"/>
      <c r="AK95" s="195"/>
      <c r="AL95" s="195"/>
      <c r="AM95" s="195"/>
      <c r="AN95" s="195">
        <f>AG95+AV95</f>
        <v>0</v>
      </c>
      <c r="AO95" s="195"/>
      <c r="AP95" s="195"/>
      <c r="AQ95" s="36"/>
      <c r="AS95" s="109">
        <v>0</v>
      </c>
      <c r="AT95" s="110" t="s">
        <v>89</v>
      </c>
      <c r="AU95" s="110" t="s">
        <v>37</v>
      </c>
      <c r="AV95" s="111">
        <f>ROUND(IF(AU95="nulová",0,IF(OR(AU95="základní",AU95="zákl. přenesená"),AG95*L31,AG95*L32)),1)</f>
        <v>0</v>
      </c>
      <c r="BV95" s="18" t="s">
        <v>92</v>
      </c>
      <c r="BY95" s="105">
        <f>IF(AU95="základní",AV95,0)</f>
        <v>0</v>
      </c>
      <c r="BZ95" s="105">
        <f>IF(AU95="snížená",AV95,0)</f>
        <v>0</v>
      </c>
      <c r="CA95" s="105">
        <f>IF(AU95="zákl. přenesená",AV95,0)</f>
        <v>0</v>
      </c>
      <c r="CB95" s="105">
        <f>IF(AU95="sníž. přenesená",AV95,0)</f>
        <v>0</v>
      </c>
      <c r="CC95" s="105">
        <f>IF(AU95="nulová",AV95,0)</f>
        <v>0</v>
      </c>
      <c r="CD95" s="105">
        <f>IF(AU95="základní",AG95,0)</f>
        <v>0</v>
      </c>
      <c r="CE95" s="105">
        <f>IF(AU95="snížená",AG95,0)</f>
        <v>0</v>
      </c>
      <c r="CF95" s="105">
        <f>IF(AU95="zákl. přenesená",AG95,0)</f>
        <v>0</v>
      </c>
      <c r="CG95" s="105">
        <f>IF(AU95="sníž. přenesená",AG95,0)</f>
        <v>0</v>
      </c>
      <c r="CH95" s="105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2:43" s="1" customFormat="1" ht="10.9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</row>
    <row r="97" spans="2:43" s="1" customFormat="1" ht="30" customHeight="1">
      <c r="B97" s="34"/>
      <c r="C97" s="112" t="s">
        <v>93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93">
        <f>ROUND(AG87+AG91,1)</f>
        <v>0</v>
      </c>
      <c r="AH97" s="193"/>
      <c r="AI97" s="193"/>
      <c r="AJ97" s="193"/>
      <c r="AK97" s="193"/>
      <c r="AL97" s="193"/>
      <c r="AM97" s="193"/>
      <c r="AN97" s="193">
        <f>AN87+AN91</f>
        <v>0</v>
      </c>
      <c r="AO97" s="193"/>
      <c r="AP97" s="193"/>
      <c r="AQ97" s="36"/>
    </row>
    <row r="98" spans="2:43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mergeCells count="62">
    <mergeCell ref="AS82:AT84"/>
    <mergeCell ref="AM83:AP83"/>
    <mergeCell ref="AN85:AP85"/>
    <mergeCell ref="D94:AB94"/>
    <mergeCell ref="AG94:AM94"/>
    <mergeCell ref="D95:AB95"/>
    <mergeCell ref="AG95:AM95"/>
    <mergeCell ref="AM82:AP82"/>
    <mergeCell ref="D88:H88"/>
    <mergeCell ref="J88:AF88"/>
    <mergeCell ref="D89:H89"/>
    <mergeCell ref="J89:AF89"/>
    <mergeCell ref="D93:AB93"/>
    <mergeCell ref="AG87:AM87"/>
    <mergeCell ref="AN87:AP87"/>
    <mergeCell ref="AG91:AM91"/>
    <mergeCell ref="AN91:AP91"/>
    <mergeCell ref="AN88:AP88"/>
    <mergeCell ref="AG88:AM88"/>
    <mergeCell ref="C76:AP76"/>
    <mergeCell ref="L78:AO78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AG97:AM97"/>
    <mergeCell ref="AN97:AP97"/>
    <mergeCell ref="AG93:AM93"/>
    <mergeCell ref="AN95:AP95"/>
    <mergeCell ref="AN89:AP89"/>
    <mergeCell ref="AG89:AM89"/>
    <mergeCell ref="AG92:AM92"/>
    <mergeCell ref="AN92:AP92"/>
    <mergeCell ref="AN93:AP93"/>
    <mergeCell ref="AN94:AP94"/>
    <mergeCell ref="C2:AP2"/>
    <mergeCell ref="C4:AP4"/>
    <mergeCell ref="AR2:BE2"/>
    <mergeCell ref="K5:AO5"/>
    <mergeCell ref="AK33:AO33"/>
    <mergeCell ref="K6:AO6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W34:AE34"/>
    <mergeCell ref="AK34:AO34"/>
    <mergeCell ref="L34:O3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9-007-01a - D.1.4.1 Plyn...'!C2" display="/"/>
    <hyperlink ref="A89" location="'19-007-02a - D1.4.2 Vytáp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57"/>
  <sheetViews>
    <sheetView showGridLines="0" workbookViewId="0" topLeftCell="A1">
      <pane ySplit="1" topLeftCell="A124" activePane="bottomLeft" state="frozen"/>
      <selection pane="bottomLeft" activeCell="E21" sqref="E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94</v>
      </c>
      <c r="G1" s="13"/>
      <c r="H1" s="254" t="s">
        <v>95</v>
      </c>
      <c r="I1" s="254"/>
      <c r="J1" s="254"/>
      <c r="K1" s="254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99</v>
      </c>
    </row>
    <row r="4" spans="2:46" ht="36.95" customHeight="1">
      <c r="B4" s="22"/>
      <c r="C4" s="178" t="s">
        <v>100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8" t="str">
        <f>'Rekapitulace stavby'!K6</f>
        <v>Výměna kotle VZ Vyškov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5"/>
      <c r="R6" s="23"/>
    </row>
    <row r="7" spans="2:18" s="1" customFormat="1" ht="32.85" customHeight="1">
      <c r="B7" s="34"/>
      <c r="C7" s="35"/>
      <c r="D7" s="28" t="s">
        <v>101</v>
      </c>
      <c r="E7" s="35"/>
      <c r="F7" s="184" t="s">
        <v>102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2:18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5">
        <f>'Rekapitulace stavby'!AN8</f>
        <v>2020</v>
      </c>
      <c r="P9" s="23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182" t="str">
        <f>IF('Rekapitulace stavby'!AN10="","",'Rekapitulace stavby'!AN10)</f>
        <v/>
      </c>
      <c r="P11" s="182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27</v>
      </c>
      <c r="N12" s="35"/>
      <c r="O12" s="182" t="str">
        <f>IF('Rekapitulace stavby'!AN11="","",'Rekapitulace stavby'!AN11)</f>
        <v/>
      </c>
      <c r="P12" s="182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28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56" t="str">
        <f>IF('Rekapitulace stavby'!AN13="","",'Rekapitulace stavby'!AN13)</f>
        <v>Vyplň údaj</v>
      </c>
      <c r="P14" s="182"/>
      <c r="Q14" s="35"/>
      <c r="R14" s="36"/>
    </row>
    <row r="15" spans="2:18" s="1" customFormat="1" ht="18" customHeight="1">
      <c r="B15" s="34"/>
      <c r="C15" s="35"/>
      <c r="D15" s="35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29" t="s">
        <v>27</v>
      </c>
      <c r="N15" s="35"/>
      <c r="O15" s="256" t="str">
        <f>IF('Rekapitulace stavby'!AN14="","",'Rekapitulace stavby'!AN14)</f>
        <v>Vyplň údaj</v>
      </c>
      <c r="P15" s="182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182" t="str">
        <f>IF('Rekapitulace stavby'!AN16="","",'Rekapitulace stavby'!AN16)</f>
        <v/>
      </c>
      <c r="P17" s="182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27</v>
      </c>
      <c r="N18" s="35"/>
      <c r="O18" s="182" t="str">
        <f>IF('Rekapitulace stavby'!AN17="","",'Rekapitulace stavby'!AN17)</f>
        <v/>
      </c>
      <c r="P18" s="182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31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182" t="s">
        <v>5</v>
      </c>
      <c r="P20" s="182"/>
      <c r="Q20" s="35"/>
      <c r="R20" s="36"/>
    </row>
    <row r="21" spans="2:18" s="1" customFormat="1" ht="18" customHeight="1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27</v>
      </c>
      <c r="N21" s="35"/>
      <c r="O21" s="182" t="s">
        <v>5</v>
      </c>
      <c r="P21" s="182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9" t="s">
        <v>5</v>
      </c>
      <c r="F24" s="189"/>
      <c r="G24" s="189"/>
      <c r="H24" s="189"/>
      <c r="I24" s="189"/>
      <c r="J24" s="189"/>
      <c r="K24" s="189"/>
      <c r="L24" s="18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103</v>
      </c>
      <c r="E27" s="35"/>
      <c r="F27" s="35"/>
      <c r="G27" s="35"/>
      <c r="H27" s="35"/>
      <c r="I27" s="35"/>
      <c r="J27" s="35"/>
      <c r="K27" s="35"/>
      <c r="L27" s="35"/>
      <c r="M27" s="190">
        <f>N88</f>
        <v>0</v>
      </c>
      <c r="N27" s="190"/>
      <c r="O27" s="190"/>
      <c r="P27" s="190"/>
      <c r="Q27" s="35"/>
      <c r="R27" s="36"/>
    </row>
    <row r="28" spans="2:18" s="1" customFormat="1" ht="14.45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190">
        <f>N95</f>
        <v>0</v>
      </c>
      <c r="N28" s="190"/>
      <c r="O28" s="190"/>
      <c r="P28" s="190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35</v>
      </c>
      <c r="E30" s="35"/>
      <c r="F30" s="35"/>
      <c r="G30" s="35"/>
      <c r="H30" s="35"/>
      <c r="I30" s="35"/>
      <c r="J30" s="35"/>
      <c r="K30" s="35"/>
      <c r="L30" s="35"/>
      <c r="M30" s="223">
        <f>ROUND(M27+M28,1)</f>
        <v>0</v>
      </c>
      <c r="N30" s="224"/>
      <c r="O30" s="224"/>
      <c r="P30" s="224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17" t="s">
        <v>38</v>
      </c>
      <c r="H32" s="225">
        <f>(SUM(BE95:BE102)+SUM(BE120:BE155))</f>
        <v>0</v>
      </c>
      <c r="I32" s="224"/>
      <c r="J32" s="224"/>
      <c r="K32" s="35"/>
      <c r="L32" s="35"/>
      <c r="M32" s="225">
        <f>ROUND((SUM(BE95:BE102)+SUM(BE120:BE155)),1)*F32</f>
        <v>0</v>
      </c>
      <c r="N32" s="224"/>
      <c r="O32" s="224"/>
      <c r="P32" s="224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17" t="s">
        <v>38</v>
      </c>
      <c r="H33" s="225">
        <f>(SUM(BF95:BF102)+SUM(BF120:BF155))</f>
        <v>0</v>
      </c>
      <c r="I33" s="224"/>
      <c r="J33" s="224"/>
      <c r="K33" s="35"/>
      <c r="L33" s="35"/>
      <c r="M33" s="225">
        <f>ROUND((SUM(BF95:BF102)+SUM(BF120:BF155)),1)*F33</f>
        <v>0</v>
      </c>
      <c r="N33" s="224"/>
      <c r="O33" s="224"/>
      <c r="P33" s="224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40</v>
      </c>
      <c r="F34" s="42">
        <v>0.21</v>
      </c>
      <c r="G34" s="117" t="s">
        <v>38</v>
      </c>
      <c r="H34" s="225">
        <f>(SUM(BG95:BG102)+SUM(BG120:BG155))</f>
        <v>0</v>
      </c>
      <c r="I34" s="224"/>
      <c r="J34" s="224"/>
      <c r="K34" s="35"/>
      <c r="L34" s="35"/>
      <c r="M34" s="225">
        <v>0</v>
      </c>
      <c r="N34" s="224"/>
      <c r="O34" s="224"/>
      <c r="P34" s="224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41</v>
      </c>
      <c r="F35" s="42">
        <v>0.15</v>
      </c>
      <c r="G35" s="117" t="s">
        <v>38</v>
      </c>
      <c r="H35" s="225">
        <f>(SUM(BH95:BH102)+SUM(BH120:BH155))</f>
        <v>0</v>
      </c>
      <c r="I35" s="224"/>
      <c r="J35" s="224"/>
      <c r="K35" s="35"/>
      <c r="L35" s="35"/>
      <c r="M35" s="225">
        <v>0</v>
      </c>
      <c r="N35" s="224"/>
      <c r="O35" s="224"/>
      <c r="P35" s="224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42</v>
      </c>
      <c r="F36" s="42">
        <v>0</v>
      </c>
      <c r="G36" s="117" t="s">
        <v>38</v>
      </c>
      <c r="H36" s="225">
        <f>(SUM(BI95:BI102)+SUM(BI120:BI155))</f>
        <v>0</v>
      </c>
      <c r="I36" s="224"/>
      <c r="J36" s="224"/>
      <c r="K36" s="35"/>
      <c r="L36" s="35"/>
      <c r="M36" s="225">
        <v>0</v>
      </c>
      <c r="N36" s="224"/>
      <c r="O36" s="224"/>
      <c r="P36" s="224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43</v>
      </c>
      <c r="E38" s="74"/>
      <c r="F38" s="74"/>
      <c r="G38" s="119" t="s">
        <v>44</v>
      </c>
      <c r="H38" s="120" t="s">
        <v>45</v>
      </c>
      <c r="I38" s="74"/>
      <c r="J38" s="74"/>
      <c r="K38" s="74"/>
      <c r="L38" s="226">
        <f>SUM(M30:M36)</f>
        <v>0</v>
      </c>
      <c r="M38" s="226"/>
      <c r="N38" s="226"/>
      <c r="O38" s="226"/>
      <c r="P38" s="227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78" t="s">
        <v>104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28" t="str">
        <f>F6</f>
        <v>Výměna kotle VZ Vyškov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</row>
    <row r="79" spans="2:18" s="1" customFormat="1" ht="36.95" customHeight="1">
      <c r="B79" s="34"/>
      <c r="C79" s="68" t="s">
        <v>101</v>
      </c>
      <c r="D79" s="35"/>
      <c r="E79" s="35"/>
      <c r="F79" s="202" t="str">
        <f>F7</f>
        <v>19-007-01a - D.1.4.1 Plynoinstalace (P)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24</v>
      </c>
      <c r="L81" s="35"/>
      <c r="M81" s="230">
        <f>IF(O9="","",O9)</f>
        <v>2020</v>
      </c>
      <c r="N81" s="230"/>
      <c r="O81" s="230"/>
      <c r="P81" s="23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25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30</v>
      </c>
      <c r="L83" s="35"/>
      <c r="M83" s="182" t="str">
        <f>E18</f>
        <v xml:space="preserve"> </v>
      </c>
      <c r="N83" s="182"/>
      <c r="O83" s="182"/>
      <c r="P83" s="182"/>
      <c r="Q83" s="182"/>
      <c r="R83" s="36"/>
    </row>
    <row r="84" spans="2:18" s="1" customFormat="1" ht="14.45" customHeight="1">
      <c r="B84" s="34"/>
      <c r="C84" s="29" t="s">
        <v>28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31</v>
      </c>
      <c r="L84" s="35"/>
      <c r="M84" s="182">
        <f>E21</f>
        <v>0</v>
      </c>
      <c r="N84" s="182"/>
      <c r="O84" s="182"/>
      <c r="P84" s="182"/>
      <c r="Q84" s="182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31" t="s">
        <v>105</v>
      </c>
      <c r="D86" s="232"/>
      <c r="E86" s="232"/>
      <c r="F86" s="232"/>
      <c r="G86" s="232"/>
      <c r="H86" s="113"/>
      <c r="I86" s="113"/>
      <c r="J86" s="113"/>
      <c r="K86" s="113"/>
      <c r="L86" s="113"/>
      <c r="M86" s="113"/>
      <c r="N86" s="231" t="s">
        <v>106</v>
      </c>
      <c r="O86" s="232"/>
      <c r="P86" s="232"/>
      <c r="Q86" s="232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N120</f>
        <v>0</v>
      </c>
      <c r="O88" s="233"/>
      <c r="P88" s="233"/>
      <c r="Q88" s="233"/>
      <c r="R88" s="36"/>
      <c r="AU88" s="18" t="s">
        <v>108</v>
      </c>
    </row>
    <row r="89" spans="2:18" s="6" customFormat="1" ht="24.95" customHeight="1">
      <c r="B89" s="122"/>
      <c r="C89" s="123"/>
      <c r="D89" s="124" t="s">
        <v>109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34">
        <f>N121</f>
        <v>0</v>
      </c>
      <c r="O89" s="235"/>
      <c r="P89" s="235"/>
      <c r="Q89" s="235"/>
      <c r="R89" s="125"/>
    </row>
    <row r="90" spans="2:18" s="7" customFormat="1" ht="19.9" customHeight="1">
      <c r="B90" s="126"/>
      <c r="C90" s="127"/>
      <c r="D90" s="101" t="s">
        <v>110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95">
        <f>N122</f>
        <v>0</v>
      </c>
      <c r="O90" s="236"/>
      <c r="P90" s="236"/>
      <c r="Q90" s="236"/>
      <c r="R90" s="128"/>
    </row>
    <row r="91" spans="2:18" s="7" customFormat="1" ht="19.9" customHeight="1">
      <c r="B91" s="126"/>
      <c r="C91" s="127"/>
      <c r="D91" s="101" t="s">
        <v>111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95">
        <f>N143</f>
        <v>0</v>
      </c>
      <c r="O91" s="236"/>
      <c r="P91" s="236"/>
      <c r="Q91" s="236"/>
      <c r="R91" s="128"/>
    </row>
    <row r="92" spans="2:18" s="7" customFormat="1" ht="19.9" customHeight="1">
      <c r="B92" s="126"/>
      <c r="C92" s="127"/>
      <c r="D92" s="101" t="s">
        <v>112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95">
        <f>N147</f>
        <v>0</v>
      </c>
      <c r="O92" s="236"/>
      <c r="P92" s="236"/>
      <c r="Q92" s="236"/>
      <c r="R92" s="128"/>
    </row>
    <row r="93" spans="2:18" s="6" customFormat="1" ht="24.95" customHeight="1">
      <c r="B93" s="122"/>
      <c r="C93" s="123"/>
      <c r="D93" s="124" t="s">
        <v>113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34">
        <f>N150</f>
        <v>0</v>
      </c>
      <c r="O93" s="235"/>
      <c r="P93" s="235"/>
      <c r="Q93" s="235"/>
      <c r="R93" s="125"/>
    </row>
    <row r="94" spans="2:18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21" s="1" customFormat="1" ht="29.25" customHeight="1">
      <c r="B95" s="34"/>
      <c r="C95" s="121" t="s">
        <v>114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33">
        <f>ROUND(N96+N97+N98+N99+N100+N101,1)</f>
        <v>0</v>
      </c>
      <c r="O95" s="237"/>
      <c r="P95" s="237"/>
      <c r="Q95" s="237"/>
      <c r="R95" s="36"/>
      <c r="T95" s="129"/>
      <c r="U95" s="130" t="s">
        <v>36</v>
      </c>
    </row>
    <row r="96" spans="2:65" s="1" customFormat="1" ht="18" customHeight="1">
      <c r="B96" s="131"/>
      <c r="C96" s="132"/>
      <c r="D96" s="207" t="s">
        <v>115</v>
      </c>
      <c r="E96" s="238"/>
      <c r="F96" s="238"/>
      <c r="G96" s="238"/>
      <c r="H96" s="238"/>
      <c r="I96" s="132"/>
      <c r="J96" s="132"/>
      <c r="K96" s="132"/>
      <c r="L96" s="132"/>
      <c r="M96" s="132"/>
      <c r="N96" s="194">
        <f>ROUND(N88*T96,1)</f>
        <v>0</v>
      </c>
      <c r="O96" s="239"/>
      <c r="P96" s="239"/>
      <c r="Q96" s="239"/>
      <c r="R96" s="134"/>
      <c r="S96" s="135"/>
      <c r="T96" s="136"/>
      <c r="U96" s="137" t="s">
        <v>37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116</v>
      </c>
      <c r="AZ96" s="135"/>
      <c r="BA96" s="135"/>
      <c r="BB96" s="135"/>
      <c r="BC96" s="135"/>
      <c r="BD96" s="135"/>
      <c r="BE96" s="139">
        <f aca="true" t="shared" si="0" ref="BE96:BE101">IF(U96="základní",N96,0)</f>
        <v>0</v>
      </c>
      <c r="BF96" s="139">
        <f aca="true" t="shared" si="1" ref="BF96:BF101">IF(U96="snížená",N96,0)</f>
        <v>0</v>
      </c>
      <c r="BG96" s="139">
        <f aca="true" t="shared" si="2" ref="BG96:BG101">IF(U96="zákl. přenesená",N96,0)</f>
        <v>0</v>
      </c>
      <c r="BH96" s="139">
        <f aca="true" t="shared" si="3" ref="BH96:BH101">IF(U96="sníž. přenesená",N96,0)</f>
        <v>0</v>
      </c>
      <c r="BI96" s="139">
        <f aca="true" t="shared" si="4" ref="BI96:BI101">IF(U96="nulová",N96,0)</f>
        <v>0</v>
      </c>
      <c r="BJ96" s="138" t="s">
        <v>80</v>
      </c>
      <c r="BK96" s="135"/>
      <c r="BL96" s="135"/>
      <c r="BM96" s="135"/>
    </row>
    <row r="97" spans="2:65" s="1" customFormat="1" ht="18" customHeight="1">
      <c r="B97" s="131"/>
      <c r="C97" s="132"/>
      <c r="D97" s="207" t="s">
        <v>117</v>
      </c>
      <c r="E97" s="238"/>
      <c r="F97" s="238"/>
      <c r="G97" s="238"/>
      <c r="H97" s="238"/>
      <c r="I97" s="132"/>
      <c r="J97" s="132"/>
      <c r="K97" s="132"/>
      <c r="L97" s="132"/>
      <c r="M97" s="132"/>
      <c r="N97" s="194">
        <f>ROUND(N88*T97,1)</f>
        <v>0</v>
      </c>
      <c r="O97" s="239"/>
      <c r="P97" s="239"/>
      <c r="Q97" s="239"/>
      <c r="R97" s="134"/>
      <c r="S97" s="135"/>
      <c r="T97" s="136"/>
      <c r="U97" s="137" t="s">
        <v>37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116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80</v>
      </c>
      <c r="BK97" s="135"/>
      <c r="BL97" s="135"/>
      <c r="BM97" s="135"/>
    </row>
    <row r="98" spans="2:65" s="1" customFormat="1" ht="18" customHeight="1">
      <c r="B98" s="131"/>
      <c r="C98" s="132"/>
      <c r="D98" s="207" t="s">
        <v>118</v>
      </c>
      <c r="E98" s="238"/>
      <c r="F98" s="238"/>
      <c r="G98" s="238"/>
      <c r="H98" s="238"/>
      <c r="I98" s="132"/>
      <c r="J98" s="132"/>
      <c r="K98" s="132"/>
      <c r="L98" s="132"/>
      <c r="M98" s="132"/>
      <c r="N98" s="194">
        <f>ROUND(N88*T98,1)</f>
        <v>0</v>
      </c>
      <c r="O98" s="239"/>
      <c r="P98" s="239"/>
      <c r="Q98" s="239"/>
      <c r="R98" s="134"/>
      <c r="S98" s="135"/>
      <c r="T98" s="136"/>
      <c r="U98" s="137" t="s">
        <v>37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116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80</v>
      </c>
      <c r="BK98" s="135"/>
      <c r="BL98" s="135"/>
      <c r="BM98" s="135"/>
    </row>
    <row r="99" spans="2:65" s="1" customFormat="1" ht="18" customHeight="1">
      <c r="B99" s="131"/>
      <c r="C99" s="132"/>
      <c r="D99" s="207" t="s">
        <v>119</v>
      </c>
      <c r="E99" s="238"/>
      <c r="F99" s="238"/>
      <c r="G99" s="238"/>
      <c r="H99" s="238"/>
      <c r="I99" s="132"/>
      <c r="J99" s="132"/>
      <c r="K99" s="132"/>
      <c r="L99" s="132"/>
      <c r="M99" s="132"/>
      <c r="N99" s="194">
        <f>ROUND(N88*T99,1)</f>
        <v>0</v>
      </c>
      <c r="O99" s="239"/>
      <c r="P99" s="239"/>
      <c r="Q99" s="239"/>
      <c r="R99" s="134"/>
      <c r="S99" s="135"/>
      <c r="T99" s="136"/>
      <c r="U99" s="137" t="s">
        <v>37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116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80</v>
      </c>
      <c r="BK99" s="135"/>
      <c r="BL99" s="135"/>
      <c r="BM99" s="135"/>
    </row>
    <row r="100" spans="2:65" s="1" customFormat="1" ht="18" customHeight="1">
      <c r="B100" s="131"/>
      <c r="C100" s="132"/>
      <c r="D100" s="207" t="s">
        <v>120</v>
      </c>
      <c r="E100" s="238"/>
      <c r="F100" s="238"/>
      <c r="G100" s="238"/>
      <c r="H100" s="238"/>
      <c r="I100" s="132"/>
      <c r="J100" s="132"/>
      <c r="K100" s="132"/>
      <c r="L100" s="132"/>
      <c r="M100" s="132"/>
      <c r="N100" s="194">
        <f>ROUND(N88*T100,1)</f>
        <v>0</v>
      </c>
      <c r="O100" s="239"/>
      <c r="P100" s="239"/>
      <c r="Q100" s="239"/>
      <c r="R100" s="134"/>
      <c r="S100" s="135"/>
      <c r="T100" s="136"/>
      <c r="U100" s="137" t="s">
        <v>37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116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80</v>
      </c>
      <c r="BK100" s="135"/>
      <c r="BL100" s="135"/>
      <c r="BM100" s="135"/>
    </row>
    <row r="101" spans="2:65" s="1" customFormat="1" ht="18" customHeight="1">
      <c r="B101" s="131"/>
      <c r="C101" s="132"/>
      <c r="D101" s="133" t="s">
        <v>121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94">
        <f>ROUND(N88*T101,1)</f>
        <v>0</v>
      </c>
      <c r="O101" s="239"/>
      <c r="P101" s="239"/>
      <c r="Q101" s="239"/>
      <c r="R101" s="134"/>
      <c r="S101" s="135"/>
      <c r="T101" s="140"/>
      <c r="U101" s="141" t="s">
        <v>37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122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80</v>
      </c>
      <c r="BK101" s="135"/>
      <c r="BL101" s="135"/>
      <c r="BM101" s="135"/>
    </row>
    <row r="102" spans="2:18" s="1" customFormat="1" ht="13.5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29.25" customHeight="1">
      <c r="B103" s="34"/>
      <c r="C103" s="112" t="s">
        <v>93</v>
      </c>
      <c r="D103" s="113"/>
      <c r="E103" s="113"/>
      <c r="F103" s="113"/>
      <c r="G103" s="113"/>
      <c r="H103" s="113"/>
      <c r="I103" s="113"/>
      <c r="J103" s="113"/>
      <c r="K103" s="113"/>
      <c r="L103" s="193">
        <f>ROUND(SUM(N88+N95),1)</f>
        <v>0</v>
      </c>
      <c r="M103" s="193"/>
      <c r="N103" s="193"/>
      <c r="O103" s="193"/>
      <c r="P103" s="193"/>
      <c r="Q103" s="193"/>
      <c r="R103" s="36"/>
    </row>
    <row r="104" spans="2:18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18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95" customHeight="1">
      <c r="B109" s="34"/>
      <c r="C109" s="178" t="s">
        <v>123</v>
      </c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0" customHeight="1">
      <c r="B111" s="34"/>
      <c r="C111" s="29" t="s">
        <v>19</v>
      </c>
      <c r="D111" s="35"/>
      <c r="E111" s="35"/>
      <c r="F111" s="228" t="str">
        <f>F6</f>
        <v>Výměna kotle VZ Vyškov</v>
      </c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35"/>
      <c r="R111" s="36"/>
    </row>
    <row r="112" spans="2:18" s="1" customFormat="1" ht="36.95" customHeight="1">
      <c r="B112" s="34"/>
      <c r="C112" s="68" t="s">
        <v>101</v>
      </c>
      <c r="D112" s="35"/>
      <c r="E112" s="35"/>
      <c r="F112" s="202" t="str">
        <f>F7</f>
        <v>19-007-01a - D.1.4.1 Plynoinstalace (P)</v>
      </c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35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18" customHeight="1">
      <c r="B114" s="34"/>
      <c r="C114" s="29" t="s">
        <v>22</v>
      </c>
      <c r="D114" s="35"/>
      <c r="E114" s="35"/>
      <c r="F114" s="27" t="str">
        <f>F9</f>
        <v xml:space="preserve"> </v>
      </c>
      <c r="G114" s="35"/>
      <c r="H114" s="35"/>
      <c r="I114" s="35"/>
      <c r="J114" s="35"/>
      <c r="K114" s="29" t="s">
        <v>24</v>
      </c>
      <c r="L114" s="35"/>
      <c r="M114" s="230">
        <f>IF(O9="","",O9)</f>
        <v>2020</v>
      </c>
      <c r="N114" s="230"/>
      <c r="O114" s="230"/>
      <c r="P114" s="230"/>
      <c r="Q114" s="35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15">
      <c r="B116" s="34"/>
      <c r="C116" s="29" t="s">
        <v>25</v>
      </c>
      <c r="D116" s="35"/>
      <c r="E116" s="35"/>
      <c r="F116" s="27" t="str">
        <f>E12</f>
        <v xml:space="preserve"> </v>
      </c>
      <c r="G116" s="35"/>
      <c r="H116" s="35"/>
      <c r="I116" s="35"/>
      <c r="J116" s="35"/>
      <c r="K116" s="29" t="s">
        <v>30</v>
      </c>
      <c r="L116" s="35"/>
      <c r="M116" s="182" t="str">
        <f>E18</f>
        <v xml:space="preserve"> </v>
      </c>
      <c r="N116" s="182"/>
      <c r="O116" s="182"/>
      <c r="P116" s="182"/>
      <c r="Q116" s="182"/>
      <c r="R116" s="36"/>
    </row>
    <row r="117" spans="2:18" s="1" customFormat="1" ht="14.45" customHeight="1">
      <c r="B117" s="34"/>
      <c r="C117" s="29" t="s">
        <v>28</v>
      </c>
      <c r="D117" s="35"/>
      <c r="E117" s="35"/>
      <c r="F117" s="27" t="str">
        <f>IF(E15="","",E15)</f>
        <v>Vyplň údaj</v>
      </c>
      <c r="G117" s="35"/>
      <c r="H117" s="35"/>
      <c r="I117" s="35"/>
      <c r="J117" s="35"/>
      <c r="K117" s="29" t="s">
        <v>31</v>
      </c>
      <c r="L117" s="35"/>
      <c r="M117" s="182">
        <f>E21</f>
        <v>0</v>
      </c>
      <c r="N117" s="182"/>
      <c r="O117" s="182"/>
      <c r="P117" s="182"/>
      <c r="Q117" s="182"/>
      <c r="R117" s="36"/>
    </row>
    <row r="118" spans="2:18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27" s="8" customFormat="1" ht="29.25" customHeight="1">
      <c r="B119" s="142"/>
      <c r="C119" s="143" t="s">
        <v>124</v>
      </c>
      <c r="D119" s="144" t="s">
        <v>125</v>
      </c>
      <c r="E119" s="144" t="s">
        <v>54</v>
      </c>
      <c r="F119" s="240" t="s">
        <v>126</v>
      </c>
      <c r="G119" s="240"/>
      <c r="H119" s="240"/>
      <c r="I119" s="240"/>
      <c r="J119" s="144" t="s">
        <v>127</v>
      </c>
      <c r="K119" s="144" t="s">
        <v>128</v>
      </c>
      <c r="L119" s="240" t="s">
        <v>129</v>
      </c>
      <c r="M119" s="240"/>
      <c r="N119" s="240" t="s">
        <v>106</v>
      </c>
      <c r="O119" s="240"/>
      <c r="P119" s="240"/>
      <c r="Q119" s="241"/>
      <c r="R119" s="145"/>
      <c r="T119" s="75" t="s">
        <v>130</v>
      </c>
      <c r="U119" s="76" t="s">
        <v>36</v>
      </c>
      <c r="V119" s="76" t="s">
        <v>131</v>
      </c>
      <c r="W119" s="76" t="s">
        <v>132</v>
      </c>
      <c r="X119" s="76" t="s">
        <v>133</v>
      </c>
      <c r="Y119" s="76" t="s">
        <v>134</v>
      </c>
      <c r="Z119" s="76" t="s">
        <v>135</v>
      </c>
      <c r="AA119" s="77" t="s">
        <v>136</v>
      </c>
    </row>
    <row r="120" spans="2:63" s="1" customFormat="1" ht="29.25" customHeight="1">
      <c r="B120" s="34"/>
      <c r="C120" s="79" t="s">
        <v>103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42">
        <f>BK120</f>
        <v>0</v>
      </c>
      <c r="O120" s="243"/>
      <c r="P120" s="243"/>
      <c r="Q120" s="243"/>
      <c r="R120" s="36"/>
      <c r="T120" s="78"/>
      <c r="U120" s="50"/>
      <c r="V120" s="50"/>
      <c r="W120" s="146">
        <f>W121+W150+W156</f>
        <v>0</v>
      </c>
      <c r="X120" s="50"/>
      <c r="Y120" s="146">
        <f>Y121+Y150+Y156</f>
        <v>0.037840000000000006</v>
      </c>
      <c r="Z120" s="50"/>
      <c r="AA120" s="147">
        <f>AA121+AA150+AA156</f>
        <v>0</v>
      </c>
      <c r="AT120" s="18" t="s">
        <v>71</v>
      </c>
      <c r="AU120" s="18" t="s">
        <v>108</v>
      </c>
      <c r="BK120" s="148">
        <f>BK121+BK150+BK156</f>
        <v>0</v>
      </c>
    </row>
    <row r="121" spans="2:63" s="9" customFormat="1" ht="37.35" customHeight="1">
      <c r="B121" s="149"/>
      <c r="C121" s="150"/>
      <c r="D121" s="151" t="s">
        <v>109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44">
        <f>BK121</f>
        <v>0</v>
      </c>
      <c r="O121" s="234"/>
      <c r="P121" s="234"/>
      <c r="Q121" s="234"/>
      <c r="R121" s="152"/>
      <c r="T121" s="153"/>
      <c r="U121" s="150"/>
      <c r="V121" s="150"/>
      <c r="W121" s="154">
        <f>W122+W143+W147</f>
        <v>0</v>
      </c>
      <c r="X121" s="150"/>
      <c r="Y121" s="154">
        <f>Y122+Y143+Y147</f>
        <v>0.037840000000000006</v>
      </c>
      <c r="Z121" s="150"/>
      <c r="AA121" s="155">
        <f>AA122+AA143+AA147</f>
        <v>0</v>
      </c>
      <c r="AR121" s="156" t="s">
        <v>99</v>
      </c>
      <c r="AT121" s="157" t="s">
        <v>71</v>
      </c>
      <c r="AU121" s="157" t="s">
        <v>72</v>
      </c>
      <c r="AY121" s="156" t="s">
        <v>137</v>
      </c>
      <c r="BK121" s="158">
        <f>BK122+BK143+BK147</f>
        <v>0</v>
      </c>
    </row>
    <row r="122" spans="2:63" s="9" customFormat="1" ht="19.9" customHeight="1">
      <c r="B122" s="149"/>
      <c r="C122" s="150"/>
      <c r="D122" s="159" t="s">
        <v>110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45">
        <f>BK122</f>
        <v>0</v>
      </c>
      <c r="O122" s="246"/>
      <c r="P122" s="246"/>
      <c r="Q122" s="246"/>
      <c r="R122" s="152"/>
      <c r="T122" s="153"/>
      <c r="U122" s="150"/>
      <c r="V122" s="150"/>
      <c r="W122" s="154">
        <f>SUM(W123:W142)</f>
        <v>0</v>
      </c>
      <c r="X122" s="150"/>
      <c r="Y122" s="154">
        <f>SUM(Y123:Y142)</f>
        <v>0.036705</v>
      </c>
      <c r="Z122" s="150"/>
      <c r="AA122" s="155">
        <f>SUM(AA123:AA142)</f>
        <v>0</v>
      </c>
      <c r="AR122" s="156" t="s">
        <v>99</v>
      </c>
      <c r="AT122" s="157" t="s">
        <v>71</v>
      </c>
      <c r="AU122" s="157" t="s">
        <v>80</v>
      </c>
      <c r="AY122" s="156" t="s">
        <v>137</v>
      </c>
      <c r="BK122" s="158">
        <f>SUM(BK123:BK142)</f>
        <v>0</v>
      </c>
    </row>
    <row r="123" spans="2:65" s="1" customFormat="1" ht="25.5" customHeight="1">
      <c r="B123" s="131"/>
      <c r="C123" s="160" t="s">
        <v>80</v>
      </c>
      <c r="D123" s="160" t="s">
        <v>138</v>
      </c>
      <c r="E123" s="161" t="s">
        <v>139</v>
      </c>
      <c r="F123" s="218" t="s">
        <v>140</v>
      </c>
      <c r="G123" s="218"/>
      <c r="H123" s="218"/>
      <c r="I123" s="218"/>
      <c r="J123" s="162" t="s">
        <v>141</v>
      </c>
      <c r="K123" s="163">
        <v>0.5</v>
      </c>
      <c r="L123" s="219">
        <v>0</v>
      </c>
      <c r="M123" s="219"/>
      <c r="N123" s="220">
        <f aca="true" t="shared" si="5" ref="N123:N142">ROUND(L123*K123,1)</f>
        <v>0</v>
      </c>
      <c r="O123" s="220"/>
      <c r="P123" s="220"/>
      <c r="Q123" s="220"/>
      <c r="R123" s="134"/>
      <c r="T123" s="164" t="s">
        <v>5</v>
      </c>
      <c r="U123" s="43" t="s">
        <v>37</v>
      </c>
      <c r="V123" s="35"/>
      <c r="W123" s="165">
        <f aca="true" t="shared" si="6" ref="W123:W142">V123*K123</f>
        <v>0</v>
      </c>
      <c r="X123" s="165">
        <v>0.00147</v>
      </c>
      <c r="Y123" s="165">
        <f aca="true" t="shared" si="7" ref="Y123:Y142">X123*K123</f>
        <v>0.000735</v>
      </c>
      <c r="Z123" s="165">
        <v>0</v>
      </c>
      <c r="AA123" s="166">
        <f aca="true" t="shared" si="8" ref="AA123:AA142">Z123*K123</f>
        <v>0</v>
      </c>
      <c r="AR123" s="18" t="s">
        <v>142</v>
      </c>
      <c r="AT123" s="18" t="s">
        <v>138</v>
      </c>
      <c r="AU123" s="18" t="s">
        <v>99</v>
      </c>
      <c r="AY123" s="18" t="s">
        <v>137</v>
      </c>
      <c r="BE123" s="105">
        <f aca="true" t="shared" si="9" ref="BE123:BE142">IF(U123="základní",N123,0)</f>
        <v>0</v>
      </c>
      <c r="BF123" s="105">
        <f aca="true" t="shared" si="10" ref="BF123:BF142">IF(U123="snížená",N123,0)</f>
        <v>0</v>
      </c>
      <c r="BG123" s="105">
        <f aca="true" t="shared" si="11" ref="BG123:BG142">IF(U123="zákl. přenesená",N123,0)</f>
        <v>0</v>
      </c>
      <c r="BH123" s="105">
        <f aca="true" t="shared" si="12" ref="BH123:BH142">IF(U123="sníž. přenesená",N123,0)</f>
        <v>0</v>
      </c>
      <c r="BI123" s="105">
        <f aca="true" t="shared" si="13" ref="BI123:BI142">IF(U123="nulová",N123,0)</f>
        <v>0</v>
      </c>
      <c r="BJ123" s="18" t="s">
        <v>80</v>
      </c>
      <c r="BK123" s="105">
        <f aca="true" t="shared" si="14" ref="BK123:BK142">ROUND(L123*K123,1)</f>
        <v>0</v>
      </c>
      <c r="BL123" s="18" t="s">
        <v>142</v>
      </c>
      <c r="BM123" s="18" t="s">
        <v>143</v>
      </c>
    </row>
    <row r="124" spans="2:65" s="1" customFormat="1" ht="25.5" customHeight="1">
      <c r="B124" s="131"/>
      <c r="C124" s="160" t="s">
        <v>99</v>
      </c>
      <c r="D124" s="160" t="s">
        <v>138</v>
      </c>
      <c r="E124" s="161" t="s">
        <v>144</v>
      </c>
      <c r="F124" s="218" t="s">
        <v>145</v>
      </c>
      <c r="G124" s="218"/>
      <c r="H124" s="218"/>
      <c r="I124" s="218"/>
      <c r="J124" s="162" t="s">
        <v>141</v>
      </c>
      <c r="K124" s="163">
        <v>2</v>
      </c>
      <c r="L124" s="219">
        <v>0</v>
      </c>
      <c r="M124" s="219"/>
      <c r="N124" s="220">
        <f t="shared" si="5"/>
        <v>0</v>
      </c>
      <c r="O124" s="220"/>
      <c r="P124" s="220"/>
      <c r="Q124" s="220"/>
      <c r="R124" s="134"/>
      <c r="T124" s="164" t="s">
        <v>5</v>
      </c>
      <c r="U124" s="43" t="s">
        <v>37</v>
      </c>
      <c r="V124" s="35"/>
      <c r="W124" s="165">
        <f t="shared" si="6"/>
        <v>0</v>
      </c>
      <c r="X124" s="165">
        <v>0.00269</v>
      </c>
      <c r="Y124" s="165">
        <f t="shared" si="7"/>
        <v>0.00538</v>
      </c>
      <c r="Z124" s="165">
        <v>0</v>
      </c>
      <c r="AA124" s="166">
        <f t="shared" si="8"/>
        <v>0</v>
      </c>
      <c r="AR124" s="18" t="s">
        <v>142</v>
      </c>
      <c r="AT124" s="18" t="s">
        <v>138</v>
      </c>
      <c r="AU124" s="18" t="s">
        <v>99</v>
      </c>
      <c r="AY124" s="18" t="s">
        <v>137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8" t="s">
        <v>80</v>
      </c>
      <c r="BK124" s="105">
        <f t="shared" si="14"/>
        <v>0</v>
      </c>
      <c r="BL124" s="18" t="s">
        <v>142</v>
      </c>
      <c r="BM124" s="18" t="s">
        <v>146</v>
      </c>
    </row>
    <row r="125" spans="2:65" s="1" customFormat="1" ht="38.25" customHeight="1">
      <c r="B125" s="131"/>
      <c r="C125" s="160" t="s">
        <v>147</v>
      </c>
      <c r="D125" s="160" t="s">
        <v>138</v>
      </c>
      <c r="E125" s="161" t="s">
        <v>148</v>
      </c>
      <c r="F125" s="218" t="s">
        <v>149</v>
      </c>
      <c r="G125" s="218"/>
      <c r="H125" s="218"/>
      <c r="I125" s="218"/>
      <c r="J125" s="162" t="s">
        <v>141</v>
      </c>
      <c r="K125" s="163">
        <v>1.5</v>
      </c>
      <c r="L125" s="219">
        <v>0</v>
      </c>
      <c r="M125" s="219"/>
      <c r="N125" s="220">
        <f t="shared" si="5"/>
        <v>0</v>
      </c>
      <c r="O125" s="220"/>
      <c r="P125" s="220"/>
      <c r="Q125" s="220"/>
      <c r="R125" s="134"/>
      <c r="T125" s="164" t="s">
        <v>5</v>
      </c>
      <c r="U125" s="43" t="s">
        <v>37</v>
      </c>
      <c r="V125" s="35"/>
      <c r="W125" s="165">
        <f t="shared" si="6"/>
        <v>0</v>
      </c>
      <c r="X125" s="165">
        <v>0.01108</v>
      </c>
      <c r="Y125" s="165">
        <f t="shared" si="7"/>
        <v>0.01662</v>
      </c>
      <c r="Z125" s="165">
        <v>0</v>
      </c>
      <c r="AA125" s="166">
        <f t="shared" si="8"/>
        <v>0</v>
      </c>
      <c r="AR125" s="18" t="s">
        <v>142</v>
      </c>
      <c r="AT125" s="18" t="s">
        <v>138</v>
      </c>
      <c r="AU125" s="18" t="s">
        <v>99</v>
      </c>
      <c r="AY125" s="18" t="s">
        <v>137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80</v>
      </c>
      <c r="BK125" s="105">
        <f t="shared" si="14"/>
        <v>0</v>
      </c>
      <c r="BL125" s="18" t="s">
        <v>142</v>
      </c>
      <c r="BM125" s="18" t="s">
        <v>150</v>
      </c>
    </row>
    <row r="126" spans="2:65" s="1" customFormat="1" ht="16.5" customHeight="1">
      <c r="B126" s="131"/>
      <c r="C126" s="160" t="s">
        <v>151</v>
      </c>
      <c r="D126" s="160" t="s">
        <v>138</v>
      </c>
      <c r="E126" s="161" t="s">
        <v>152</v>
      </c>
      <c r="F126" s="218" t="s">
        <v>153</v>
      </c>
      <c r="G126" s="218"/>
      <c r="H126" s="218"/>
      <c r="I126" s="218"/>
      <c r="J126" s="162" t="s">
        <v>154</v>
      </c>
      <c r="K126" s="163">
        <v>2</v>
      </c>
      <c r="L126" s="219">
        <v>0</v>
      </c>
      <c r="M126" s="219"/>
      <c r="N126" s="220">
        <f t="shared" si="5"/>
        <v>0</v>
      </c>
      <c r="O126" s="220"/>
      <c r="P126" s="220"/>
      <c r="Q126" s="220"/>
      <c r="R126" s="134"/>
      <c r="T126" s="164" t="s">
        <v>5</v>
      </c>
      <c r="U126" s="43" t="s">
        <v>37</v>
      </c>
      <c r="V126" s="35"/>
      <c r="W126" s="165">
        <f t="shared" si="6"/>
        <v>0</v>
      </c>
      <c r="X126" s="165">
        <v>0.00101</v>
      </c>
      <c r="Y126" s="165">
        <f t="shared" si="7"/>
        <v>0.00202</v>
      </c>
      <c r="Z126" s="165">
        <v>0</v>
      </c>
      <c r="AA126" s="166">
        <f t="shared" si="8"/>
        <v>0</v>
      </c>
      <c r="AR126" s="18" t="s">
        <v>142</v>
      </c>
      <c r="AT126" s="18" t="s">
        <v>138</v>
      </c>
      <c r="AU126" s="18" t="s">
        <v>99</v>
      </c>
      <c r="AY126" s="18" t="s">
        <v>137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80</v>
      </c>
      <c r="BK126" s="105">
        <f t="shared" si="14"/>
        <v>0</v>
      </c>
      <c r="BL126" s="18" t="s">
        <v>142</v>
      </c>
      <c r="BM126" s="18" t="s">
        <v>155</v>
      </c>
    </row>
    <row r="127" spans="2:65" s="1" customFormat="1" ht="25.5" customHeight="1">
      <c r="B127" s="131"/>
      <c r="C127" s="160" t="s">
        <v>156</v>
      </c>
      <c r="D127" s="160" t="s">
        <v>138</v>
      </c>
      <c r="E127" s="161" t="s">
        <v>157</v>
      </c>
      <c r="F127" s="218" t="s">
        <v>158</v>
      </c>
      <c r="G127" s="218"/>
      <c r="H127" s="218"/>
      <c r="I127" s="218"/>
      <c r="J127" s="162" t="s">
        <v>159</v>
      </c>
      <c r="K127" s="163">
        <v>2</v>
      </c>
      <c r="L127" s="219">
        <v>0</v>
      </c>
      <c r="M127" s="219"/>
      <c r="N127" s="220">
        <f t="shared" si="5"/>
        <v>0</v>
      </c>
      <c r="O127" s="220"/>
      <c r="P127" s="220"/>
      <c r="Q127" s="220"/>
      <c r="R127" s="134"/>
      <c r="T127" s="164" t="s">
        <v>5</v>
      </c>
      <c r="U127" s="43" t="s">
        <v>37</v>
      </c>
      <c r="V127" s="35"/>
      <c r="W127" s="165">
        <f t="shared" si="6"/>
        <v>0</v>
      </c>
      <c r="X127" s="165">
        <v>0.00428</v>
      </c>
      <c r="Y127" s="165">
        <f t="shared" si="7"/>
        <v>0.00856</v>
      </c>
      <c r="Z127" s="165">
        <v>0</v>
      </c>
      <c r="AA127" s="166">
        <f t="shared" si="8"/>
        <v>0</v>
      </c>
      <c r="AR127" s="18" t="s">
        <v>142</v>
      </c>
      <c r="AT127" s="18" t="s">
        <v>138</v>
      </c>
      <c r="AU127" s="18" t="s">
        <v>99</v>
      </c>
      <c r="AY127" s="18" t="s">
        <v>137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80</v>
      </c>
      <c r="BK127" s="105">
        <f t="shared" si="14"/>
        <v>0</v>
      </c>
      <c r="BL127" s="18" t="s">
        <v>142</v>
      </c>
      <c r="BM127" s="18" t="s">
        <v>160</v>
      </c>
    </row>
    <row r="128" spans="2:65" s="1" customFormat="1" ht="25.5" customHeight="1">
      <c r="B128" s="131"/>
      <c r="C128" s="160" t="s">
        <v>161</v>
      </c>
      <c r="D128" s="160" t="s">
        <v>138</v>
      </c>
      <c r="E128" s="161" t="s">
        <v>162</v>
      </c>
      <c r="F128" s="218" t="s">
        <v>163</v>
      </c>
      <c r="G128" s="218"/>
      <c r="H128" s="218"/>
      <c r="I128" s="218"/>
      <c r="J128" s="162" t="s">
        <v>154</v>
      </c>
      <c r="K128" s="163">
        <v>1</v>
      </c>
      <c r="L128" s="219">
        <v>0</v>
      </c>
      <c r="M128" s="219"/>
      <c r="N128" s="220">
        <f t="shared" si="5"/>
        <v>0</v>
      </c>
      <c r="O128" s="220"/>
      <c r="P128" s="220"/>
      <c r="Q128" s="220"/>
      <c r="R128" s="134"/>
      <c r="T128" s="164" t="s">
        <v>5</v>
      </c>
      <c r="U128" s="43" t="s">
        <v>37</v>
      </c>
      <c r="V128" s="35"/>
      <c r="W128" s="165">
        <f t="shared" si="6"/>
        <v>0</v>
      </c>
      <c r="X128" s="165">
        <v>0.00018</v>
      </c>
      <c r="Y128" s="165">
        <f t="shared" si="7"/>
        <v>0.00018</v>
      </c>
      <c r="Z128" s="165">
        <v>0</v>
      </c>
      <c r="AA128" s="166">
        <f t="shared" si="8"/>
        <v>0</v>
      </c>
      <c r="AR128" s="18" t="s">
        <v>142</v>
      </c>
      <c r="AT128" s="18" t="s">
        <v>138</v>
      </c>
      <c r="AU128" s="18" t="s">
        <v>99</v>
      </c>
      <c r="AY128" s="18" t="s">
        <v>137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80</v>
      </c>
      <c r="BK128" s="105">
        <f t="shared" si="14"/>
        <v>0</v>
      </c>
      <c r="BL128" s="18" t="s">
        <v>142</v>
      </c>
      <c r="BM128" s="18" t="s">
        <v>164</v>
      </c>
    </row>
    <row r="129" spans="2:65" s="1" customFormat="1" ht="25.5" customHeight="1">
      <c r="B129" s="131"/>
      <c r="C129" s="160" t="s">
        <v>165</v>
      </c>
      <c r="D129" s="160" t="s">
        <v>138</v>
      </c>
      <c r="E129" s="161" t="s">
        <v>166</v>
      </c>
      <c r="F129" s="218" t="s">
        <v>167</v>
      </c>
      <c r="G129" s="218"/>
      <c r="H129" s="218"/>
      <c r="I129" s="218"/>
      <c r="J129" s="162" t="s">
        <v>154</v>
      </c>
      <c r="K129" s="163">
        <v>2</v>
      </c>
      <c r="L129" s="219">
        <v>0</v>
      </c>
      <c r="M129" s="219"/>
      <c r="N129" s="220">
        <f t="shared" si="5"/>
        <v>0</v>
      </c>
      <c r="O129" s="220"/>
      <c r="P129" s="220"/>
      <c r="Q129" s="220"/>
      <c r="R129" s="134"/>
      <c r="T129" s="164" t="s">
        <v>5</v>
      </c>
      <c r="U129" s="43" t="s">
        <v>37</v>
      </c>
      <c r="V129" s="35"/>
      <c r="W129" s="165">
        <f t="shared" si="6"/>
        <v>0</v>
      </c>
      <c r="X129" s="165">
        <v>0.00025</v>
      </c>
      <c r="Y129" s="165">
        <f t="shared" si="7"/>
        <v>0.0005</v>
      </c>
      <c r="Z129" s="165">
        <v>0</v>
      </c>
      <c r="AA129" s="166">
        <f t="shared" si="8"/>
        <v>0</v>
      </c>
      <c r="AR129" s="18" t="s">
        <v>142</v>
      </c>
      <c r="AT129" s="18" t="s">
        <v>138</v>
      </c>
      <c r="AU129" s="18" t="s">
        <v>99</v>
      </c>
      <c r="AY129" s="18" t="s">
        <v>137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80</v>
      </c>
      <c r="BK129" s="105">
        <f t="shared" si="14"/>
        <v>0</v>
      </c>
      <c r="BL129" s="18" t="s">
        <v>142</v>
      </c>
      <c r="BM129" s="18" t="s">
        <v>168</v>
      </c>
    </row>
    <row r="130" spans="2:65" s="1" customFormat="1" ht="25.5" customHeight="1">
      <c r="B130" s="131"/>
      <c r="C130" s="160" t="s">
        <v>169</v>
      </c>
      <c r="D130" s="160" t="s">
        <v>138</v>
      </c>
      <c r="E130" s="161" t="s">
        <v>170</v>
      </c>
      <c r="F130" s="218" t="s">
        <v>171</v>
      </c>
      <c r="G130" s="218"/>
      <c r="H130" s="218"/>
      <c r="I130" s="218"/>
      <c r="J130" s="162" t="s">
        <v>154</v>
      </c>
      <c r="K130" s="163">
        <v>1</v>
      </c>
      <c r="L130" s="219">
        <v>0</v>
      </c>
      <c r="M130" s="219"/>
      <c r="N130" s="220">
        <f t="shared" si="5"/>
        <v>0</v>
      </c>
      <c r="O130" s="220"/>
      <c r="P130" s="220"/>
      <c r="Q130" s="220"/>
      <c r="R130" s="134"/>
      <c r="T130" s="164" t="s">
        <v>5</v>
      </c>
      <c r="U130" s="43" t="s">
        <v>37</v>
      </c>
      <c r="V130" s="35"/>
      <c r="W130" s="165">
        <f t="shared" si="6"/>
        <v>0</v>
      </c>
      <c r="X130" s="165">
        <v>0.00025</v>
      </c>
      <c r="Y130" s="165">
        <f t="shared" si="7"/>
        <v>0.00025</v>
      </c>
      <c r="Z130" s="165">
        <v>0</v>
      </c>
      <c r="AA130" s="166">
        <f t="shared" si="8"/>
        <v>0</v>
      </c>
      <c r="AR130" s="18" t="s">
        <v>142</v>
      </c>
      <c r="AT130" s="18" t="s">
        <v>138</v>
      </c>
      <c r="AU130" s="18" t="s">
        <v>99</v>
      </c>
      <c r="AY130" s="18" t="s">
        <v>137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80</v>
      </c>
      <c r="BK130" s="105">
        <f t="shared" si="14"/>
        <v>0</v>
      </c>
      <c r="BL130" s="18" t="s">
        <v>142</v>
      </c>
      <c r="BM130" s="18" t="s">
        <v>172</v>
      </c>
    </row>
    <row r="131" spans="2:65" s="1" customFormat="1" ht="25.5" customHeight="1">
      <c r="B131" s="131"/>
      <c r="C131" s="160" t="s">
        <v>173</v>
      </c>
      <c r="D131" s="160" t="s">
        <v>138</v>
      </c>
      <c r="E131" s="161" t="s">
        <v>174</v>
      </c>
      <c r="F131" s="218" t="s">
        <v>175</v>
      </c>
      <c r="G131" s="218"/>
      <c r="H131" s="218"/>
      <c r="I131" s="218"/>
      <c r="J131" s="162" t="s">
        <v>154</v>
      </c>
      <c r="K131" s="163">
        <v>2</v>
      </c>
      <c r="L131" s="219">
        <v>0</v>
      </c>
      <c r="M131" s="219"/>
      <c r="N131" s="220">
        <f t="shared" si="5"/>
        <v>0</v>
      </c>
      <c r="O131" s="220"/>
      <c r="P131" s="220"/>
      <c r="Q131" s="220"/>
      <c r="R131" s="134"/>
      <c r="T131" s="164" t="s">
        <v>5</v>
      </c>
      <c r="U131" s="43" t="s">
        <v>37</v>
      </c>
      <c r="V131" s="35"/>
      <c r="W131" s="165">
        <f t="shared" si="6"/>
        <v>0</v>
      </c>
      <c r="X131" s="165">
        <v>0.00101</v>
      </c>
      <c r="Y131" s="165">
        <f t="shared" si="7"/>
        <v>0.00202</v>
      </c>
      <c r="Z131" s="165">
        <v>0</v>
      </c>
      <c r="AA131" s="166">
        <f t="shared" si="8"/>
        <v>0</v>
      </c>
      <c r="AR131" s="18" t="s">
        <v>142</v>
      </c>
      <c r="AT131" s="18" t="s">
        <v>138</v>
      </c>
      <c r="AU131" s="18" t="s">
        <v>99</v>
      </c>
      <c r="AY131" s="18" t="s">
        <v>137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80</v>
      </c>
      <c r="BK131" s="105">
        <f t="shared" si="14"/>
        <v>0</v>
      </c>
      <c r="BL131" s="18" t="s">
        <v>142</v>
      </c>
      <c r="BM131" s="18" t="s">
        <v>176</v>
      </c>
    </row>
    <row r="132" spans="2:65" s="1" customFormat="1" ht="25.5" customHeight="1">
      <c r="B132" s="131"/>
      <c r="C132" s="160" t="s">
        <v>177</v>
      </c>
      <c r="D132" s="160" t="s">
        <v>138</v>
      </c>
      <c r="E132" s="161" t="s">
        <v>178</v>
      </c>
      <c r="F132" s="218" t="s">
        <v>179</v>
      </c>
      <c r="G132" s="218"/>
      <c r="H132" s="218"/>
      <c r="I132" s="218"/>
      <c r="J132" s="162" t="s">
        <v>154</v>
      </c>
      <c r="K132" s="163">
        <v>2</v>
      </c>
      <c r="L132" s="219">
        <v>0</v>
      </c>
      <c r="M132" s="219"/>
      <c r="N132" s="220">
        <f t="shared" si="5"/>
        <v>0</v>
      </c>
      <c r="O132" s="220"/>
      <c r="P132" s="220"/>
      <c r="Q132" s="220"/>
      <c r="R132" s="134"/>
      <c r="T132" s="164" t="s">
        <v>5</v>
      </c>
      <c r="U132" s="43" t="s">
        <v>37</v>
      </c>
      <c r="V132" s="35"/>
      <c r="W132" s="165">
        <f t="shared" si="6"/>
        <v>0</v>
      </c>
      <c r="X132" s="165">
        <v>0.00022</v>
      </c>
      <c r="Y132" s="165">
        <f t="shared" si="7"/>
        <v>0.00044</v>
      </c>
      <c r="Z132" s="165">
        <v>0</v>
      </c>
      <c r="AA132" s="166">
        <f t="shared" si="8"/>
        <v>0</v>
      </c>
      <c r="AR132" s="18" t="s">
        <v>142</v>
      </c>
      <c r="AT132" s="18" t="s">
        <v>138</v>
      </c>
      <c r="AU132" s="18" t="s">
        <v>99</v>
      </c>
      <c r="AY132" s="18" t="s">
        <v>137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80</v>
      </c>
      <c r="BK132" s="105">
        <f t="shared" si="14"/>
        <v>0</v>
      </c>
      <c r="BL132" s="18" t="s">
        <v>142</v>
      </c>
      <c r="BM132" s="18" t="s">
        <v>180</v>
      </c>
    </row>
    <row r="133" spans="2:65" s="1" customFormat="1" ht="25.5" customHeight="1">
      <c r="B133" s="131"/>
      <c r="C133" s="160" t="s">
        <v>181</v>
      </c>
      <c r="D133" s="160" t="s">
        <v>138</v>
      </c>
      <c r="E133" s="161" t="s">
        <v>182</v>
      </c>
      <c r="F133" s="218" t="s">
        <v>183</v>
      </c>
      <c r="G133" s="218"/>
      <c r="H133" s="218"/>
      <c r="I133" s="218"/>
      <c r="J133" s="162" t="s">
        <v>154</v>
      </c>
      <c r="K133" s="163">
        <v>3</v>
      </c>
      <c r="L133" s="219">
        <v>0</v>
      </c>
      <c r="M133" s="219"/>
      <c r="N133" s="220">
        <f t="shared" si="5"/>
        <v>0</v>
      </c>
      <c r="O133" s="220"/>
      <c r="P133" s="220"/>
      <c r="Q133" s="220"/>
      <c r="R133" s="134"/>
      <c r="T133" s="164" t="s">
        <v>5</v>
      </c>
      <c r="U133" s="43" t="s">
        <v>37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142</v>
      </c>
      <c r="AT133" s="18" t="s">
        <v>138</v>
      </c>
      <c r="AU133" s="18" t="s">
        <v>99</v>
      </c>
      <c r="AY133" s="18" t="s">
        <v>137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80</v>
      </c>
      <c r="BK133" s="105">
        <f t="shared" si="14"/>
        <v>0</v>
      </c>
      <c r="BL133" s="18" t="s">
        <v>142</v>
      </c>
      <c r="BM133" s="18" t="s">
        <v>184</v>
      </c>
    </row>
    <row r="134" spans="2:65" s="1" customFormat="1" ht="25.5" customHeight="1">
      <c r="B134" s="131"/>
      <c r="C134" s="160" t="s">
        <v>185</v>
      </c>
      <c r="D134" s="160" t="s">
        <v>138</v>
      </c>
      <c r="E134" s="161" t="s">
        <v>186</v>
      </c>
      <c r="F134" s="218" t="s">
        <v>187</v>
      </c>
      <c r="G134" s="218"/>
      <c r="H134" s="218"/>
      <c r="I134" s="218"/>
      <c r="J134" s="162" t="s">
        <v>141</v>
      </c>
      <c r="K134" s="163">
        <v>4</v>
      </c>
      <c r="L134" s="219">
        <v>0</v>
      </c>
      <c r="M134" s="219"/>
      <c r="N134" s="220">
        <f t="shared" si="5"/>
        <v>0</v>
      </c>
      <c r="O134" s="220"/>
      <c r="P134" s="220"/>
      <c r="Q134" s="220"/>
      <c r="R134" s="134"/>
      <c r="T134" s="164" t="s">
        <v>5</v>
      </c>
      <c r="U134" s="43" t="s">
        <v>37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142</v>
      </c>
      <c r="AT134" s="18" t="s">
        <v>138</v>
      </c>
      <c r="AU134" s="18" t="s">
        <v>99</v>
      </c>
      <c r="AY134" s="18" t="s">
        <v>137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80</v>
      </c>
      <c r="BK134" s="105">
        <f t="shared" si="14"/>
        <v>0</v>
      </c>
      <c r="BL134" s="18" t="s">
        <v>142</v>
      </c>
      <c r="BM134" s="18" t="s">
        <v>188</v>
      </c>
    </row>
    <row r="135" spans="2:65" s="1" customFormat="1" ht="16.5" customHeight="1">
      <c r="B135" s="131"/>
      <c r="C135" s="160" t="s">
        <v>189</v>
      </c>
      <c r="D135" s="160" t="s">
        <v>138</v>
      </c>
      <c r="E135" s="161" t="s">
        <v>190</v>
      </c>
      <c r="F135" s="218" t="s">
        <v>191</v>
      </c>
      <c r="G135" s="218"/>
      <c r="H135" s="218"/>
      <c r="I135" s="218"/>
      <c r="J135" s="162" t="s">
        <v>154</v>
      </c>
      <c r="K135" s="163">
        <v>1</v>
      </c>
      <c r="L135" s="219">
        <v>0</v>
      </c>
      <c r="M135" s="219"/>
      <c r="N135" s="220">
        <f t="shared" si="5"/>
        <v>0</v>
      </c>
      <c r="O135" s="220"/>
      <c r="P135" s="220"/>
      <c r="Q135" s="220"/>
      <c r="R135" s="134"/>
      <c r="T135" s="164" t="s">
        <v>5</v>
      </c>
      <c r="U135" s="43" t="s">
        <v>37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142</v>
      </c>
      <c r="AT135" s="18" t="s">
        <v>138</v>
      </c>
      <c r="AU135" s="18" t="s">
        <v>99</v>
      </c>
      <c r="AY135" s="18" t="s">
        <v>137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80</v>
      </c>
      <c r="BK135" s="105">
        <f t="shared" si="14"/>
        <v>0</v>
      </c>
      <c r="BL135" s="18" t="s">
        <v>142</v>
      </c>
      <c r="BM135" s="18" t="s">
        <v>192</v>
      </c>
    </row>
    <row r="136" spans="2:65" s="1" customFormat="1" ht="16.5" customHeight="1">
      <c r="B136" s="131"/>
      <c r="C136" s="167" t="s">
        <v>193</v>
      </c>
      <c r="D136" s="167" t="s">
        <v>194</v>
      </c>
      <c r="E136" s="168" t="s">
        <v>195</v>
      </c>
      <c r="F136" s="247" t="s">
        <v>196</v>
      </c>
      <c r="G136" s="247"/>
      <c r="H136" s="247"/>
      <c r="I136" s="247"/>
      <c r="J136" s="169" t="s">
        <v>154</v>
      </c>
      <c r="K136" s="170">
        <v>2</v>
      </c>
      <c r="L136" s="248">
        <v>0</v>
      </c>
      <c r="M136" s="248"/>
      <c r="N136" s="249">
        <f t="shared" si="5"/>
        <v>0</v>
      </c>
      <c r="O136" s="220"/>
      <c r="P136" s="220"/>
      <c r="Q136" s="220"/>
      <c r="R136" s="134"/>
      <c r="T136" s="164" t="s">
        <v>5</v>
      </c>
      <c r="U136" s="43" t="s">
        <v>37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197</v>
      </c>
      <c r="AT136" s="18" t="s">
        <v>194</v>
      </c>
      <c r="AU136" s="18" t="s">
        <v>99</v>
      </c>
      <c r="AY136" s="18" t="s">
        <v>137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80</v>
      </c>
      <c r="BK136" s="105">
        <f t="shared" si="14"/>
        <v>0</v>
      </c>
      <c r="BL136" s="18" t="s">
        <v>142</v>
      </c>
      <c r="BM136" s="18" t="s">
        <v>198</v>
      </c>
    </row>
    <row r="137" spans="2:65" s="1" customFormat="1" ht="16.5" customHeight="1">
      <c r="B137" s="131"/>
      <c r="C137" s="167" t="s">
        <v>11</v>
      </c>
      <c r="D137" s="167" t="s">
        <v>194</v>
      </c>
      <c r="E137" s="168" t="s">
        <v>199</v>
      </c>
      <c r="F137" s="247" t="s">
        <v>200</v>
      </c>
      <c r="G137" s="247"/>
      <c r="H137" s="247"/>
      <c r="I137" s="247"/>
      <c r="J137" s="169" t="s">
        <v>154</v>
      </c>
      <c r="K137" s="170">
        <v>2</v>
      </c>
      <c r="L137" s="248">
        <v>0</v>
      </c>
      <c r="M137" s="248"/>
      <c r="N137" s="249">
        <f t="shared" si="5"/>
        <v>0</v>
      </c>
      <c r="O137" s="220"/>
      <c r="P137" s="220"/>
      <c r="Q137" s="220"/>
      <c r="R137" s="134"/>
      <c r="T137" s="164" t="s">
        <v>5</v>
      </c>
      <c r="U137" s="43" t="s">
        <v>37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197</v>
      </c>
      <c r="AT137" s="18" t="s">
        <v>194</v>
      </c>
      <c r="AU137" s="18" t="s">
        <v>99</v>
      </c>
      <c r="AY137" s="18" t="s">
        <v>137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80</v>
      </c>
      <c r="BK137" s="105">
        <f t="shared" si="14"/>
        <v>0</v>
      </c>
      <c r="BL137" s="18" t="s">
        <v>142</v>
      </c>
      <c r="BM137" s="18" t="s">
        <v>201</v>
      </c>
    </row>
    <row r="138" spans="2:65" s="1" customFormat="1" ht="25.5" customHeight="1">
      <c r="B138" s="131"/>
      <c r="C138" s="160" t="s">
        <v>142</v>
      </c>
      <c r="D138" s="160" t="s">
        <v>138</v>
      </c>
      <c r="E138" s="161" t="s">
        <v>202</v>
      </c>
      <c r="F138" s="218" t="s">
        <v>203</v>
      </c>
      <c r="G138" s="218"/>
      <c r="H138" s="218"/>
      <c r="I138" s="218"/>
      <c r="J138" s="162" t="s">
        <v>154</v>
      </c>
      <c r="K138" s="163">
        <v>2</v>
      </c>
      <c r="L138" s="219">
        <v>0</v>
      </c>
      <c r="M138" s="219"/>
      <c r="N138" s="220">
        <f t="shared" si="5"/>
        <v>0</v>
      </c>
      <c r="O138" s="220"/>
      <c r="P138" s="220"/>
      <c r="Q138" s="220"/>
      <c r="R138" s="134"/>
      <c r="T138" s="164" t="s">
        <v>5</v>
      </c>
      <c r="U138" s="43" t="s">
        <v>37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142</v>
      </c>
      <c r="AT138" s="18" t="s">
        <v>138</v>
      </c>
      <c r="AU138" s="18" t="s">
        <v>99</v>
      </c>
      <c r="AY138" s="18" t="s">
        <v>137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80</v>
      </c>
      <c r="BK138" s="105">
        <f t="shared" si="14"/>
        <v>0</v>
      </c>
      <c r="BL138" s="18" t="s">
        <v>142</v>
      </c>
      <c r="BM138" s="18" t="s">
        <v>204</v>
      </c>
    </row>
    <row r="139" spans="2:65" s="1" customFormat="1" ht="25.5" customHeight="1">
      <c r="B139" s="131"/>
      <c r="C139" s="160" t="s">
        <v>205</v>
      </c>
      <c r="D139" s="160" t="s">
        <v>138</v>
      </c>
      <c r="E139" s="161" t="s">
        <v>206</v>
      </c>
      <c r="F139" s="218" t="s">
        <v>207</v>
      </c>
      <c r="G139" s="218"/>
      <c r="H139" s="218"/>
      <c r="I139" s="218"/>
      <c r="J139" s="162" t="s">
        <v>154</v>
      </c>
      <c r="K139" s="163">
        <v>2</v>
      </c>
      <c r="L139" s="219">
        <v>0</v>
      </c>
      <c r="M139" s="219"/>
      <c r="N139" s="220">
        <f t="shared" si="5"/>
        <v>0</v>
      </c>
      <c r="O139" s="220"/>
      <c r="P139" s="220"/>
      <c r="Q139" s="220"/>
      <c r="R139" s="134"/>
      <c r="T139" s="164" t="s">
        <v>5</v>
      </c>
      <c r="U139" s="43" t="s">
        <v>37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142</v>
      </c>
      <c r="AT139" s="18" t="s">
        <v>138</v>
      </c>
      <c r="AU139" s="18" t="s">
        <v>99</v>
      </c>
      <c r="AY139" s="18" t="s">
        <v>137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80</v>
      </c>
      <c r="BK139" s="105">
        <f t="shared" si="14"/>
        <v>0</v>
      </c>
      <c r="BL139" s="18" t="s">
        <v>142</v>
      </c>
      <c r="BM139" s="18" t="s">
        <v>208</v>
      </c>
    </row>
    <row r="140" spans="2:65" s="1" customFormat="1" ht="16.5" customHeight="1">
      <c r="B140" s="131"/>
      <c r="C140" s="160" t="s">
        <v>209</v>
      </c>
      <c r="D140" s="160" t="s">
        <v>138</v>
      </c>
      <c r="E140" s="161" t="s">
        <v>210</v>
      </c>
      <c r="F140" s="218" t="s">
        <v>211</v>
      </c>
      <c r="G140" s="218"/>
      <c r="H140" s="218"/>
      <c r="I140" s="218"/>
      <c r="J140" s="162" t="s">
        <v>212</v>
      </c>
      <c r="K140" s="163">
        <v>1</v>
      </c>
      <c r="L140" s="219">
        <v>0</v>
      </c>
      <c r="M140" s="219"/>
      <c r="N140" s="220">
        <f t="shared" si="5"/>
        <v>0</v>
      </c>
      <c r="O140" s="220"/>
      <c r="P140" s="220"/>
      <c r="Q140" s="220"/>
      <c r="R140" s="134"/>
      <c r="T140" s="164" t="s">
        <v>5</v>
      </c>
      <c r="U140" s="43" t="s">
        <v>37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142</v>
      </c>
      <c r="AT140" s="18" t="s">
        <v>138</v>
      </c>
      <c r="AU140" s="18" t="s">
        <v>99</v>
      </c>
      <c r="AY140" s="18" t="s">
        <v>137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80</v>
      </c>
      <c r="BK140" s="105">
        <f t="shared" si="14"/>
        <v>0</v>
      </c>
      <c r="BL140" s="18" t="s">
        <v>142</v>
      </c>
      <c r="BM140" s="18" t="s">
        <v>213</v>
      </c>
    </row>
    <row r="141" spans="2:65" s="1" customFormat="1" ht="16.5" customHeight="1">
      <c r="B141" s="131"/>
      <c r="C141" s="160" t="s">
        <v>214</v>
      </c>
      <c r="D141" s="160" t="s">
        <v>138</v>
      </c>
      <c r="E141" s="161" t="s">
        <v>215</v>
      </c>
      <c r="F141" s="218" t="s">
        <v>216</v>
      </c>
      <c r="G141" s="218"/>
      <c r="H141" s="218"/>
      <c r="I141" s="218"/>
      <c r="J141" s="162" t="s">
        <v>212</v>
      </c>
      <c r="K141" s="163">
        <v>1</v>
      </c>
      <c r="L141" s="219">
        <v>0</v>
      </c>
      <c r="M141" s="219"/>
      <c r="N141" s="220">
        <f t="shared" si="5"/>
        <v>0</v>
      </c>
      <c r="O141" s="220"/>
      <c r="P141" s="220"/>
      <c r="Q141" s="220"/>
      <c r="R141" s="134"/>
      <c r="T141" s="164" t="s">
        <v>5</v>
      </c>
      <c r="U141" s="43" t="s">
        <v>37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142</v>
      </c>
      <c r="AT141" s="18" t="s">
        <v>138</v>
      </c>
      <c r="AU141" s="18" t="s">
        <v>99</v>
      </c>
      <c r="AY141" s="18" t="s">
        <v>137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80</v>
      </c>
      <c r="BK141" s="105">
        <f t="shared" si="14"/>
        <v>0</v>
      </c>
      <c r="BL141" s="18" t="s">
        <v>142</v>
      </c>
      <c r="BM141" s="18" t="s">
        <v>217</v>
      </c>
    </row>
    <row r="142" spans="2:65" s="1" customFormat="1" ht="25.5" customHeight="1">
      <c r="B142" s="131"/>
      <c r="C142" s="160" t="s">
        <v>218</v>
      </c>
      <c r="D142" s="160" t="s">
        <v>138</v>
      </c>
      <c r="E142" s="161" t="s">
        <v>219</v>
      </c>
      <c r="F142" s="218" t="s">
        <v>220</v>
      </c>
      <c r="G142" s="218"/>
      <c r="H142" s="218"/>
      <c r="I142" s="218"/>
      <c r="J142" s="162" t="s">
        <v>221</v>
      </c>
      <c r="K142" s="171">
        <v>0</v>
      </c>
      <c r="L142" s="219">
        <v>0</v>
      </c>
      <c r="M142" s="219"/>
      <c r="N142" s="220">
        <f t="shared" si="5"/>
        <v>0</v>
      </c>
      <c r="O142" s="220"/>
      <c r="P142" s="220"/>
      <c r="Q142" s="220"/>
      <c r="R142" s="134"/>
      <c r="T142" s="164" t="s">
        <v>5</v>
      </c>
      <c r="U142" s="43" t="s">
        <v>37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142</v>
      </c>
      <c r="AT142" s="18" t="s">
        <v>138</v>
      </c>
      <c r="AU142" s="18" t="s">
        <v>99</v>
      </c>
      <c r="AY142" s="18" t="s">
        <v>137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80</v>
      </c>
      <c r="BK142" s="105">
        <f t="shared" si="14"/>
        <v>0</v>
      </c>
      <c r="BL142" s="18" t="s">
        <v>142</v>
      </c>
      <c r="BM142" s="18" t="s">
        <v>222</v>
      </c>
    </row>
    <row r="143" spans="2:63" s="9" customFormat="1" ht="29.85" customHeight="1">
      <c r="B143" s="149"/>
      <c r="C143" s="150"/>
      <c r="D143" s="159" t="s">
        <v>111</v>
      </c>
      <c r="E143" s="159"/>
      <c r="F143" s="159"/>
      <c r="G143" s="159"/>
      <c r="H143" s="159"/>
      <c r="I143" s="159"/>
      <c r="J143" s="159"/>
      <c r="K143" s="159"/>
      <c r="L143" s="159"/>
      <c r="M143" s="159"/>
      <c r="N143" s="250">
        <f>BK143</f>
        <v>0</v>
      </c>
      <c r="O143" s="251"/>
      <c r="P143" s="251"/>
      <c r="Q143" s="251"/>
      <c r="R143" s="152"/>
      <c r="T143" s="153"/>
      <c r="U143" s="150"/>
      <c r="V143" s="150"/>
      <c r="W143" s="154">
        <f>SUM(W144:W146)</f>
        <v>0</v>
      </c>
      <c r="X143" s="150"/>
      <c r="Y143" s="154">
        <f>SUM(Y144:Y146)</f>
        <v>0.00034999999999999994</v>
      </c>
      <c r="Z143" s="150"/>
      <c r="AA143" s="155">
        <f>SUM(AA144:AA146)</f>
        <v>0</v>
      </c>
      <c r="AR143" s="156" t="s">
        <v>99</v>
      </c>
      <c r="AT143" s="157" t="s">
        <v>71</v>
      </c>
      <c r="AU143" s="157" t="s">
        <v>80</v>
      </c>
      <c r="AY143" s="156" t="s">
        <v>137</v>
      </c>
      <c r="BK143" s="158">
        <f>SUM(BK144:BK146)</f>
        <v>0</v>
      </c>
    </row>
    <row r="144" spans="2:65" s="1" customFormat="1" ht="25.5" customHeight="1">
      <c r="B144" s="131"/>
      <c r="C144" s="160" t="s">
        <v>10</v>
      </c>
      <c r="D144" s="160" t="s">
        <v>138</v>
      </c>
      <c r="E144" s="161" t="s">
        <v>223</v>
      </c>
      <c r="F144" s="218" t="s">
        <v>224</v>
      </c>
      <c r="G144" s="218"/>
      <c r="H144" s="218"/>
      <c r="I144" s="218"/>
      <c r="J144" s="162" t="s">
        <v>225</v>
      </c>
      <c r="K144" s="163">
        <v>5</v>
      </c>
      <c r="L144" s="219">
        <v>0</v>
      </c>
      <c r="M144" s="219"/>
      <c r="N144" s="220">
        <f>ROUND(L144*K144,1)</f>
        <v>0</v>
      </c>
      <c r="O144" s="220"/>
      <c r="P144" s="220"/>
      <c r="Q144" s="220"/>
      <c r="R144" s="134"/>
      <c r="T144" s="164" t="s">
        <v>5</v>
      </c>
      <c r="U144" s="43" t="s">
        <v>37</v>
      </c>
      <c r="V144" s="35"/>
      <c r="W144" s="165">
        <f>V144*K144</f>
        <v>0</v>
      </c>
      <c r="X144" s="165">
        <v>7E-05</v>
      </c>
      <c r="Y144" s="165">
        <f>X144*K144</f>
        <v>0.00034999999999999994</v>
      </c>
      <c r="Z144" s="165">
        <v>0</v>
      </c>
      <c r="AA144" s="166">
        <f>Z144*K144</f>
        <v>0</v>
      </c>
      <c r="AR144" s="18" t="s">
        <v>142</v>
      </c>
      <c r="AT144" s="18" t="s">
        <v>138</v>
      </c>
      <c r="AU144" s="18" t="s">
        <v>99</v>
      </c>
      <c r="AY144" s="18" t="s">
        <v>137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8" t="s">
        <v>80</v>
      </c>
      <c r="BK144" s="105">
        <f>ROUND(L144*K144,1)</f>
        <v>0</v>
      </c>
      <c r="BL144" s="18" t="s">
        <v>142</v>
      </c>
      <c r="BM144" s="18" t="s">
        <v>226</v>
      </c>
    </row>
    <row r="145" spans="2:65" s="1" customFormat="1" ht="16.5" customHeight="1">
      <c r="B145" s="131"/>
      <c r="C145" s="167" t="s">
        <v>227</v>
      </c>
      <c r="D145" s="167" t="s">
        <v>194</v>
      </c>
      <c r="E145" s="168" t="s">
        <v>228</v>
      </c>
      <c r="F145" s="247" t="s">
        <v>229</v>
      </c>
      <c r="G145" s="247"/>
      <c r="H145" s="247"/>
      <c r="I145" s="247"/>
      <c r="J145" s="169" t="s">
        <v>225</v>
      </c>
      <c r="K145" s="170">
        <v>5</v>
      </c>
      <c r="L145" s="248">
        <v>0</v>
      </c>
      <c r="M145" s="248"/>
      <c r="N145" s="249">
        <f>ROUND(L145*K145,1)</f>
        <v>0</v>
      </c>
      <c r="O145" s="220"/>
      <c r="P145" s="220"/>
      <c r="Q145" s="220"/>
      <c r="R145" s="134"/>
      <c r="T145" s="164" t="s">
        <v>5</v>
      </c>
      <c r="U145" s="43" t="s">
        <v>37</v>
      </c>
      <c r="V145" s="35"/>
      <c r="W145" s="165">
        <f>V145*K145</f>
        <v>0</v>
      </c>
      <c r="X145" s="165">
        <v>0</v>
      </c>
      <c r="Y145" s="165">
        <f>X145*K145</f>
        <v>0</v>
      </c>
      <c r="Z145" s="165">
        <v>0</v>
      </c>
      <c r="AA145" s="166">
        <f>Z145*K145</f>
        <v>0</v>
      </c>
      <c r="AR145" s="18" t="s">
        <v>197</v>
      </c>
      <c r="AT145" s="18" t="s">
        <v>194</v>
      </c>
      <c r="AU145" s="18" t="s">
        <v>99</v>
      </c>
      <c r="AY145" s="18" t="s">
        <v>137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8" t="s">
        <v>80</v>
      </c>
      <c r="BK145" s="105">
        <f>ROUND(L145*K145,1)</f>
        <v>0</v>
      </c>
      <c r="BL145" s="18" t="s">
        <v>142</v>
      </c>
      <c r="BM145" s="18" t="s">
        <v>230</v>
      </c>
    </row>
    <row r="146" spans="2:65" s="1" customFormat="1" ht="25.5" customHeight="1">
      <c r="B146" s="131"/>
      <c r="C146" s="160" t="s">
        <v>231</v>
      </c>
      <c r="D146" s="160" t="s">
        <v>138</v>
      </c>
      <c r="E146" s="161" t="s">
        <v>232</v>
      </c>
      <c r="F146" s="218" t="s">
        <v>233</v>
      </c>
      <c r="G146" s="218"/>
      <c r="H146" s="218"/>
      <c r="I146" s="218"/>
      <c r="J146" s="162" t="s">
        <v>221</v>
      </c>
      <c r="K146" s="171">
        <v>0</v>
      </c>
      <c r="L146" s="219">
        <v>0</v>
      </c>
      <c r="M146" s="219"/>
      <c r="N146" s="220">
        <f>ROUND(L146*K146,1)</f>
        <v>0</v>
      </c>
      <c r="O146" s="220"/>
      <c r="P146" s="220"/>
      <c r="Q146" s="220"/>
      <c r="R146" s="134"/>
      <c r="T146" s="164" t="s">
        <v>5</v>
      </c>
      <c r="U146" s="43" t="s">
        <v>37</v>
      </c>
      <c r="V146" s="35"/>
      <c r="W146" s="165">
        <f>V146*K146</f>
        <v>0</v>
      </c>
      <c r="X146" s="165">
        <v>0</v>
      </c>
      <c r="Y146" s="165">
        <f>X146*K146</f>
        <v>0</v>
      </c>
      <c r="Z146" s="165">
        <v>0</v>
      </c>
      <c r="AA146" s="166">
        <f>Z146*K146</f>
        <v>0</v>
      </c>
      <c r="AR146" s="18" t="s">
        <v>142</v>
      </c>
      <c r="AT146" s="18" t="s">
        <v>138</v>
      </c>
      <c r="AU146" s="18" t="s">
        <v>99</v>
      </c>
      <c r="AY146" s="18" t="s">
        <v>137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8" t="s">
        <v>80</v>
      </c>
      <c r="BK146" s="105">
        <f>ROUND(L146*K146,1)</f>
        <v>0</v>
      </c>
      <c r="BL146" s="18" t="s">
        <v>142</v>
      </c>
      <c r="BM146" s="18" t="s">
        <v>234</v>
      </c>
    </row>
    <row r="147" spans="2:63" s="9" customFormat="1" ht="29.85" customHeight="1">
      <c r="B147" s="149"/>
      <c r="C147" s="150"/>
      <c r="D147" s="159" t="s">
        <v>112</v>
      </c>
      <c r="E147" s="159"/>
      <c r="F147" s="159"/>
      <c r="G147" s="159"/>
      <c r="H147" s="159"/>
      <c r="I147" s="159"/>
      <c r="J147" s="159"/>
      <c r="K147" s="159"/>
      <c r="L147" s="159"/>
      <c r="M147" s="159"/>
      <c r="N147" s="250">
        <f>BK147</f>
        <v>0</v>
      </c>
      <c r="O147" s="251"/>
      <c r="P147" s="251"/>
      <c r="Q147" s="251"/>
      <c r="R147" s="152"/>
      <c r="T147" s="153"/>
      <c r="U147" s="150"/>
      <c r="V147" s="150"/>
      <c r="W147" s="154">
        <f>SUM(W148:W149)</f>
        <v>0</v>
      </c>
      <c r="X147" s="150"/>
      <c r="Y147" s="154">
        <f>SUM(Y148:Y149)</f>
        <v>0.0007849999999999999</v>
      </c>
      <c r="Z147" s="150"/>
      <c r="AA147" s="155">
        <f>SUM(AA148:AA149)</f>
        <v>0</v>
      </c>
      <c r="AR147" s="156" t="s">
        <v>99</v>
      </c>
      <c r="AT147" s="157" t="s">
        <v>71</v>
      </c>
      <c r="AU147" s="157" t="s">
        <v>80</v>
      </c>
      <c r="AY147" s="156" t="s">
        <v>137</v>
      </c>
      <c r="BK147" s="158">
        <f>SUM(BK148:BK149)</f>
        <v>0</v>
      </c>
    </row>
    <row r="148" spans="2:65" s="1" customFormat="1" ht="38.25" customHeight="1">
      <c r="B148" s="131"/>
      <c r="C148" s="160" t="s">
        <v>235</v>
      </c>
      <c r="D148" s="160" t="s">
        <v>138</v>
      </c>
      <c r="E148" s="161" t="s">
        <v>236</v>
      </c>
      <c r="F148" s="218" t="s">
        <v>237</v>
      </c>
      <c r="G148" s="218"/>
      <c r="H148" s="218"/>
      <c r="I148" s="218"/>
      <c r="J148" s="162" t="s">
        <v>141</v>
      </c>
      <c r="K148" s="163">
        <v>2.5</v>
      </c>
      <c r="L148" s="219">
        <v>0</v>
      </c>
      <c r="M148" s="219"/>
      <c r="N148" s="220">
        <f>ROUND(L148*K148,1)</f>
        <v>0</v>
      </c>
      <c r="O148" s="220"/>
      <c r="P148" s="220"/>
      <c r="Q148" s="220"/>
      <c r="R148" s="134"/>
      <c r="T148" s="164" t="s">
        <v>5</v>
      </c>
      <c r="U148" s="43" t="s">
        <v>37</v>
      </c>
      <c r="V148" s="35"/>
      <c r="W148" s="165">
        <f>V148*K148</f>
        <v>0</v>
      </c>
      <c r="X148" s="165">
        <v>0.00014</v>
      </c>
      <c r="Y148" s="165">
        <f>X148*K148</f>
        <v>0.00034999999999999994</v>
      </c>
      <c r="Z148" s="165">
        <v>0</v>
      </c>
      <c r="AA148" s="166">
        <f>Z148*K148</f>
        <v>0</v>
      </c>
      <c r="AR148" s="18" t="s">
        <v>142</v>
      </c>
      <c r="AT148" s="18" t="s">
        <v>138</v>
      </c>
      <c r="AU148" s="18" t="s">
        <v>99</v>
      </c>
      <c r="AY148" s="18" t="s">
        <v>137</v>
      </c>
      <c r="BE148" s="105">
        <f>IF(U148="základní",N148,0)</f>
        <v>0</v>
      </c>
      <c r="BF148" s="105">
        <f>IF(U148="snížená",N148,0)</f>
        <v>0</v>
      </c>
      <c r="BG148" s="105">
        <f>IF(U148="zákl. přenesená",N148,0)</f>
        <v>0</v>
      </c>
      <c r="BH148" s="105">
        <f>IF(U148="sníž. přenesená",N148,0)</f>
        <v>0</v>
      </c>
      <c r="BI148" s="105">
        <f>IF(U148="nulová",N148,0)</f>
        <v>0</v>
      </c>
      <c r="BJ148" s="18" t="s">
        <v>80</v>
      </c>
      <c r="BK148" s="105">
        <f>ROUND(L148*K148,1)</f>
        <v>0</v>
      </c>
      <c r="BL148" s="18" t="s">
        <v>142</v>
      </c>
      <c r="BM148" s="18" t="s">
        <v>238</v>
      </c>
    </row>
    <row r="149" spans="2:65" s="1" customFormat="1" ht="38.25" customHeight="1">
      <c r="B149" s="131"/>
      <c r="C149" s="160" t="s">
        <v>239</v>
      </c>
      <c r="D149" s="160" t="s">
        <v>138</v>
      </c>
      <c r="E149" s="161" t="s">
        <v>240</v>
      </c>
      <c r="F149" s="218" t="s">
        <v>241</v>
      </c>
      <c r="G149" s="218"/>
      <c r="H149" s="218"/>
      <c r="I149" s="218"/>
      <c r="J149" s="162" t="s">
        <v>141</v>
      </c>
      <c r="K149" s="163">
        <v>1.5</v>
      </c>
      <c r="L149" s="219">
        <v>0</v>
      </c>
      <c r="M149" s="219"/>
      <c r="N149" s="220">
        <f>ROUND(L149*K149,1)</f>
        <v>0</v>
      </c>
      <c r="O149" s="220"/>
      <c r="P149" s="220"/>
      <c r="Q149" s="220"/>
      <c r="R149" s="134"/>
      <c r="T149" s="164" t="s">
        <v>5</v>
      </c>
      <c r="U149" s="43" t="s">
        <v>37</v>
      </c>
      <c r="V149" s="35"/>
      <c r="W149" s="165">
        <f>V149*K149</f>
        <v>0</v>
      </c>
      <c r="X149" s="165">
        <v>0.00029</v>
      </c>
      <c r="Y149" s="165">
        <f>X149*K149</f>
        <v>0.000435</v>
      </c>
      <c r="Z149" s="165">
        <v>0</v>
      </c>
      <c r="AA149" s="166">
        <f>Z149*K149</f>
        <v>0</v>
      </c>
      <c r="AR149" s="18" t="s">
        <v>142</v>
      </c>
      <c r="AT149" s="18" t="s">
        <v>138</v>
      </c>
      <c r="AU149" s="18" t="s">
        <v>99</v>
      </c>
      <c r="AY149" s="18" t="s">
        <v>137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8" t="s">
        <v>80</v>
      </c>
      <c r="BK149" s="105">
        <f>ROUND(L149*K149,1)</f>
        <v>0</v>
      </c>
      <c r="BL149" s="18" t="s">
        <v>142</v>
      </c>
      <c r="BM149" s="18" t="s">
        <v>242</v>
      </c>
    </row>
    <row r="150" spans="2:63" s="9" customFormat="1" ht="37.35" customHeight="1">
      <c r="B150" s="149"/>
      <c r="C150" s="150"/>
      <c r="D150" s="151" t="s">
        <v>113</v>
      </c>
      <c r="E150" s="151"/>
      <c r="F150" s="151"/>
      <c r="G150" s="151"/>
      <c r="H150" s="151"/>
      <c r="I150" s="151"/>
      <c r="J150" s="151"/>
      <c r="K150" s="151"/>
      <c r="L150" s="151"/>
      <c r="M150" s="151"/>
      <c r="N150" s="252">
        <f>BK150</f>
        <v>0</v>
      </c>
      <c r="O150" s="253"/>
      <c r="P150" s="253"/>
      <c r="Q150" s="253"/>
      <c r="R150" s="152"/>
      <c r="T150" s="153"/>
      <c r="U150" s="150"/>
      <c r="V150" s="150"/>
      <c r="W150" s="154">
        <f>SUM(W151:W155)</f>
        <v>0</v>
      </c>
      <c r="X150" s="150"/>
      <c r="Y150" s="154">
        <f>SUM(Y151:Y155)</f>
        <v>0</v>
      </c>
      <c r="Z150" s="150"/>
      <c r="AA150" s="155">
        <f>SUM(AA151:AA155)</f>
        <v>0</v>
      </c>
      <c r="AR150" s="156" t="s">
        <v>151</v>
      </c>
      <c r="AT150" s="157" t="s">
        <v>71</v>
      </c>
      <c r="AU150" s="157" t="s">
        <v>72</v>
      </c>
      <c r="AY150" s="156" t="s">
        <v>137</v>
      </c>
      <c r="BK150" s="158">
        <f>SUM(BK151:BK155)</f>
        <v>0</v>
      </c>
    </row>
    <row r="151" spans="2:65" s="1" customFormat="1" ht="16.5" customHeight="1">
      <c r="B151" s="131"/>
      <c r="C151" s="160" t="s">
        <v>243</v>
      </c>
      <c r="D151" s="160" t="s">
        <v>138</v>
      </c>
      <c r="E151" s="161" t="s">
        <v>244</v>
      </c>
      <c r="F151" s="218" t="s">
        <v>245</v>
      </c>
      <c r="G151" s="218"/>
      <c r="H151" s="218"/>
      <c r="I151" s="218"/>
      <c r="J151" s="162" t="s">
        <v>212</v>
      </c>
      <c r="K151" s="163">
        <v>1</v>
      </c>
      <c r="L151" s="219">
        <v>0</v>
      </c>
      <c r="M151" s="219"/>
      <c r="N151" s="220">
        <f>ROUND(L151*K151,1)</f>
        <v>0</v>
      </c>
      <c r="O151" s="220"/>
      <c r="P151" s="220"/>
      <c r="Q151" s="220"/>
      <c r="R151" s="134"/>
      <c r="T151" s="164" t="s">
        <v>5</v>
      </c>
      <c r="U151" s="43" t="s">
        <v>37</v>
      </c>
      <c r="V151" s="35"/>
      <c r="W151" s="165">
        <f>V151*K151</f>
        <v>0</v>
      </c>
      <c r="X151" s="165">
        <v>0</v>
      </c>
      <c r="Y151" s="165">
        <f>X151*K151</f>
        <v>0</v>
      </c>
      <c r="Z151" s="165">
        <v>0</v>
      </c>
      <c r="AA151" s="166">
        <f>Z151*K151</f>
        <v>0</v>
      </c>
      <c r="AR151" s="18" t="s">
        <v>142</v>
      </c>
      <c r="AT151" s="18" t="s">
        <v>138</v>
      </c>
      <c r="AU151" s="18" t="s">
        <v>80</v>
      </c>
      <c r="AY151" s="18" t="s">
        <v>137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8" t="s">
        <v>80</v>
      </c>
      <c r="BK151" s="105">
        <f>ROUND(L151*K151,1)</f>
        <v>0</v>
      </c>
      <c r="BL151" s="18" t="s">
        <v>142</v>
      </c>
      <c r="BM151" s="18" t="s">
        <v>246</v>
      </c>
    </row>
    <row r="152" spans="2:65" s="1" customFormat="1" ht="25.5" customHeight="1">
      <c r="B152" s="131"/>
      <c r="C152" s="160" t="s">
        <v>247</v>
      </c>
      <c r="D152" s="160" t="s">
        <v>138</v>
      </c>
      <c r="E152" s="161" t="s">
        <v>248</v>
      </c>
      <c r="F152" s="218" t="s">
        <v>249</v>
      </c>
      <c r="G152" s="218"/>
      <c r="H152" s="218"/>
      <c r="I152" s="218"/>
      <c r="J152" s="162" t="s">
        <v>212</v>
      </c>
      <c r="K152" s="163">
        <v>1</v>
      </c>
      <c r="L152" s="219">
        <v>0</v>
      </c>
      <c r="M152" s="219"/>
      <c r="N152" s="220">
        <f>ROUND(L152*K152,1)</f>
        <v>0</v>
      </c>
      <c r="O152" s="220"/>
      <c r="P152" s="220"/>
      <c r="Q152" s="220"/>
      <c r="R152" s="134"/>
      <c r="T152" s="164" t="s">
        <v>5</v>
      </c>
      <c r="U152" s="43" t="s">
        <v>37</v>
      </c>
      <c r="V152" s="35"/>
      <c r="W152" s="165">
        <f>V152*K152</f>
        <v>0</v>
      </c>
      <c r="X152" s="165">
        <v>0</v>
      </c>
      <c r="Y152" s="165">
        <f>X152*K152</f>
        <v>0</v>
      </c>
      <c r="Z152" s="165">
        <v>0</v>
      </c>
      <c r="AA152" s="166">
        <f>Z152*K152</f>
        <v>0</v>
      </c>
      <c r="AR152" s="18" t="s">
        <v>250</v>
      </c>
      <c r="AT152" s="18" t="s">
        <v>138</v>
      </c>
      <c r="AU152" s="18" t="s">
        <v>80</v>
      </c>
      <c r="AY152" s="18" t="s">
        <v>137</v>
      </c>
      <c r="BE152" s="105">
        <f>IF(U152="základní",N152,0)</f>
        <v>0</v>
      </c>
      <c r="BF152" s="105">
        <f>IF(U152="snížená",N152,0)</f>
        <v>0</v>
      </c>
      <c r="BG152" s="105">
        <f>IF(U152="zákl. přenesená",N152,0)</f>
        <v>0</v>
      </c>
      <c r="BH152" s="105">
        <f>IF(U152="sníž. přenesená",N152,0)</f>
        <v>0</v>
      </c>
      <c r="BI152" s="105">
        <f>IF(U152="nulová",N152,0)</f>
        <v>0</v>
      </c>
      <c r="BJ152" s="18" t="s">
        <v>80</v>
      </c>
      <c r="BK152" s="105">
        <f>ROUND(L152*K152,1)</f>
        <v>0</v>
      </c>
      <c r="BL152" s="18" t="s">
        <v>250</v>
      </c>
      <c r="BM152" s="18" t="s">
        <v>251</v>
      </c>
    </row>
    <row r="153" spans="2:65" s="1" customFormat="1" ht="16.5" customHeight="1">
      <c r="B153" s="131"/>
      <c r="C153" s="160" t="s">
        <v>252</v>
      </c>
      <c r="D153" s="160" t="s">
        <v>138</v>
      </c>
      <c r="E153" s="161" t="s">
        <v>253</v>
      </c>
      <c r="F153" s="218" t="s">
        <v>254</v>
      </c>
      <c r="G153" s="218"/>
      <c r="H153" s="218"/>
      <c r="I153" s="218"/>
      <c r="J153" s="162" t="s">
        <v>212</v>
      </c>
      <c r="K153" s="163">
        <v>1</v>
      </c>
      <c r="L153" s="219">
        <v>0</v>
      </c>
      <c r="M153" s="219"/>
      <c r="N153" s="220">
        <f>ROUND(L153*K153,1)</f>
        <v>0</v>
      </c>
      <c r="O153" s="220"/>
      <c r="P153" s="220"/>
      <c r="Q153" s="220"/>
      <c r="R153" s="134"/>
      <c r="T153" s="164" t="s">
        <v>5</v>
      </c>
      <c r="U153" s="43" t="s">
        <v>37</v>
      </c>
      <c r="V153" s="35"/>
      <c r="W153" s="165">
        <f>V153*K153</f>
        <v>0</v>
      </c>
      <c r="X153" s="165">
        <v>0</v>
      </c>
      <c r="Y153" s="165">
        <f>X153*K153</f>
        <v>0</v>
      </c>
      <c r="Z153" s="165">
        <v>0</v>
      </c>
      <c r="AA153" s="166">
        <f>Z153*K153</f>
        <v>0</v>
      </c>
      <c r="AR153" s="18" t="s">
        <v>250</v>
      </c>
      <c r="AT153" s="18" t="s">
        <v>138</v>
      </c>
      <c r="AU153" s="18" t="s">
        <v>80</v>
      </c>
      <c r="AY153" s="18" t="s">
        <v>137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8" t="s">
        <v>80</v>
      </c>
      <c r="BK153" s="105">
        <f>ROUND(L153*K153,1)</f>
        <v>0</v>
      </c>
      <c r="BL153" s="18" t="s">
        <v>250</v>
      </c>
      <c r="BM153" s="18" t="s">
        <v>255</v>
      </c>
    </row>
    <row r="154" spans="2:65" s="1" customFormat="1" ht="25.5" customHeight="1">
      <c r="B154" s="131"/>
      <c r="C154" s="160" t="s">
        <v>256</v>
      </c>
      <c r="D154" s="160" t="s">
        <v>138</v>
      </c>
      <c r="E154" s="161" t="s">
        <v>257</v>
      </c>
      <c r="F154" s="218" t="s">
        <v>258</v>
      </c>
      <c r="G154" s="218"/>
      <c r="H154" s="218"/>
      <c r="I154" s="218"/>
      <c r="J154" s="162" t="s">
        <v>212</v>
      </c>
      <c r="K154" s="163">
        <v>1</v>
      </c>
      <c r="L154" s="219">
        <v>0</v>
      </c>
      <c r="M154" s="219"/>
      <c r="N154" s="220">
        <f>ROUND(L154*K154,1)</f>
        <v>0</v>
      </c>
      <c r="O154" s="220"/>
      <c r="P154" s="220"/>
      <c r="Q154" s="220"/>
      <c r="R154" s="134"/>
      <c r="T154" s="164" t="s">
        <v>5</v>
      </c>
      <c r="U154" s="43" t="s">
        <v>37</v>
      </c>
      <c r="V154" s="35"/>
      <c r="W154" s="165">
        <f>V154*K154</f>
        <v>0</v>
      </c>
      <c r="X154" s="165">
        <v>0</v>
      </c>
      <c r="Y154" s="165">
        <f>X154*K154</f>
        <v>0</v>
      </c>
      <c r="Z154" s="165">
        <v>0</v>
      </c>
      <c r="AA154" s="166">
        <f>Z154*K154</f>
        <v>0</v>
      </c>
      <c r="AR154" s="18" t="s">
        <v>250</v>
      </c>
      <c r="AT154" s="18" t="s">
        <v>138</v>
      </c>
      <c r="AU154" s="18" t="s">
        <v>80</v>
      </c>
      <c r="AY154" s="18" t="s">
        <v>137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8" t="s">
        <v>80</v>
      </c>
      <c r="BK154" s="105">
        <f>ROUND(L154*K154,1)</f>
        <v>0</v>
      </c>
      <c r="BL154" s="18" t="s">
        <v>250</v>
      </c>
      <c r="BM154" s="18" t="s">
        <v>259</v>
      </c>
    </row>
    <row r="155" spans="2:65" s="1" customFormat="1" ht="16.5" customHeight="1">
      <c r="B155" s="131"/>
      <c r="C155" s="160" t="s">
        <v>260</v>
      </c>
      <c r="D155" s="160" t="s">
        <v>138</v>
      </c>
      <c r="E155" s="161" t="s">
        <v>261</v>
      </c>
      <c r="F155" s="218" t="s">
        <v>262</v>
      </c>
      <c r="G155" s="218"/>
      <c r="H155" s="218"/>
      <c r="I155" s="218"/>
      <c r="J155" s="162" t="s">
        <v>212</v>
      </c>
      <c r="K155" s="163">
        <v>1</v>
      </c>
      <c r="L155" s="219">
        <v>0</v>
      </c>
      <c r="M155" s="219"/>
      <c r="N155" s="220">
        <f>ROUND(L155*K155,1)</f>
        <v>0</v>
      </c>
      <c r="O155" s="220"/>
      <c r="P155" s="220"/>
      <c r="Q155" s="220"/>
      <c r="R155" s="134"/>
      <c r="T155" s="164" t="s">
        <v>5</v>
      </c>
      <c r="U155" s="43" t="s">
        <v>37</v>
      </c>
      <c r="V155" s="35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18" t="s">
        <v>250</v>
      </c>
      <c r="AT155" s="18" t="s">
        <v>138</v>
      </c>
      <c r="AU155" s="18" t="s">
        <v>80</v>
      </c>
      <c r="AY155" s="18" t="s">
        <v>137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8" t="s">
        <v>80</v>
      </c>
      <c r="BK155" s="105">
        <f>ROUND(L155*K155,1)</f>
        <v>0</v>
      </c>
      <c r="BL155" s="18" t="s">
        <v>250</v>
      </c>
      <c r="BM155" s="18" t="s">
        <v>263</v>
      </c>
    </row>
    <row r="156" spans="2:63" s="1" customFormat="1" ht="49.9" customHeight="1">
      <c r="B156" s="34"/>
      <c r="C156" s="35"/>
      <c r="D156" s="151" t="s">
        <v>264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221">
        <f>BK156</f>
        <v>0</v>
      </c>
      <c r="O156" s="222"/>
      <c r="P156" s="222"/>
      <c r="Q156" s="222"/>
      <c r="R156" s="36"/>
      <c r="T156" s="172"/>
      <c r="U156" s="55"/>
      <c r="V156" s="55"/>
      <c r="W156" s="55"/>
      <c r="X156" s="55"/>
      <c r="Y156" s="55"/>
      <c r="Z156" s="55"/>
      <c r="AA156" s="57"/>
      <c r="AT156" s="18" t="s">
        <v>71</v>
      </c>
      <c r="AU156" s="18" t="s">
        <v>72</v>
      </c>
      <c r="AY156" s="18" t="s">
        <v>265</v>
      </c>
      <c r="BK156" s="105">
        <v>0</v>
      </c>
    </row>
    <row r="157" spans="2:18" s="1" customFormat="1" ht="6.95" customHeight="1">
      <c r="B157" s="58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60"/>
    </row>
  </sheetData>
  <mergeCells count="164">
    <mergeCell ref="N150:Q15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5:I145"/>
    <mergeCell ref="L145:M145"/>
    <mergeCell ref="N145:Q145"/>
    <mergeCell ref="L146:M146"/>
    <mergeCell ref="N146:Q146"/>
    <mergeCell ref="N143:Q143"/>
    <mergeCell ref="F146:I146"/>
    <mergeCell ref="F149:I149"/>
    <mergeCell ref="F148:I148"/>
    <mergeCell ref="L148:M148"/>
    <mergeCell ref="N148:Q148"/>
    <mergeCell ref="L149:M149"/>
    <mergeCell ref="N149:Q149"/>
    <mergeCell ref="N147:Q147"/>
    <mergeCell ref="L141:M141"/>
    <mergeCell ref="N141:Q141"/>
    <mergeCell ref="L142:M142"/>
    <mergeCell ref="N142:Q142"/>
    <mergeCell ref="F141:I141"/>
    <mergeCell ref="F144:I144"/>
    <mergeCell ref="F142:I142"/>
    <mergeCell ref="L144:M144"/>
    <mergeCell ref="N144:Q144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F126:I126"/>
    <mergeCell ref="F128:I128"/>
    <mergeCell ref="F127:I127"/>
    <mergeCell ref="L126:M126"/>
    <mergeCell ref="N126:Q126"/>
    <mergeCell ref="L127:M127"/>
    <mergeCell ref="N127:Q127"/>
    <mergeCell ref="L128:M128"/>
    <mergeCell ref="N128:Q128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D100:H100"/>
    <mergeCell ref="N100:Q100"/>
    <mergeCell ref="N101:Q101"/>
    <mergeCell ref="L103:Q103"/>
    <mergeCell ref="C109:Q109"/>
    <mergeCell ref="M114:P114"/>
    <mergeCell ref="F111:P111"/>
    <mergeCell ref="F112:P112"/>
    <mergeCell ref="M116:Q116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F155:I155"/>
    <mergeCell ref="L155:M155"/>
    <mergeCell ref="N155:Q155"/>
    <mergeCell ref="N156:Q15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F154:I154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L154:M154"/>
    <mergeCell ref="N154:Q154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334"/>
  <sheetViews>
    <sheetView showGridLines="0" tabSelected="1" workbookViewId="0" topLeftCell="A1">
      <pane ySplit="1" topLeftCell="A139" activePane="bottomLeft" state="frozen"/>
      <selection pane="bottomLeft" activeCell="AI16" sqref="AI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94</v>
      </c>
      <c r="G1" s="13"/>
      <c r="H1" s="254" t="s">
        <v>95</v>
      </c>
      <c r="I1" s="254"/>
      <c r="J1" s="254"/>
      <c r="K1" s="254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6" t="s">
        <v>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99</v>
      </c>
    </row>
    <row r="4" spans="2:46" ht="36.95" customHeight="1">
      <c r="B4" s="22"/>
      <c r="C4" s="178" t="s">
        <v>100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23"/>
      <c r="T4" s="17" t="s">
        <v>13</v>
      </c>
      <c r="AT4" s="18" t="s">
        <v>6</v>
      </c>
    </row>
    <row r="5" spans="2:18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2:18" ht="25.35" customHeight="1">
      <c r="B6" s="22"/>
      <c r="C6" s="25"/>
      <c r="D6" s="29" t="s">
        <v>19</v>
      </c>
      <c r="E6" s="25"/>
      <c r="F6" s="228" t="str">
        <f>'Rekapitulace stavby'!K6</f>
        <v>Výměna kotle VZ Vyškov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5"/>
      <c r="R6" s="23"/>
    </row>
    <row r="7" spans="2:18" s="1" customFormat="1" ht="32.85" customHeight="1">
      <c r="B7" s="34"/>
      <c r="C7" s="35"/>
      <c r="D7" s="28" t="s">
        <v>101</v>
      </c>
      <c r="E7" s="35"/>
      <c r="F7" s="184" t="s">
        <v>266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5</v>
      </c>
      <c r="P8" s="35"/>
      <c r="Q8" s="35"/>
      <c r="R8" s="36"/>
    </row>
    <row r="9" spans="2:18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55">
        <f>'Rekapitulace stavby'!AN8</f>
        <v>2020</v>
      </c>
      <c r="P9" s="230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182" t="str">
        <f>IF('Rekapitulace stavby'!AN10="","",'Rekapitulace stavby'!AN10)</f>
        <v/>
      </c>
      <c r="P11" s="182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27</v>
      </c>
      <c r="N12" s="35"/>
      <c r="O12" s="182" t="str">
        <f>IF('Rekapitulace stavby'!AN11="","",'Rekapitulace stavby'!AN11)</f>
        <v/>
      </c>
      <c r="P12" s="182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28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56" t="str">
        <f>IF('Rekapitulace stavby'!AN13="","",'Rekapitulace stavby'!AN13)</f>
        <v>Vyplň údaj</v>
      </c>
      <c r="P14" s="182"/>
      <c r="Q14" s="35"/>
      <c r="R14" s="36"/>
    </row>
    <row r="15" spans="2:18" s="1" customFormat="1" ht="18" customHeight="1">
      <c r="B15" s="34"/>
      <c r="C15" s="35"/>
      <c r="D15" s="35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29" t="s">
        <v>27</v>
      </c>
      <c r="N15" s="35"/>
      <c r="O15" s="256" t="str">
        <f>IF('Rekapitulace stavby'!AN14="","",'Rekapitulace stavby'!AN14)</f>
        <v>Vyplň údaj</v>
      </c>
      <c r="P15" s="182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182" t="str">
        <f>IF('Rekapitulace stavby'!AN16="","",'Rekapitulace stavby'!AN16)</f>
        <v/>
      </c>
      <c r="P17" s="182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27</v>
      </c>
      <c r="N18" s="35"/>
      <c r="O18" s="182" t="str">
        <f>IF('Rekapitulace stavby'!AN17="","",'Rekapitulace stavby'!AN17)</f>
        <v/>
      </c>
      <c r="P18" s="182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31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182" t="s">
        <v>5</v>
      </c>
      <c r="P20" s="182"/>
      <c r="Q20" s="35"/>
      <c r="R20" s="36"/>
    </row>
    <row r="21" spans="2:18" s="1" customFormat="1" ht="18" customHeight="1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27</v>
      </c>
      <c r="N21" s="35"/>
      <c r="O21" s="182" t="s">
        <v>5</v>
      </c>
      <c r="P21" s="182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89" t="s">
        <v>5</v>
      </c>
      <c r="F24" s="189"/>
      <c r="G24" s="189"/>
      <c r="H24" s="189"/>
      <c r="I24" s="189"/>
      <c r="J24" s="189"/>
      <c r="K24" s="189"/>
      <c r="L24" s="18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103</v>
      </c>
      <c r="E27" s="35"/>
      <c r="F27" s="35"/>
      <c r="G27" s="35"/>
      <c r="H27" s="35"/>
      <c r="I27" s="35"/>
      <c r="J27" s="35"/>
      <c r="K27" s="35"/>
      <c r="L27" s="35"/>
      <c r="M27" s="190">
        <f>N88</f>
        <v>0</v>
      </c>
      <c r="N27" s="190"/>
      <c r="O27" s="190"/>
      <c r="P27" s="190"/>
      <c r="Q27" s="35"/>
      <c r="R27" s="36"/>
    </row>
    <row r="28" spans="2:18" s="1" customFormat="1" ht="14.45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190">
        <f>N104</f>
        <v>0</v>
      </c>
      <c r="N28" s="190"/>
      <c r="O28" s="190"/>
      <c r="P28" s="190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35</v>
      </c>
      <c r="E30" s="35"/>
      <c r="F30" s="35"/>
      <c r="G30" s="35"/>
      <c r="H30" s="35"/>
      <c r="I30" s="35"/>
      <c r="J30" s="35"/>
      <c r="K30" s="35"/>
      <c r="L30" s="35"/>
      <c r="M30" s="223">
        <f>ROUND(M27+M28,1)</f>
        <v>0</v>
      </c>
      <c r="N30" s="224"/>
      <c r="O30" s="224"/>
      <c r="P30" s="224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17" t="s">
        <v>38</v>
      </c>
      <c r="H32" s="225">
        <f>(SUM(BE104:BE111)+SUM(BE129:BE332))</f>
        <v>0</v>
      </c>
      <c r="I32" s="224"/>
      <c r="J32" s="224"/>
      <c r="K32" s="35"/>
      <c r="L32" s="35"/>
      <c r="M32" s="225">
        <f>ROUND((SUM(BE104:BE111)+SUM(BE129:BE332)),1)*F32</f>
        <v>0</v>
      </c>
      <c r="N32" s="224"/>
      <c r="O32" s="224"/>
      <c r="P32" s="224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17" t="s">
        <v>38</v>
      </c>
      <c r="H33" s="225">
        <f>(SUM(BF104:BF111)+SUM(BF129:BF332))</f>
        <v>0</v>
      </c>
      <c r="I33" s="224"/>
      <c r="J33" s="224"/>
      <c r="K33" s="35"/>
      <c r="L33" s="35"/>
      <c r="M33" s="225">
        <f>ROUND((SUM(BF104:BF111)+SUM(BF129:BF332)),1)*F33</f>
        <v>0</v>
      </c>
      <c r="N33" s="224"/>
      <c r="O33" s="224"/>
      <c r="P33" s="224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40</v>
      </c>
      <c r="F34" s="42">
        <v>0.21</v>
      </c>
      <c r="G34" s="117" t="s">
        <v>38</v>
      </c>
      <c r="H34" s="225">
        <f>(SUM(BG104:BG111)+SUM(BG129:BG332))</f>
        <v>0</v>
      </c>
      <c r="I34" s="224"/>
      <c r="J34" s="224"/>
      <c r="K34" s="35"/>
      <c r="L34" s="35"/>
      <c r="M34" s="225">
        <v>0</v>
      </c>
      <c r="N34" s="224"/>
      <c r="O34" s="224"/>
      <c r="P34" s="224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41</v>
      </c>
      <c r="F35" s="42">
        <v>0.15</v>
      </c>
      <c r="G35" s="117" t="s">
        <v>38</v>
      </c>
      <c r="H35" s="225">
        <f>(SUM(BH104:BH111)+SUM(BH129:BH332))</f>
        <v>0</v>
      </c>
      <c r="I35" s="224"/>
      <c r="J35" s="224"/>
      <c r="K35" s="35"/>
      <c r="L35" s="35"/>
      <c r="M35" s="225">
        <v>0</v>
      </c>
      <c r="N35" s="224"/>
      <c r="O35" s="224"/>
      <c r="P35" s="224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42</v>
      </c>
      <c r="F36" s="42">
        <v>0</v>
      </c>
      <c r="G36" s="117" t="s">
        <v>38</v>
      </c>
      <c r="H36" s="225">
        <f>(SUM(BI104:BI111)+SUM(BI129:BI332))</f>
        <v>0</v>
      </c>
      <c r="I36" s="224"/>
      <c r="J36" s="224"/>
      <c r="K36" s="35"/>
      <c r="L36" s="35"/>
      <c r="M36" s="225">
        <v>0</v>
      </c>
      <c r="N36" s="224"/>
      <c r="O36" s="224"/>
      <c r="P36" s="224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43</v>
      </c>
      <c r="E38" s="74"/>
      <c r="F38" s="74"/>
      <c r="G38" s="119" t="s">
        <v>44</v>
      </c>
      <c r="H38" s="120" t="s">
        <v>45</v>
      </c>
      <c r="I38" s="74"/>
      <c r="J38" s="74"/>
      <c r="K38" s="74"/>
      <c r="L38" s="226">
        <f>SUM(M30:M36)</f>
        <v>0</v>
      </c>
      <c r="M38" s="226"/>
      <c r="N38" s="226"/>
      <c r="O38" s="226"/>
      <c r="P38" s="227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ht="13.5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ht="13.5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ht="13.5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ht="13.5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ht="13.5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ht="13.5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ht="13.5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ht="13.5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ht="13.5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ht="13.5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ht="13.5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ht="13.5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ht="13.5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ht="13.5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ht="13.5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 ht="13.5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ht="13.5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ht="13.5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ht="13.5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ht="13.5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ht="13.5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ht="13.5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ht="13.5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178" t="s">
        <v>104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28" t="str">
        <f>F6</f>
        <v>Výměna kotle VZ Vyškov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</row>
    <row r="79" spans="2:18" s="1" customFormat="1" ht="36.95" customHeight="1">
      <c r="B79" s="34"/>
      <c r="C79" s="68" t="s">
        <v>101</v>
      </c>
      <c r="D79" s="35"/>
      <c r="E79" s="35"/>
      <c r="F79" s="202" t="str">
        <f>F7</f>
        <v>19-007-02a - D1.4.2 Vytápění (P)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29" t="s">
        <v>22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24</v>
      </c>
      <c r="L81" s="35"/>
      <c r="M81" s="230">
        <f>IF(O9="","",O9)</f>
        <v>2020</v>
      </c>
      <c r="N81" s="230"/>
      <c r="O81" s="230"/>
      <c r="P81" s="230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29" t="s">
        <v>25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30</v>
      </c>
      <c r="L83" s="35"/>
      <c r="M83" s="182" t="str">
        <f>E18</f>
        <v xml:space="preserve"> </v>
      </c>
      <c r="N83" s="182"/>
      <c r="O83" s="182"/>
      <c r="P83" s="182"/>
      <c r="Q83" s="182"/>
      <c r="R83" s="36"/>
    </row>
    <row r="84" spans="2:18" s="1" customFormat="1" ht="14.45" customHeight="1">
      <c r="B84" s="34"/>
      <c r="C84" s="29" t="s">
        <v>28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31</v>
      </c>
      <c r="L84" s="35"/>
      <c r="M84" s="182">
        <f>E21</f>
        <v>0</v>
      </c>
      <c r="N84" s="182"/>
      <c r="O84" s="182"/>
      <c r="P84" s="182"/>
      <c r="Q84" s="182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31" t="s">
        <v>105</v>
      </c>
      <c r="D86" s="232"/>
      <c r="E86" s="232"/>
      <c r="F86" s="232"/>
      <c r="G86" s="232"/>
      <c r="H86" s="113"/>
      <c r="I86" s="113"/>
      <c r="J86" s="113"/>
      <c r="K86" s="113"/>
      <c r="L86" s="113"/>
      <c r="M86" s="113"/>
      <c r="N86" s="231" t="s">
        <v>106</v>
      </c>
      <c r="O86" s="232"/>
      <c r="P86" s="232"/>
      <c r="Q86" s="232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N129</f>
        <v>0</v>
      </c>
      <c r="O88" s="233"/>
      <c r="P88" s="233"/>
      <c r="Q88" s="233"/>
      <c r="R88" s="36"/>
      <c r="AU88" s="18" t="s">
        <v>108</v>
      </c>
    </row>
    <row r="89" spans="2:18" s="6" customFormat="1" ht="24.95" customHeight="1">
      <c r="B89" s="122"/>
      <c r="C89" s="123"/>
      <c r="D89" s="124" t="s">
        <v>109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34">
        <f>N130</f>
        <v>0</v>
      </c>
      <c r="O89" s="235"/>
      <c r="P89" s="235"/>
      <c r="Q89" s="235"/>
      <c r="R89" s="125"/>
    </row>
    <row r="90" spans="2:18" s="7" customFormat="1" ht="19.9" customHeight="1">
      <c r="B90" s="126"/>
      <c r="C90" s="127"/>
      <c r="D90" s="101" t="s">
        <v>267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95">
        <f>N131</f>
        <v>0</v>
      </c>
      <c r="O90" s="236"/>
      <c r="P90" s="236"/>
      <c r="Q90" s="236"/>
      <c r="R90" s="128"/>
    </row>
    <row r="91" spans="2:18" s="7" customFormat="1" ht="19.9" customHeight="1">
      <c r="B91" s="126"/>
      <c r="C91" s="127"/>
      <c r="D91" s="101" t="s">
        <v>268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95">
        <f>N144</f>
        <v>0</v>
      </c>
      <c r="O91" s="236"/>
      <c r="P91" s="236"/>
      <c r="Q91" s="236"/>
      <c r="R91" s="128"/>
    </row>
    <row r="92" spans="2:18" s="7" customFormat="1" ht="19.9" customHeight="1">
      <c r="B92" s="126"/>
      <c r="C92" s="127"/>
      <c r="D92" s="101" t="s">
        <v>269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95">
        <f>N151</f>
        <v>0</v>
      </c>
      <c r="O92" s="236"/>
      <c r="P92" s="236"/>
      <c r="Q92" s="236"/>
      <c r="R92" s="128"/>
    </row>
    <row r="93" spans="2:18" s="7" customFormat="1" ht="19.9" customHeight="1">
      <c r="B93" s="126"/>
      <c r="C93" s="127"/>
      <c r="D93" s="101" t="s">
        <v>270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95">
        <f>N191</f>
        <v>0</v>
      </c>
      <c r="O93" s="236"/>
      <c r="P93" s="236"/>
      <c r="Q93" s="236"/>
      <c r="R93" s="128"/>
    </row>
    <row r="94" spans="2:18" s="7" customFormat="1" ht="19.9" customHeight="1">
      <c r="B94" s="126"/>
      <c r="C94" s="127"/>
      <c r="D94" s="101" t="s">
        <v>271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95">
        <f>N213</f>
        <v>0</v>
      </c>
      <c r="O94" s="236"/>
      <c r="P94" s="236"/>
      <c r="Q94" s="236"/>
      <c r="R94" s="128"/>
    </row>
    <row r="95" spans="2:18" s="7" customFormat="1" ht="19.9" customHeight="1">
      <c r="B95" s="126"/>
      <c r="C95" s="127"/>
      <c r="D95" s="101" t="s">
        <v>272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95">
        <f>N225</f>
        <v>0</v>
      </c>
      <c r="O95" s="236"/>
      <c r="P95" s="236"/>
      <c r="Q95" s="236"/>
      <c r="R95" s="128"/>
    </row>
    <row r="96" spans="2:18" s="7" customFormat="1" ht="19.9" customHeight="1">
      <c r="B96" s="126"/>
      <c r="C96" s="127"/>
      <c r="D96" s="101" t="s">
        <v>273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95">
        <f>N239</f>
        <v>0</v>
      </c>
      <c r="O96" s="236"/>
      <c r="P96" s="236"/>
      <c r="Q96" s="236"/>
      <c r="R96" s="128"/>
    </row>
    <row r="97" spans="2:18" s="7" customFormat="1" ht="19.9" customHeight="1">
      <c r="B97" s="126"/>
      <c r="C97" s="127"/>
      <c r="D97" s="101" t="s">
        <v>274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95">
        <f>N269</f>
        <v>0</v>
      </c>
      <c r="O97" s="236"/>
      <c r="P97" s="236"/>
      <c r="Q97" s="236"/>
      <c r="R97" s="128"/>
    </row>
    <row r="98" spans="2:18" s="7" customFormat="1" ht="19.9" customHeight="1">
      <c r="B98" s="126"/>
      <c r="C98" s="127"/>
      <c r="D98" s="101" t="s">
        <v>275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95">
        <f>N305</f>
        <v>0</v>
      </c>
      <c r="O98" s="236"/>
      <c r="P98" s="236"/>
      <c r="Q98" s="236"/>
      <c r="R98" s="128"/>
    </row>
    <row r="99" spans="2:18" s="7" customFormat="1" ht="19.9" customHeight="1">
      <c r="B99" s="126"/>
      <c r="C99" s="127"/>
      <c r="D99" s="101" t="s">
        <v>111</v>
      </c>
      <c r="E99" s="127"/>
      <c r="F99" s="127"/>
      <c r="G99" s="127"/>
      <c r="H99" s="127"/>
      <c r="I99" s="127"/>
      <c r="J99" s="127"/>
      <c r="K99" s="127"/>
      <c r="L99" s="127"/>
      <c r="M99" s="127"/>
      <c r="N99" s="195">
        <f>N316</f>
        <v>0</v>
      </c>
      <c r="O99" s="236"/>
      <c r="P99" s="236"/>
      <c r="Q99" s="236"/>
      <c r="R99" s="128"/>
    </row>
    <row r="100" spans="2:18" s="7" customFormat="1" ht="19.9" customHeight="1">
      <c r="B100" s="126"/>
      <c r="C100" s="127"/>
      <c r="D100" s="101" t="s">
        <v>112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195">
        <f>N320</f>
        <v>0</v>
      </c>
      <c r="O100" s="236"/>
      <c r="P100" s="236"/>
      <c r="Q100" s="236"/>
      <c r="R100" s="128"/>
    </row>
    <row r="101" spans="2:18" s="6" customFormat="1" ht="24.95" customHeight="1">
      <c r="B101" s="122"/>
      <c r="C101" s="123"/>
      <c r="D101" s="124" t="s">
        <v>113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234">
        <f>N323</f>
        <v>0</v>
      </c>
      <c r="O101" s="235"/>
      <c r="P101" s="235"/>
      <c r="Q101" s="235"/>
      <c r="R101" s="125"/>
    </row>
    <row r="102" spans="2:18" s="6" customFormat="1" ht="24.95" customHeight="1">
      <c r="B102" s="122"/>
      <c r="C102" s="123"/>
      <c r="D102" s="124" t="s">
        <v>276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234">
        <f>N329</f>
        <v>0</v>
      </c>
      <c r="O102" s="235"/>
      <c r="P102" s="235"/>
      <c r="Q102" s="235"/>
      <c r="R102" s="125"/>
    </row>
    <row r="103" spans="2:18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>
      <c r="B104" s="34"/>
      <c r="C104" s="121" t="s">
        <v>114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33">
        <f>ROUND(N105+N106+N107+N108+N109+N110,1)</f>
        <v>0</v>
      </c>
      <c r="O104" s="237"/>
      <c r="P104" s="237"/>
      <c r="Q104" s="237"/>
      <c r="R104" s="36"/>
      <c r="T104" s="129"/>
      <c r="U104" s="130" t="s">
        <v>36</v>
      </c>
    </row>
    <row r="105" spans="2:65" s="1" customFormat="1" ht="18" customHeight="1">
      <c r="B105" s="131"/>
      <c r="C105" s="132"/>
      <c r="D105" s="207" t="s">
        <v>115</v>
      </c>
      <c r="E105" s="238"/>
      <c r="F105" s="238"/>
      <c r="G105" s="238"/>
      <c r="H105" s="238"/>
      <c r="I105" s="132"/>
      <c r="J105" s="132"/>
      <c r="K105" s="132"/>
      <c r="L105" s="132"/>
      <c r="M105" s="132"/>
      <c r="N105" s="194">
        <f>ROUND(N88*T105,1)</f>
        <v>0</v>
      </c>
      <c r="O105" s="239"/>
      <c r="P105" s="239"/>
      <c r="Q105" s="239"/>
      <c r="R105" s="134"/>
      <c r="S105" s="135"/>
      <c r="T105" s="136"/>
      <c r="U105" s="137" t="s">
        <v>37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116</v>
      </c>
      <c r="AZ105" s="135"/>
      <c r="BA105" s="135"/>
      <c r="BB105" s="135"/>
      <c r="BC105" s="135"/>
      <c r="BD105" s="135"/>
      <c r="BE105" s="139">
        <f aca="true" t="shared" si="0" ref="BE105:BE110">IF(U105="základní",N105,0)</f>
        <v>0</v>
      </c>
      <c r="BF105" s="139">
        <f aca="true" t="shared" si="1" ref="BF105:BF110">IF(U105="snížená",N105,0)</f>
        <v>0</v>
      </c>
      <c r="BG105" s="139">
        <f aca="true" t="shared" si="2" ref="BG105:BG110">IF(U105="zákl. přenesená",N105,0)</f>
        <v>0</v>
      </c>
      <c r="BH105" s="139">
        <f aca="true" t="shared" si="3" ref="BH105:BH110">IF(U105="sníž. přenesená",N105,0)</f>
        <v>0</v>
      </c>
      <c r="BI105" s="139">
        <f aca="true" t="shared" si="4" ref="BI105:BI110">IF(U105="nulová",N105,0)</f>
        <v>0</v>
      </c>
      <c r="BJ105" s="138" t="s">
        <v>80</v>
      </c>
      <c r="BK105" s="135"/>
      <c r="BL105" s="135"/>
      <c r="BM105" s="135"/>
    </row>
    <row r="106" spans="2:65" s="1" customFormat="1" ht="18" customHeight="1">
      <c r="B106" s="131"/>
      <c r="C106" s="132"/>
      <c r="D106" s="207" t="s">
        <v>117</v>
      </c>
      <c r="E106" s="238"/>
      <c r="F106" s="238"/>
      <c r="G106" s="238"/>
      <c r="H106" s="238"/>
      <c r="I106" s="132"/>
      <c r="J106" s="132"/>
      <c r="K106" s="132"/>
      <c r="L106" s="132"/>
      <c r="M106" s="132"/>
      <c r="N106" s="194">
        <f>ROUND(N88*T106,1)</f>
        <v>0</v>
      </c>
      <c r="O106" s="239"/>
      <c r="P106" s="239"/>
      <c r="Q106" s="239"/>
      <c r="R106" s="134"/>
      <c r="S106" s="135"/>
      <c r="T106" s="136"/>
      <c r="U106" s="137" t="s">
        <v>37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8" t="s">
        <v>116</v>
      </c>
      <c r="AZ106" s="135"/>
      <c r="BA106" s="135"/>
      <c r="BB106" s="135"/>
      <c r="BC106" s="135"/>
      <c r="BD106" s="135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80</v>
      </c>
      <c r="BK106" s="135"/>
      <c r="BL106" s="135"/>
      <c r="BM106" s="135"/>
    </row>
    <row r="107" spans="2:65" s="1" customFormat="1" ht="18" customHeight="1">
      <c r="B107" s="131"/>
      <c r="C107" s="132"/>
      <c r="D107" s="207" t="s">
        <v>118</v>
      </c>
      <c r="E107" s="238"/>
      <c r="F107" s="238"/>
      <c r="G107" s="238"/>
      <c r="H107" s="238"/>
      <c r="I107" s="132"/>
      <c r="J107" s="132"/>
      <c r="K107" s="132"/>
      <c r="L107" s="132"/>
      <c r="M107" s="132"/>
      <c r="N107" s="194">
        <f>ROUND(N88*T107,1)</f>
        <v>0</v>
      </c>
      <c r="O107" s="239"/>
      <c r="P107" s="239"/>
      <c r="Q107" s="239"/>
      <c r="R107" s="134"/>
      <c r="S107" s="135"/>
      <c r="T107" s="136"/>
      <c r="U107" s="137" t="s">
        <v>37</v>
      </c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8" t="s">
        <v>116</v>
      </c>
      <c r="AZ107" s="135"/>
      <c r="BA107" s="135"/>
      <c r="BB107" s="135"/>
      <c r="BC107" s="135"/>
      <c r="BD107" s="135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80</v>
      </c>
      <c r="BK107" s="135"/>
      <c r="BL107" s="135"/>
      <c r="BM107" s="135"/>
    </row>
    <row r="108" spans="2:65" s="1" customFormat="1" ht="18" customHeight="1">
      <c r="B108" s="131"/>
      <c r="C108" s="132"/>
      <c r="D108" s="207" t="s">
        <v>119</v>
      </c>
      <c r="E108" s="238"/>
      <c r="F108" s="238"/>
      <c r="G108" s="238"/>
      <c r="H108" s="238"/>
      <c r="I108" s="132"/>
      <c r="J108" s="132"/>
      <c r="K108" s="132"/>
      <c r="L108" s="132"/>
      <c r="M108" s="132"/>
      <c r="N108" s="194">
        <f>ROUND(N88*T108,1)</f>
        <v>0</v>
      </c>
      <c r="O108" s="239"/>
      <c r="P108" s="239"/>
      <c r="Q108" s="239"/>
      <c r="R108" s="134"/>
      <c r="S108" s="135"/>
      <c r="T108" s="136"/>
      <c r="U108" s="137" t="s">
        <v>37</v>
      </c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8" t="s">
        <v>116</v>
      </c>
      <c r="AZ108" s="135"/>
      <c r="BA108" s="135"/>
      <c r="BB108" s="135"/>
      <c r="BC108" s="135"/>
      <c r="BD108" s="135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80</v>
      </c>
      <c r="BK108" s="135"/>
      <c r="BL108" s="135"/>
      <c r="BM108" s="135"/>
    </row>
    <row r="109" spans="2:65" s="1" customFormat="1" ht="18" customHeight="1">
      <c r="B109" s="131"/>
      <c r="C109" s="132"/>
      <c r="D109" s="207" t="s">
        <v>120</v>
      </c>
      <c r="E109" s="238"/>
      <c r="F109" s="238"/>
      <c r="G109" s="238"/>
      <c r="H109" s="238"/>
      <c r="I109" s="132"/>
      <c r="J109" s="132"/>
      <c r="K109" s="132"/>
      <c r="L109" s="132"/>
      <c r="M109" s="132"/>
      <c r="N109" s="194">
        <f>ROUND(N88*T109,1)</f>
        <v>0</v>
      </c>
      <c r="O109" s="239"/>
      <c r="P109" s="239"/>
      <c r="Q109" s="239"/>
      <c r="R109" s="134"/>
      <c r="S109" s="135"/>
      <c r="T109" s="136"/>
      <c r="U109" s="137" t="s">
        <v>37</v>
      </c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8" t="s">
        <v>116</v>
      </c>
      <c r="AZ109" s="135"/>
      <c r="BA109" s="135"/>
      <c r="BB109" s="135"/>
      <c r="BC109" s="135"/>
      <c r="BD109" s="135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80</v>
      </c>
      <c r="BK109" s="135"/>
      <c r="BL109" s="135"/>
      <c r="BM109" s="135"/>
    </row>
    <row r="110" spans="2:65" s="1" customFormat="1" ht="18" customHeight="1">
      <c r="B110" s="131"/>
      <c r="C110" s="132"/>
      <c r="D110" s="133" t="s">
        <v>121</v>
      </c>
      <c r="E110" s="132"/>
      <c r="F110" s="132"/>
      <c r="G110" s="132"/>
      <c r="H110" s="132"/>
      <c r="I110" s="132"/>
      <c r="J110" s="132"/>
      <c r="K110" s="132"/>
      <c r="L110" s="132"/>
      <c r="M110" s="132"/>
      <c r="N110" s="194">
        <f>ROUND(N88*T110,1)</f>
        <v>0</v>
      </c>
      <c r="O110" s="239"/>
      <c r="P110" s="239"/>
      <c r="Q110" s="239"/>
      <c r="R110" s="134"/>
      <c r="S110" s="135"/>
      <c r="T110" s="140"/>
      <c r="U110" s="141" t="s">
        <v>37</v>
      </c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8" t="s">
        <v>122</v>
      </c>
      <c r="AZ110" s="135"/>
      <c r="BA110" s="135"/>
      <c r="BB110" s="135"/>
      <c r="BC110" s="135"/>
      <c r="BD110" s="135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80</v>
      </c>
      <c r="BK110" s="135"/>
      <c r="BL110" s="135"/>
      <c r="BM110" s="135"/>
    </row>
    <row r="111" spans="2:18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29.25" customHeight="1">
      <c r="B112" s="34"/>
      <c r="C112" s="112" t="s">
        <v>93</v>
      </c>
      <c r="D112" s="113"/>
      <c r="E112" s="113"/>
      <c r="F112" s="113"/>
      <c r="G112" s="113"/>
      <c r="H112" s="113"/>
      <c r="I112" s="113"/>
      <c r="J112" s="113"/>
      <c r="K112" s="113"/>
      <c r="L112" s="193">
        <f>ROUND(SUM(N88+N104),1)</f>
        <v>0</v>
      </c>
      <c r="M112" s="193"/>
      <c r="N112" s="193"/>
      <c r="O112" s="193"/>
      <c r="P112" s="193"/>
      <c r="Q112" s="193"/>
      <c r="R112" s="36"/>
    </row>
    <row r="113" spans="2:18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7" spans="2:18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95" customHeight="1">
      <c r="B118" s="34"/>
      <c r="C118" s="178" t="s">
        <v>123</v>
      </c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0" customHeight="1">
      <c r="B120" s="34"/>
      <c r="C120" s="29" t="s">
        <v>19</v>
      </c>
      <c r="D120" s="35"/>
      <c r="E120" s="35"/>
      <c r="F120" s="228" t="str">
        <f>F6</f>
        <v>Výměna kotle VZ Vyškov</v>
      </c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35"/>
      <c r="R120" s="36"/>
    </row>
    <row r="121" spans="2:18" s="1" customFormat="1" ht="36.95" customHeight="1">
      <c r="B121" s="34"/>
      <c r="C121" s="68" t="s">
        <v>101</v>
      </c>
      <c r="D121" s="35"/>
      <c r="E121" s="35"/>
      <c r="F121" s="202" t="str">
        <f>F7</f>
        <v>19-007-02a - D1.4.2 Vytápění (P)</v>
      </c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8" customHeight="1">
      <c r="B123" s="34"/>
      <c r="C123" s="29" t="s">
        <v>22</v>
      </c>
      <c r="D123" s="35"/>
      <c r="E123" s="35"/>
      <c r="F123" s="27" t="str">
        <f>F9</f>
        <v xml:space="preserve"> </v>
      </c>
      <c r="G123" s="35"/>
      <c r="H123" s="35"/>
      <c r="I123" s="35"/>
      <c r="J123" s="35"/>
      <c r="K123" s="29" t="s">
        <v>24</v>
      </c>
      <c r="L123" s="35"/>
      <c r="M123" s="230">
        <f>IF(O9="","",O9)</f>
        <v>2020</v>
      </c>
      <c r="N123" s="230"/>
      <c r="O123" s="230"/>
      <c r="P123" s="230"/>
      <c r="Q123" s="35"/>
      <c r="R123" s="36"/>
    </row>
    <row r="124" spans="2:18" s="1" customFormat="1" ht="6.9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15">
      <c r="B125" s="34"/>
      <c r="C125" s="29" t="s">
        <v>25</v>
      </c>
      <c r="D125" s="35"/>
      <c r="E125" s="35"/>
      <c r="F125" s="27" t="str">
        <f>E12</f>
        <v xml:space="preserve"> </v>
      </c>
      <c r="G125" s="35"/>
      <c r="H125" s="35"/>
      <c r="I125" s="35"/>
      <c r="J125" s="35"/>
      <c r="K125" s="29" t="s">
        <v>30</v>
      </c>
      <c r="L125" s="35"/>
      <c r="M125" s="182" t="str">
        <f>E18</f>
        <v xml:space="preserve"> </v>
      </c>
      <c r="N125" s="182"/>
      <c r="O125" s="182"/>
      <c r="P125" s="182"/>
      <c r="Q125" s="182"/>
      <c r="R125" s="36"/>
    </row>
    <row r="126" spans="2:18" s="1" customFormat="1" ht="14.45" customHeight="1">
      <c r="B126" s="34"/>
      <c r="C126" s="29" t="s">
        <v>28</v>
      </c>
      <c r="D126" s="35"/>
      <c r="E126" s="35"/>
      <c r="F126" s="27" t="str">
        <f>IF(E15="","",E15)</f>
        <v>Vyplň údaj</v>
      </c>
      <c r="G126" s="35"/>
      <c r="H126" s="35"/>
      <c r="I126" s="35"/>
      <c r="J126" s="35"/>
      <c r="K126" s="29" t="s">
        <v>31</v>
      </c>
      <c r="L126" s="35"/>
      <c r="M126" s="182">
        <f>E21</f>
        <v>0</v>
      </c>
      <c r="N126" s="182"/>
      <c r="O126" s="182"/>
      <c r="P126" s="182"/>
      <c r="Q126" s="182"/>
      <c r="R126" s="36"/>
    </row>
    <row r="127" spans="2:18" s="1" customFormat="1" ht="10.3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27" s="8" customFormat="1" ht="29.25" customHeight="1">
      <c r="B128" s="142"/>
      <c r="C128" s="143" t="s">
        <v>124</v>
      </c>
      <c r="D128" s="144" t="s">
        <v>125</v>
      </c>
      <c r="E128" s="144" t="s">
        <v>54</v>
      </c>
      <c r="F128" s="240" t="s">
        <v>126</v>
      </c>
      <c r="G128" s="240"/>
      <c r="H128" s="240"/>
      <c r="I128" s="240"/>
      <c r="J128" s="144" t="s">
        <v>127</v>
      </c>
      <c r="K128" s="144" t="s">
        <v>128</v>
      </c>
      <c r="L128" s="240" t="s">
        <v>129</v>
      </c>
      <c r="M128" s="240"/>
      <c r="N128" s="240" t="s">
        <v>106</v>
      </c>
      <c r="O128" s="240"/>
      <c r="P128" s="240"/>
      <c r="Q128" s="241"/>
      <c r="R128" s="145"/>
      <c r="T128" s="75" t="s">
        <v>130</v>
      </c>
      <c r="U128" s="76" t="s">
        <v>36</v>
      </c>
      <c r="V128" s="76" t="s">
        <v>131</v>
      </c>
      <c r="W128" s="76" t="s">
        <v>132</v>
      </c>
      <c r="X128" s="76" t="s">
        <v>133</v>
      </c>
      <c r="Y128" s="76" t="s">
        <v>134</v>
      </c>
      <c r="Z128" s="76" t="s">
        <v>135</v>
      </c>
      <c r="AA128" s="77" t="s">
        <v>136</v>
      </c>
    </row>
    <row r="129" spans="2:63" s="1" customFormat="1" ht="29.25" customHeight="1">
      <c r="B129" s="34"/>
      <c r="C129" s="79" t="s">
        <v>103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242">
        <f>BK129</f>
        <v>0</v>
      </c>
      <c r="O129" s="243"/>
      <c r="P129" s="243"/>
      <c r="Q129" s="243"/>
      <c r="R129" s="36"/>
      <c r="T129" s="78"/>
      <c r="U129" s="50"/>
      <c r="V129" s="50"/>
      <c r="W129" s="146">
        <f>W130+W323+W329+W333</f>
        <v>0</v>
      </c>
      <c r="X129" s="50"/>
      <c r="Y129" s="146">
        <f>Y130+Y323+Y329+Y333</f>
        <v>0.5845578</v>
      </c>
      <c r="Z129" s="50"/>
      <c r="AA129" s="147">
        <f>AA130+AA323+AA329+AA333</f>
        <v>0.90554</v>
      </c>
      <c r="AT129" s="18" t="s">
        <v>71</v>
      </c>
      <c r="AU129" s="18" t="s">
        <v>108</v>
      </c>
      <c r="BK129" s="148">
        <f>BK130+BK323+BK329+BK333</f>
        <v>0</v>
      </c>
    </row>
    <row r="130" spans="2:63" s="9" customFormat="1" ht="37.35" customHeight="1">
      <c r="B130" s="149"/>
      <c r="C130" s="150"/>
      <c r="D130" s="151" t="s">
        <v>109</v>
      </c>
      <c r="E130" s="151"/>
      <c r="F130" s="151"/>
      <c r="G130" s="151"/>
      <c r="H130" s="151"/>
      <c r="I130" s="151"/>
      <c r="J130" s="151"/>
      <c r="K130" s="151"/>
      <c r="L130" s="151"/>
      <c r="M130" s="151"/>
      <c r="N130" s="244">
        <f>BK130</f>
        <v>0</v>
      </c>
      <c r="O130" s="234"/>
      <c r="P130" s="234"/>
      <c r="Q130" s="234"/>
      <c r="R130" s="152"/>
      <c r="T130" s="153"/>
      <c r="U130" s="150"/>
      <c r="V130" s="150"/>
      <c r="W130" s="154">
        <f>W131+W144+W151+W191+W213+W225+W239+W269+W305+W316+W320</f>
        <v>0</v>
      </c>
      <c r="X130" s="150"/>
      <c r="Y130" s="154">
        <f>Y131+Y144+Y151+Y191+Y213+Y225+Y239+Y269+Y305+Y316+Y320</f>
        <v>0.5845578</v>
      </c>
      <c r="Z130" s="150"/>
      <c r="AA130" s="155">
        <f>AA131+AA144+AA151+AA191+AA213+AA225+AA239+AA269+AA305+AA316+AA320</f>
        <v>0.90554</v>
      </c>
      <c r="AR130" s="156" t="s">
        <v>99</v>
      </c>
      <c r="AT130" s="157" t="s">
        <v>71</v>
      </c>
      <c r="AU130" s="157" t="s">
        <v>72</v>
      </c>
      <c r="AY130" s="156" t="s">
        <v>137</v>
      </c>
      <c r="BK130" s="158">
        <f>BK131+BK144+BK151+BK191+BK213+BK225+BK239+BK269+BK305+BK316+BK320</f>
        <v>0</v>
      </c>
    </row>
    <row r="131" spans="2:63" s="9" customFormat="1" ht="19.9" customHeight="1">
      <c r="B131" s="149"/>
      <c r="C131" s="150"/>
      <c r="D131" s="159" t="s">
        <v>267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245">
        <f>BK131</f>
        <v>0</v>
      </c>
      <c r="O131" s="246"/>
      <c r="P131" s="246"/>
      <c r="Q131" s="246"/>
      <c r="R131" s="152"/>
      <c r="T131" s="153"/>
      <c r="U131" s="150"/>
      <c r="V131" s="150"/>
      <c r="W131" s="154">
        <f>SUM(W132:W143)</f>
        <v>0</v>
      </c>
      <c r="X131" s="150"/>
      <c r="Y131" s="154">
        <f>SUM(Y132:Y143)</f>
        <v>0</v>
      </c>
      <c r="Z131" s="150"/>
      <c r="AA131" s="155">
        <f>SUM(AA132:AA143)</f>
        <v>0.45276</v>
      </c>
      <c r="AR131" s="156" t="s">
        <v>99</v>
      </c>
      <c r="AT131" s="157" t="s">
        <v>71</v>
      </c>
      <c r="AU131" s="157" t="s">
        <v>80</v>
      </c>
      <c r="AY131" s="156" t="s">
        <v>137</v>
      </c>
      <c r="BK131" s="158">
        <f>SUM(BK132:BK143)</f>
        <v>0</v>
      </c>
    </row>
    <row r="132" spans="2:65" s="1" customFormat="1" ht="25.5" customHeight="1">
      <c r="B132" s="131"/>
      <c r="C132" s="160" t="s">
        <v>80</v>
      </c>
      <c r="D132" s="160" t="s">
        <v>138</v>
      </c>
      <c r="E132" s="161" t="s">
        <v>277</v>
      </c>
      <c r="F132" s="218" t="s">
        <v>278</v>
      </c>
      <c r="G132" s="218"/>
      <c r="H132" s="218"/>
      <c r="I132" s="218"/>
      <c r="J132" s="162" t="s">
        <v>141</v>
      </c>
      <c r="K132" s="163">
        <v>84</v>
      </c>
      <c r="L132" s="219">
        <v>0</v>
      </c>
      <c r="M132" s="219"/>
      <c r="N132" s="220">
        <f aca="true" t="shared" si="5" ref="N132:N143">ROUND(L132*K132,1)</f>
        <v>0</v>
      </c>
      <c r="O132" s="220"/>
      <c r="P132" s="220"/>
      <c r="Q132" s="220"/>
      <c r="R132" s="134"/>
      <c r="T132" s="164" t="s">
        <v>5</v>
      </c>
      <c r="U132" s="43" t="s">
        <v>37</v>
      </c>
      <c r="V132" s="35"/>
      <c r="W132" s="165">
        <f aca="true" t="shared" si="6" ref="W132:W143">V132*K132</f>
        <v>0</v>
      </c>
      <c r="X132" s="165">
        <v>0</v>
      </c>
      <c r="Y132" s="165">
        <f aca="true" t="shared" si="7" ref="Y132:Y143">X132*K132</f>
        <v>0</v>
      </c>
      <c r="Z132" s="165">
        <v>0.00539</v>
      </c>
      <c r="AA132" s="166">
        <f aca="true" t="shared" si="8" ref="AA132:AA143">Z132*K132</f>
        <v>0.45276</v>
      </c>
      <c r="AR132" s="18" t="s">
        <v>142</v>
      </c>
      <c r="AT132" s="18" t="s">
        <v>138</v>
      </c>
      <c r="AU132" s="18" t="s">
        <v>99</v>
      </c>
      <c r="AY132" s="18" t="s">
        <v>137</v>
      </c>
      <c r="BE132" s="105">
        <f aca="true" t="shared" si="9" ref="BE132:BE143">IF(U132="základní",N132,0)</f>
        <v>0</v>
      </c>
      <c r="BF132" s="105">
        <f aca="true" t="shared" si="10" ref="BF132:BF143">IF(U132="snížená",N132,0)</f>
        <v>0</v>
      </c>
      <c r="BG132" s="105">
        <f aca="true" t="shared" si="11" ref="BG132:BG143">IF(U132="zákl. přenesená",N132,0)</f>
        <v>0</v>
      </c>
      <c r="BH132" s="105">
        <f aca="true" t="shared" si="12" ref="BH132:BH143">IF(U132="sníž. přenesená",N132,0)</f>
        <v>0</v>
      </c>
      <c r="BI132" s="105">
        <f aca="true" t="shared" si="13" ref="BI132:BI143">IF(U132="nulová",N132,0)</f>
        <v>0</v>
      </c>
      <c r="BJ132" s="18" t="s">
        <v>80</v>
      </c>
      <c r="BK132" s="105">
        <f aca="true" t="shared" si="14" ref="BK132:BK143">ROUND(L132*K132,1)</f>
        <v>0</v>
      </c>
      <c r="BL132" s="18" t="s">
        <v>142</v>
      </c>
      <c r="BM132" s="18" t="s">
        <v>279</v>
      </c>
    </row>
    <row r="133" spans="2:65" s="1" customFormat="1" ht="25.5" customHeight="1">
      <c r="B133" s="131"/>
      <c r="C133" s="167" t="s">
        <v>99</v>
      </c>
      <c r="D133" s="167" t="s">
        <v>194</v>
      </c>
      <c r="E133" s="168" t="s">
        <v>280</v>
      </c>
      <c r="F133" s="247" t="s">
        <v>281</v>
      </c>
      <c r="G133" s="247"/>
      <c r="H133" s="247"/>
      <c r="I133" s="247"/>
      <c r="J133" s="169" t="s">
        <v>141</v>
      </c>
      <c r="K133" s="170">
        <v>6</v>
      </c>
      <c r="L133" s="248">
        <v>0</v>
      </c>
      <c r="M133" s="248"/>
      <c r="N133" s="249">
        <f t="shared" si="5"/>
        <v>0</v>
      </c>
      <c r="O133" s="220"/>
      <c r="P133" s="220"/>
      <c r="Q133" s="220"/>
      <c r="R133" s="134"/>
      <c r="T133" s="164" t="s">
        <v>5</v>
      </c>
      <c r="U133" s="43" t="s">
        <v>37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197</v>
      </c>
      <c r="AT133" s="18" t="s">
        <v>194</v>
      </c>
      <c r="AU133" s="18" t="s">
        <v>99</v>
      </c>
      <c r="AY133" s="18" t="s">
        <v>137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80</v>
      </c>
      <c r="BK133" s="105">
        <f t="shared" si="14"/>
        <v>0</v>
      </c>
      <c r="BL133" s="18" t="s">
        <v>142</v>
      </c>
      <c r="BM133" s="18" t="s">
        <v>282</v>
      </c>
    </row>
    <row r="134" spans="2:65" s="1" customFormat="1" ht="25.5" customHeight="1">
      <c r="B134" s="131"/>
      <c r="C134" s="167" t="s">
        <v>147</v>
      </c>
      <c r="D134" s="167" t="s">
        <v>194</v>
      </c>
      <c r="E134" s="168" t="s">
        <v>283</v>
      </c>
      <c r="F134" s="247" t="s">
        <v>284</v>
      </c>
      <c r="G134" s="247"/>
      <c r="H134" s="247"/>
      <c r="I134" s="247"/>
      <c r="J134" s="169" t="s">
        <v>141</v>
      </c>
      <c r="K134" s="170">
        <v>3</v>
      </c>
      <c r="L134" s="248">
        <v>0</v>
      </c>
      <c r="M134" s="248"/>
      <c r="N134" s="249">
        <f t="shared" si="5"/>
        <v>0</v>
      </c>
      <c r="O134" s="220"/>
      <c r="P134" s="220"/>
      <c r="Q134" s="220"/>
      <c r="R134" s="134"/>
      <c r="T134" s="164" t="s">
        <v>5</v>
      </c>
      <c r="U134" s="43" t="s">
        <v>37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197</v>
      </c>
      <c r="AT134" s="18" t="s">
        <v>194</v>
      </c>
      <c r="AU134" s="18" t="s">
        <v>99</v>
      </c>
      <c r="AY134" s="18" t="s">
        <v>137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80</v>
      </c>
      <c r="BK134" s="105">
        <f t="shared" si="14"/>
        <v>0</v>
      </c>
      <c r="BL134" s="18" t="s">
        <v>142</v>
      </c>
      <c r="BM134" s="18" t="s">
        <v>285</v>
      </c>
    </row>
    <row r="135" spans="2:65" s="1" customFormat="1" ht="25.5" customHeight="1">
      <c r="B135" s="131"/>
      <c r="C135" s="167" t="s">
        <v>151</v>
      </c>
      <c r="D135" s="167" t="s">
        <v>194</v>
      </c>
      <c r="E135" s="168" t="s">
        <v>286</v>
      </c>
      <c r="F135" s="247" t="s">
        <v>287</v>
      </c>
      <c r="G135" s="247"/>
      <c r="H135" s="247"/>
      <c r="I135" s="247"/>
      <c r="J135" s="169" t="s">
        <v>141</v>
      </c>
      <c r="K135" s="170">
        <v>6</v>
      </c>
      <c r="L135" s="248">
        <v>0</v>
      </c>
      <c r="M135" s="248"/>
      <c r="N135" s="249">
        <f t="shared" si="5"/>
        <v>0</v>
      </c>
      <c r="O135" s="220"/>
      <c r="P135" s="220"/>
      <c r="Q135" s="220"/>
      <c r="R135" s="134"/>
      <c r="T135" s="164" t="s">
        <v>5</v>
      </c>
      <c r="U135" s="43" t="s">
        <v>37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197</v>
      </c>
      <c r="AT135" s="18" t="s">
        <v>194</v>
      </c>
      <c r="AU135" s="18" t="s">
        <v>99</v>
      </c>
      <c r="AY135" s="18" t="s">
        <v>137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80</v>
      </c>
      <c r="BK135" s="105">
        <f t="shared" si="14"/>
        <v>0</v>
      </c>
      <c r="BL135" s="18" t="s">
        <v>142</v>
      </c>
      <c r="BM135" s="18" t="s">
        <v>288</v>
      </c>
    </row>
    <row r="136" spans="2:65" s="1" customFormat="1" ht="25.5" customHeight="1">
      <c r="B136" s="131"/>
      <c r="C136" s="167" t="s">
        <v>156</v>
      </c>
      <c r="D136" s="167" t="s">
        <v>194</v>
      </c>
      <c r="E136" s="168" t="s">
        <v>289</v>
      </c>
      <c r="F136" s="247" t="s">
        <v>290</v>
      </c>
      <c r="G136" s="247"/>
      <c r="H136" s="247"/>
      <c r="I136" s="247"/>
      <c r="J136" s="169" t="s">
        <v>141</v>
      </c>
      <c r="K136" s="170">
        <v>6</v>
      </c>
      <c r="L136" s="248">
        <v>0</v>
      </c>
      <c r="M136" s="248"/>
      <c r="N136" s="249">
        <f t="shared" si="5"/>
        <v>0</v>
      </c>
      <c r="O136" s="220"/>
      <c r="P136" s="220"/>
      <c r="Q136" s="220"/>
      <c r="R136" s="134"/>
      <c r="T136" s="164" t="s">
        <v>5</v>
      </c>
      <c r="U136" s="43" t="s">
        <v>37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197</v>
      </c>
      <c r="AT136" s="18" t="s">
        <v>194</v>
      </c>
      <c r="AU136" s="18" t="s">
        <v>99</v>
      </c>
      <c r="AY136" s="18" t="s">
        <v>137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80</v>
      </c>
      <c r="BK136" s="105">
        <f t="shared" si="14"/>
        <v>0</v>
      </c>
      <c r="BL136" s="18" t="s">
        <v>142</v>
      </c>
      <c r="BM136" s="18" t="s">
        <v>291</v>
      </c>
    </row>
    <row r="137" spans="2:65" s="1" customFormat="1" ht="25.5" customHeight="1">
      <c r="B137" s="131"/>
      <c r="C137" s="167" t="s">
        <v>161</v>
      </c>
      <c r="D137" s="167" t="s">
        <v>194</v>
      </c>
      <c r="E137" s="168" t="s">
        <v>292</v>
      </c>
      <c r="F137" s="247" t="s">
        <v>293</v>
      </c>
      <c r="G137" s="247"/>
      <c r="H137" s="247"/>
      <c r="I137" s="247"/>
      <c r="J137" s="169" t="s">
        <v>141</v>
      </c>
      <c r="K137" s="170">
        <v>26</v>
      </c>
      <c r="L137" s="248">
        <v>0</v>
      </c>
      <c r="M137" s="248"/>
      <c r="N137" s="249">
        <f t="shared" si="5"/>
        <v>0</v>
      </c>
      <c r="O137" s="220"/>
      <c r="P137" s="220"/>
      <c r="Q137" s="220"/>
      <c r="R137" s="134"/>
      <c r="T137" s="164" t="s">
        <v>5</v>
      </c>
      <c r="U137" s="43" t="s">
        <v>37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197</v>
      </c>
      <c r="AT137" s="18" t="s">
        <v>194</v>
      </c>
      <c r="AU137" s="18" t="s">
        <v>99</v>
      </c>
      <c r="AY137" s="18" t="s">
        <v>137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80</v>
      </c>
      <c r="BK137" s="105">
        <f t="shared" si="14"/>
        <v>0</v>
      </c>
      <c r="BL137" s="18" t="s">
        <v>142</v>
      </c>
      <c r="BM137" s="18" t="s">
        <v>294</v>
      </c>
    </row>
    <row r="138" spans="2:65" s="1" customFormat="1" ht="25.5" customHeight="1">
      <c r="B138" s="131"/>
      <c r="C138" s="167" t="s">
        <v>165</v>
      </c>
      <c r="D138" s="167" t="s">
        <v>194</v>
      </c>
      <c r="E138" s="168" t="s">
        <v>295</v>
      </c>
      <c r="F138" s="247" t="s">
        <v>296</v>
      </c>
      <c r="G138" s="247"/>
      <c r="H138" s="247"/>
      <c r="I138" s="247"/>
      <c r="J138" s="169" t="s">
        <v>141</v>
      </c>
      <c r="K138" s="170">
        <v>48</v>
      </c>
      <c r="L138" s="248">
        <v>0</v>
      </c>
      <c r="M138" s="248"/>
      <c r="N138" s="249">
        <f t="shared" si="5"/>
        <v>0</v>
      </c>
      <c r="O138" s="220"/>
      <c r="P138" s="220"/>
      <c r="Q138" s="220"/>
      <c r="R138" s="134"/>
      <c r="T138" s="164" t="s">
        <v>5</v>
      </c>
      <c r="U138" s="43" t="s">
        <v>37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197</v>
      </c>
      <c r="AT138" s="18" t="s">
        <v>194</v>
      </c>
      <c r="AU138" s="18" t="s">
        <v>99</v>
      </c>
      <c r="AY138" s="18" t="s">
        <v>137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80</v>
      </c>
      <c r="BK138" s="105">
        <f t="shared" si="14"/>
        <v>0</v>
      </c>
      <c r="BL138" s="18" t="s">
        <v>142</v>
      </c>
      <c r="BM138" s="18" t="s">
        <v>297</v>
      </c>
    </row>
    <row r="139" spans="2:65" s="1" customFormat="1" ht="25.5" customHeight="1">
      <c r="B139" s="131"/>
      <c r="C139" s="167" t="s">
        <v>169</v>
      </c>
      <c r="D139" s="167" t="s">
        <v>194</v>
      </c>
      <c r="E139" s="168" t="s">
        <v>298</v>
      </c>
      <c r="F139" s="247" t="s">
        <v>299</v>
      </c>
      <c r="G139" s="247"/>
      <c r="H139" s="247"/>
      <c r="I139" s="247"/>
      <c r="J139" s="169" t="s">
        <v>141</v>
      </c>
      <c r="K139" s="170">
        <v>16</v>
      </c>
      <c r="L139" s="248">
        <v>0</v>
      </c>
      <c r="M139" s="248"/>
      <c r="N139" s="249">
        <f t="shared" si="5"/>
        <v>0</v>
      </c>
      <c r="O139" s="220"/>
      <c r="P139" s="220"/>
      <c r="Q139" s="220"/>
      <c r="R139" s="134"/>
      <c r="T139" s="164" t="s">
        <v>5</v>
      </c>
      <c r="U139" s="43" t="s">
        <v>37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197</v>
      </c>
      <c r="AT139" s="18" t="s">
        <v>194</v>
      </c>
      <c r="AU139" s="18" t="s">
        <v>99</v>
      </c>
      <c r="AY139" s="18" t="s">
        <v>137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80</v>
      </c>
      <c r="BK139" s="105">
        <f t="shared" si="14"/>
        <v>0</v>
      </c>
      <c r="BL139" s="18" t="s">
        <v>142</v>
      </c>
      <c r="BM139" s="18" t="s">
        <v>300</v>
      </c>
    </row>
    <row r="140" spans="2:65" s="1" customFormat="1" ht="25.5" customHeight="1">
      <c r="B140" s="131"/>
      <c r="C140" s="167" t="s">
        <v>173</v>
      </c>
      <c r="D140" s="167" t="s">
        <v>194</v>
      </c>
      <c r="E140" s="168" t="s">
        <v>301</v>
      </c>
      <c r="F140" s="247" t="s">
        <v>302</v>
      </c>
      <c r="G140" s="247"/>
      <c r="H140" s="247"/>
      <c r="I140" s="247"/>
      <c r="J140" s="169" t="s">
        <v>141</v>
      </c>
      <c r="K140" s="170">
        <v>14</v>
      </c>
      <c r="L140" s="248">
        <v>0</v>
      </c>
      <c r="M140" s="248"/>
      <c r="N140" s="249">
        <f t="shared" si="5"/>
        <v>0</v>
      </c>
      <c r="O140" s="220"/>
      <c r="P140" s="220"/>
      <c r="Q140" s="220"/>
      <c r="R140" s="134"/>
      <c r="T140" s="164" t="s">
        <v>5</v>
      </c>
      <c r="U140" s="43" t="s">
        <v>37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197</v>
      </c>
      <c r="AT140" s="18" t="s">
        <v>194</v>
      </c>
      <c r="AU140" s="18" t="s">
        <v>99</v>
      </c>
      <c r="AY140" s="18" t="s">
        <v>137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80</v>
      </c>
      <c r="BK140" s="105">
        <f t="shared" si="14"/>
        <v>0</v>
      </c>
      <c r="BL140" s="18" t="s">
        <v>142</v>
      </c>
      <c r="BM140" s="18" t="s">
        <v>303</v>
      </c>
    </row>
    <row r="141" spans="2:65" s="1" customFormat="1" ht="16.5" customHeight="1">
      <c r="B141" s="131"/>
      <c r="C141" s="160" t="s">
        <v>177</v>
      </c>
      <c r="D141" s="160" t="s">
        <v>138</v>
      </c>
      <c r="E141" s="161" t="s">
        <v>280</v>
      </c>
      <c r="F141" s="218" t="s">
        <v>304</v>
      </c>
      <c r="G141" s="218"/>
      <c r="H141" s="218"/>
      <c r="I141" s="218"/>
      <c r="J141" s="162" t="s">
        <v>141</v>
      </c>
      <c r="K141" s="163">
        <v>21</v>
      </c>
      <c r="L141" s="219">
        <v>0</v>
      </c>
      <c r="M141" s="219"/>
      <c r="N141" s="220">
        <f t="shared" si="5"/>
        <v>0</v>
      </c>
      <c r="O141" s="220"/>
      <c r="P141" s="220"/>
      <c r="Q141" s="220"/>
      <c r="R141" s="134"/>
      <c r="T141" s="164" t="s">
        <v>5</v>
      </c>
      <c r="U141" s="43" t="s">
        <v>37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142</v>
      </c>
      <c r="AT141" s="18" t="s">
        <v>138</v>
      </c>
      <c r="AU141" s="18" t="s">
        <v>99</v>
      </c>
      <c r="AY141" s="18" t="s">
        <v>137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80</v>
      </c>
      <c r="BK141" s="105">
        <f t="shared" si="14"/>
        <v>0</v>
      </c>
      <c r="BL141" s="18" t="s">
        <v>142</v>
      </c>
      <c r="BM141" s="18" t="s">
        <v>305</v>
      </c>
    </row>
    <row r="142" spans="2:65" s="1" customFormat="1" ht="16.5" customHeight="1">
      <c r="B142" s="131"/>
      <c r="C142" s="160" t="s">
        <v>181</v>
      </c>
      <c r="D142" s="160" t="s">
        <v>138</v>
      </c>
      <c r="E142" s="161" t="s">
        <v>283</v>
      </c>
      <c r="F142" s="218" t="s">
        <v>306</v>
      </c>
      <c r="G142" s="218"/>
      <c r="H142" s="218"/>
      <c r="I142" s="218"/>
      <c r="J142" s="162" t="s">
        <v>141</v>
      </c>
      <c r="K142" s="163">
        <v>104</v>
      </c>
      <c r="L142" s="219">
        <v>0</v>
      </c>
      <c r="M142" s="219"/>
      <c r="N142" s="220">
        <f t="shared" si="5"/>
        <v>0</v>
      </c>
      <c r="O142" s="220"/>
      <c r="P142" s="220"/>
      <c r="Q142" s="220"/>
      <c r="R142" s="134"/>
      <c r="T142" s="164" t="s">
        <v>5</v>
      </c>
      <c r="U142" s="43" t="s">
        <v>37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142</v>
      </c>
      <c r="AT142" s="18" t="s">
        <v>138</v>
      </c>
      <c r="AU142" s="18" t="s">
        <v>99</v>
      </c>
      <c r="AY142" s="18" t="s">
        <v>137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80</v>
      </c>
      <c r="BK142" s="105">
        <f t="shared" si="14"/>
        <v>0</v>
      </c>
      <c r="BL142" s="18" t="s">
        <v>142</v>
      </c>
      <c r="BM142" s="18" t="s">
        <v>307</v>
      </c>
    </row>
    <row r="143" spans="2:65" s="1" customFormat="1" ht="25.5" customHeight="1">
      <c r="B143" s="131"/>
      <c r="C143" s="160" t="s">
        <v>185</v>
      </c>
      <c r="D143" s="160" t="s">
        <v>138</v>
      </c>
      <c r="E143" s="161" t="s">
        <v>308</v>
      </c>
      <c r="F143" s="218" t="s">
        <v>309</v>
      </c>
      <c r="G143" s="218"/>
      <c r="H143" s="218"/>
      <c r="I143" s="218"/>
      <c r="J143" s="162" t="s">
        <v>221</v>
      </c>
      <c r="K143" s="171">
        <v>0</v>
      </c>
      <c r="L143" s="219">
        <v>0</v>
      </c>
      <c r="M143" s="219"/>
      <c r="N143" s="220">
        <f t="shared" si="5"/>
        <v>0</v>
      </c>
      <c r="O143" s="220"/>
      <c r="P143" s="220"/>
      <c r="Q143" s="220"/>
      <c r="R143" s="134"/>
      <c r="T143" s="164" t="s">
        <v>5</v>
      </c>
      <c r="U143" s="43" t="s">
        <v>37</v>
      </c>
      <c r="V143" s="35"/>
      <c r="W143" s="165">
        <f t="shared" si="6"/>
        <v>0</v>
      </c>
      <c r="X143" s="165">
        <v>0</v>
      </c>
      <c r="Y143" s="165">
        <f t="shared" si="7"/>
        <v>0</v>
      </c>
      <c r="Z143" s="165">
        <v>0</v>
      </c>
      <c r="AA143" s="166">
        <f t="shared" si="8"/>
        <v>0</v>
      </c>
      <c r="AR143" s="18" t="s">
        <v>142</v>
      </c>
      <c r="AT143" s="18" t="s">
        <v>138</v>
      </c>
      <c r="AU143" s="18" t="s">
        <v>99</v>
      </c>
      <c r="AY143" s="18" t="s">
        <v>137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80</v>
      </c>
      <c r="BK143" s="105">
        <f t="shared" si="14"/>
        <v>0</v>
      </c>
      <c r="BL143" s="18" t="s">
        <v>142</v>
      </c>
      <c r="BM143" s="18" t="s">
        <v>310</v>
      </c>
    </row>
    <row r="144" spans="2:63" s="9" customFormat="1" ht="29.85" customHeight="1">
      <c r="B144" s="149"/>
      <c r="C144" s="150"/>
      <c r="D144" s="159" t="s">
        <v>268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250">
        <f>BK144</f>
        <v>0</v>
      </c>
      <c r="O144" s="251"/>
      <c r="P144" s="251"/>
      <c r="Q144" s="251"/>
      <c r="R144" s="152"/>
      <c r="T144" s="153"/>
      <c r="U144" s="150"/>
      <c r="V144" s="150"/>
      <c r="W144" s="154">
        <f>SUM(W145:W150)</f>
        <v>0</v>
      </c>
      <c r="X144" s="150"/>
      <c r="Y144" s="154">
        <f>SUM(Y145:Y150)</f>
        <v>0.0036000000000000003</v>
      </c>
      <c r="Z144" s="150"/>
      <c r="AA144" s="155">
        <f>SUM(AA145:AA150)</f>
        <v>0</v>
      </c>
      <c r="AR144" s="156" t="s">
        <v>99</v>
      </c>
      <c r="AT144" s="157" t="s">
        <v>71</v>
      </c>
      <c r="AU144" s="157" t="s">
        <v>80</v>
      </c>
      <c r="AY144" s="156" t="s">
        <v>137</v>
      </c>
      <c r="BK144" s="158">
        <f>SUM(BK145:BK150)</f>
        <v>0</v>
      </c>
    </row>
    <row r="145" spans="2:65" s="1" customFormat="1" ht="25.5" customHeight="1">
      <c r="B145" s="131"/>
      <c r="C145" s="160" t="s">
        <v>189</v>
      </c>
      <c r="D145" s="160" t="s">
        <v>138</v>
      </c>
      <c r="E145" s="161" t="s">
        <v>311</v>
      </c>
      <c r="F145" s="218" t="s">
        <v>312</v>
      </c>
      <c r="G145" s="218"/>
      <c r="H145" s="218"/>
      <c r="I145" s="218"/>
      <c r="J145" s="162" t="s">
        <v>141</v>
      </c>
      <c r="K145" s="163">
        <v>10</v>
      </c>
      <c r="L145" s="219">
        <v>0</v>
      </c>
      <c r="M145" s="219"/>
      <c r="N145" s="220">
        <f aca="true" t="shared" si="15" ref="N145:N150">ROUND(L145*K145,1)</f>
        <v>0</v>
      </c>
      <c r="O145" s="220"/>
      <c r="P145" s="220"/>
      <c r="Q145" s="220"/>
      <c r="R145" s="134"/>
      <c r="T145" s="164" t="s">
        <v>5</v>
      </c>
      <c r="U145" s="43" t="s">
        <v>37</v>
      </c>
      <c r="V145" s="35"/>
      <c r="W145" s="165">
        <f aca="true" t="shared" si="16" ref="W145:W150">V145*K145</f>
        <v>0</v>
      </c>
      <c r="X145" s="165">
        <v>0.00036</v>
      </c>
      <c r="Y145" s="165">
        <f aca="true" t="shared" si="17" ref="Y145:Y150">X145*K145</f>
        <v>0.0036000000000000003</v>
      </c>
      <c r="Z145" s="165">
        <v>0</v>
      </c>
      <c r="AA145" s="166">
        <f aca="true" t="shared" si="18" ref="AA145:AA150">Z145*K145</f>
        <v>0</v>
      </c>
      <c r="AR145" s="18" t="s">
        <v>142</v>
      </c>
      <c r="AT145" s="18" t="s">
        <v>138</v>
      </c>
      <c r="AU145" s="18" t="s">
        <v>99</v>
      </c>
      <c r="AY145" s="18" t="s">
        <v>137</v>
      </c>
      <c r="BE145" s="105">
        <f aca="true" t="shared" si="19" ref="BE145:BE150">IF(U145="základní",N145,0)</f>
        <v>0</v>
      </c>
      <c r="BF145" s="105">
        <f aca="true" t="shared" si="20" ref="BF145:BF150">IF(U145="snížená",N145,0)</f>
        <v>0</v>
      </c>
      <c r="BG145" s="105">
        <f aca="true" t="shared" si="21" ref="BG145:BG150">IF(U145="zákl. přenesená",N145,0)</f>
        <v>0</v>
      </c>
      <c r="BH145" s="105">
        <f aca="true" t="shared" si="22" ref="BH145:BH150">IF(U145="sníž. přenesená",N145,0)</f>
        <v>0</v>
      </c>
      <c r="BI145" s="105">
        <f aca="true" t="shared" si="23" ref="BI145:BI150">IF(U145="nulová",N145,0)</f>
        <v>0</v>
      </c>
      <c r="BJ145" s="18" t="s">
        <v>80</v>
      </c>
      <c r="BK145" s="105">
        <f aca="true" t="shared" si="24" ref="BK145:BK150">ROUND(L145*K145,1)</f>
        <v>0</v>
      </c>
      <c r="BL145" s="18" t="s">
        <v>142</v>
      </c>
      <c r="BM145" s="18" t="s">
        <v>313</v>
      </c>
    </row>
    <row r="146" spans="2:65" s="1" customFormat="1" ht="25.5" customHeight="1">
      <c r="B146" s="131"/>
      <c r="C146" s="160" t="s">
        <v>193</v>
      </c>
      <c r="D146" s="160" t="s">
        <v>138</v>
      </c>
      <c r="E146" s="161" t="s">
        <v>314</v>
      </c>
      <c r="F146" s="218" t="s">
        <v>315</v>
      </c>
      <c r="G146" s="218"/>
      <c r="H146" s="218"/>
      <c r="I146" s="218"/>
      <c r="J146" s="162" t="s">
        <v>154</v>
      </c>
      <c r="K146" s="163">
        <v>5</v>
      </c>
      <c r="L146" s="219">
        <v>0</v>
      </c>
      <c r="M146" s="219"/>
      <c r="N146" s="220">
        <f t="shared" si="15"/>
        <v>0</v>
      </c>
      <c r="O146" s="220"/>
      <c r="P146" s="220"/>
      <c r="Q146" s="220"/>
      <c r="R146" s="134"/>
      <c r="T146" s="164" t="s">
        <v>5</v>
      </c>
      <c r="U146" s="43" t="s">
        <v>37</v>
      </c>
      <c r="V146" s="35"/>
      <c r="W146" s="165">
        <f t="shared" si="16"/>
        <v>0</v>
      </c>
      <c r="X146" s="165">
        <v>0</v>
      </c>
      <c r="Y146" s="165">
        <f t="shared" si="17"/>
        <v>0</v>
      </c>
      <c r="Z146" s="165">
        <v>0</v>
      </c>
      <c r="AA146" s="166">
        <f t="shared" si="18"/>
        <v>0</v>
      </c>
      <c r="AR146" s="18" t="s">
        <v>142</v>
      </c>
      <c r="AT146" s="18" t="s">
        <v>138</v>
      </c>
      <c r="AU146" s="18" t="s">
        <v>99</v>
      </c>
      <c r="AY146" s="18" t="s">
        <v>137</v>
      </c>
      <c r="BE146" s="105">
        <f t="shared" si="19"/>
        <v>0</v>
      </c>
      <c r="BF146" s="105">
        <f t="shared" si="20"/>
        <v>0</v>
      </c>
      <c r="BG146" s="105">
        <f t="shared" si="21"/>
        <v>0</v>
      </c>
      <c r="BH146" s="105">
        <f t="shared" si="22"/>
        <v>0</v>
      </c>
      <c r="BI146" s="105">
        <f t="shared" si="23"/>
        <v>0</v>
      </c>
      <c r="BJ146" s="18" t="s">
        <v>80</v>
      </c>
      <c r="BK146" s="105">
        <f t="shared" si="24"/>
        <v>0</v>
      </c>
      <c r="BL146" s="18" t="s">
        <v>142</v>
      </c>
      <c r="BM146" s="18" t="s">
        <v>316</v>
      </c>
    </row>
    <row r="147" spans="2:65" s="1" customFormat="1" ht="25.5" customHeight="1">
      <c r="B147" s="131"/>
      <c r="C147" s="160" t="s">
        <v>11</v>
      </c>
      <c r="D147" s="160" t="s">
        <v>138</v>
      </c>
      <c r="E147" s="161" t="s">
        <v>317</v>
      </c>
      <c r="F147" s="218" t="s">
        <v>318</v>
      </c>
      <c r="G147" s="218"/>
      <c r="H147" s="218"/>
      <c r="I147" s="218"/>
      <c r="J147" s="162" t="s">
        <v>141</v>
      </c>
      <c r="K147" s="163">
        <v>10</v>
      </c>
      <c r="L147" s="219">
        <v>0</v>
      </c>
      <c r="M147" s="219"/>
      <c r="N147" s="220">
        <f t="shared" si="15"/>
        <v>0</v>
      </c>
      <c r="O147" s="220"/>
      <c r="P147" s="220"/>
      <c r="Q147" s="220"/>
      <c r="R147" s="134"/>
      <c r="T147" s="164" t="s">
        <v>5</v>
      </c>
      <c r="U147" s="43" t="s">
        <v>37</v>
      </c>
      <c r="V147" s="35"/>
      <c r="W147" s="165">
        <f t="shared" si="16"/>
        <v>0</v>
      </c>
      <c r="X147" s="165">
        <v>0</v>
      </c>
      <c r="Y147" s="165">
        <f t="shared" si="17"/>
        <v>0</v>
      </c>
      <c r="Z147" s="165">
        <v>0</v>
      </c>
      <c r="AA147" s="166">
        <f t="shared" si="18"/>
        <v>0</v>
      </c>
      <c r="AR147" s="18" t="s">
        <v>142</v>
      </c>
      <c r="AT147" s="18" t="s">
        <v>138</v>
      </c>
      <c r="AU147" s="18" t="s">
        <v>99</v>
      </c>
      <c r="AY147" s="18" t="s">
        <v>137</v>
      </c>
      <c r="BE147" s="105">
        <f t="shared" si="19"/>
        <v>0</v>
      </c>
      <c r="BF147" s="105">
        <f t="shared" si="20"/>
        <v>0</v>
      </c>
      <c r="BG147" s="105">
        <f t="shared" si="21"/>
        <v>0</v>
      </c>
      <c r="BH147" s="105">
        <f t="shared" si="22"/>
        <v>0</v>
      </c>
      <c r="BI147" s="105">
        <f t="shared" si="23"/>
        <v>0</v>
      </c>
      <c r="BJ147" s="18" t="s">
        <v>80</v>
      </c>
      <c r="BK147" s="105">
        <f t="shared" si="24"/>
        <v>0</v>
      </c>
      <c r="BL147" s="18" t="s">
        <v>142</v>
      </c>
      <c r="BM147" s="18" t="s">
        <v>319</v>
      </c>
    </row>
    <row r="148" spans="2:65" s="1" customFormat="1" ht="38.25" customHeight="1">
      <c r="B148" s="131"/>
      <c r="C148" s="167" t="s">
        <v>142</v>
      </c>
      <c r="D148" s="167" t="s">
        <v>194</v>
      </c>
      <c r="E148" s="168" t="s">
        <v>320</v>
      </c>
      <c r="F148" s="247" t="s">
        <v>321</v>
      </c>
      <c r="G148" s="247"/>
      <c r="H148" s="247"/>
      <c r="I148" s="247"/>
      <c r="J148" s="169" t="s">
        <v>154</v>
      </c>
      <c r="K148" s="170">
        <v>2</v>
      </c>
      <c r="L148" s="248">
        <v>0</v>
      </c>
      <c r="M148" s="248"/>
      <c r="N148" s="249">
        <f t="shared" si="15"/>
        <v>0</v>
      </c>
      <c r="O148" s="220"/>
      <c r="P148" s="220"/>
      <c r="Q148" s="220"/>
      <c r="R148" s="134"/>
      <c r="T148" s="164" t="s">
        <v>5</v>
      </c>
      <c r="U148" s="43" t="s">
        <v>37</v>
      </c>
      <c r="V148" s="35"/>
      <c r="W148" s="165">
        <f t="shared" si="16"/>
        <v>0</v>
      </c>
      <c r="X148" s="165">
        <v>0</v>
      </c>
      <c r="Y148" s="165">
        <f t="shared" si="17"/>
        <v>0</v>
      </c>
      <c r="Z148" s="165">
        <v>0</v>
      </c>
      <c r="AA148" s="166">
        <f t="shared" si="18"/>
        <v>0</v>
      </c>
      <c r="AR148" s="18" t="s">
        <v>197</v>
      </c>
      <c r="AT148" s="18" t="s">
        <v>194</v>
      </c>
      <c r="AU148" s="18" t="s">
        <v>99</v>
      </c>
      <c r="AY148" s="18" t="s">
        <v>137</v>
      </c>
      <c r="BE148" s="105">
        <f t="shared" si="19"/>
        <v>0</v>
      </c>
      <c r="BF148" s="105">
        <f t="shared" si="20"/>
        <v>0</v>
      </c>
      <c r="BG148" s="105">
        <f t="shared" si="21"/>
        <v>0</v>
      </c>
      <c r="BH148" s="105">
        <f t="shared" si="22"/>
        <v>0</v>
      </c>
      <c r="BI148" s="105">
        <f t="shared" si="23"/>
        <v>0</v>
      </c>
      <c r="BJ148" s="18" t="s">
        <v>80</v>
      </c>
      <c r="BK148" s="105">
        <f t="shared" si="24"/>
        <v>0</v>
      </c>
      <c r="BL148" s="18" t="s">
        <v>142</v>
      </c>
      <c r="BM148" s="18" t="s">
        <v>322</v>
      </c>
    </row>
    <row r="149" spans="2:65" s="1" customFormat="1" ht="16.5" customHeight="1">
      <c r="B149" s="131"/>
      <c r="C149" s="160" t="s">
        <v>205</v>
      </c>
      <c r="D149" s="160" t="s">
        <v>138</v>
      </c>
      <c r="E149" s="161" t="s">
        <v>323</v>
      </c>
      <c r="F149" s="218" t="s">
        <v>324</v>
      </c>
      <c r="G149" s="218"/>
      <c r="H149" s="218"/>
      <c r="I149" s="218"/>
      <c r="J149" s="162" t="s">
        <v>154</v>
      </c>
      <c r="K149" s="163">
        <v>2</v>
      </c>
      <c r="L149" s="219">
        <v>0</v>
      </c>
      <c r="M149" s="219"/>
      <c r="N149" s="220">
        <f t="shared" si="15"/>
        <v>0</v>
      </c>
      <c r="O149" s="220"/>
      <c r="P149" s="220"/>
      <c r="Q149" s="220"/>
      <c r="R149" s="134"/>
      <c r="T149" s="164" t="s">
        <v>5</v>
      </c>
      <c r="U149" s="43" t="s">
        <v>37</v>
      </c>
      <c r="V149" s="35"/>
      <c r="W149" s="165">
        <f t="shared" si="16"/>
        <v>0</v>
      </c>
      <c r="X149" s="165">
        <v>0</v>
      </c>
      <c r="Y149" s="165">
        <f t="shared" si="17"/>
        <v>0</v>
      </c>
      <c r="Z149" s="165">
        <v>0</v>
      </c>
      <c r="AA149" s="166">
        <f t="shared" si="18"/>
        <v>0</v>
      </c>
      <c r="AR149" s="18" t="s">
        <v>142</v>
      </c>
      <c r="AT149" s="18" t="s">
        <v>138</v>
      </c>
      <c r="AU149" s="18" t="s">
        <v>99</v>
      </c>
      <c r="AY149" s="18" t="s">
        <v>137</v>
      </c>
      <c r="BE149" s="105">
        <f t="shared" si="19"/>
        <v>0</v>
      </c>
      <c r="BF149" s="105">
        <f t="shared" si="20"/>
        <v>0</v>
      </c>
      <c r="BG149" s="105">
        <f t="shared" si="21"/>
        <v>0</v>
      </c>
      <c r="BH149" s="105">
        <f t="shared" si="22"/>
        <v>0</v>
      </c>
      <c r="BI149" s="105">
        <f t="shared" si="23"/>
        <v>0</v>
      </c>
      <c r="BJ149" s="18" t="s">
        <v>80</v>
      </c>
      <c r="BK149" s="105">
        <f t="shared" si="24"/>
        <v>0</v>
      </c>
      <c r="BL149" s="18" t="s">
        <v>142</v>
      </c>
      <c r="BM149" s="18" t="s">
        <v>325</v>
      </c>
    </row>
    <row r="150" spans="2:65" s="1" customFormat="1" ht="25.5" customHeight="1">
      <c r="B150" s="131"/>
      <c r="C150" s="160" t="s">
        <v>209</v>
      </c>
      <c r="D150" s="160" t="s">
        <v>138</v>
      </c>
      <c r="E150" s="161" t="s">
        <v>326</v>
      </c>
      <c r="F150" s="218" t="s">
        <v>327</v>
      </c>
      <c r="G150" s="218"/>
      <c r="H150" s="218"/>
      <c r="I150" s="218"/>
      <c r="J150" s="162" t="s">
        <v>221</v>
      </c>
      <c r="K150" s="171">
        <v>0</v>
      </c>
      <c r="L150" s="219">
        <v>0</v>
      </c>
      <c r="M150" s="219"/>
      <c r="N150" s="220">
        <f t="shared" si="15"/>
        <v>0</v>
      </c>
      <c r="O150" s="220"/>
      <c r="P150" s="220"/>
      <c r="Q150" s="220"/>
      <c r="R150" s="134"/>
      <c r="T150" s="164" t="s">
        <v>5</v>
      </c>
      <c r="U150" s="43" t="s">
        <v>37</v>
      </c>
      <c r="V150" s="35"/>
      <c r="W150" s="165">
        <f t="shared" si="16"/>
        <v>0</v>
      </c>
      <c r="X150" s="165">
        <v>0</v>
      </c>
      <c r="Y150" s="165">
        <f t="shared" si="17"/>
        <v>0</v>
      </c>
      <c r="Z150" s="165">
        <v>0</v>
      </c>
      <c r="AA150" s="166">
        <f t="shared" si="18"/>
        <v>0</v>
      </c>
      <c r="AR150" s="18" t="s">
        <v>142</v>
      </c>
      <c r="AT150" s="18" t="s">
        <v>138</v>
      </c>
      <c r="AU150" s="18" t="s">
        <v>99</v>
      </c>
      <c r="AY150" s="18" t="s">
        <v>137</v>
      </c>
      <c r="BE150" s="105">
        <f t="shared" si="19"/>
        <v>0</v>
      </c>
      <c r="BF150" s="105">
        <f t="shared" si="20"/>
        <v>0</v>
      </c>
      <c r="BG150" s="105">
        <f t="shared" si="21"/>
        <v>0</v>
      </c>
      <c r="BH150" s="105">
        <f t="shared" si="22"/>
        <v>0</v>
      </c>
      <c r="BI150" s="105">
        <f t="shared" si="23"/>
        <v>0</v>
      </c>
      <c r="BJ150" s="18" t="s">
        <v>80</v>
      </c>
      <c r="BK150" s="105">
        <f t="shared" si="24"/>
        <v>0</v>
      </c>
      <c r="BL150" s="18" t="s">
        <v>142</v>
      </c>
      <c r="BM150" s="18" t="s">
        <v>328</v>
      </c>
    </row>
    <row r="151" spans="2:63" s="9" customFormat="1" ht="29.85" customHeight="1">
      <c r="B151" s="149"/>
      <c r="C151" s="150"/>
      <c r="D151" s="159" t="s">
        <v>269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250">
        <f>BK151</f>
        <v>0</v>
      </c>
      <c r="O151" s="251"/>
      <c r="P151" s="251"/>
      <c r="Q151" s="251"/>
      <c r="R151" s="152"/>
      <c r="T151" s="153"/>
      <c r="U151" s="150"/>
      <c r="V151" s="150"/>
      <c r="W151" s="154">
        <f>SUM(W152:W190)</f>
        <v>0</v>
      </c>
      <c r="X151" s="150"/>
      <c r="Y151" s="154">
        <f>SUM(Y152:Y190)</f>
        <v>0.03944</v>
      </c>
      <c r="Z151" s="150"/>
      <c r="AA151" s="155">
        <f>SUM(AA152:AA190)</f>
        <v>0</v>
      </c>
      <c r="AR151" s="156" t="s">
        <v>99</v>
      </c>
      <c r="AT151" s="157" t="s">
        <v>71</v>
      </c>
      <c r="AU151" s="157" t="s">
        <v>80</v>
      </c>
      <c r="AY151" s="156" t="s">
        <v>137</v>
      </c>
      <c r="BK151" s="158">
        <f>SUM(BK152:BK190)</f>
        <v>0</v>
      </c>
    </row>
    <row r="152" spans="2:65" s="1" customFormat="1" ht="16.5" customHeight="1">
      <c r="B152" s="131"/>
      <c r="C152" s="167" t="s">
        <v>214</v>
      </c>
      <c r="D152" s="167" t="s">
        <v>194</v>
      </c>
      <c r="E152" s="168" t="s">
        <v>329</v>
      </c>
      <c r="F152" s="247" t="s">
        <v>196</v>
      </c>
      <c r="G152" s="247"/>
      <c r="H152" s="247"/>
      <c r="I152" s="247"/>
      <c r="J152" s="169" t="s">
        <v>154</v>
      </c>
      <c r="K152" s="170">
        <v>2</v>
      </c>
      <c r="L152" s="248">
        <v>0</v>
      </c>
      <c r="M152" s="248"/>
      <c r="N152" s="249">
        <f aca="true" t="shared" si="25" ref="N152:N190">ROUND(L152*K152,1)</f>
        <v>0</v>
      </c>
      <c r="O152" s="220"/>
      <c r="P152" s="220"/>
      <c r="Q152" s="220"/>
      <c r="R152" s="134"/>
      <c r="T152" s="164" t="s">
        <v>5</v>
      </c>
      <c r="U152" s="43" t="s">
        <v>37</v>
      </c>
      <c r="V152" s="35"/>
      <c r="W152" s="165">
        <f aca="true" t="shared" si="26" ref="W152:W190">V152*K152</f>
        <v>0</v>
      </c>
      <c r="X152" s="165">
        <v>0</v>
      </c>
      <c r="Y152" s="165">
        <f aca="true" t="shared" si="27" ref="Y152:Y190">X152*K152</f>
        <v>0</v>
      </c>
      <c r="Z152" s="165">
        <v>0</v>
      </c>
      <c r="AA152" s="166">
        <f aca="true" t="shared" si="28" ref="AA152:AA190">Z152*K152</f>
        <v>0</v>
      </c>
      <c r="AR152" s="18" t="s">
        <v>197</v>
      </c>
      <c r="AT152" s="18" t="s">
        <v>194</v>
      </c>
      <c r="AU152" s="18" t="s">
        <v>99</v>
      </c>
      <c r="AY152" s="18" t="s">
        <v>137</v>
      </c>
      <c r="BE152" s="105">
        <f aca="true" t="shared" si="29" ref="BE152:BE190">IF(U152="základní",N152,0)</f>
        <v>0</v>
      </c>
      <c r="BF152" s="105">
        <f aca="true" t="shared" si="30" ref="BF152:BF190">IF(U152="snížená",N152,0)</f>
        <v>0</v>
      </c>
      <c r="BG152" s="105">
        <f aca="true" t="shared" si="31" ref="BG152:BG190">IF(U152="zákl. přenesená",N152,0)</f>
        <v>0</v>
      </c>
      <c r="BH152" s="105">
        <f aca="true" t="shared" si="32" ref="BH152:BH190">IF(U152="sníž. přenesená",N152,0)</f>
        <v>0</v>
      </c>
      <c r="BI152" s="105">
        <f aca="true" t="shared" si="33" ref="BI152:BI190">IF(U152="nulová",N152,0)</f>
        <v>0</v>
      </c>
      <c r="BJ152" s="18" t="s">
        <v>80</v>
      </c>
      <c r="BK152" s="105">
        <f aca="true" t="shared" si="34" ref="BK152:BK190">ROUND(L152*K152,1)</f>
        <v>0</v>
      </c>
      <c r="BL152" s="18" t="s">
        <v>142</v>
      </c>
      <c r="BM152" s="18" t="s">
        <v>330</v>
      </c>
    </row>
    <row r="153" spans="2:65" s="1" customFormat="1" ht="16.5" customHeight="1">
      <c r="B153" s="131"/>
      <c r="C153" s="167" t="s">
        <v>218</v>
      </c>
      <c r="D153" s="167" t="s">
        <v>194</v>
      </c>
      <c r="E153" s="168" t="s">
        <v>331</v>
      </c>
      <c r="F153" s="247" t="s">
        <v>332</v>
      </c>
      <c r="G153" s="247"/>
      <c r="H153" s="247"/>
      <c r="I153" s="247"/>
      <c r="J153" s="169" t="s">
        <v>154</v>
      </c>
      <c r="K153" s="170">
        <v>2</v>
      </c>
      <c r="L153" s="248">
        <v>0</v>
      </c>
      <c r="M153" s="248"/>
      <c r="N153" s="249">
        <f t="shared" si="25"/>
        <v>0</v>
      </c>
      <c r="O153" s="220"/>
      <c r="P153" s="220"/>
      <c r="Q153" s="220"/>
      <c r="R153" s="134"/>
      <c r="T153" s="164" t="s">
        <v>5</v>
      </c>
      <c r="U153" s="43" t="s">
        <v>37</v>
      </c>
      <c r="V153" s="35"/>
      <c r="W153" s="165">
        <f t="shared" si="26"/>
        <v>0</v>
      </c>
      <c r="X153" s="165">
        <v>0</v>
      </c>
      <c r="Y153" s="165">
        <f t="shared" si="27"/>
        <v>0</v>
      </c>
      <c r="Z153" s="165">
        <v>0</v>
      </c>
      <c r="AA153" s="166">
        <f t="shared" si="28"/>
        <v>0</v>
      </c>
      <c r="AR153" s="18" t="s">
        <v>197</v>
      </c>
      <c r="AT153" s="18" t="s">
        <v>194</v>
      </c>
      <c r="AU153" s="18" t="s">
        <v>99</v>
      </c>
      <c r="AY153" s="18" t="s">
        <v>137</v>
      </c>
      <c r="BE153" s="105">
        <f t="shared" si="29"/>
        <v>0</v>
      </c>
      <c r="BF153" s="105">
        <f t="shared" si="30"/>
        <v>0</v>
      </c>
      <c r="BG153" s="105">
        <f t="shared" si="31"/>
        <v>0</v>
      </c>
      <c r="BH153" s="105">
        <f t="shared" si="32"/>
        <v>0</v>
      </c>
      <c r="BI153" s="105">
        <f t="shared" si="33"/>
        <v>0</v>
      </c>
      <c r="BJ153" s="18" t="s">
        <v>80</v>
      </c>
      <c r="BK153" s="105">
        <f t="shared" si="34"/>
        <v>0</v>
      </c>
      <c r="BL153" s="18" t="s">
        <v>142</v>
      </c>
      <c r="BM153" s="18" t="s">
        <v>333</v>
      </c>
    </row>
    <row r="154" spans="2:65" s="1" customFormat="1" ht="16.5" customHeight="1">
      <c r="B154" s="131"/>
      <c r="C154" s="167" t="s">
        <v>10</v>
      </c>
      <c r="D154" s="167" t="s">
        <v>194</v>
      </c>
      <c r="E154" s="168" t="s">
        <v>334</v>
      </c>
      <c r="F154" s="247" t="s">
        <v>335</v>
      </c>
      <c r="G154" s="247"/>
      <c r="H154" s="247"/>
      <c r="I154" s="247"/>
      <c r="J154" s="169" t="s">
        <v>154</v>
      </c>
      <c r="K154" s="170">
        <v>3</v>
      </c>
      <c r="L154" s="248">
        <v>0</v>
      </c>
      <c r="M154" s="248"/>
      <c r="N154" s="249">
        <f t="shared" si="25"/>
        <v>0</v>
      </c>
      <c r="O154" s="220"/>
      <c r="P154" s="220"/>
      <c r="Q154" s="220"/>
      <c r="R154" s="134"/>
      <c r="T154" s="164" t="s">
        <v>5</v>
      </c>
      <c r="U154" s="43" t="s">
        <v>37</v>
      </c>
      <c r="V154" s="35"/>
      <c r="W154" s="165">
        <f t="shared" si="26"/>
        <v>0</v>
      </c>
      <c r="X154" s="165">
        <v>0</v>
      </c>
      <c r="Y154" s="165">
        <f t="shared" si="27"/>
        <v>0</v>
      </c>
      <c r="Z154" s="165">
        <v>0</v>
      </c>
      <c r="AA154" s="166">
        <f t="shared" si="28"/>
        <v>0</v>
      </c>
      <c r="AR154" s="18" t="s">
        <v>197</v>
      </c>
      <c r="AT154" s="18" t="s">
        <v>194</v>
      </c>
      <c r="AU154" s="18" t="s">
        <v>99</v>
      </c>
      <c r="AY154" s="18" t="s">
        <v>137</v>
      </c>
      <c r="BE154" s="105">
        <f t="shared" si="29"/>
        <v>0</v>
      </c>
      <c r="BF154" s="105">
        <f t="shared" si="30"/>
        <v>0</v>
      </c>
      <c r="BG154" s="105">
        <f t="shared" si="31"/>
        <v>0</v>
      </c>
      <c r="BH154" s="105">
        <f t="shared" si="32"/>
        <v>0</v>
      </c>
      <c r="BI154" s="105">
        <f t="shared" si="33"/>
        <v>0</v>
      </c>
      <c r="BJ154" s="18" t="s">
        <v>80</v>
      </c>
      <c r="BK154" s="105">
        <f t="shared" si="34"/>
        <v>0</v>
      </c>
      <c r="BL154" s="18" t="s">
        <v>142</v>
      </c>
      <c r="BM154" s="18" t="s">
        <v>336</v>
      </c>
    </row>
    <row r="155" spans="2:65" s="1" customFormat="1" ht="16.5" customHeight="1">
      <c r="B155" s="131"/>
      <c r="C155" s="167" t="s">
        <v>227</v>
      </c>
      <c r="D155" s="167" t="s">
        <v>194</v>
      </c>
      <c r="E155" s="168" t="s">
        <v>337</v>
      </c>
      <c r="F155" s="247" t="s">
        <v>338</v>
      </c>
      <c r="G155" s="247"/>
      <c r="H155" s="247"/>
      <c r="I155" s="247"/>
      <c r="J155" s="169" t="s">
        <v>154</v>
      </c>
      <c r="K155" s="170">
        <v>1</v>
      </c>
      <c r="L155" s="248">
        <v>0</v>
      </c>
      <c r="M155" s="248"/>
      <c r="N155" s="249">
        <f t="shared" si="25"/>
        <v>0</v>
      </c>
      <c r="O155" s="220"/>
      <c r="P155" s="220"/>
      <c r="Q155" s="220"/>
      <c r="R155" s="134"/>
      <c r="T155" s="164" t="s">
        <v>5</v>
      </c>
      <c r="U155" s="43" t="s">
        <v>37</v>
      </c>
      <c r="V155" s="35"/>
      <c r="W155" s="165">
        <f t="shared" si="26"/>
        <v>0</v>
      </c>
      <c r="X155" s="165">
        <v>0</v>
      </c>
      <c r="Y155" s="165">
        <f t="shared" si="27"/>
        <v>0</v>
      </c>
      <c r="Z155" s="165">
        <v>0</v>
      </c>
      <c r="AA155" s="166">
        <f t="shared" si="28"/>
        <v>0</v>
      </c>
      <c r="AR155" s="18" t="s">
        <v>197</v>
      </c>
      <c r="AT155" s="18" t="s">
        <v>194</v>
      </c>
      <c r="AU155" s="18" t="s">
        <v>99</v>
      </c>
      <c r="AY155" s="18" t="s">
        <v>137</v>
      </c>
      <c r="BE155" s="105">
        <f t="shared" si="29"/>
        <v>0</v>
      </c>
      <c r="BF155" s="105">
        <f t="shared" si="30"/>
        <v>0</v>
      </c>
      <c r="BG155" s="105">
        <f t="shared" si="31"/>
        <v>0</v>
      </c>
      <c r="BH155" s="105">
        <f t="shared" si="32"/>
        <v>0</v>
      </c>
      <c r="BI155" s="105">
        <f t="shared" si="33"/>
        <v>0</v>
      </c>
      <c r="BJ155" s="18" t="s">
        <v>80</v>
      </c>
      <c r="BK155" s="105">
        <f t="shared" si="34"/>
        <v>0</v>
      </c>
      <c r="BL155" s="18" t="s">
        <v>142</v>
      </c>
      <c r="BM155" s="18" t="s">
        <v>339</v>
      </c>
    </row>
    <row r="156" spans="2:65" s="1" customFormat="1" ht="16.5" customHeight="1">
      <c r="B156" s="131"/>
      <c r="C156" s="167" t="s">
        <v>231</v>
      </c>
      <c r="D156" s="167" t="s">
        <v>194</v>
      </c>
      <c r="E156" s="168" t="s">
        <v>340</v>
      </c>
      <c r="F156" s="247" t="s">
        <v>341</v>
      </c>
      <c r="G156" s="247"/>
      <c r="H156" s="247"/>
      <c r="I156" s="247"/>
      <c r="J156" s="169" t="s">
        <v>154</v>
      </c>
      <c r="K156" s="170">
        <v>1</v>
      </c>
      <c r="L156" s="248">
        <v>0</v>
      </c>
      <c r="M156" s="248"/>
      <c r="N156" s="249">
        <f t="shared" si="25"/>
        <v>0</v>
      </c>
      <c r="O156" s="220"/>
      <c r="P156" s="220"/>
      <c r="Q156" s="220"/>
      <c r="R156" s="134"/>
      <c r="T156" s="164" t="s">
        <v>5</v>
      </c>
      <c r="U156" s="43" t="s">
        <v>37</v>
      </c>
      <c r="V156" s="35"/>
      <c r="W156" s="165">
        <f t="shared" si="26"/>
        <v>0</v>
      </c>
      <c r="X156" s="165">
        <v>0</v>
      </c>
      <c r="Y156" s="165">
        <f t="shared" si="27"/>
        <v>0</v>
      </c>
      <c r="Z156" s="165">
        <v>0</v>
      </c>
      <c r="AA156" s="166">
        <f t="shared" si="28"/>
        <v>0</v>
      </c>
      <c r="AR156" s="18" t="s">
        <v>197</v>
      </c>
      <c r="AT156" s="18" t="s">
        <v>194</v>
      </c>
      <c r="AU156" s="18" t="s">
        <v>99</v>
      </c>
      <c r="AY156" s="18" t="s">
        <v>137</v>
      </c>
      <c r="BE156" s="105">
        <f t="shared" si="29"/>
        <v>0</v>
      </c>
      <c r="BF156" s="105">
        <f t="shared" si="30"/>
        <v>0</v>
      </c>
      <c r="BG156" s="105">
        <f t="shared" si="31"/>
        <v>0</v>
      </c>
      <c r="BH156" s="105">
        <f t="shared" si="32"/>
        <v>0</v>
      </c>
      <c r="BI156" s="105">
        <f t="shared" si="33"/>
        <v>0</v>
      </c>
      <c r="BJ156" s="18" t="s">
        <v>80</v>
      </c>
      <c r="BK156" s="105">
        <f t="shared" si="34"/>
        <v>0</v>
      </c>
      <c r="BL156" s="18" t="s">
        <v>142</v>
      </c>
      <c r="BM156" s="18" t="s">
        <v>342</v>
      </c>
    </row>
    <row r="157" spans="2:65" s="1" customFormat="1" ht="16.5" customHeight="1">
      <c r="B157" s="131"/>
      <c r="C157" s="167" t="s">
        <v>235</v>
      </c>
      <c r="D157" s="167" t="s">
        <v>194</v>
      </c>
      <c r="E157" s="168" t="s">
        <v>343</v>
      </c>
      <c r="F157" s="247" t="s">
        <v>344</v>
      </c>
      <c r="G157" s="247"/>
      <c r="H157" s="247"/>
      <c r="I157" s="247"/>
      <c r="J157" s="169" t="s">
        <v>154</v>
      </c>
      <c r="K157" s="170">
        <v>1</v>
      </c>
      <c r="L157" s="248">
        <v>0</v>
      </c>
      <c r="M157" s="248"/>
      <c r="N157" s="249">
        <f t="shared" si="25"/>
        <v>0</v>
      </c>
      <c r="O157" s="220"/>
      <c r="P157" s="220"/>
      <c r="Q157" s="220"/>
      <c r="R157" s="134"/>
      <c r="T157" s="164" t="s">
        <v>5</v>
      </c>
      <c r="U157" s="43" t="s">
        <v>37</v>
      </c>
      <c r="V157" s="35"/>
      <c r="W157" s="165">
        <f t="shared" si="26"/>
        <v>0</v>
      </c>
      <c r="X157" s="165">
        <v>0</v>
      </c>
      <c r="Y157" s="165">
        <f t="shared" si="27"/>
        <v>0</v>
      </c>
      <c r="Z157" s="165">
        <v>0</v>
      </c>
      <c r="AA157" s="166">
        <f t="shared" si="28"/>
        <v>0</v>
      </c>
      <c r="AR157" s="18" t="s">
        <v>197</v>
      </c>
      <c r="AT157" s="18" t="s">
        <v>194</v>
      </c>
      <c r="AU157" s="18" t="s">
        <v>99</v>
      </c>
      <c r="AY157" s="18" t="s">
        <v>137</v>
      </c>
      <c r="BE157" s="105">
        <f t="shared" si="29"/>
        <v>0</v>
      </c>
      <c r="BF157" s="105">
        <f t="shared" si="30"/>
        <v>0</v>
      </c>
      <c r="BG157" s="105">
        <f t="shared" si="31"/>
        <v>0</v>
      </c>
      <c r="BH157" s="105">
        <f t="shared" si="32"/>
        <v>0</v>
      </c>
      <c r="BI157" s="105">
        <f t="shared" si="33"/>
        <v>0</v>
      </c>
      <c r="BJ157" s="18" t="s">
        <v>80</v>
      </c>
      <c r="BK157" s="105">
        <f t="shared" si="34"/>
        <v>0</v>
      </c>
      <c r="BL157" s="18" t="s">
        <v>142</v>
      </c>
      <c r="BM157" s="18" t="s">
        <v>345</v>
      </c>
    </row>
    <row r="158" spans="2:65" s="1" customFormat="1" ht="25.5" customHeight="1">
      <c r="B158" s="131"/>
      <c r="C158" s="167" t="s">
        <v>239</v>
      </c>
      <c r="D158" s="167" t="s">
        <v>194</v>
      </c>
      <c r="E158" s="168" t="s">
        <v>346</v>
      </c>
      <c r="F158" s="247" t="s">
        <v>347</v>
      </c>
      <c r="G158" s="247"/>
      <c r="H158" s="247"/>
      <c r="I158" s="247"/>
      <c r="J158" s="169" t="s">
        <v>154</v>
      </c>
      <c r="K158" s="170">
        <v>1</v>
      </c>
      <c r="L158" s="248">
        <v>0</v>
      </c>
      <c r="M158" s="248"/>
      <c r="N158" s="249">
        <f t="shared" si="25"/>
        <v>0</v>
      </c>
      <c r="O158" s="220"/>
      <c r="P158" s="220"/>
      <c r="Q158" s="220"/>
      <c r="R158" s="134"/>
      <c r="T158" s="164" t="s">
        <v>5</v>
      </c>
      <c r="U158" s="43" t="s">
        <v>37</v>
      </c>
      <c r="V158" s="35"/>
      <c r="W158" s="165">
        <f t="shared" si="26"/>
        <v>0</v>
      </c>
      <c r="X158" s="165">
        <v>0</v>
      </c>
      <c r="Y158" s="165">
        <f t="shared" si="27"/>
        <v>0</v>
      </c>
      <c r="Z158" s="165">
        <v>0</v>
      </c>
      <c r="AA158" s="166">
        <f t="shared" si="28"/>
        <v>0</v>
      </c>
      <c r="AR158" s="18" t="s">
        <v>197</v>
      </c>
      <c r="AT158" s="18" t="s">
        <v>194</v>
      </c>
      <c r="AU158" s="18" t="s">
        <v>99</v>
      </c>
      <c r="AY158" s="18" t="s">
        <v>137</v>
      </c>
      <c r="BE158" s="105">
        <f t="shared" si="29"/>
        <v>0</v>
      </c>
      <c r="BF158" s="105">
        <f t="shared" si="30"/>
        <v>0</v>
      </c>
      <c r="BG158" s="105">
        <f t="shared" si="31"/>
        <v>0</v>
      </c>
      <c r="BH158" s="105">
        <f t="shared" si="32"/>
        <v>0</v>
      </c>
      <c r="BI158" s="105">
        <f t="shared" si="33"/>
        <v>0</v>
      </c>
      <c r="BJ158" s="18" t="s">
        <v>80</v>
      </c>
      <c r="BK158" s="105">
        <f t="shared" si="34"/>
        <v>0</v>
      </c>
      <c r="BL158" s="18" t="s">
        <v>142</v>
      </c>
      <c r="BM158" s="18" t="s">
        <v>348</v>
      </c>
    </row>
    <row r="159" spans="2:65" s="1" customFormat="1" ht="16.5" customHeight="1">
      <c r="B159" s="131"/>
      <c r="C159" s="167" t="s">
        <v>243</v>
      </c>
      <c r="D159" s="167" t="s">
        <v>194</v>
      </c>
      <c r="E159" s="168" t="s">
        <v>349</v>
      </c>
      <c r="F159" s="247" t="s">
        <v>350</v>
      </c>
      <c r="G159" s="247"/>
      <c r="H159" s="247"/>
      <c r="I159" s="247"/>
      <c r="J159" s="169" t="s">
        <v>154</v>
      </c>
      <c r="K159" s="170">
        <v>1</v>
      </c>
      <c r="L159" s="248">
        <v>0</v>
      </c>
      <c r="M159" s="248"/>
      <c r="N159" s="249">
        <f t="shared" si="25"/>
        <v>0</v>
      </c>
      <c r="O159" s="220"/>
      <c r="P159" s="220"/>
      <c r="Q159" s="220"/>
      <c r="R159" s="134"/>
      <c r="T159" s="164" t="s">
        <v>5</v>
      </c>
      <c r="U159" s="43" t="s">
        <v>37</v>
      </c>
      <c r="V159" s="35"/>
      <c r="W159" s="165">
        <f t="shared" si="26"/>
        <v>0</v>
      </c>
      <c r="X159" s="165">
        <v>0</v>
      </c>
      <c r="Y159" s="165">
        <f t="shared" si="27"/>
        <v>0</v>
      </c>
      <c r="Z159" s="165">
        <v>0</v>
      </c>
      <c r="AA159" s="166">
        <f t="shared" si="28"/>
        <v>0</v>
      </c>
      <c r="AR159" s="18" t="s">
        <v>197</v>
      </c>
      <c r="AT159" s="18" t="s">
        <v>194</v>
      </c>
      <c r="AU159" s="18" t="s">
        <v>99</v>
      </c>
      <c r="AY159" s="18" t="s">
        <v>137</v>
      </c>
      <c r="BE159" s="105">
        <f t="shared" si="29"/>
        <v>0</v>
      </c>
      <c r="BF159" s="105">
        <f t="shared" si="30"/>
        <v>0</v>
      </c>
      <c r="BG159" s="105">
        <f t="shared" si="31"/>
        <v>0</v>
      </c>
      <c r="BH159" s="105">
        <f t="shared" si="32"/>
        <v>0</v>
      </c>
      <c r="BI159" s="105">
        <f t="shared" si="33"/>
        <v>0</v>
      </c>
      <c r="BJ159" s="18" t="s">
        <v>80</v>
      </c>
      <c r="BK159" s="105">
        <f t="shared" si="34"/>
        <v>0</v>
      </c>
      <c r="BL159" s="18" t="s">
        <v>142</v>
      </c>
      <c r="BM159" s="18" t="s">
        <v>351</v>
      </c>
    </row>
    <row r="160" spans="2:65" s="1" customFormat="1" ht="16.5" customHeight="1">
      <c r="B160" s="131"/>
      <c r="C160" s="167" t="s">
        <v>247</v>
      </c>
      <c r="D160" s="167" t="s">
        <v>194</v>
      </c>
      <c r="E160" s="168" t="s">
        <v>352</v>
      </c>
      <c r="F160" s="247" t="s">
        <v>353</v>
      </c>
      <c r="G160" s="247"/>
      <c r="H160" s="247"/>
      <c r="I160" s="247"/>
      <c r="J160" s="169" t="s">
        <v>154</v>
      </c>
      <c r="K160" s="170">
        <v>1</v>
      </c>
      <c r="L160" s="248">
        <v>0</v>
      </c>
      <c r="M160" s="248"/>
      <c r="N160" s="249">
        <f t="shared" si="25"/>
        <v>0</v>
      </c>
      <c r="O160" s="220"/>
      <c r="P160" s="220"/>
      <c r="Q160" s="220"/>
      <c r="R160" s="134"/>
      <c r="T160" s="164" t="s">
        <v>5</v>
      </c>
      <c r="U160" s="43" t="s">
        <v>37</v>
      </c>
      <c r="V160" s="35"/>
      <c r="W160" s="165">
        <f t="shared" si="26"/>
        <v>0</v>
      </c>
      <c r="X160" s="165">
        <v>0</v>
      </c>
      <c r="Y160" s="165">
        <f t="shared" si="27"/>
        <v>0</v>
      </c>
      <c r="Z160" s="165">
        <v>0</v>
      </c>
      <c r="AA160" s="166">
        <f t="shared" si="28"/>
        <v>0</v>
      </c>
      <c r="AR160" s="18" t="s">
        <v>197</v>
      </c>
      <c r="AT160" s="18" t="s">
        <v>194</v>
      </c>
      <c r="AU160" s="18" t="s">
        <v>99</v>
      </c>
      <c r="AY160" s="18" t="s">
        <v>137</v>
      </c>
      <c r="BE160" s="105">
        <f t="shared" si="29"/>
        <v>0</v>
      </c>
      <c r="BF160" s="105">
        <f t="shared" si="30"/>
        <v>0</v>
      </c>
      <c r="BG160" s="105">
        <f t="shared" si="31"/>
        <v>0</v>
      </c>
      <c r="BH160" s="105">
        <f t="shared" si="32"/>
        <v>0</v>
      </c>
      <c r="BI160" s="105">
        <f t="shared" si="33"/>
        <v>0</v>
      </c>
      <c r="BJ160" s="18" t="s">
        <v>80</v>
      </c>
      <c r="BK160" s="105">
        <f t="shared" si="34"/>
        <v>0</v>
      </c>
      <c r="BL160" s="18" t="s">
        <v>142</v>
      </c>
      <c r="BM160" s="18" t="s">
        <v>354</v>
      </c>
    </row>
    <row r="161" spans="2:65" s="1" customFormat="1" ht="25.5" customHeight="1">
      <c r="B161" s="131"/>
      <c r="C161" s="167" t="s">
        <v>252</v>
      </c>
      <c r="D161" s="167" t="s">
        <v>194</v>
      </c>
      <c r="E161" s="168" t="s">
        <v>355</v>
      </c>
      <c r="F161" s="247" t="s">
        <v>356</v>
      </c>
      <c r="G161" s="247"/>
      <c r="H161" s="247"/>
      <c r="I161" s="247"/>
      <c r="J161" s="169" t="s">
        <v>154</v>
      </c>
      <c r="K161" s="170">
        <v>1</v>
      </c>
      <c r="L161" s="248">
        <v>0</v>
      </c>
      <c r="M161" s="248"/>
      <c r="N161" s="249">
        <f t="shared" si="25"/>
        <v>0</v>
      </c>
      <c r="O161" s="220"/>
      <c r="P161" s="220"/>
      <c r="Q161" s="220"/>
      <c r="R161" s="134"/>
      <c r="T161" s="164" t="s">
        <v>5</v>
      </c>
      <c r="U161" s="43" t="s">
        <v>37</v>
      </c>
      <c r="V161" s="35"/>
      <c r="W161" s="165">
        <f t="shared" si="26"/>
        <v>0</v>
      </c>
      <c r="X161" s="165">
        <v>0</v>
      </c>
      <c r="Y161" s="165">
        <f t="shared" si="27"/>
        <v>0</v>
      </c>
      <c r="Z161" s="165">
        <v>0</v>
      </c>
      <c r="AA161" s="166">
        <f t="shared" si="28"/>
        <v>0</v>
      </c>
      <c r="AR161" s="18" t="s">
        <v>197</v>
      </c>
      <c r="AT161" s="18" t="s">
        <v>194</v>
      </c>
      <c r="AU161" s="18" t="s">
        <v>99</v>
      </c>
      <c r="AY161" s="18" t="s">
        <v>137</v>
      </c>
      <c r="BE161" s="105">
        <f t="shared" si="29"/>
        <v>0</v>
      </c>
      <c r="BF161" s="105">
        <f t="shared" si="30"/>
        <v>0</v>
      </c>
      <c r="BG161" s="105">
        <f t="shared" si="31"/>
        <v>0</v>
      </c>
      <c r="BH161" s="105">
        <f t="shared" si="32"/>
        <v>0</v>
      </c>
      <c r="BI161" s="105">
        <f t="shared" si="33"/>
        <v>0</v>
      </c>
      <c r="BJ161" s="18" t="s">
        <v>80</v>
      </c>
      <c r="BK161" s="105">
        <f t="shared" si="34"/>
        <v>0</v>
      </c>
      <c r="BL161" s="18" t="s">
        <v>142</v>
      </c>
      <c r="BM161" s="18" t="s">
        <v>357</v>
      </c>
    </row>
    <row r="162" spans="2:65" s="1" customFormat="1" ht="25.5" customHeight="1">
      <c r="B162" s="131"/>
      <c r="C162" s="167" t="s">
        <v>256</v>
      </c>
      <c r="D162" s="167" t="s">
        <v>194</v>
      </c>
      <c r="E162" s="168" t="s">
        <v>358</v>
      </c>
      <c r="F162" s="247" t="s">
        <v>359</v>
      </c>
      <c r="G162" s="247"/>
      <c r="H162" s="247"/>
      <c r="I162" s="247"/>
      <c r="J162" s="169" t="s">
        <v>154</v>
      </c>
      <c r="K162" s="170">
        <v>1</v>
      </c>
      <c r="L162" s="248">
        <v>0</v>
      </c>
      <c r="M162" s="248"/>
      <c r="N162" s="249">
        <f t="shared" si="25"/>
        <v>0</v>
      </c>
      <c r="O162" s="220"/>
      <c r="P162" s="220"/>
      <c r="Q162" s="220"/>
      <c r="R162" s="134"/>
      <c r="T162" s="164" t="s">
        <v>5</v>
      </c>
      <c r="U162" s="43" t="s">
        <v>37</v>
      </c>
      <c r="V162" s="35"/>
      <c r="W162" s="165">
        <f t="shared" si="26"/>
        <v>0</v>
      </c>
      <c r="X162" s="165">
        <v>0</v>
      </c>
      <c r="Y162" s="165">
        <f t="shared" si="27"/>
        <v>0</v>
      </c>
      <c r="Z162" s="165">
        <v>0</v>
      </c>
      <c r="AA162" s="166">
        <f t="shared" si="28"/>
        <v>0</v>
      </c>
      <c r="AR162" s="18" t="s">
        <v>197</v>
      </c>
      <c r="AT162" s="18" t="s">
        <v>194</v>
      </c>
      <c r="AU162" s="18" t="s">
        <v>99</v>
      </c>
      <c r="AY162" s="18" t="s">
        <v>137</v>
      </c>
      <c r="BE162" s="105">
        <f t="shared" si="29"/>
        <v>0</v>
      </c>
      <c r="BF162" s="105">
        <f t="shared" si="30"/>
        <v>0</v>
      </c>
      <c r="BG162" s="105">
        <f t="shared" si="31"/>
        <v>0</v>
      </c>
      <c r="BH162" s="105">
        <f t="shared" si="32"/>
        <v>0</v>
      </c>
      <c r="BI162" s="105">
        <f t="shared" si="33"/>
        <v>0</v>
      </c>
      <c r="BJ162" s="18" t="s">
        <v>80</v>
      </c>
      <c r="BK162" s="105">
        <f t="shared" si="34"/>
        <v>0</v>
      </c>
      <c r="BL162" s="18" t="s">
        <v>142</v>
      </c>
      <c r="BM162" s="18" t="s">
        <v>360</v>
      </c>
    </row>
    <row r="163" spans="2:65" s="1" customFormat="1" ht="16.5" customHeight="1">
      <c r="B163" s="131"/>
      <c r="C163" s="160" t="s">
        <v>260</v>
      </c>
      <c r="D163" s="160" t="s">
        <v>138</v>
      </c>
      <c r="E163" s="161" t="s">
        <v>361</v>
      </c>
      <c r="F163" s="218" t="s">
        <v>216</v>
      </c>
      <c r="G163" s="218"/>
      <c r="H163" s="218"/>
      <c r="I163" s="218"/>
      <c r="J163" s="162" t="s">
        <v>154</v>
      </c>
      <c r="K163" s="163">
        <v>3</v>
      </c>
      <c r="L163" s="219">
        <v>0</v>
      </c>
      <c r="M163" s="219"/>
      <c r="N163" s="220">
        <f t="shared" si="25"/>
        <v>0</v>
      </c>
      <c r="O163" s="220"/>
      <c r="P163" s="220"/>
      <c r="Q163" s="220"/>
      <c r="R163" s="134"/>
      <c r="T163" s="164" t="s">
        <v>5</v>
      </c>
      <c r="U163" s="43" t="s">
        <v>37</v>
      </c>
      <c r="V163" s="35"/>
      <c r="W163" s="165">
        <f t="shared" si="26"/>
        <v>0</v>
      </c>
      <c r="X163" s="165">
        <v>0</v>
      </c>
      <c r="Y163" s="165">
        <f t="shared" si="27"/>
        <v>0</v>
      </c>
      <c r="Z163" s="165">
        <v>0</v>
      </c>
      <c r="AA163" s="166">
        <f t="shared" si="28"/>
        <v>0</v>
      </c>
      <c r="AR163" s="18" t="s">
        <v>142</v>
      </c>
      <c r="AT163" s="18" t="s">
        <v>138</v>
      </c>
      <c r="AU163" s="18" t="s">
        <v>99</v>
      </c>
      <c r="AY163" s="18" t="s">
        <v>137</v>
      </c>
      <c r="BE163" s="105">
        <f t="shared" si="29"/>
        <v>0</v>
      </c>
      <c r="BF163" s="105">
        <f t="shared" si="30"/>
        <v>0</v>
      </c>
      <c r="BG163" s="105">
        <f t="shared" si="31"/>
        <v>0</v>
      </c>
      <c r="BH163" s="105">
        <f t="shared" si="32"/>
        <v>0</v>
      </c>
      <c r="BI163" s="105">
        <f t="shared" si="33"/>
        <v>0</v>
      </c>
      <c r="BJ163" s="18" t="s">
        <v>80</v>
      </c>
      <c r="BK163" s="105">
        <f t="shared" si="34"/>
        <v>0</v>
      </c>
      <c r="BL163" s="18" t="s">
        <v>142</v>
      </c>
      <c r="BM163" s="18" t="s">
        <v>362</v>
      </c>
    </row>
    <row r="164" spans="2:65" s="1" customFormat="1" ht="16.5" customHeight="1">
      <c r="B164" s="131"/>
      <c r="C164" s="160" t="s">
        <v>363</v>
      </c>
      <c r="D164" s="160" t="s">
        <v>138</v>
      </c>
      <c r="E164" s="161" t="s">
        <v>364</v>
      </c>
      <c r="F164" s="218" t="s">
        <v>365</v>
      </c>
      <c r="G164" s="218"/>
      <c r="H164" s="218"/>
      <c r="I164" s="218"/>
      <c r="J164" s="162" t="s">
        <v>154</v>
      </c>
      <c r="K164" s="163">
        <v>1</v>
      </c>
      <c r="L164" s="219">
        <v>0</v>
      </c>
      <c r="M164" s="219"/>
      <c r="N164" s="220">
        <f t="shared" si="25"/>
        <v>0</v>
      </c>
      <c r="O164" s="220"/>
      <c r="P164" s="220"/>
      <c r="Q164" s="220"/>
      <c r="R164" s="134"/>
      <c r="T164" s="164" t="s">
        <v>5</v>
      </c>
      <c r="U164" s="43" t="s">
        <v>37</v>
      </c>
      <c r="V164" s="35"/>
      <c r="W164" s="165">
        <f t="shared" si="26"/>
        <v>0</v>
      </c>
      <c r="X164" s="165">
        <v>0</v>
      </c>
      <c r="Y164" s="165">
        <f t="shared" si="27"/>
        <v>0</v>
      </c>
      <c r="Z164" s="165">
        <v>0</v>
      </c>
      <c r="AA164" s="166">
        <f t="shared" si="28"/>
        <v>0</v>
      </c>
      <c r="AR164" s="18" t="s">
        <v>142</v>
      </c>
      <c r="AT164" s="18" t="s">
        <v>138</v>
      </c>
      <c r="AU164" s="18" t="s">
        <v>99</v>
      </c>
      <c r="AY164" s="18" t="s">
        <v>137</v>
      </c>
      <c r="BE164" s="105">
        <f t="shared" si="29"/>
        <v>0</v>
      </c>
      <c r="BF164" s="105">
        <f t="shared" si="30"/>
        <v>0</v>
      </c>
      <c r="BG164" s="105">
        <f t="shared" si="31"/>
        <v>0</v>
      </c>
      <c r="BH164" s="105">
        <f t="shared" si="32"/>
        <v>0</v>
      </c>
      <c r="BI164" s="105">
        <f t="shared" si="33"/>
        <v>0</v>
      </c>
      <c r="BJ164" s="18" t="s">
        <v>80</v>
      </c>
      <c r="BK164" s="105">
        <f t="shared" si="34"/>
        <v>0</v>
      </c>
      <c r="BL164" s="18" t="s">
        <v>142</v>
      </c>
      <c r="BM164" s="18" t="s">
        <v>366</v>
      </c>
    </row>
    <row r="165" spans="2:65" s="1" customFormat="1" ht="25.5" customHeight="1">
      <c r="B165" s="131"/>
      <c r="C165" s="167" t="s">
        <v>197</v>
      </c>
      <c r="D165" s="167" t="s">
        <v>194</v>
      </c>
      <c r="E165" s="168" t="s">
        <v>367</v>
      </c>
      <c r="F165" s="247" t="s">
        <v>368</v>
      </c>
      <c r="G165" s="247"/>
      <c r="H165" s="247"/>
      <c r="I165" s="247"/>
      <c r="J165" s="169" t="s">
        <v>154</v>
      </c>
      <c r="K165" s="170">
        <v>1</v>
      </c>
      <c r="L165" s="248">
        <v>0</v>
      </c>
      <c r="M165" s="248"/>
      <c r="N165" s="249">
        <f t="shared" si="25"/>
        <v>0</v>
      </c>
      <c r="O165" s="220"/>
      <c r="P165" s="220"/>
      <c r="Q165" s="220"/>
      <c r="R165" s="134"/>
      <c r="T165" s="164" t="s">
        <v>5</v>
      </c>
      <c r="U165" s="43" t="s">
        <v>37</v>
      </c>
      <c r="V165" s="35"/>
      <c r="W165" s="165">
        <f t="shared" si="26"/>
        <v>0</v>
      </c>
      <c r="X165" s="165">
        <v>0</v>
      </c>
      <c r="Y165" s="165">
        <f t="shared" si="27"/>
        <v>0</v>
      </c>
      <c r="Z165" s="165">
        <v>0</v>
      </c>
      <c r="AA165" s="166">
        <f t="shared" si="28"/>
        <v>0</v>
      </c>
      <c r="AR165" s="18" t="s">
        <v>197</v>
      </c>
      <c r="AT165" s="18" t="s">
        <v>194</v>
      </c>
      <c r="AU165" s="18" t="s">
        <v>99</v>
      </c>
      <c r="AY165" s="18" t="s">
        <v>137</v>
      </c>
      <c r="BE165" s="105">
        <f t="shared" si="29"/>
        <v>0</v>
      </c>
      <c r="BF165" s="105">
        <f t="shared" si="30"/>
        <v>0</v>
      </c>
      <c r="BG165" s="105">
        <f t="shared" si="31"/>
        <v>0</v>
      </c>
      <c r="BH165" s="105">
        <f t="shared" si="32"/>
        <v>0</v>
      </c>
      <c r="BI165" s="105">
        <f t="shared" si="33"/>
        <v>0</v>
      </c>
      <c r="BJ165" s="18" t="s">
        <v>80</v>
      </c>
      <c r="BK165" s="105">
        <f t="shared" si="34"/>
        <v>0</v>
      </c>
      <c r="BL165" s="18" t="s">
        <v>142</v>
      </c>
      <c r="BM165" s="18" t="s">
        <v>369</v>
      </c>
    </row>
    <row r="166" spans="2:65" s="1" customFormat="1" ht="25.5" customHeight="1">
      <c r="B166" s="131"/>
      <c r="C166" s="167" t="s">
        <v>370</v>
      </c>
      <c r="D166" s="167" t="s">
        <v>194</v>
      </c>
      <c r="E166" s="168" t="s">
        <v>371</v>
      </c>
      <c r="F166" s="247" t="s">
        <v>372</v>
      </c>
      <c r="G166" s="247"/>
      <c r="H166" s="247"/>
      <c r="I166" s="247"/>
      <c r="J166" s="169" t="s">
        <v>154</v>
      </c>
      <c r="K166" s="170">
        <v>1</v>
      </c>
      <c r="L166" s="248">
        <v>0</v>
      </c>
      <c r="M166" s="248"/>
      <c r="N166" s="249">
        <f t="shared" si="25"/>
        <v>0</v>
      </c>
      <c r="O166" s="220"/>
      <c r="P166" s="220"/>
      <c r="Q166" s="220"/>
      <c r="R166" s="134"/>
      <c r="T166" s="164" t="s">
        <v>5</v>
      </c>
      <c r="U166" s="43" t="s">
        <v>37</v>
      </c>
      <c r="V166" s="35"/>
      <c r="W166" s="165">
        <f t="shared" si="26"/>
        <v>0</v>
      </c>
      <c r="X166" s="165">
        <v>0</v>
      </c>
      <c r="Y166" s="165">
        <f t="shared" si="27"/>
        <v>0</v>
      </c>
      <c r="Z166" s="165">
        <v>0</v>
      </c>
      <c r="AA166" s="166">
        <f t="shared" si="28"/>
        <v>0</v>
      </c>
      <c r="AR166" s="18" t="s">
        <v>197</v>
      </c>
      <c r="AT166" s="18" t="s">
        <v>194</v>
      </c>
      <c r="AU166" s="18" t="s">
        <v>99</v>
      </c>
      <c r="AY166" s="18" t="s">
        <v>137</v>
      </c>
      <c r="BE166" s="105">
        <f t="shared" si="29"/>
        <v>0</v>
      </c>
      <c r="BF166" s="105">
        <f t="shared" si="30"/>
        <v>0</v>
      </c>
      <c r="BG166" s="105">
        <f t="shared" si="31"/>
        <v>0</v>
      </c>
      <c r="BH166" s="105">
        <f t="shared" si="32"/>
        <v>0</v>
      </c>
      <c r="BI166" s="105">
        <f t="shared" si="33"/>
        <v>0</v>
      </c>
      <c r="BJ166" s="18" t="s">
        <v>80</v>
      </c>
      <c r="BK166" s="105">
        <f t="shared" si="34"/>
        <v>0</v>
      </c>
      <c r="BL166" s="18" t="s">
        <v>142</v>
      </c>
      <c r="BM166" s="18" t="s">
        <v>373</v>
      </c>
    </row>
    <row r="167" spans="2:65" s="1" customFormat="1" ht="38.25" customHeight="1">
      <c r="B167" s="131"/>
      <c r="C167" s="167" t="s">
        <v>374</v>
      </c>
      <c r="D167" s="167" t="s">
        <v>194</v>
      </c>
      <c r="E167" s="168" t="s">
        <v>375</v>
      </c>
      <c r="F167" s="247" t="s">
        <v>376</v>
      </c>
      <c r="G167" s="247"/>
      <c r="H167" s="247"/>
      <c r="I167" s="247"/>
      <c r="J167" s="169" t="s">
        <v>154</v>
      </c>
      <c r="K167" s="170">
        <v>1</v>
      </c>
      <c r="L167" s="248">
        <v>0</v>
      </c>
      <c r="M167" s="248"/>
      <c r="N167" s="249">
        <f t="shared" si="25"/>
        <v>0</v>
      </c>
      <c r="O167" s="220"/>
      <c r="P167" s="220"/>
      <c r="Q167" s="220"/>
      <c r="R167" s="134"/>
      <c r="T167" s="164" t="s">
        <v>5</v>
      </c>
      <c r="U167" s="43" t="s">
        <v>37</v>
      </c>
      <c r="V167" s="35"/>
      <c r="W167" s="165">
        <f t="shared" si="26"/>
        <v>0</v>
      </c>
      <c r="X167" s="165">
        <v>0</v>
      </c>
      <c r="Y167" s="165">
        <f t="shared" si="27"/>
        <v>0</v>
      </c>
      <c r="Z167" s="165">
        <v>0</v>
      </c>
      <c r="AA167" s="166">
        <f t="shared" si="28"/>
        <v>0</v>
      </c>
      <c r="AR167" s="18" t="s">
        <v>197</v>
      </c>
      <c r="AT167" s="18" t="s">
        <v>194</v>
      </c>
      <c r="AU167" s="18" t="s">
        <v>99</v>
      </c>
      <c r="AY167" s="18" t="s">
        <v>137</v>
      </c>
      <c r="BE167" s="105">
        <f t="shared" si="29"/>
        <v>0</v>
      </c>
      <c r="BF167" s="105">
        <f t="shared" si="30"/>
        <v>0</v>
      </c>
      <c r="BG167" s="105">
        <f t="shared" si="31"/>
        <v>0</v>
      </c>
      <c r="BH167" s="105">
        <f t="shared" si="32"/>
        <v>0</v>
      </c>
      <c r="BI167" s="105">
        <f t="shared" si="33"/>
        <v>0</v>
      </c>
      <c r="BJ167" s="18" t="s">
        <v>80</v>
      </c>
      <c r="BK167" s="105">
        <f t="shared" si="34"/>
        <v>0</v>
      </c>
      <c r="BL167" s="18" t="s">
        <v>142</v>
      </c>
      <c r="BM167" s="18" t="s">
        <v>377</v>
      </c>
    </row>
    <row r="168" spans="2:65" s="1" customFormat="1" ht="16.5" customHeight="1">
      <c r="B168" s="131"/>
      <c r="C168" s="167" t="s">
        <v>378</v>
      </c>
      <c r="D168" s="167" t="s">
        <v>194</v>
      </c>
      <c r="E168" s="168" t="s">
        <v>379</v>
      </c>
      <c r="F168" s="247" t="s">
        <v>380</v>
      </c>
      <c r="G168" s="247"/>
      <c r="H168" s="247"/>
      <c r="I168" s="247"/>
      <c r="J168" s="169" t="s">
        <v>154</v>
      </c>
      <c r="K168" s="170">
        <v>1</v>
      </c>
      <c r="L168" s="248">
        <v>0</v>
      </c>
      <c r="M168" s="248"/>
      <c r="N168" s="249">
        <f t="shared" si="25"/>
        <v>0</v>
      </c>
      <c r="O168" s="220"/>
      <c r="P168" s="220"/>
      <c r="Q168" s="220"/>
      <c r="R168" s="134"/>
      <c r="T168" s="164" t="s">
        <v>5</v>
      </c>
      <c r="U168" s="43" t="s">
        <v>37</v>
      </c>
      <c r="V168" s="35"/>
      <c r="W168" s="165">
        <f t="shared" si="26"/>
        <v>0</v>
      </c>
      <c r="X168" s="165">
        <v>0</v>
      </c>
      <c r="Y168" s="165">
        <f t="shared" si="27"/>
        <v>0</v>
      </c>
      <c r="Z168" s="165">
        <v>0</v>
      </c>
      <c r="AA168" s="166">
        <f t="shared" si="28"/>
        <v>0</v>
      </c>
      <c r="AR168" s="18" t="s">
        <v>197</v>
      </c>
      <c r="AT168" s="18" t="s">
        <v>194</v>
      </c>
      <c r="AU168" s="18" t="s">
        <v>99</v>
      </c>
      <c r="AY168" s="18" t="s">
        <v>137</v>
      </c>
      <c r="BE168" s="105">
        <f t="shared" si="29"/>
        <v>0</v>
      </c>
      <c r="BF168" s="105">
        <f t="shared" si="30"/>
        <v>0</v>
      </c>
      <c r="BG168" s="105">
        <f t="shared" si="31"/>
        <v>0</v>
      </c>
      <c r="BH168" s="105">
        <f t="shared" si="32"/>
        <v>0</v>
      </c>
      <c r="BI168" s="105">
        <f t="shared" si="33"/>
        <v>0</v>
      </c>
      <c r="BJ168" s="18" t="s">
        <v>80</v>
      </c>
      <c r="BK168" s="105">
        <f t="shared" si="34"/>
        <v>0</v>
      </c>
      <c r="BL168" s="18" t="s">
        <v>142</v>
      </c>
      <c r="BM168" s="18" t="s">
        <v>381</v>
      </c>
    </row>
    <row r="169" spans="2:65" s="1" customFormat="1" ht="16.5" customHeight="1">
      <c r="B169" s="131"/>
      <c r="C169" s="167" t="s">
        <v>382</v>
      </c>
      <c r="D169" s="167" t="s">
        <v>194</v>
      </c>
      <c r="E169" s="168" t="s">
        <v>383</v>
      </c>
      <c r="F169" s="247" t="s">
        <v>384</v>
      </c>
      <c r="G169" s="247"/>
      <c r="H169" s="247"/>
      <c r="I169" s="247"/>
      <c r="J169" s="169" t="s">
        <v>154</v>
      </c>
      <c r="K169" s="170">
        <v>1</v>
      </c>
      <c r="L169" s="248">
        <v>0</v>
      </c>
      <c r="M169" s="248"/>
      <c r="N169" s="249">
        <f t="shared" si="25"/>
        <v>0</v>
      </c>
      <c r="O169" s="220"/>
      <c r="P169" s="220"/>
      <c r="Q169" s="220"/>
      <c r="R169" s="134"/>
      <c r="T169" s="164" t="s">
        <v>5</v>
      </c>
      <c r="U169" s="43" t="s">
        <v>37</v>
      </c>
      <c r="V169" s="35"/>
      <c r="W169" s="165">
        <f t="shared" si="26"/>
        <v>0</v>
      </c>
      <c r="X169" s="165">
        <v>0</v>
      </c>
      <c r="Y169" s="165">
        <f t="shared" si="27"/>
        <v>0</v>
      </c>
      <c r="Z169" s="165">
        <v>0</v>
      </c>
      <c r="AA169" s="166">
        <f t="shared" si="28"/>
        <v>0</v>
      </c>
      <c r="AR169" s="18" t="s">
        <v>197</v>
      </c>
      <c r="AT169" s="18" t="s">
        <v>194</v>
      </c>
      <c r="AU169" s="18" t="s">
        <v>99</v>
      </c>
      <c r="AY169" s="18" t="s">
        <v>137</v>
      </c>
      <c r="BE169" s="105">
        <f t="shared" si="29"/>
        <v>0</v>
      </c>
      <c r="BF169" s="105">
        <f t="shared" si="30"/>
        <v>0</v>
      </c>
      <c r="BG169" s="105">
        <f t="shared" si="31"/>
        <v>0</v>
      </c>
      <c r="BH169" s="105">
        <f t="shared" si="32"/>
        <v>0</v>
      </c>
      <c r="BI169" s="105">
        <f t="shared" si="33"/>
        <v>0</v>
      </c>
      <c r="BJ169" s="18" t="s">
        <v>80</v>
      </c>
      <c r="BK169" s="105">
        <f t="shared" si="34"/>
        <v>0</v>
      </c>
      <c r="BL169" s="18" t="s">
        <v>142</v>
      </c>
      <c r="BM169" s="18" t="s">
        <v>385</v>
      </c>
    </row>
    <row r="170" spans="2:65" s="1" customFormat="1" ht="16.5" customHeight="1">
      <c r="B170" s="131"/>
      <c r="C170" s="167" t="s">
        <v>386</v>
      </c>
      <c r="D170" s="167" t="s">
        <v>194</v>
      </c>
      <c r="E170" s="168" t="s">
        <v>387</v>
      </c>
      <c r="F170" s="247" t="s">
        <v>388</v>
      </c>
      <c r="G170" s="247"/>
      <c r="H170" s="247"/>
      <c r="I170" s="247"/>
      <c r="J170" s="169" t="s">
        <v>154</v>
      </c>
      <c r="K170" s="170">
        <v>2</v>
      </c>
      <c r="L170" s="248">
        <v>0</v>
      </c>
      <c r="M170" s="248"/>
      <c r="N170" s="249">
        <f t="shared" si="25"/>
        <v>0</v>
      </c>
      <c r="O170" s="220"/>
      <c r="P170" s="220"/>
      <c r="Q170" s="220"/>
      <c r="R170" s="134"/>
      <c r="T170" s="164" t="s">
        <v>5</v>
      </c>
      <c r="U170" s="43" t="s">
        <v>37</v>
      </c>
      <c r="V170" s="35"/>
      <c r="W170" s="165">
        <f t="shared" si="26"/>
        <v>0</v>
      </c>
      <c r="X170" s="165">
        <v>0</v>
      </c>
      <c r="Y170" s="165">
        <f t="shared" si="27"/>
        <v>0</v>
      </c>
      <c r="Z170" s="165">
        <v>0</v>
      </c>
      <c r="AA170" s="166">
        <f t="shared" si="28"/>
        <v>0</v>
      </c>
      <c r="AR170" s="18" t="s">
        <v>197</v>
      </c>
      <c r="AT170" s="18" t="s">
        <v>194</v>
      </c>
      <c r="AU170" s="18" t="s">
        <v>99</v>
      </c>
      <c r="AY170" s="18" t="s">
        <v>137</v>
      </c>
      <c r="BE170" s="105">
        <f t="shared" si="29"/>
        <v>0</v>
      </c>
      <c r="BF170" s="105">
        <f t="shared" si="30"/>
        <v>0</v>
      </c>
      <c r="BG170" s="105">
        <f t="shared" si="31"/>
        <v>0</v>
      </c>
      <c r="BH170" s="105">
        <f t="shared" si="32"/>
        <v>0</v>
      </c>
      <c r="BI170" s="105">
        <f t="shared" si="33"/>
        <v>0</v>
      </c>
      <c r="BJ170" s="18" t="s">
        <v>80</v>
      </c>
      <c r="BK170" s="105">
        <f t="shared" si="34"/>
        <v>0</v>
      </c>
      <c r="BL170" s="18" t="s">
        <v>142</v>
      </c>
      <c r="BM170" s="18" t="s">
        <v>389</v>
      </c>
    </row>
    <row r="171" spans="2:65" s="1" customFormat="1" ht="16.5" customHeight="1">
      <c r="B171" s="131"/>
      <c r="C171" s="167" t="s">
        <v>390</v>
      </c>
      <c r="D171" s="167" t="s">
        <v>194</v>
      </c>
      <c r="E171" s="168" t="s">
        <v>391</v>
      </c>
      <c r="F171" s="247" t="s">
        <v>392</v>
      </c>
      <c r="G171" s="247"/>
      <c r="H171" s="247"/>
      <c r="I171" s="247"/>
      <c r="J171" s="169" t="s">
        <v>154</v>
      </c>
      <c r="K171" s="170">
        <v>1</v>
      </c>
      <c r="L171" s="248">
        <v>0</v>
      </c>
      <c r="M171" s="248"/>
      <c r="N171" s="249">
        <f t="shared" si="25"/>
        <v>0</v>
      </c>
      <c r="O171" s="220"/>
      <c r="P171" s="220"/>
      <c r="Q171" s="220"/>
      <c r="R171" s="134"/>
      <c r="T171" s="164" t="s">
        <v>5</v>
      </c>
      <c r="U171" s="43" t="s">
        <v>37</v>
      </c>
      <c r="V171" s="35"/>
      <c r="W171" s="165">
        <f t="shared" si="26"/>
        <v>0</v>
      </c>
      <c r="X171" s="165">
        <v>0</v>
      </c>
      <c r="Y171" s="165">
        <f t="shared" si="27"/>
        <v>0</v>
      </c>
      <c r="Z171" s="165">
        <v>0</v>
      </c>
      <c r="AA171" s="166">
        <f t="shared" si="28"/>
        <v>0</v>
      </c>
      <c r="AR171" s="18" t="s">
        <v>197</v>
      </c>
      <c r="AT171" s="18" t="s">
        <v>194</v>
      </c>
      <c r="AU171" s="18" t="s">
        <v>99</v>
      </c>
      <c r="AY171" s="18" t="s">
        <v>137</v>
      </c>
      <c r="BE171" s="105">
        <f t="shared" si="29"/>
        <v>0</v>
      </c>
      <c r="BF171" s="105">
        <f t="shared" si="30"/>
        <v>0</v>
      </c>
      <c r="BG171" s="105">
        <f t="shared" si="31"/>
        <v>0</v>
      </c>
      <c r="BH171" s="105">
        <f t="shared" si="32"/>
        <v>0</v>
      </c>
      <c r="BI171" s="105">
        <f t="shared" si="33"/>
        <v>0</v>
      </c>
      <c r="BJ171" s="18" t="s">
        <v>80</v>
      </c>
      <c r="BK171" s="105">
        <f t="shared" si="34"/>
        <v>0</v>
      </c>
      <c r="BL171" s="18" t="s">
        <v>142</v>
      </c>
      <c r="BM171" s="18" t="s">
        <v>393</v>
      </c>
    </row>
    <row r="172" spans="2:65" s="1" customFormat="1" ht="16.5" customHeight="1">
      <c r="B172" s="131"/>
      <c r="C172" s="160" t="s">
        <v>394</v>
      </c>
      <c r="D172" s="160" t="s">
        <v>138</v>
      </c>
      <c r="E172" s="161" t="s">
        <v>329</v>
      </c>
      <c r="F172" s="218" t="s">
        <v>395</v>
      </c>
      <c r="G172" s="218"/>
      <c r="H172" s="218"/>
      <c r="I172" s="218"/>
      <c r="J172" s="162" t="s">
        <v>154</v>
      </c>
      <c r="K172" s="163">
        <v>1</v>
      </c>
      <c r="L172" s="219">
        <v>0</v>
      </c>
      <c r="M172" s="219"/>
      <c r="N172" s="220">
        <f t="shared" si="25"/>
        <v>0</v>
      </c>
      <c r="O172" s="220"/>
      <c r="P172" s="220"/>
      <c r="Q172" s="220"/>
      <c r="R172" s="134"/>
      <c r="T172" s="164" t="s">
        <v>5</v>
      </c>
      <c r="U172" s="43" t="s">
        <v>37</v>
      </c>
      <c r="V172" s="35"/>
      <c r="W172" s="165">
        <f t="shared" si="26"/>
        <v>0</v>
      </c>
      <c r="X172" s="165">
        <v>0</v>
      </c>
      <c r="Y172" s="165">
        <f t="shared" si="27"/>
        <v>0</v>
      </c>
      <c r="Z172" s="165">
        <v>0</v>
      </c>
      <c r="AA172" s="166">
        <f t="shared" si="28"/>
        <v>0</v>
      </c>
      <c r="AR172" s="18" t="s">
        <v>142</v>
      </c>
      <c r="AT172" s="18" t="s">
        <v>138</v>
      </c>
      <c r="AU172" s="18" t="s">
        <v>99</v>
      </c>
      <c r="AY172" s="18" t="s">
        <v>137</v>
      </c>
      <c r="BE172" s="105">
        <f t="shared" si="29"/>
        <v>0</v>
      </c>
      <c r="BF172" s="105">
        <f t="shared" si="30"/>
        <v>0</v>
      </c>
      <c r="BG172" s="105">
        <f t="shared" si="31"/>
        <v>0</v>
      </c>
      <c r="BH172" s="105">
        <f t="shared" si="32"/>
        <v>0</v>
      </c>
      <c r="BI172" s="105">
        <f t="shared" si="33"/>
        <v>0</v>
      </c>
      <c r="BJ172" s="18" t="s">
        <v>80</v>
      </c>
      <c r="BK172" s="105">
        <f t="shared" si="34"/>
        <v>0</v>
      </c>
      <c r="BL172" s="18" t="s">
        <v>142</v>
      </c>
      <c r="BM172" s="18" t="s">
        <v>396</v>
      </c>
    </row>
    <row r="173" spans="2:65" s="1" customFormat="1" ht="16.5" customHeight="1">
      <c r="B173" s="131"/>
      <c r="C173" s="160" t="s">
        <v>397</v>
      </c>
      <c r="D173" s="160" t="s">
        <v>138</v>
      </c>
      <c r="E173" s="161" t="s">
        <v>331</v>
      </c>
      <c r="F173" s="218" t="s">
        <v>398</v>
      </c>
      <c r="G173" s="218"/>
      <c r="H173" s="218"/>
      <c r="I173" s="218"/>
      <c r="J173" s="162" t="s">
        <v>154</v>
      </c>
      <c r="K173" s="163">
        <v>1</v>
      </c>
      <c r="L173" s="219">
        <v>0</v>
      </c>
      <c r="M173" s="219"/>
      <c r="N173" s="220">
        <f t="shared" si="25"/>
        <v>0</v>
      </c>
      <c r="O173" s="220"/>
      <c r="P173" s="220"/>
      <c r="Q173" s="220"/>
      <c r="R173" s="134"/>
      <c r="T173" s="164" t="s">
        <v>5</v>
      </c>
      <c r="U173" s="43" t="s">
        <v>37</v>
      </c>
      <c r="V173" s="35"/>
      <c r="W173" s="165">
        <f t="shared" si="26"/>
        <v>0</v>
      </c>
      <c r="X173" s="165">
        <v>0</v>
      </c>
      <c r="Y173" s="165">
        <f t="shared" si="27"/>
        <v>0</v>
      </c>
      <c r="Z173" s="165">
        <v>0</v>
      </c>
      <c r="AA173" s="166">
        <f t="shared" si="28"/>
        <v>0</v>
      </c>
      <c r="AR173" s="18" t="s">
        <v>142</v>
      </c>
      <c r="AT173" s="18" t="s">
        <v>138</v>
      </c>
      <c r="AU173" s="18" t="s">
        <v>99</v>
      </c>
      <c r="AY173" s="18" t="s">
        <v>137</v>
      </c>
      <c r="BE173" s="105">
        <f t="shared" si="29"/>
        <v>0</v>
      </c>
      <c r="BF173" s="105">
        <f t="shared" si="30"/>
        <v>0</v>
      </c>
      <c r="BG173" s="105">
        <f t="shared" si="31"/>
        <v>0</v>
      </c>
      <c r="BH173" s="105">
        <f t="shared" si="32"/>
        <v>0</v>
      </c>
      <c r="BI173" s="105">
        <f t="shared" si="33"/>
        <v>0</v>
      </c>
      <c r="BJ173" s="18" t="s">
        <v>80</v>
      </c>
      <c r="BK173" s="105">
        <f t="shared" si="34"/>
        <v>0</v>
      </c>
      <c r="BL173" s="18" t="s">
        <v>142</v>
      </c>
      <c r="BM173" s="18" t="s">
        <v>399</v>
      </c>
    </row>
    <row r="174" spans="2:65" s="1" customFormat="1" ht="16.5" customHeight="1">
      <c r="B174" s="131"/>
      <c r="C174" s="160" t="s">
        <v>400</v>
      </c>
      <c r="D174" s="160" t="s">
        <v>138</v>
      </c>
      <c r="E174" s="161" t="s">
        <v>334</v>
      </c>
      <c r="F174" s="218" t="s">
        <v>401</v>
      </c>
      <c r="G174" s="218"/>
      <c r="H174" s="218"/>
      <c r="I174" s="218"/>
      <c r="J174" s="162" t="s">
        <v>154</v>
      </c>
      <c r="K174" s="163">
        <v>1</v>
      </c>
      <c r="L174" s="219">
        <v>0</v>
      </c>
      <c r="M174" s="219"/>
      <c r="N174" s="220">
        <f t="shared" si="25"/>
        <v>0</v>
      </c>
      <c r="O174" s="220"/>
      <c r="P174" s="220"/>
      <c r="Q174" s="220"/>
      <c r="R174" s="134"/>
      <c r="T174" s="164" t="s">
        <v>5</v>
      </c>
      <c r="U174" s="43" t="s">
        <v>37</v>
      </c>
      <c r="V174" s="35"/>
      <c r="W174" s="165">
        <f t="shared" si="26"/>
        <v>0</v>
      </c>
      <c r="X174" s="165">
        <v>0</v>
      </c>
      <c r="Y174" s="165">
        <f t="shared" si="27"/>
        <v>0</v>
      </c>
      <c r="Z174" s="165">
        <v>0</v>
      </c>
      <c r="AA174" s="166">
        <f t="shared" si="28"/>
        <v>0</v>
      </c>
      <c r="AR174" s="18" t="s">
        <v>142</v>
      </c>
      <c r="AT174" s="18" t="s">
        <v>138</v>
      </c>
      <c r="AU174" s="18" t="s">
        <v>99</v>
      </c>
      <c r="AY174" s="18" t="s">
        <v>137</v>
      </c>
      <c r="BE174" s="105">
        <f t="shared" si="29"/>
        <v>0</v>
      </c>
      <c r="BF174" s="105">
        <f t="shared" si="30"/>
        <v>0</v>
      </c>
      <c r="BG174" s="105">
        <f t="shared" si="31"/>
        <v>0</v>
      </c>
      <c r="BH174" s="105">
        <f t="shared" si="32"/>
        <v>0</v>
      </c>
      <c r="BI174" s="105">
        <f t="shared" si="33"/>
        <v>0</v>
      </c>
      <c r="BJ174" s="18" t="s">
        <v>80</v>
      </c>
      <c r="BK174" s="105">
        <f t="shared" si="34"/>
        <v>0</v>
      </c>
      <c r="BL174" s="18" t="s">
        <v>142</v>
      </c>
      <c r="BM174" s="18" t="s">
        <v>402</v>
      </c>
    </row>
    <row r="175" spans="2:65" s="1" customFormat="1" ht="25.5" customHeight="1">
      <c r="B175" s="131"/>
      <c r="C175" s="160" t="s">
        <v>403</v>
      </c>
      <c r="D175" s="160" t="s">
        <v>138</v>
      </c>
      <c r="E175" s="161" t="s">
        <v>404</v>
      </c>
      <c r="F175" s="218" t="s">
        <v>405</v>
      </c>
      <c r="G175" s="218"/>
      <c r="H175" s="218"/>
      <c r="I175" s="218"/>
      <c r="J175" s="162" t="s">
        <v>141</v>
      </c>
      <c r="K175" s="163">
        <v>6</v>
      </c>
      <c r="L175" s="219">
        <v>0</v>
      </c>
      <c r="M175" s="219"/>
      <c r="N175" s="220">
        <f t="shared" si="25"/>
        <v>0</v>
      </c>
      <c r="O175" s="220"/>
      <c r="P175" s="220"/>
      <c r="Q175" s="220"/>
      <c r="R175" s="134"/>
      <c r="T175" s="164" t="s">
        <v>5</v>
      </c>
      <c r="U175" s="43" t="s">
        <v>37</v>
      </c>
      <c r="V175" s="35"/>
      <c r="W175" s="165">
        <f t="shared" si="26"/>
        <v>0</v>
      </c>
      <c r="X175" s="165">
        <v>0.0006</v>
      </c>
      <c r="Y175" s="165">
        <f t="shared" si="27"/>
        <v>0.0036</v>
      </c>
      <c r="Z175" s="165">
        <v>0</v>
      </c>
      <c r="AA175" s="166">
        <f t="shared" si="28"/>
        <v>0</v>
      </c>
      <c r="AR175" s="18" t="s">
        <v>142</v>
      </c>
      <c r="AT175" s="18" t="s">
        <v>138</v>
      </c>
      <c r="AU175" s="18" t="s">
        <v>99</v>
      </c>
      <c r="AY175" s="18" t="s">
        <v>137</v>
      </c>
      <c r="BE175" s="105">
        <f t="shared" si="29"/>
        <v>0</v>
      </c>
      <c r="BF175" s="105">
        <f t="shared" si="30"/>
        <v>0</v>
      </c>
      <c r="BG175" s="105">
        <f t="shared" si="31"/>
        <v>0</v>
      </c>
      <c r="BH175" s="105">
        <f t="shared" si="32"/>
        <v>0</v>
      </c>
      <c r="BI175" s="105">
        <f t="shared" si="33"/>
        <v>0</v>
      </c>
      <c r="BJ175" s="18" t="s">
        <v>80</v>
      </c>
      <c r="BK175" s="105">
        <f t="shared" si="34"/>
        <v>0</v>
      </c>
      <c r="BL175" s="18" t="s">
        <v>142</v>
      </c>
      <c r="BM175" s="18" t="s">
        <v>406</v>
      </c>
    </row>
    <row r="176" spans="2:65" s="1" customFormat="1" ht="25.5" customHeight="1">
      <c r="B176" s="131"/>
      <c r="C176" s="160" t="s">
        <v>407</v>
      </c>
      <c r="D176" s="160" t="s">
        <v>138</v>
      </c>
      <c r="E176" s="161" t="s">
        <v>408</v>
      </c>
      <c r="F176" s="218" t="s">
        <v>409</v>
      </c>
      <c r="G176" s="218"/>
      <c r="H176" s="218"/>
      <c r="I176" s="218"/>
      <c r="J176" s="162" t="s">
        <v>141</v>
      </c>
      <c r="K176" s="163">
        <v>3</v>
      </c>
      <c r="L176" s="219">
        <v>0</v>
      </c>
      <c r="M176" s="219"/>
      <c r="N176" s="220">
        <f t="shared" si="25"/>
        <v>0</v>
      </c>
      <c r="O176" s="220"/>
      <c r="P176" s="220"/>
      <c r="Q176" s="220"/>
      <c r="R176" s="134"/>
      <c r="T176" s="164" t="s">
        <v>5</v>
      </c>
      <c r="U176" s="43" t="s">
        <v>37</v>
      </c>
      <c r="V176" s="35"/>
      <c r="W176" s="165">
        <f t="shared" si="26"/>
        <v>0</v>
      </c>
      <c r="X176" s="165">
        <v>0.00097</v>
      </c>
      <c r="Y176" s="165">
        <f t="shared" si="27"/>
        <v>0.0029100000000000003</v>
      </c>
      <c r="Z176" s="165">
        <v>0</v>
      </c>
      <c r="AA176" s="166">
        <f t="shared" si="28"/>
        <v>0</v>
      </c>
      <c r="AR176" s="18" t="s">
        <v>142</v>
      </c>
      <c r="AT176" s="18" t="s">
        <v>138</v>
      </c>
      <c r="AU176" s="18" t="s">
        <v>99</v>
      </c>
      <c r="AY176" s="18" t="s">
        <v>137</v>
      </c>
      <c r="BE176" s="105">
        <f t="shared" si="29"/>
        <v>0</v>
      </c>
      <c r="BF176" s="105">
        <f t="shared" si="30"/>
        <v>0</v>
      </c>
      <c r="BG176" s="105">
        <f t="shared" si="31"/>
        <v>0</v>
      </c>
      <c r="BH176" s="105">
        <f t="shared" si="32"/>
        <v>0</v>
      </c>
      <c r="BI176" s="105">
        <f t="shared" si="33"/>
        <v>0</v>
      </c>
      <c r="BJ176" s="18" t="s">
        <v>80</v>
      </c>
      <c r="BK176" s="105">
        <f t="shared" si="34"/>
        <v>0</v>
      </c>
      <c r="BL176" s="18" t="s">
        <v>142</v>
      </c>
      <c r="BM176" s="18" t="s">
        <v>410</v>
      </c>
    </row>
    <row r="177" spans="2:65" s="1" customFormat="1" ht="25.5" customHeight="1">
      <c r="B177" s="131"/>
      <c r="C177" s="160" t="s">
        <v>411</v>
      </c>
      <c r="D177" s="160" t="s">
        <v>138</v>
      </c>
      <c r="E177" s="161" t="s">
        <v>412</v>
      </c>
      <c r="F177" s="218" t="s">
        <v>413</v>
      </c>
      <c r="G177" s="218"/>
      <c r="H177" s="218"/>
      <c r="I177" s="218"/>
      <c r="J177" s="162" t="s">
        <v>141</v>
      </c>
      <c r="K177" s="163">
        <v>12</v>
      </c>
      <c r="L177" s="219">
        <v>0</v>
      </c>
      <c r="M177" s="219"/>
      <c r="N177" s="220">
        <f t="shared" si="25"/>
        <v>0</v>
      </c>
      <c r="O177" s="220"/>
      <c r="P177" s="220"/>
      <c r="Q177" s="220"/>
      <c r="R177" s="134"/>
      <c r="T177" s="164" t="s">
        <v>5</v>
      </c>
      <c r="U177" s="43" t="s">
        <v>37</v>
      </c>
      <c r="V177" s="35"/>
      <c r="W177" s="165">
        <f t="shared" si="26"/>
        <v>0</v>
      </c>
      <c r="X177" s="165">
        <v>0.00236</v>
      </c>
      <c r="Y177" s="165">
        <f t="shared" si="27"/>
        <v>0.02832</v>
      </c>
      <c r="Z177" s="165">
        <v>0</v>
      </c>
      <c r="AA177" s="166">
        <f t="shared" si="28"/>
        <v>0</v>
      </c>
      <c r="AR177" s="18" t="s">
        <v>142</v>
      </c>
      <c r="AT177" s="18" t="s">
        <v>138</v>
      </c>
      <c r="AU177" s="18" t="s">
        <v>99</v>
      </c>
      <c r="AY177" s="18" t="s">
        <v>137</v>
      </c>
      <c r="BE177" s="105">
        <f t="shared" si="29"/>
        <v>0</v>
      </c>
      <c r="BF177" s="105">
        <f t="shared" si="30"/>
        <v>0</v>
      </c>
      <c r="BG177" s="105">
        <f t="shared" si="31"/>
        <v>0</v>
      </c>
      <c r="BH177" s="105">
        <f t="shared" si="32"/>
        <v>0</v>
      </c>
      <c r="BI177" s="105">
        <f t="shared" si="33"/>
        <v>0</v>
      </c>
      <c r="BJ177" s="18" t="s">
        <v>80</v>
      </c>
      <c r="BK177" s="105">
        <f t="shared" si="34"/>
        <v>0</v>
      </c>
      <c r="BL177" s="18" t="s">
        <v>142</v>
      </c>
      <c r="BM177" s="18" t="s">
        <v>414</v>
      </c>
    </row>
    <row r="178" spans="2:65" s="1" customFormat="1" ht="16.5" customHeight="1">
      <c r="B178" s="131"/>
      <c r="C178" s="167" t="s">
        <v>415</v>
      </c>
      <c r="D178" s="167" t="s">
        <v>194</v>
      </c>
      <c r="E178" s="168" t="s">
        <v>416</v>
      </c>
      <c r="F178" s="247" t="s">
        <v>417</v>
      </c>
      <c r="G178" s="247"/>
      <c r="H178" s="247"/>
      <c r="I178" s="247"/>
      <c r="J178" s="169" t="s">
        <v>141</v>
      </c>
      <c r="K178" s="170">
        <v>6</v>
      </c>
      <c r="L178" s="248">
        <v>0</v>
      </c>
      <c r="M178" s="248"/>
      <c r="N178" s="249">
        <f t="shared" si="25"/>
        <v>0</v>
      </c>
      <c r="O178" s="220"/>
      <c r="P178" s="220"/>
      <c r="Q178" s="220"/>
      <c r="R178" s="134"/>
      <c r="T178" s="164" t="s">
        <v>5</v>
      </c>
      <c r="U178" s="43" t="s">
        <v>37</v>
      </c>
      <c r="V178" s="35"/>
      <c r="W178" s="165">
        <f t="shared" si="26"/>
        <v>0</v>
      </c>
      <c r="X178" s="165">
        <v>0</v>
      </c>
      <c r="Y178" s="165">
        <f t="shared" si="27"/>
        <v>0</v>
      </c>
      <c r="Z178" s="165">
        <v>0</v>
      </c>
      <c r="AA178" s="166">
        <f t="shared" si="28"/>
        <v>0</v>
      </c>
      <c r="AR178" s="18" t="s">
        <v>197</v>
      </c>
      <c r="AT178" s="18" t="s">
        <v>194</v>
      </c>
      <c r="AU178" s="18" t="s">
        <v>99</v>
      </c>
      <c r="AY178" s="18" t="s">
        <v>137</v>
      </c>
      <c r="BE178" s="105">
        <f t="shared" si="29"/>
        <v>0</v>
      </c>
      <c r="BF178" s="105">
        <f t="shared" si="30"/>
        <v>0</v>
      </c>
      <c r="BG178" s="105">
        <f t="shared" si="31"/>
        <v>0</v>
      </c>
      <c r="BH178" s="105">
        <f t="shared" si="32"/>
        <v>0</v>
      </c>
      <c r="BI178" s="105">
        <f t="shared" si="33"/>
        <v>0</v>
      </c>
      <c r="BJ178" s="18" t="s">
        <v>80</v>
      </c>
      <c r="BK178" s="105">
        <f t="shared" si="34"/>
        <v>0</v>
      </c>
      <c r="BL178" s="18" t="s">
        <v>142</v>
      </c>
      <c r="BM178" s="18" t="s">
        <v>418</v>
      </c>
    </row>
    <row r="179" spans="2:65" s="1" customFormat="1" ht="16.5" customHeight="1">
      <c r="B179" s="131"/>
      <c r="C179" s="167" t="s">
        <v>419</v>
      </c>
      <c r="D179" s="167" t="s">
        <v>194</v>
      </c>
      <c r="E179" s="168" t="s">
        <v>420</v>
      </c>
      <c r="F179" s="247" t="s">
        <v>421</v>
      </c>
      <c r="G179" s="247"/>
      <c r="H179" s="247"/>
      <c r="I179" s="247"/>
      <c r="J179" s="169" t="s">
        <v>141</v>
      </c>
      <c r="K179" s="170">
        <v>3</v>
      </c>
      <c r="L179" s="248">
        <v>0</v>
      </c>
      <c r="M179" s="248"/>
      <c r="N179" s="249">
        <f t="shared" si="25"/>
        <v>0</v>
      </c>
      <c r="O179" s="220"/>
      <c r="P179" s="220"/>
      <c r="Q179" s="220"/>
      <c r="R179" s="134"/>
      <c r="T179" s="164" t="s">
        <v>5</v>
      </c>
      <c r="U179" s="43" t="s">
        <v>37</v>
      </c>
      <c r="V179" s="35"/>
      <c r="W179" s="165">
        <f t="shared" si="26"/>
        <v>0</v>
      </c>
      <c r="X179" s="165">
        <v>0</v>
      </c>
      <c r="Y179" s="165">
        <f t="shared" si="27"/>
        <v>0</v>
      </c>
      <c r="Z179" s="165">
        <v>0</v>
      </c>
      <c r="AA179" s="166">
        <f t="shared" si="28"/>
        <v>0</v>
      </c>
      <c r="AR179" s="18" t="s">
        <v>197</v>
      </c>
      <c r="AT179" s="18" t="s">
        <v>194</v>
      </c>
      <c r="AU179" s="18" t="s">
        <v>99</v>
      </c>
      <c r="AY179" s="18" t="s">
        <v>137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80</v>
      </c>
      <c r="BK179" s="105">
        <f t="shared" si="34"/>
        <v>0</v>
      </c>
      <c r="BL179" s="18" t="s">
        <v>142</v>
      </c>
      <c r="BM179" s="18" t="s">
        <v>422</v>
      </c>
    </row>
    <row r="180" spans="2:65" s="1" customFormat="1" ht="16.5" customHeight="1">
      <c r="B180" s="131"/>
      <c r="C180" s="167" t="s">
        <v>423</v>
      </c>
      <c r="D180" s="167" t="s">
        <v>194</v>
      </c>
      <c r="E180" s="168" t="s">
        <v>424</v>
      </c>
      <c r="F180" s="247" t="s">
        <v>425</v>
      </c>
      <c r="G180" s="247"/>
      <c r="H180" s="247"/>
      <c r="I180" s="247"/>
      <c r="J180" s="169" t="s">
        <v>141</v>
      </c>
      <c r="K180" s="170">
        <v>12</v>
      </c>
      <c r="L180" s="248">
        <v>0</v>
      </c>
      <c r="M180" s="248"/>
      <c r="N180" s="249">
        <f t="shared" si="25"/>
        <v>0</v>
      </c>
      <c r="O180" s="220"/>
      <c r="P180" s="220"/>
      <c r="Q180" s="220"/>
      <c r="R180" s="134"/>
      <c r="T180" s="164" t="s">
        <v>5</v>
      </c>
      <c r="U180" s="43" t="s">
        <v>37</v>
      </c>
      <c r="V180" s="35"/>
      <c r="W180" s="165">
        <f t="shared" si="26"/>
        <v>0</v>
      </c>
      <c r="X180" s="165">
        <v>0</v>
      </c>
      <c r="Y180" s="165">
        <f t="shared" si="27"/>
        <v>0</v>
      </c>
      <c r="Z180" s="165">
        <v>0</v>
      </c>
      <c r="AA180" s="166">
        <f t="shared" si="28"/>
        <v>0</v>
      </c>
      <c r="AR180" s="18" t="s">
        <v>197</v>
      </c>
      <c r="AT180" s="18" t="s">
        <v>194</v>
      </c>
      <c r="AU180" s="18" t="s">
        <v>99</v>
      </c>
      <c r="AY180" s="18" t="s">
        <v>137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80</v>
      </c>
      <c r="BK180" s="105">
        <f t="shared" si="34"/>
        <v>0</v>
      </c>
      <c r="BL180" s="18" t="s">
        <v>142</v>
      </c>
      <c r="BM180" s="18" t="s">
        <v>426</v>
      </c>
    </row>
    <row r="181" spans="2:65" s="1" customFormat="1" ht="16.5" customHeight="1">
      <c r="B181" s="131"/>
      <c r="C181" s="160" t="s">
        <v>427</v>
      </c>
      <c r="D181" s="160" t="s">
        <v>138</v>
      </c>
      <c r="E181" s="161" t="s">
        <v>428</v>
      </c>
      <c r="F181" s="218" t="s">
        <v>429</v>
      </c>
      <c r="G181" s="218"/>
      <c r="H181" s="218"/>
      <c r="I181" s="218"/>
      <c r="J181" s="162" t="s">
        <v>154</v>
      </c>
      <c r="K181" s="163">
        <v>2</v>
      </c>
      <c r="L181" s="219">
        <v>0</v>
      </c>
      <c r="M181" s="219"/>
      <c r="N181" s="220">
        <f t="shared" si="25"/>
        <v>0</v>
      </c>
      <c r="O181" s="220"/>
      <c r="P181" s="220"/>
      <c r="Q181" s="220"/>
      <c r="R181" s="134"/>
      <c r="T181" s="164" t="s">
        <v>5</v>
      </c>
      <c r="U181" s="43" t="s">
        <v>37</v>
      </c>
      <c r="V181" s="35"/>
      <c r="W181" s="165">
        <f t="shared" si="26"/>
        <v>0</v>
      </c>
      <c r="X181" s="165">
        <v>0</v>
      </c>
      <c r="Y181" s="165">
        <f t="shared" si="27"/>
        <v>0</v>
      </c>
      <c r="Z181" s="165">
        <v>0</v>
      </c>
      <c r="AA181" s="166">
        <f t="shared" si="28"/>
        <v>0</v>
      </c>
      <c r="AR181" s="18" t="s">
        <v>142</v>
      </c>
      <c r="AT181" s="18" t="s">
        <v>138</v>
      </c>
      <c r="AU181" s="18" t="s">
        <v>99</v>
      </c>
      <c r="AY181" s="18" t="s">
        <v>137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80</v>
      </c>
      <c r="BK181" s="105">
        <f t="shared" si="34"/>
        <v>0</v>
      </c>
      <c r="BL181" s="18" t="s">
        <v>142</v>
      </c>
      <c r="BM181" s="18" t="s">
        <v>430</v>
      </c>
    </row>
    <row r="182" spans="2:65" s="1" customFormat="1" ht="25.5" customHeight="1">
      <c r="B182" s="131"/>
      <c r="C182" s="160" t="s">
        <v>431</v>
      </c>
      <c r="D182" s="160" t="s">
        <v>138</v>
      </c>
      <c r="E182" s="161" t="s">
        <v>432</v>
      </c>
      <c r="F182" s="218" t="s">
        <v>433</v>
      </c>
      <c r="G182" s="218"/>
      <c r="H182" s="218"/>
      <c r="I182" s="218"/>
      <c r="J182" s="162" t="s">
        <v>159</v>
      </c>
      <c r="K182" s="163">
        <v>1</v>
      </c>
      <c r="L182" s="219">
        <v>0</v>
      </c>
      <c r="M182" s="219"/>
      <c r="N182" s="220">
        <f t="shared" si="25"/>
        <v>0</v>
      </c>
      <c r="O182" s="220"/>
      <c r="P182" s="220"/>
      <c r="Q182" s="220"/>
      <c r="R182" s="134"/>
      <c r="T182" s="164" t="s">
        <v>5</v>
      </c>
      <c r="U182" s="43" t="s">
        <v>37</v>
      </c>
      <c r="V182" s="35"/>
      <c r="W182" s="165">
        <f t="shared" si="26"/>
        <v>0</v>
      </c>
      <c r="X182" s="165">
        <v>2E-05</v>
      </c>
      <c r="Y182" s="165">
        <f t="shared" si="27"/>
        <v>2E-05</v>
      </c>
      <c r="Z182" s="165">
        <v>0</v>
      </c>
      <c r="AA182" s="166">
        <f t="shared" si="28"/>
        <v>0</v>
      </c>
      <c r="AR182" s="18" t="s">
        <v>142</v>
      </c>
      <c r="AT182" s="18" t="s">
        <v>138</v>
      </c>
      <c r="AU182" s="18" t="s">
        <v>99</v>
      </c>
      <c r="AY182" s="18" t="s">
        <v>137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80</v>
      </c>
      <c r="BK182" s="105">
        <f t="shared" si="34"/>
        <v>0</v>
      </c>
      <c r="BL182" s="18" t="s">
        <v>142</v>
      </c>
      <c r="BM182" s="18" t="s">
        <v>434</v>
      </c>
    </row>
    <row r="183" spans="2:65" s="1" customFormat="1" ht="25.5" customHeight="1">
      <c r="B183" s="131"/>
      <c r="C183" s="160" t="s">
        <v>435</v>
      </c>
      <c r="D183" s="160" t="s">
        <v>138</v>
      </c>
      <c r="E183" s="161" t="s">
        <v>436</v>
      </c>
      <c r="F183" s="218" t="s">
        <v>437</v>
      </c>
      <c r="G183" s="218"/>
      <c r="H183" s="218"/>
      <c r="I183" s="218"/>
      <c r="J183" s="162" t="s">
        <v>154</v>
      </c>
      <c r="K183" s="163">
        <v>5</v>
      </c>
      <c r="L183" s="219">
        <v>0</v>
      </c>
      <c r="M183" s="219"/>
      <c r="N183" s="220">
        <f t="shared" si="25"/>
        <v>0</v>
      </c>
      <c r="O183" s="220"/>
      <c r="P183" s="220"/>
      <c r="Q183" s="220"/>
      <c r="R183" s="134"/>
      <c r="T183" s="164" t="s">
        <v>5</v>
      </c>
      <c r="U183" s="43" t="s">
        <v>37</v>
      </c>
      <c r="V183" s="35"/>
      <c r="W183" s="165">
        <f t="shared" si="26"/>
        <v>0</v>
      </c>
      <c r="X183" s="165">
        <v>2E-05</v>
      </c>
      <c r="Y183" s="165">
        <f t="shared" si="27"/>
        <v>0.0001</v>
      </c>
      <c r="Z183" s="165">
        <v>0</v>
      </c>
      <c r="AA183" s="166">
        <f t="shared" si="28"/>
        <v>0</v>
      </c>
      <c r="AR183" s="18" t="s">
        <v>142</v>
      </c>
      <c r="AT183" s="18" t="s">
        <v>138</v>
      </c>
      <c r="AU183" s="18" t="s">
        <v>99</v>
      </c>
      <c r="AY183" s="18" t="s">
        <v>137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80</v>
      </c>
      <c r="BK183" s="105">
        <f t="shared" si="34"/>
        <v>0</v>
      </c>
      <c r="BL183" s="18" t="s">
        <v>142</v>
      </c>
      <c r="BM183" s="18" t="s">
        <v>438</v>
      </c>
    </row>
    <row r="184" spans="2:65" s="1" customFormat="1" ht="25.5" customHeight="1">
      <c r="B184" s="131"/>
      <c r="C184" s="160" t="s">
        <v>439</v>
      </c>
      <c r="D184" s="160" t="s">
        <v>138</v>
      </c>
      <c r="E184" s="161" t="s">
        <v>440</v>
      </c>
      <c r="F184" s="218" t="s">
        <v>441</v>
      </c>
      <c r="G184" s="218"/>
      <c r="H184" s="218"/>
      <c r="I184" s="218"/>
      <c r="J184" s="162" t="s">
        <v>154</v>
      </c>
      <c r="K184" s="163">
        <v>6</v>
      </c>
      <c r="L184" s="219">
        <v>0</v>
      </c>
      <c r="M184" s="219"/>
      <c r="N184" s="220">
        <f t="shared" si="25"/>
        <v>0</v>
      </c>
      <c r="O184" s="220"/>
      <c r="P184" s="220"/>
      <c r="Q184" s="220"/>
      <c r="R184" s="134"/>
      <c r="T184" s="164" t="s">
        <v>5</v>
      </c>
      <c r="U184" s="43" t="s">
        <v>37</v>
      </c>
      <c r="V184" s="35"/>
      <c r="W184" s="165">
        <f t="shared" si="26"/>
        <v>0</v>
      </c>
      <c r="X184" s="165">
        <v>2E-05</v>
      </c>
      <c r="Y184" s="165">
        <f t="shared" si="27"/>
        <v>0.00012000000000000002</v>
      </c>
      <c r="Z184" s="165">
        <v>0</v>
      </c>
      <c r="AA184" s="166">
        <f t="shared" si="28"/>
        <v>0</v>
      </c>
      <c r="AR184" s="18" t="s">
        <v>142</v>
      </c>
      <c r="AT184" s="18" t="s">
        <v>138</v>
      </c>
      <c r="AU184" s="18" t="s">
        <v>99</v>
      </c>
      <c r="AY184" s="18" t="s">
        <v>137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80</v>
      </c>
      <c r="BK184" s="105">
        <f t="shared" si="34"/>
        <v>0</v>
      </c>
      <c r="BL184" s="18" t="s">
        <v>142</v>
      </c>
      <c r="BM184" s="18" t="s">
        <v>442</v>
      </c>
    </row>
    <row r="185" spans="2:65" s="1" customFormat="1" ht="25.5" customHeight="1">
      <c r="B185" s="131"/>
      <c r="C185" s="160" t="s">
        <v>443</v>
      </c>
      <c r="D185" s="160" t="s">
        <v>138</v>
      </c>
      <c r="E185" s="161" t="s">
        <v>444</v>
      </c>
      <c r="F185" s="218" t="s">
        <v>445</v>
      </c>
      <c r="G185" s="218"/>
      <c r="H185" s="218"/>
      <c r="I185" s="218"/>
      <c r="J185" s="162" t="s">
        <v>154</v>
      </c>
      <c r="K185" s="163">
        <v>3</v>
      </c>
      <c r="L185" s="219">
        <v>0</v>
      </c>
      <c r="M185" s="219"/>
      <c r="N185" s="220">
        <f t="shared" si="25"/>
        <v>0</v>
      </c>
      <c r="O185" s="220"/>
      <c r="P185" s="220"/>
      <c r="Q185" s="220"/>
      <c r="R185" s="134"/>
      <c r="T185" s="164" t="s">
        <v>5</v>
      </c>
      <c r="U185" s="43" t="s">
        <v>37</v>
      </c>
      <c r="V185" s="35"/>
      <c r="W185" s="165">
        <f t="shared" si="26"/>
        <v>0</v>
      </c>
      <c r="X185" s="165">
        <v>2E-05</v>
      </c>
      <c r="Y185" s="165">
        <f t="shared" si="27"/>
        <v>6.000000000000001E-05</v>
      </c>
      <c r="Z185" s="165">
        <v>0</v>
      </c>
      <c r="AA185" s="166">
        <f t="shared" si="28"/>
        <v>0</v>
      </c>
      <c r="AR185" s="18" t="s">
        <v>142</v>
      </c>
      <c r="AT185" s="18" t="s">
        <v>138</v>
      </c>
      <c r="AU185" s="18" t="s">
        <v>99</v>
      </c>
      <c r="AY185" s="18" t="s">
        <v>137</v>
      </c>
      <c r="BE185" s="105">
        <f t="shared" si="29"/>
        <v>0</v>
      </c>
      <c r="BF185" s="105">
        <f t="shared" si="30"/>
        <v>0</v>
      </c>
      <c r="BG185" s="105">
        <f t="shared" si="31"/>
        <v>0</v>
      </c>
      <c r="BH185" s="105">
        <f t="shared" si="32"/>
        <v>0</v>
      </c>
      <c r="BI185" s="105">
        <f t="shared" si="33"/>
        <v>0</v>
      </c>
      <c r="BJ185" s="18" t="s">
        <v>80</v>
      </c>
      <c r="BK185" s="105">
        <f t="shared" si="34"/>
        <v>0</v>
      </c>
      <c r="BL185" s="18" t="s">
        <v>142</v>
      </c>
      <c r="BM185" s="18" t="s">
        <v>446</v>
      </c>
    </row>
    <row r="186" spans="2:65" s="1" customFormat="1" ht="25.5" customHeight="1">
      <c r="B186" s="131"/>
      <c r="C186" s="160" t="s">
        <v>447</v>
      </c>
      <c r="D186" s="160" t="s">
        <v>138</v>
      </c>
      <c r="E186" s="161" t="s">
        <v>448</v>
      </c>
      <c r="F186" s="218" t="s">
        <v>449</v>
      </c>
      <c r="G186" s="218"/>
      <c r="H186" s="218"/>
      <c r="I186" s="218"/>
      <c r="J186" s="162" t="s">
        <v>154</v>
      </c>
      <c r="K186" s="163">
        <v>4</v>
      </c>
      <c r="L186" s="219">
        <v>0</v>
      </c>
      <c r="M186" s="219"/>
      <c r="N186" s="220">
        <f t="shared" si="25"/>
        <v>0</v>
      </c>
      <c r="O186" s="220"/>
      <c r="P186" s="220"/>
      <c r="Q186" s="220"/>
      <c r="R186" s="134"/>
      <c r="T186" s="164" t="s">
        <v>5</v>
      </c>
      <c r="U186" s="43" t="s">
        <v>37</v>
      </c>
      <c r="V186" s="35"/>
      <c r="W186" s="165">
        <f t="shared" si="26"/>
        <v>0</v>
      </c>
      <c r="X186" s="165">
        <v>2E-05</v>
      </c>
      <c r="Y186" s="165">
        <f t="shared" si="27"/>
        <v>8E-05</v>
      </c>
      <c r="Z186" s="165">
        <v>0</v>
      </c>
      <c r="AA186" s="166">
        <f t="shared" si="28"/>
        <v>0</v>
      </c>
      <c r="AR186" s="18" t="s">
        <v>142</v>
      </c>
      <c r="AT186" s="18" t="s">
        <v>138</v>
      </c>
      <c r="AU186" s="18" t="s">
        <v>99</v>
      </c>
      <c r="AY186" s="18" t="s">
        <v>137</v>
      </c>
      <c r="BE186" s="105">
        <f t="shared" si="29"/>
        <v>0</v>
      </c>
      <c r="BF186" s="105">
        <f t="shared" si="30"/>
        <v>0</v>
      </c>
      <c r="BG186" s="105">
        <f t="shared" si="31"/>
        <v>0</v>
      </c>
      <c r="BH186" s="105">
        <f t="shared" si="32"/>
        <v>0</v>
      </c>
      <c r="BI186" s="105">
        <f t="shared" si="33"/>
        <v>0</v>
      </c>
      <c r="BJ186" s="18" t="s">
        <v>80</v>
      </c>
      <c r="BK186" s="105">
        <f t="shared" si="34"/>
        <v>0</v>
      </c>
      <c r="BL186" s="18" t="s">
        <v>142</v>
      </c>
      <c r="BM186" s="18" t="s">
        <v>450</v>
      </c>
    </row>
    <row r="187" spans="2:65" s="1" customFormat="1" ht="25.5" customHeight="1">
      <c r="B187" s="131"/>
      <c r="C187" s="160" t="s">
        <v>451</v>
      </c>
      <c r="D187" s="160" t="s">
        <v>138</v>
      </c>
      <c r="E187" s="161" t="s">
        <v>452</v>
      </c>
      <c r="F187" s="218" t="s">
        <v>453</v>
      </c>
      <c r="G187" s="218"/>
      <c r="H187" s="218"/>
      <c r="I187" s="218"/>
      <c r="J187" s="162" t="s">
        <v>141</v>
      </c>
      <c r="K187" s="163">
        <v>21</v>
      </c>
      <c r="L187" s="219">
        <v>0</v>
      </c>
      <c r="M187" s="219"/>
      <c r="N187" s="220">
        <f t="shared" si="25"/>
        <v>0</v>
      </c>
      <c r="O187" s="220"/>
      <c r="P187" s="220"/>
      <c r="Q187" s="220"/>
      <c r="R187" s="134"/>
      <c r="T187" s="164" t="s">
        <v>5</v>
      </c>
      <c r="U187" s="43" t="s">
        <v>37</v>
      </c>
      <c r="V187" s="35"/>
      <c r="W187" s="165">
        <f t="shared" si="26"/>
        <v>0</v>
      </c>
      <c r="X187" s="165">
        <v>0.00019</v>
      </c>
      <c r="Y187" s="165">
        <f t="shared" si="27"/>
        <v>0.0039900000000000005</v>
      </c>
      <c r="Z187" s="165">
        <v>0</v>
      </c>
      <c r="AA187" s="166">
        <f t="shared" si="28"/>
        <v>0</v>
      </c>
      <c r="AR187" s="18" t="s">
        <v>142</v>
      </c>
      <c r="AT187" s="18" t="s">
        <v>138</v>
      </c>
      <c r="AU187" s="18" t="s">
        <v>99</v>
      </c>
      <c r="AY187" s="18" t="s">
        <v>137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8" t="s">
        <v>80</v>
      </c>
      <c r="BK187" s="105">
        <f t="shared" si="34"/>
        <v>0</v>
      </c>
      <c r="BL187" s="18" t="s">
        <v>142</v>
      </c>
      <c r="BM187" s="18" t="s">
        <v>454</v>
      </c>
    </row>
    <row r="188" spans="2:65" s="1" customFormat="1" ht="25.5" customHeight="1">
      <c r="B188" s="131"/>
      <c r="C188" s="160" t="s">
        <v>455</v>
      </c>
      <c r="D188" s="160" t="s">
        <v>138</v>
      </c>
      <c r="E188" s="161" t="s">
        <v>456</v>
      </c>
      <c r="F188" s="218" t="s">
        <v>457</v>
      </c>
      <c r="G188" s="218"/>
      <c r="H188" s="218"/>
      <c r="I188" s="218"/>
      <c r="J188" s="162" t="s">
        <v>141</v>
      </c>
      <c r="K188" s="163">
        <v>21</v>
      </c>
      <c r="L188" s="219">
        <v>0</v>
      </c>
      <c r="M188" s="219"/>
      <c r="N188" s="220">
        <f t="shared" si="25"/>
        <v>0</v>
      </c>
      <c r="O188" s="220"/>
      <c r="P188" s="220"/>
      <c r="Q188" s="220"/>
      <c r="R188" s="134"/>
      <c r="T188" s="164" t="s">
        <v>5</v>
      </c>
      <c r="U188" s="43" t="s">
        <v>37</v>
      </c>
      <c r="V188" s="35"/>
      <c r="W188" s="165">
        <f t="shared" si="26"/>
        <v>0</v>
      </c>
      <c r="X188" s="165">
        <v>1E-05</v>
      </c>
      <c r="Y188" s="165">
        <f t="shared" si="27"/>
        <v>0.00021</v>
      </c>
      <c r="Z188" s="165">
        <v>0</v>
      </c>
      <c r="AA188" s="166">
        <f t="shared" si="28"/>
        <v>0</v>
      </c>
      <c r="AR188" s="18" t="s">
        <v>142</v>
      </c>
      <c r="AT188" s="18" t="s">
        <v>138</v>
      </c>
      <c r="AU188" s="18" t="s">
        <v>99</v>
      </c>
      <c r="AY188" s="18" t="s">
        <v>137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8" t="s">
        <v>80</v>
      </c>
      <c r="BK188" s="105">
        <f t="shared" si="34"/>
        <v>0</v>
      </c>
      <c r="BL188" s="18" t="s">
        <v>142</v>
      </c>
      <c r="BM188" s="18" t="s">
        <v>458</v>
      </c>
    </row>
    <row r="189" spans="2:65" s="1" customFormat="1" ht="16.5" customHeight="1">
      <c r="B189" s="131"/>
      <c r="C189" s="160" t="s">
        <v>459</v>
      </c>
      <c r="D189" s="160" t="s">
        <v>138</v>
      </c>
      <c r="E189" s="161" t="s">
        <v>460</v>
      </c>
      <c r="F189" s="218" t="s">
        <v>211</v>
      </c>
      <c r="G189" s="218"/>
      <c r="H189" s="218"/>
      <c r="I189" s="218"/>
      <c r="J189" s="162" t="s">
        <v>212</v>
      </c>
      <c r="K189" s="163">
        <v>3</v>
      </c>
      <c r="L189" s="219">
        <v>0</v>
      </c>
      <c r="M189" s="219"/>
      <c r="N189" s="220">
        <f t="shared" si="25"/>
        <v>0</v>
      </c>
      <c r="O189" s="220"/>
      <c r="P189" s="220"/>
      <c r="Q189" s="220"/>
      <c r="R189" s="134"/>
      <c r="T189" s="164" t="s">
        <v>5</v>
      </c>
      <c r="U189" s="43" t="s">
        <v>37</v>
      </c>
      <c r="V189" s="35"/>
      <c r="W189" s="165">
        <f t="shared" si="26"/>
        <v>0</v>
      </c>
      <c r="X189" s="165">
        <v>1E-05</v>
      </c>
      <c r="Y189" s="165">
        <f t="shared" si="27"/>
        <v>3.0000000000000004E-05</v>
      </c>
      <c r="Z189" s="165">
        <v>0</v>
      </c>
      <c r="AA189" s="166">
        <f t="shared" si="28"/>
        <v>0</v>
      </c>
      <c r="AR189" s="18" t="s">
        <v>142</v>
      </c>
      <c r="AT189" s="18" t="s">
        <v>138</v>
      </c>
      <c r="AU189" s="18" t="s">
        <v>99</v>
      </c>
      <c r="AY189" s="18" t="s">
        <v>137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8" t="s">
        <v>80</v>
      </c>
      <c r="BK189" s="105">
        <f t="shared" si="34"/>
        <v>0</v>
      </c>
      <c r="BL189" s="18" t="s">
        <v>142</v>
      </c>
      <c r="BM189" s="18" t="s">
        <v>461</v>
      </c>
    </row>
    <row r="190" spans="2:65" s="1" customFormat="1" ht="25.5" customHeight="1">
      <c r="B190" s="131"/>
      <c r="C190" s="160" t="s">
        <v>462</v>
      </c>
      <c r="D190" s="160" t="s">
        <v>138</v>
      </c>
      <c r="E190" s="161" t="s">
        <v>463</v>
      </c>
      <c r="F190" s="218" t="s">
        <v>464</v>
      </c>
      <c r="G190" s="218"/>
      <c r="H190" s="218"/>
      <c r="I190" s="218"/>
      <c r="J190" s="162" t="s">
        <v>221</v>
      </c>
      <c r="K190" s="171">
        <v>0</v>
      </c>
      <c r="L190" s="219">
        <v>0</v>
      </c>
      <c r="M190" s="219"/>
      <c r="N190" s="220">
        <f t="shared" si="25"/>
        <v>0</v>
      </c>
      <c r="O190" s="220"/>
      <c r="P190" s="220"/>
      <c r="Q190" s="220"/>
      <c r="R190" s="134"/>
      <c r="T190" s="164" t="s">
        <v>5</v>
      </c>
      <c r="U190" s="43" t="s">
        <v>37</v>
      </c>
      <c r="V190" s="35"/>
      <c r="W190" s="165">
        <f t="shared" si="26"/>
        <v>0</v>
      </c>
      <c r="X190" s="165">
        <v>0</v>
      </c>
      <c r="Y190" s="165">
        <f t="shared" si="27"/>
        <v>0</v>
      </c>
      <c r="Z190" s="165">
        <v>0</v>
      </c>
      <c r="AA190" s="166">
        <f t="shared" si="28"/>
        <v>0</v>
      </c>
      <c r="AR190" s="18" t="s">
        <v>151</v>
      </c>
      <c r="AT190" s="18" t="s">
        <v>138</v>
      </c>
      <c r="AU190" s="18" t="s">
        <v>99</v>
      </c>
      <c r="AY190" s="18" t="s">
        <v>137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8" t="s">
        <v>80</v>
      </c>
      <c r="BK190" s="105">
        <f t="shared" si="34"/>
        <v>0</v>
      </c>
      <c r="BL190" s="18" t="s">
        <v>151</v>
      </c>
      <c r="BM190" s="18" t="s">
        <v>465</v>
      </c>
    </row>
    <row r="191" spans="2:63" s="9" customFormat="1" ht="29.85" customHeight="1">
      <c r="B191" s="149"/>
      <c r="C191" s="150"/>
      <c r="D191" s="159" t="s">
        <v>270</v>
      </c>
      <c r="E191" s="159"/>
      <c r="F191" s="159"/>
      <c r="G191" s="159"/>
      <c r="H191" s="159"/>
      <c r="I191" s="159"/>
      <c r="J191" s="159"/>
      <c r="K191" s="159"/>
      <c r="L191" s="159"/>
      <c r="M191" s="159"/>
      <c r="N191" s="250">
        <f>BK191</f>
        <v>0</v>
      </c>
      <c r="O191" s="251"/>
      <c r="P191" s="251"/>
      <c r="Q191" s="251"/>
      <c r="R191" s="152"/>
      <c r="T191" s="153"/>
      <c r="U191" s="150"/>
      <c r="V191" s="150"/>
      <c r="W191" s="154">
        <f>SUM(W192:W212)</f>
        <v>0</v>
      </c>
      <c r="X191" s="150"/>
      <c r="Y191" s="154">
        <f>SUM(Y192:Y212)</f>
        <v>0</v>
      </c>
      <c r="Z191" s="150"/>
      <c r="AA191" s="155">
        <f>SUM(AA192:AA212)</f>
        <v>0</v>
      </c>
      <c r="AR191" s="156" t="s">
        <v>99</v>
      </c>
      <c r="AT191" s="157" t="s">
        <v>71</v>
      </c>
      <c r="AU191" s="157" t="s">
        <v>80</v>
      </c>
      <c r="AY191" s="156" t="s">
        <v>137</v>
      </c>
      <c r="BK191" s="158">
        <f>SUM(BK192:BK212)</f>
        <v>0</v>
      </c>
    </row>
    <row r="192" spans="2:65" s="1" customFormat="1" ht="16.5" customHeight="1">
      <c r="B192" s="131"/>
      <c r="C192" s="160" t="s">
        <v>466</v>
      </c>
      <c r="D192" s="160" t="s">
        <v>138</v>
      </c>
      <c r="E192" s="161" t="s">
        <v>467</v>
      </c>
      <c r="F192" s="218" t="s">
        <v>468</v>
      </c>
      <c r="G192" s="218"/>
      <c r="H192" s="218"/>
      <c r="I192" s="218"/>
      <c r="J192" s="162" t="s">
        <v>154</v>
      </c>
      <c r="K192" s="163">
        <v>1</v>
      </c>
      <c r="L192" s="219">
        <v>0</v>
      </c>
      <c r="M192" s="219"/>
      <c r="N192" s="220">
        <f aca="true" t="shared" si="35" ref="N192:N212">ROUND(L192*K192,1)</f>
        <v>0</v>
      </c>
      <c r="O192" s="220"/>
      <c r="P192" s="220"/>
      <c r="Q192" s="220"/>
      <c r="R192" s="134"/>
      <c r="T192" s="164" t="s">
        <v>5</v>
      </c>
      <c r="U192" s="43" t="s">
        <v>37</v>
      </c>
      <c r="V192" s="35"/>
      <c r="W192" s="165">
        <f aca="true" t="shared" si="36" ref="W192:W212">V192*K192</f>
        <v>0</v>
      </c>
      <c r="X192" s="165">
        <v>0</v>
      </c>
      <c r="Y192" s="165">
        <f aca="true" t="shared" si="37" ref="Y192:Y212">X192*K192</f>
        <v>0</v>
      </c>
      <c r="Z192" s="165">
        <v>0</v>
      </c>
      <c r="AA192" s="166">
        <f aca="true" t="shared" si="38" ref="AA192:AA212">Z192*K192</f>
        <v>0</v>
      </c>
      <c r="AR192" s="18" t="s">
        <v>142</v>
      </c>
      <c r="AT192" s="18" t="s">
        <v>138</v>
      </c>
      <c r="AU192" s="18" t="s">
        <v>99</v>
      </c>
      <c r="AY192" s="18" t="s">
        <v>137</v>
      </c>
      <c r="BE192" s="105">
        <f aca="true" t="shared" si="39" ref="BE192:BE212">IF(U192="základní",N192,0)</f>
        <v>0</v>
      </c>
      <c r="BF192" s="105">
        <f aca="true" t="shared" si="40" ref="BF192:BF212">IF(U192="snížená",N192,0)</f>
        <v>0</v>
      </c>
      <c r="BG192" s="105">
        <f aca="true" t="shared" si="41" ref="BG192:BG212">IF(U192="zákl. přenesená",N192,0)</f>
        <v>0</v>
      </c>
      <c r="BH192" s="105">
        <f aca="true" t="shared" si="42" ref="BH192:BH212">IF(U192="sníž. přenesená",N192,0)</f>
        <v>0</v>
      </c>
      <c r="BI192" s="105">
        <f aca="true" t="shared" si="43" ref="BI192:BI212">IF(U192="nulová",N192,0)</f>
        <v>0</v>
      </c>
      <c r="BJ192" s="18" t="s">
        <v>80</v>
      </c>
      <c r="BK192" s="105">
        <f aca="true" t="shared" si="44" ref="BK192:BK212">ROUND(L192*K192,1)</f>
        <v>0</v>
      </c>
      <c r="BL192" s="18" t="s">
        <v>142</v>
      </c>
      <c r="BM192" s="18" t="s">
        <v>469</v>
      </c>
    </row>
    <row r="193" spans="2:65" s="1" customFormat="1" ht="16.5" customHeight="1">
      <c r="B193" s="131"/>
      <c r="C193" s="160" t="s">
        <v>470</v>
      </c>
      <c r="D193" s="160" t="s">
        <v>138</v>
      </c>
      <c r="E193" s="161" t="s">
        <v>471</v>
      </c>
      <c r="F193" s="218" t="s">
        <v>472</v>
      </c>
      <c r="G193" s="218"/>
      <c r="H193" s="218"/>
      <c r="I193" s="218"/>
      <c r="J193" s="162" t="s">
        <v>154</v>
      </c>
      <c r="K193" s="163">
        <v>1</v>
      </c>
      <c r="L193" s="219">
        <v>0</v>
      </c>
      <c r="M193" s="219"/>
      <c r="N193" s="220">
        <f t="shared" si="35"/>
        <v>0</v>
      </c>
      <c r="O193" s="220"/>
      <c r="P193" s="220"/>
      <c r="Q193" s="220"/>
      <c r="R193" s="134"/>
      <c r="T193" s="164" t="s">
        <v>5</v>
      </c>
      <c r="U193" s="43" t="s">
        <v>37</v>
      </c>
      <c r="V193" s="35"/>
      <c r="W193" s="165">
        <f t="shared" si="36"/>
        <v>0</v>
      </c>
      <c r="X193" s="165">
        <v>0</v>
      </c>
      <c r="Y193" s="165">
        <f t="shared" si="37"/>
        <v>0</v>
      </c>
      <c r="Z193" s="165">
        <v>0</v>
      </c>
      <c r="AA193" s="166">
        <f t="shared" si="38"/>
        <v>0</v>
      </c>
      <c r="AR193" s="18" t="s">
        <v>142</v>
      </c>
      <c r="AT193" s="18" t="s">
        <v>138</v>
      </c>
      <c r="AU193" s="18" t="s">
        <v>99</v>
      </c>
      <c r="AY193" s="18" t="s">
        <v>137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80</v>
      </c>
      <c r="BK193" s="105">
        <f t="shared" si="44"/>
        <v>0</v>
      </c>
      <c r="BL193" s="18" t="s">
        <v>142</v>
      </c>
      <c r="BM193" s="18" t="s">
        <v>473</v>
      </c>
    </row>
    <row r="194" spans="2:65" s="1" customFormat="1" ht="16.5" customHeight="1">
      <c r="B194" s="131"/>
      <c r="C194" s="160" t="s">
        <v>474</v>
      </c>
      <c r="D194" s="160" t="s">
        <v>138</v>
      </c>
      <c r="E194" s="161" t="s">
        <v>475</v>
      </c>
      <c r="F194" s="218" t="s">
        <v>476</v>
      </c>
      <c r="G194" s="218"/>
      <c r="H194" s="218"/>
      <c r="I194" s="218"/>
      <c r="J194" s="162" t="s">
        <v>154</v>
      </c>
      <c r="K194" s="163">
        <v>2</v>
      </c>
      <c r="L194" s="219">
        <v>0</v>
      </c>
      <c r="M194" s="219"/>
      <c r="N194" s="220">
        <f t="shared" si="35"/>
        <v>0</v>
      </c>
      <c r="O194" s="220"/>
      <c r="P194" s="220"/>
      <c r="Q194" s="220"/>
      <c r="R194" s="134"/>
      <c r="T194" s="164" t="s">
        <v>5</v>
      </c>
      <c r="U194" s="43" t="s">
        <v>37</v>
      </c>
      <c r="V194" s="35"/>
      <c r="W194" s="165">
        <f t="shared" si="36"/>
        <v>0</v>
      </c>
      <c r="X194" s="165">
        <v>0</v>
      </c>
      <c r="Y194" s="165">
        <f t="shared" si="37"/>
        <v>0</v>
      </c>
      <c r="Z194" s="165">
        <v>0</v>
      </c>
      <c r="AA194" s="166">
        <f t="shared" si="38"/>
        <v>0</v>
      </c>
      <c r="AR194" s="18" t="s">
        <v>142</v>
      </c>
      <c r="AT194" s="18" t="s">
        <v>138</v>
      </c>
      <c r="AU194" s="18" t="s">
        <v>99</v>
      </c>
      <c r="AY194" s="18" t="s">
        <v>137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80</v>
      </c>
      <c r="BK194" s="105">
        <f t="shared" si="44"/>
        <v>0</v>
      </c>
      <c r="BL194" s="18" t="s">
        <v>142</v>
      </c>
      <c r="BM194" s="18" t="s">
        <v>477</v>
      </c>
    </row>
    <row r="195" spans="2:65" s="1" customFormat="1" ht="16.5" customHeight="1">
      <c r="B195" s="131"/>
      <c r="C195" s="160" t="s">
        <v>478</v>
      </c>
      <c r="D195" s="160" t="s">
        <v>138</v>
      </c>
      <c r="E195" s="161" t="s">
        <v>479</v>
      </c>
      <c r="F195" s="218" t="s">
        <v>480</v>
      </c>
      <c r="G195" s="218"/>
      <c r="H195" s="218"/>
      <c r="I195" s="218"/>
      <c r="J195" s="162" t="s">
        <v>154</v>
      </c>
      <c r="K195" s="163">
        <v>1</v>
      </c>
      <c r="L195" s="219">
        <v>0</v>
      </c>
      <c r="M195" s="219"/>
      <c r="N195" s="220">
        <f t="shared" si="35"/>
        <v>0</v>
      </c>
      <c r="O195" s="220"/>
      <c r="P195" s="220"/>
      <c r="Q195" s="220"/>
      <c r="R195" s="134"/>
      <c r="T195" s="164" t="s">
        <v>5</v>
      </c>
      <c r="U195" s="43" t="s">
        <v>37</v>
      </c>
      <c r="V195" s="35"/>
      <c r="W195" s="165">
        <f t="shared" si="36"/>
        <v>0</v>
      </c>
      <c r="X195" s="165">
        <v>0</v>
      </c>
      <c r="Y195" s="165">
        <f t="shared" si="37"/>
        <v>0</v>
      </c>
      <c r="Z195" s="165">
        <v>0</v>
      </c>
      <c r="AA195" s="166">
        <f t="shared" si="38"/>
        <v>0</v>
      </c>
      <c r="AR195" s="18" t="s">
        <v>142</v>
      </c>
      <c r="AT195" s="18" t="s">
        <v>138</v>
      </c>
      <c r="AU195" s="18" t="s">
        <v>99</v>
      </c>
      <c r="AY195" s="18" t="s">
        <v>137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80</v>
      </c>
      <c r="BK195" s="105">
        <f t="shared" si="44"/>
        <v>0</v>
      </c>
      <c r="BL195" s="18" t="s">
        <v>142</v>
      </c>
      <c r="BM195" s="18" t="s">
        <v>481</v>
      </c>
    </row>
    <row r="196" spans="2:65" s="1" customFormat="1" ht="16.5" customHeight="1">
      <c r="B196" s="131"/>
      <c r="C196" s="160" t="s">
        <v>482</v>
      </c>
      <c r="D196" s="160" t="s">
        <v>138</v>
      </c>
      <c r="E196" s="161" t="s">
        <v>483</v>
      </c>
      <c r="F196" s="218" t="s">
        <v>484</v>
      </c>
      <c r="G196" s="218"/>
      <c r="H196" s="218"/>
      <c r="I196" s="218"/>
      <c r="J196" s="162" t="s">
        <v>212</v>
      </c>
      <c r="K196" s="163">
        <v>2</v>
      </c>
      <c r="L196" s="219">
        <v>0</v>
      </c>
      <c r="M196" s="219"/>
      <c r="N196" s="220">
        <f t="shared" si="35"/>
        <v>0</v>
      </c>
      <c r="O196" s="220"/>
      <c r="P196" s="220"/>
      <c r="Q196" s="220"/>
      <c r="R196" s="134"/>
      <c r="T196" s="164" t="s">
        <v>5</v>
      </c>
      <c r="U196" s="43" t="s">
        <v>37</v>
      </c>
      <c r="V196" s="35"/>
      <c r="W196" s="165">
        <f t="shared" si="36"/>
        <v>0</v>
      </c>
      <c r="X196" s="165">
        <v>0</v>
      </c>
      <c r="Y196" s="165">
        <f t="shared" si="37"/>
        <v>0</v>
      </c>
      <c r="Z196" s="165">
        <v>0</v>
      </c>
      <c r="AA196" s="166">
        <f t="shared" si="38"/>
        <v>0</v>
      </c>
      <c r="AR196" s="18" t="s">
        <v>142</v>
      </c>
      <c r="AT196" s="18" t="s">
        <v>138</v>
      </c>
      <c r="AU196" s="18" t="s">
        <v>99</v>
      </c>
      <c r="AY196" s="18" t="s">
        <v>137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80</v>
      </c>
      <c r="BK196" s="105">
        <f t="shared" si="44"/>
        <v>0</v>
      </c>
      <c r="BL196" s="18" t="s">
        <v>142</v>
      </c>
      <c r="BM196" s="18" t="s">
        <v>485</v>
      </c>
    </row>
    <row r="197" spans="2:65" s="1" customFormat="1" ht="38.25" customHeight="1">
      <c r="B197" s="131"/>
      <c r="C197" s="160" t="s">
        <v>486</v>
      </c>
      <c r="D197" s="160" t="s">
        <v>138</v>
      </c>
      <c r="E197" s="161" t="s">
        <v>487</v>
      </c>
      <c r="F197" s="218" t="s">
        <v>488</v>
      </c>
      <c r="G197" s="218"/>
      <c r="H197" s="218"/>
      <c r="I197" s="218"/>
      <c r="J197" s="162" t="s">
        <v>489</v>
      </c>
      <c r="K197" s="163">
        <v>0.5</v>
      </c>
      <c r="L197" s="219">
        <v>0</v>
      </c>
      <c r="M197" s="219"/>
      <c r="N197" s="220">
        <f t="shared" si="35"/>
        <v>0</v>
      </c>
      <c r="O197" s="220"/>
      <c r="P197" s="220"/>
      <c r="Q197" s="220"/>
      <c r="R197" s="134"/>
      <c r="T197" s="164" t="s">
        <v>5</v>
      </c>
      <c r="U197" s="43" t="s">
        <v>37</v>
      </c>
      <c r="V197" s="35"/>
      <c r="W197" s="165">
        <f t="shared" si="36"/>
        <v>0</v>
      </c>
      <c r="X197" s="165">
        <v>0</v>
      </c>
      <c r="Y197" s="165">
        <f t="shared" si="37"/>
        <v>0</v>
      </c>
      <c r="Z197" s="165">
        <v>0</v>
      </c>
      <c r="AA197" s="166">
        <f t="shared" si="38"/>
        <v>0</v>
      </c>
      <c r="AR197" s="18" t="s">
        <v>142</v>
      </c>
      <c r="AT197" s="18" t="s">
        <v>138</v>
      </c>
      <c r="AU197" s="18" t="s">
        <v>99</v>
      </c>
      <c r="AY197" s="18" t="s">
        <v>137</v>
      </c>
      <c r="BE197" s="105">
        <f t="shared" si="39"/>
        <v>0</v>
      </c>
      <c r="BF197" s="105">
        <f t="shared" si="40"/>
        <v>0</v>
      </c>
      <c r="BG197" s="105">
        <f t="shared" si="41"/>
        <v>0</v>
      </c>
      <c r="BH197" s="105">
        <f t="shared" si="42"/>
        <v>0</v>
      </c>
      <c r="BI197" s="105">
        <f t="shared" si="43"/>
        <v>0</v>
      </c>
      <c r="BJ197" s="18" t="s">
        <v>80</v>
      </c>
      <c r="BK197" s="105">
        <f t="shared" si="44"/>
        <v>0</v>
      </c>
      <c r="BL197" s="18" t="s">
        <v>142</v>
      </c>
      <c r="BM197" s="18" t="s">
        <v>490</v>
      </c>
    </row>
    <row r="198" spans="2:65" s="1" customFormat="1" ht="76.5" customHeight="1">
      <c r="B198" s="131"/>
      <c r="C198" s="167" t="s">
        <v>491</v>
      </c>
      <c r="D198" s="167" t="s">
        <v>194</v>
      </c>
      <c r="E198" s="168" t="s">
        <v>467</v>
      </c>
      <c r="F198" s="247" t="s">
        <v>492</v>
      </c>
      <c r="G198" s="247"/>
      <c r="H198" s="247"/>
      <c r="I198" s="247"/>
      <c r="J198" s="169" t="s">
        <v>154</v>
      </c>
      <c r="K198" s="170">
        <v>1</v>
      </c>
      <c r="L198" s="248">
        <v>0</v>
      </c>
      <c r="M198" s="248"/>
      <c r="N198" s="249">
        <f t="shared" si="35"/>
        <v>0</v>
      </c>
      <c r="O198" s="220"/>
      <c r="P198" s="220"/>
      <c r="Q198" s="220"/>
      <c r="R198" s="134"/>
      <c r="T198" s="164" t="s">
        <v>5</v>
      </c>
      <c r="U198" s="43" t="s">
        <v>37</v>
      </c>
      <c r="V198" s="35"/>
      <c r="W198" s="165">
        <f t="shared" si="36"/>
        <v>0</v>
      </c>
      <c r="X198" s="165">
        <v>0</v>
      </c>
      <c r="Y198" s="165">
        <f t="shared" si="37"/>
        <v>0</v>
      </c>
      <c r="Z198" s="165">
        <v>0</v>
      </c>
      <c r="AA198" s="166">
        <f t="shared" si="38"/>
        <v>0</v>
      </c>
      <c r="AR198" s="18" t="s">
        <v>197</v>
      </c>
      <c r="AT198" s="18" t="s">
        <v>194</v>
      </c>
      <c r="AU198" s="18" t="s">
        <v>99</v>
      </c>
      <c r="AY198" s="18" t="s">
        <v>137</v>
      </c>
      <c r="BE198" s="105">
        <f t="shared" si="39"/>
        <v>0</v>
      </c>
      <c r="BF198" s="105">
        <f t="shared" si="40"/>
        <v>0</v>
      </c>
      <c r="BG198" s="105">
        <f t="shared" si="41"/>
        <v>0</v>
      </c>
      <c r="BH198" s="105">
        <f t="shared" si="42"/>
        <v>0</v>
      </c>
      <c r="BI198" s="105">
        <f t="shared" si="43"/>
        <v>0</v>
      </c>
      <c r="BJ198" s="18" t="s">
        <v>80</v>
      </c>
      <c r="BK198" s="105">
        <f t="shared" si="44"/>
        <v>0</v>
      </c>
      <c r="BL198" s="18" t="s">
        <v>142</v>
      </c>
      <c r="BM198" s="18" t="s">
        <v>493</v>
      </c>
    </row>
    <row r="199" spans="2:65" s="1" customFormat="1" ht="76.5" customHeight="1">
      <c r="B199" s="131"/>
      <c r="C199" s="167" t="s">
        <v>494</v>
      </c>
      <c r="D199" s="167" t="s">
        <v>194</v>
      </c>
      <c r="E199" s="168" t="s">
        <v>471</v>
      </c>
      <c r="F199" s="247" t="s">
        <v>495</v>
      </c>
      <c r="G199" s="247"/>
      <c r="H199" s="247"/>
      <c r="I199" s="247"/>
      <c r="J199" s="169" t="s">
        <v>154</v>
      </c>
      <c r="K199" s="170">
        <v>1</v>
      </c>
      <c r="L199" s="248">
        <v>0</v>
      </c>
      <c r="M199" s="248"/>
      <c r="N199" s="249">
        <f t="shared" si="35"/>
        <v>0</v>
      </c>
      <c r="O199" s="220"/>
      <c r="P199" s="220"/>
      <c r="Q199" s="220"/>
      <c r="R199" s="134"/>
      <c r="T199" s="164" t="s">
        <v>5</v>
      </c>
      <c r="U199" s="43" t="s">
        <v>37</v>
      </c>
      <c r="V199" s="35"/>
      <c r="W199" s="165">
        <f t="shared" si="36"/>
        <v>0</v>
      </c>
      <c r="X199" s="165">
        <v>0</v>
      </c>
      <c r="Y199" s="165">
        <f t="shared" si="37"/>
        <v>0</v>
      </c>
      <c r="Z199" s="165">
        <v>0</v>
      </c>
      <c r="AA199" s="166">
        <f t="shared" si="38"/>
        <v>0</v>
      </c>
      <c r="AR199" s="18" t="s">
        <v>197</v>
      </c>
      <c r="AT199" s="18" t="s">
        <v>194</v>
      </c>
      <c r="AU199" s="18" t="s">
        <v>99</v>
      </c>
      <c r="AY199" s="18" t="s">
        <v>137</v>
      </c>
      <c r="BE199" s="105">
        <f t="shared" si="39"/>
        <v>0</v>
      </c>
      <c r="BF199" s="105">
        <f t="shared" si="40"/>
        <v>0</v>
      </c>
      <c r="BG199" s="105">
        <f t="shared" si="41"/>
        <v>0</v>
      </c>
      <c r="BH199" s="105">
        <f t="shared" si="42"/>
        <v>0</v>
      </c>
      <c r="BI199" s="105">
        <f t="shared" si="43"/>
        <v>0</v>
      </c>
      <c r="BJ199" s="18" t="s">
        <v>80</v>
      </c>
      <c r="BK199" s="105">
        <f t="shared" si="44"/>
        <v>0</v>
      </c>
      <c r="BL199" s="18" t="s">
        <v>142</v>
      </c>
      <c r="BM199" s="18" t="s">
        <v>496</v>
      </c>
    </row>
    <row r="200" spans="2:65" s="1" customFormat="1" ht="25.5" customHeight="1">
      <c r="B200" s="131"/>
      <c r="C200" s="167" t="s">
        <v>497</v>
      </c>
      <c r="D200" s="167" t="s">
        <v>194</v>
      </c>
      <c r="E200" s="168" t="s">
        <v>475</v>
      </c>
      <c r="F200" s="247" t="s">
        <v>498</v>
      </c>
      <c r="G200" s="247"/>
      <c r="H200" s="247"/>
      <c r="I200" s="247"/>
      <c r="J200" s="169" t="s">
        <v>154</v>
      </c>
      <c r="K200" s="170">
        <v>1</v>
      </c>
      <c r="L200" s="248">
        <v>0</v>
      </c>
      <c r="M200" s="248"/>
      <c r="N200" s="249">
        <f t="shared" si="35"/>
        <v>0</v>
      </c>
      <c r="O200" s="220"/>
      <c r="P200" s="220"/>
      <c r="Q200" s="220"/>
      <c r="R200" s="134"/>
      <c r="T200" s="164" t="s">
        <v>5</v>
      </c>
      <c r="U200" s="43" t="s">
        <v>37</v>
      </c>
      <c r="V200" s="35"/>
      <c r="W200" s="165">
        <f t="shared" si="36"/>
        <v>0</v>
      </c>
      <c r="X200" s="165">
        <v>0</v>
      </c>
      <c r="Y200" s="165">
        <f t="shared" si="37"/>
        <v>0</v>
      </c>
      <c r="Z200" s="165">
        <v>0</v>
      </c>
      <c r="AA200" s="166">
        <f t="shared" si="38"/>
        <v>0</v>
      </c>
      <c r="AR200" s="18" t="s">
        <v>197</v>
      </c>
      <c r="AT200" s="18" t="s">
        <v>194</v>
      </c>
      <c r="AU200" s="18" t="s">
        <v>99</v>
      </c>
      <c r="AY200" s="18" t="s">
        <v>137</v>
      </c>
      <c r="BE200" s="105">
        <f t="shared" si="39"/>
        <v>0</v>
      </c>
      <c r="BF200" s="105">
        <f t="shared" si="40"/>
        <v>0</v>
      </c>
      <c r="BG200" s="105">
        <f t="shared" si="41"/>
        <v>0</v>
      </c>
      <c r="BH200" s="105">
        <f t="shared" si="42"/>
        <v>0</v>
      </c>
      <c r="BI200" s="105">
        <f t="shared" si="43"/>
        <v>0</v>
      </c>
      <c r="BJ200" s="18" t="s">
        <v>80</v>
      </c>
      <c r="BK200" s="105">
        <f t="shared" si="44"/>
        <v>0</v>
      </c>
      <c r="BL200" s="18" t="s">
        <v>142</v>
      </c>
      <c r="BM200" s="18" t="s">
        <v>499</v>
      </c>
    </row>
    <row r="201" spans="2:65" s="1" customFormat="1" ht="25.5" customHeight="1">
      <c r="B201" s="131"/>
      <c r="C201" s="167" t="s">
        <v>500</v>
      </c>
      <c r="D201" s="167" t="s">
        <v>194</v>
      </c>
      <c r="E201" s="168" t="s">
        <v>479</v>
      </c>
      <c r="F201" s="247" t="s">
        <v>501</v>
      </c>
      <c r="G201" s="247"/>
      <c r="H201" s="247"/>
      <c r="I201" s="247"/>
      <c r="J201" s="169" t="s">
        <v>154</v>
      </c>
      <c r="K201" s="170">
        <v>1</v>
      </c>
      <c r="L201" s="248">
        <v>0</v>
      </c>
      <c r="M201" s="248"/>
      <c r="N201" s="249">
        <f t="shared" si="35"/>
        <v>0</v>
      </c>
      <c r="O201" s="220"/>
      <c r="P201" s="220"/>
      <c r="Q201" s="220"/>
      <c r="R201" s="134"/>
      <c r="T201" s="164" t="s">
        <v>5</v>
      </c>
      <c r="U201" s="43" t="s">
        <v>37</v>
      </c>
      <c r="V201" s="35"/>
      <c r="W201" s="165">
        <f t="shared" si="36"/>
        <v>0</v>
      </c>
      <c r="X201" s="165">
        <v>0</v>
      </c>
      <c r="Y201" s="165">
        <f t="shared" si="37"/>
        <v>0</v>
      </c>
      <c r="Z201" s="165">
        <v>0</v>
      </c>
      <c r="AA201" s="166">
        <f t="shared" si="38"/>
        <v>0</v>
      </c>
      <c r="AR201" s="18" t="s">
        <v>197</v>
      </c>
      <c r="AT201" s="18" t="s">
        <v>194</v>
      </c>
      <c r="AU201" s="18" t="s">
        <v>99</v>
      </c>
      <c r="AY201" s="18" t="s">
        <v>137</v>
      </c>
      <c r="BE201" s="105">
        <f t="shared" si="39"/>
        <v>0</v>
      </c>
      <c r="BF201" s="105">
        <f t="shared" si="40"/>
        <v>0</v>
      </c>
      <c r="BG201" s="105">
        <f t="shared" si="41"/>
        <v>0</v>
      </c>
      <c r="BH201" s="105">
        <f t="shared" si="42"/>
        <v>0</v>
      </c>
      <c r="BI201" s="105">
        <f t="shared" si="43"/>
        <v>0</v>
      </c>
      <c r="BJ201" s="18" t="s">
        <v>80</v>
      </c>
      <c r="BK201" s="105">
        <f t="shared" si="44"/>
        <v>0</v>
      </c>
      <c r="BL201" s="18" t="s">
        <v>142</v>
      </c>
      <c r="BM201" s="18" t="s">
        <v>502</v>
      </c>
    </row>
    <row r="202" spans="2:65" s="1" customFormat="1" ht="25.5" customHeight="1">
      <c r="B202" s="131"/>
      <c r="C202" s="167" t="s">
        <v>503</v>
      </c>
      <c r="D202" s="167" t="s">
        <v>194</v>
      </c>
      <c r="E202" s="168" t="s">
        <v>504</v>
      </c>
      <c r="F202" s="247" t="s">
        <v>505</v>
      </c>
      <c r="G202" s="247"/>
      <c r="H202" s="247"/>
      <c r="I202" s="247"/>
      <c r="J202" s="169" t="s">
        <v>154</v>
      </c>
      <c r="K202" s="170">
        <v>1</v>
      </c>
      <c r="L202" s="248">
        <v>0</v>
      </c>
      <c r="M202" s="248"/>
      <c r="N202" s="249">
        <f t="shared" si="35"/>
        <v>0</v>
      </c>
      <c r="O202" s="220"/>
      <c r="P202" s="220"/>
      <c r="Q202" s="220"/>
      <c r="R202" s="134"/>
      <c r="T202" s="164" t="s">
        <v>5</v>
      </c>
      <c r="U202" s="43" t="s">
        <v>37</v>
      </c>
      <c r="V202" s="35"/>
      <c r="W202" s="165">
        <f t="shared" si="36"/>
        <v>0</v>
      </c>
      <c r="X202" s="165">
        <v>0</v>
      </c>
      <c r="Y202" s="165">
        <f t="shared" si="37"/>
        <v>0</v>
      </c>
      <c r="Z202" s="165">
        <v>0</v>
      </c>
      <c r="AA202" s="166">
        <f t="shared" si="38"/>
        <v>0</v>
      </c>
      <c r="AR202" s="18" t="s">
        <v>197</v>
      </c>
      <c r="AT202" s="18" t="s">
        <v>194</v>
      </c>
      <c r="AU202" s="18" t="s">
        <v>99</v>
      </c>
      <c r="AY202" s="18" t="s">
        <v>137</v>
      </c>
      <c r="BE202" s="105">
        <f t="shared" si="39"/>
        <v>0</v>
      </c>
      <c r="BF202" s="105">
        <f t="shared" si="40"/>
        <v>0</v>
      </c>
      <c r="BG202" s="105">
        <f t="shared" si="41"/>
        <v>0</v>
      </c>
      <c r="BH202" s="105">
        <f t="shared" si="42"/>
        <v>0</v>
      </c>
      <c r="BI202" s="105">
        <f t="shared" si="43"/>
        <v>0</v>
      </c>
      <c r="BJ202" s="18" t="s">
        <v>80</v>
      </c>
      <c r="BK202" s="105">
        <f t="shared" si="44"/>
        <v>0</v>
      </c>
      <c r="BL202" s="18" t="s">
        <v>142</v>
      </c>
      <c r="BM202" s="18" t="s">
        <v>506</v>
      </c>
    </row>
    <row r="203" spans="2:65" s="1" customFormat="1" ht="16.5" customHeight="1">
      <c r="B203" s="131"/>
      <c r="C203" s="167" t="s">
        <v>507</v>
      </c>
      <c r="D203" s="167" t="s">
        <v>194</v>
      </c>
      <c r="E203" s="168" t="s">
        <v>508</v>
      </c>
      <c r="F203" s="247" t="s">
        <v>509</v>
      </c>
      <c r="G203" s="247"/>
      <c r="H203" s="247"/>
      <c r="I203" s="247"/>
      <c r="J203" s="169" t="s">
        <v>154</v>
      </c>
      <c r="K203" s="170">
        <v>1</v>
      </c>
      <c r="L203" s="248">
        <v>0</v>
      </c>
      <c r="M203" s="248"/>
      <c r="N203" s="249">
        <f t="shared" si="35"/>
        <v>0</v>
      </c>
      <c r="O203" s="220"/>
      <c r="P203" s="220"/>
      <c r="Q203" s="220"/>
      <c r="R203" s="134"/>
      <c r="T203" s="164" t="s">
        <v>5</v>
      </c>
      <c r="U203" s="43" t="s">
        <v>37</v>
      </c>
      <c r="V203" s="35"/>
      <c r="W203" s="165">
        <f t="shared" si="36"/>
        <v>0</v>
      </c>
      <c r="X203" s="165">
        <v>0</v>
      </c>
      <c r="Y203" s="165">
        <f t="shared" si="37"/>
        <v>0</v>
      </c>
      <c r="Z203" s="165">
        <v>0</v>
      </c>
      <c r="AA203" s="166">
        <f t="shared" si="38"/>
        <v>0</v>
      </c>
      <c r="AR203" s="18" t="s">
        <v>197</v>
      </c>
      <c r="AT203" s="18" t="s">
        <v>194</v>
      </c>
      <c r="AU203" s="18" t="s">
        <v>99</v>
      </c>
      <c r="AY203" s="18" t="s">
        <v>137</v>
      </c>
      <c r="BE203" s="105">
        <f t="shared" si="39"/>
        <v>0</v>
      </c>
      <c r="BF203" s="105">
        <f t="shared" si="40"/>
        <v>0</v>
      </c>
      <c r="BG203" s="105">
        <f t="shared" si="41"/>
        <v>0</v>
      </c>
      <c r="BH203" s="105">
        <f t="shared" si="42"/>
        <v>0</v>
      </c>
      <c r="BI203" s="105">
        <f t="shared" si="43"/>
        <v>0</v>
      </c>
      <c r="BJ203" s="18" t="s">
        <v>80</v>
      </c>
      <c r="BK203" s="105">
        <f t="shared" si="44"/>
        <v>0</v>
      </c>
      <c r="BL203" s="18" t="s">
        <v>142</v>
      </c>
      <c r="BM203" s="18" t="s">
        <v>510</v>
      </c>
    </row>
    <row r="204" spans="2:65" s="1" customFormat="1" ht="16.5" customHeight="1">
      <c r="B204" s="131"/>
      <c r="C204" s="167" t="s">
        <v>511</v>
      </c>
      <c r="D204" s="167" t="s">
        <v>194</v>
      </c>
      <c r="E204" s="168" t="s">
        <v>512</v>
      </c>
      <c r="F204" s="247" t="s">
        <v>513</v>
      </c>
      <c r="G204" s="247"/>
      <c r="H204" s="247"/>
      <c r="I204" s="247"/>
      <c r="J204" s="169" t="s">
        <v>154</v>
      </c>
      <c r="K204" s="170">
        <v>1</v>
      </c>
      <c r="L204" s="248">
        <v>0</v>
      </c>
      <c r="M204" s="248"/>
      <c r="N204" s="249">
        <f t="shared" si="35"/>
        <v>0</v>
      </c>
      <c r="O204" s="220"/>
      <c r="P204" s="220"/>
      <c r="Q204" s="220"/>
      <c r="R204" s="134"/>
      <c r="T204" s="164" t="s">
        <v>5</v>
      </c>
      <c r="U204" s="43" t="s">
        <v>37</v>
      </c>
      <c r="V204" s="35"/>
      <c r="W204" s="165">
        <f t="shared" si="36"/>
        <v>0</v>
      </c>
      <c r="X204" s="165">
        <v>0</v>
      </c>
      <c r="Y204" s="165">
        <f t="shared" si="37"/>
        <v>0</v>
      </c>
      <c r="Z204" s="165">
        <v>0</v>
      </c>
      <c r="AA204" s="166">
        <f t="shared" si="38"/>
        <v>0</v>
      </c>
      <c r="AR204" s="18" t="s">
        <v>197</v>
      </c>
      <c r="AT204" s="18" t="s">
        <v>194</v>
      </c>
      <c r="AU204" s="18" t="s">
        <v>99</v>
      </c>
      <c r="AY204" s="18" t="s">
        <v>137</v>
      </c>
      <c r="BE204" s="105">
        <f t="shared" si="39"/>
        <v>0</v>
      </c>
      <c r="BF204" s="105">
        <f t="shared" si="40"/>
        <v>0</v>
      </c>
      <c r="BG204" s="105">
        <f t="shared" si="41"/>
        <v>0</v>
      </c>
      <c r="BH204" s="105">
        <f t="shared" si="42"/>
        <v>0</v>
      </c>
      <c r="BI204" s="105">
        <f t="shared" si="43"/>
        <v>0</v>
      </c>
      <c r="BJ204" s="18" t="s">
        <v>80</v>
      </c>
      <c r="BK204" s="105">
        <f t="shared" si="44"/>
        <v>0</v>
      </c>
      <c r="BL204" s="18" t="s">
        <v>142</v>
      </c>
      <c r="BM204" s="18" t="s">
        <v>514</v>
      </c>
    </row>
    <row r="205" spans="2:65" s="1" customFormat="1" ht="16.5" customHeight="1">
      <c r="B205" s="131"/>
      <c r="C205" s="167" t="s">
        <v>515</v>
      </c>
      <c r="D205" s="167" t="s">
        <v>194</v>
      </c>
      <c r="E205" s="168" t="s">
        <v>516</v>
      </c>
      <c r="F205" s="247" t="s">
        <v>517</v>
      </c>
      <c r="G205" s="247"/>
      <c r="H205" s="247"/>
      <c r="I205" s="247"/>
      <c r="J205" s="169" t="s">
        <v>154</v>
      </c>
      <c r="K205" s="170">
        <v>1</v>
      </c>
      <c r="L205" s="248">
        <v>0</v>
      </c>
      <c r="M205" s="248"/>
      <c r="N205" s="249">
        <f t="shared" si="35"/>
        <v>0</v>
      </c>
      <c r="O205" s="220"/>
      <c r="P205" s="220"/>
      <c r="Q205" s="220"/>
      <c r="R205" s="134"/>
      <c r="T205" s="164" t="s">
        <v>5</v>
      </c>
      <c r="U205" s="43" t="s">
        <v>37</v>
      </c>
      <c r="V205" s="35"/>
      <c r="W205" s="165">
        <f t="shared" si="36"/>
        <v>0</v>
      </c>
      <c r="X205" s="165">
        <v>0</v>
      </c>
      <c r="Y205" s="165">
        <f t="shared" si="37"/>
        <v>0</v>
      </c>
      <c r="Z205" s="165">
        <v>0</v>
      </c>
      <c r="AA205" s="166">
        <f t="shared" si="38"/>
        <v>0</v>
      </c>
      <c r="AR205" s="18" t="s">
        <v>197</v>
      </c>
      <c r="AT205" s="18" t="s">
        <v>194</v>
      </c>
      <c r="AU205" s="18" t="s">
        <v>99</v>
      </c>
      <c r="AY205" s="18" t="s">
        <v>137</v>
      </c>
      <c r="BE205" s="105">
        <f t="shared" si="39"/>
        <v>0</v>
      </c>
      <c r="BF205" s="105">
        <f t="shared" si="40"/>
        <v>0</v>
      </c>
      <c r="BG205" s="105">
        <f t="shared" si="41"/>
        <v>0</v>
      </c>
      <c r="BH205" s="105">
        <f t="shared" si="42"/>
        <v>0</v>
      </c>
      <c r="BI205" s="105">
        <f t="shared" si="43"/>
        <v>0</v>
      </c>
      <c r="BJ205" s="18" t="s">
        <v>80</v>
      </c>
      <c r="BK205" s="105">
        <f t="shared" si="44"/>
        <v>0</v>
      </c>
      <c r="BL205" s="18" t="s">
        <v>142</v>
      </c>
      <c r="BM205" s="18" t="s">
        <v>518</v>
      </c>
    </row>
    <row r="206" spans="2:65" s="1" customFormat="1" ht="16.5" customHeight="1">
      <c r="B206" s="131"/>
      <c r="C206" s="167" t="s">
        <v>519</v>
      </c>
      <c r="D206" s="167" t="s">
        <v>194</v>
      </c>
      <c r="E206" s="168" t="s">
        <v>520</v>
      </c>
      <c r="F206" s="247" t="s">
        <v>521</v>
      </c>
      <c r="G206" s="247"/>
      <c r="H206" s="247"/>
      <c r="I206" s="247"/>
      <c r="J206" s="169" t="s">
        <v>154</v>
      </c>
      <c r="K206" s="170">
        <v>2</v>
      </c>
      <c r="L206" s="248">
        <v>0</v>
      </c>
      <c r="M206" s="248"/>
      <c r="N206" s="249">
        <f t="shared" si="35"/>
        <v>0</v>
      </c>
      <c r="O206" s="220"/>
      <c r="P206" s="220"/>
      <c r="Q206" s="220"/>
      <c r="R206" s="134"/>
      <c r="T206" s="164" t="s">
        <v>5</v>
      </c>
      <c r="U206" s="43" t="s">
        <v>37</v>
      </c>
      <c r="V206" s="35"/>
      <c r="W206" s="165">
        <f t="shared" si="36"/>
        <v>0</v>
      </c>
      <c r="X206" s="165">
        <v>0</v>
      </c>
      <c r="Y206" s="165">
        <f t="shared" si="37"/>
        <v>0</v>
      </c>
      <c r="Z206" s="165">
        <v>0</v>
      </c>
      <c r="AA206" s="166">
        <f t="shared" si="38"/>
        <v>0</v>
      </c>
      <c r="AR206" s="18" t="s">
        <v>197</v>
      </c>
      <c r="AT206" s="18" t="s">
        <v>194</v>
      </c>
      <c r="AU206" s="18" t="s">
        <v>99</v>
      </c>
      <c r="AY206" s="18" t="s">
        <v>137</v>
      </c>
      <c r="BE206" s="105">
        <f t="shared" si="39"/>
        <v>0</v>
      </c>
      <c r="BF206" s="105">
        <f t="shared" si="40"/>
        <v>0</v>
      </c>
      <c r="BG206" s="105">
        <f t="shared" si="41"/>
        <v>0</v>
      </c>
      <c r="BH206" s="105">
        <f t="shared" si="42"/>
        <v>0</v>
      </c>
      <c r="BI206" s="105">
        <f t="shared" si="43"/>
        <v>0</v>
      </c>
      <c r="BJ206" s="18" t="s">
        <v>80</v>
      </c>
      <c r="BK206" s="105">
        <f t="shared" si="44"/>
        <v>0</v>
      </c>
      <c r="BL206" s="18" t="s">
        <v>142</v>
      </c>
      <c r="BM206" s="18" t="s">
        <v>522</v>
      </c>
    </row>
    <row r="207" spans="2:65" s="1" customFormat="1" ht="16.5" customHeight="1">
      <c r="B207" s="131"/>
      <c r="C207" s="167" t="s">
        <v>523</v>
      </c>
      <c r="D207" s="167" t="s">
        <v>194</v>
      </c>
      <c r="E207" s="168" t="s">
        <v>524</v>
      </c>
      <c r="F207" s="247" t="s">
        <v>525</v>
      </c>
      <c r="G207" s="247"/>
      <c r="H207" s="247"/>
      <c r="I207" s="247"/>
      <c r="J207" s="169" t="s">
        <v>154</v>
      </c>
      <c r="K207" s="170">
        <v>3</v>
      </c>
      <c r="L207" s="248">
        <v>0</v>
      </c>
      <c r="M207" s="248"/>
      <c r="N207" s="249">
        <f t="shared" si="35"/>
        <v>0</v>
      </c>
      <c r="O207" s="220"/>
      <c r="P207" s="220"/>
      <c r="Q207" s="220"/>
      <c r="R207" s="134"/>
      <c r="T207" s="164" t="s">
        <v>5</v>
      </c>
      <c r="U207" s="43" t="s">
        <v>37</v>
      </c>
      <c r="V207" s="35"/>
      <c r="W207" s="165">
        <f t="shared" si="36"/>
        <v>0</v>
      </c>
      <c r="X207" s="165">
        <v>0</v>
      </c>
      <c r="Y207" s="165">
        <f t="shared" si="37"/>
        <v>0</v>
      </c>
      <c r="Z207" s="165">
        <v>0</v>
      </c>
      <c r="AA207" s="166">
        <f t="shared" si="38"/>
        <v>0</v>
      </c>
      <c r="AR207" s="18" t="s">
        <v>197</v>
      </c>
      <c r="AT207" s="18" t="s">
        <v>194</v>
      </c>
      <c r="AU207" s="18" t="s">
        <v>99</v>
      </c>
      <c r="AY207" s="18" t="s">
        <v>137</v>
      </c>
      <c r="BE207" s="105">
        <f t="shared" si="39"/>
        <v>0</v>
      </c>
      <c r="BF207" s="105">
        <f t="shared" si="40"/>
        <v>0</v>
      </c>
      <c r="BG207" s="105">
        <f t="shared" si="41"/>
        <v>0</v>
      </c>
      <c r="BH207" s="105">
        <f t="shared" si="42"/>
        <v>0</v>
      </c>
      <c r="BI207" s="105">
        <f t="shared" si="43"/>
        <v>0</v>
      </c>
      <c r="BJ207" s="18" t="s">
        <v>80</v>
      </c>
      <c r="BK207" s="105">
        <f t="shared" si="44"/>
        <v>0</v>
      </c>
      <c r="BL207" s="18" t="s">
        <v>142</v>
      </c>
      <c r="BM207" s="18" t="s">
        <v>526</v>
      </c>
    </row>
    <row r="208" spans="2:65" s="1" customFormat="1" ht="16.5" customHeight="1">
      <c r="B208" s="131"/>
      <c r="C208" s="160" t="s">
        <v>527</v>
      </c>
      <c r="D208" s="160" t="s">
        <v>138</v>
      </c>
      <c r="E208" s="161" t="s">
        <v>528</v>
      </c>
      <c r="F208" s="218" t="s">
        <v>529</v>
      </c>
      <c r="G208" s="218"/>
      <c r="H208" s="218"/>
      <c r="I208" s="218"/>
      <c r="J208" s="162" t="s">
        <v>154</v>
      </c>
      <c r="K208" s="163">
        <v>2</v>
      </c>
      <c r="L208" s="219">
        <v>0</v>
      </c>
      <c r="M208" s="219"/>
      <c r="N208" s="220">
        <f t="shared" si="35"/>
        <v>0</v>
      </c>
      <c r="O208" s="220"/>
      <c r="P208" s="220"/>
      <c r="Q208" s="220"/>
      <c r="R208" s="134"/>
      <c r="T208" s="164" t="s">
        <v>5</v>
      </c>
      <c r="U208" s="43" t="s">
        <v>37</v>
      </c>
      <c r="V208" s="35"/>
      <c r="W208" s="165">
        <f t="shared" si="36"/>
        <v>0</v>
      </c>
      <c r="X208" s="165">
        <v>0</v>
      </c>
      <c r="Y208" s="165">
        <f t="shared" si="37"/>
        <v>0</v>
      </c>
      <c r="Z208" s="165">
        <v>0</v>
      </c>
      <c r="AA208" s="166">
        <f t="shared" si="38"/>
        <v>0</v>
      </c>
      <c r="AR208" s="18" t="s">
        <v>142</v>
      </c>
      <c r="AT208" s="18" t="s">
        <v>138</v>
      </c>
      <c r="AU208" s="18" t="s">
        <v>99</v>
      </c>
      <c r="AY208" s="18" t="s">
        <v>137</v>
      </c>
      <c r="BE208" s="105">
        <f t="shared" si="39"/>
        <v>0</v>
      </c>
      <c r="BF208" s="105">
        <f t="shared" si="40"/>
        <v>0</v>
      </c>
      <c r="BG208" s="105">
        <f t="shared" si="41"/>
        <v>0</v>
      </c>
      <c r="BH208" s="105">
        <f t="shared" si="42"/>
        <v>0</v>
      </c>
      <c r="BI208" s="105">
        <f t="shared" si="43"/>
        <v>0</v>
      </c>
      <c r="BJ208" s="18" t="s">
        <v>80</v>
      </c>
      <c r="BK208" s="105">
        <f t="shared" si="44"/>
        <v>0</v>
      </c>
      <c r="BL208" s="18" t="s">
        <v>142</v>
      </c>
      <c r="BM208" s="18" t="s">
        <v>530</v>
      </c>
    </row>
    <row r="209" spans="2:65" s="1" customFormat="1" ht="25.5" customHeight="1">
      <c r="B209" s="131"/>
      <c r="C209" s="160" t="s">
        <v>531</v>
      </c>
      <c r="D209" s="160" t="s">
        <v>138</v>
      </c>
      <c r="E209" s="161" t="s">
        <v>532</v>
      </c>
      <c r="F209" s="218" t="s">
        <v>533</v>
      </c>
      <c r="G209" s="218"/>
      <c r="H209" s="218"/>
      <c r="I209" s="218"/>
      <c r="J209" s="162" t="s">
        <v>154</v>
      </c>
      <c r="K209" s="163">
        <v>2</v>
      </c>
      <c r="L209" s="219">
        <v>0</v>
      </c>
      <c r="M209" s="219"/>
      <c r="N209" s="220">
        <f t="shared" si="35"/>
        <v>0</v>
      </c>
      <c r="O209" s="220"/>
      <c r="P209" s="220"/>
      <c r="Q209" s="220"/>
      <c r="R209" s="134"/>
      <c r="T209" s="164" t="s">
        <v>5</v>
      </c>
      <c r="U209" s="43" t="s">
        <v>37</v>
      </c>
      <c r="V209" s="35"/>
      <c r="W209" s="165">
        <f t="shared" si="36"/>
        <v>0</v>
      </c>
      <c r="X209" s="165">
        <v>0</v>
      </c>
      <c r="Y209" s="165">
        <f t="shared" si="37"/>
        <v>0</v>
      </c>
      <c r="Z209" s="165">
        <v>0</v>
      </c>
      <c r="AA209" s="166">
        <f t="shared" si="38"/>
        <v>0</v>
      </c>
      <c r="AR209" s="18" t="s">
        <v>142</v>
      </c>
      <c r="AT209" s="18" t="s">
        <v>138</v>
      </c>
      <c r="AU209" s="18" t="s">
        <v>99</v>
      </c>
      <c r="AY209" s="18" t="s">
        <v>137</v>
      </c>
      <c r="BE209" s="105">
        <f t="shared" si="39"/>
        <v>0</v>
      </c>
      <c r="BF209" s="105">
        <f t="shared" si="40"/>
        <v>0</v>
      </c>
      <c r="BG209" s="105">
        <f t="shared" si="41"/>
        <v>0</v>
      </c>
      <c r="BH209" s="105">
        <f t="shared" si="42"/>
        <v>0</v>
      </c>
      <c r="BI209" s="105">
        <f t="shared" si="43"/>
        <v>0</v>
      </c>
      <c r="BJ209" s="18" t="s">
        <v>80</v>
      </c>
      <c r="BK209" s="105">
        <f t="shared" si="44"/>
        <v>0</v>
      </c>
      <c r="BL209" s="18" t="s">
        <v>142</v>
      </c>
      <c r="BM209" s="18" t="s">
        <v>534</v>
      </c>
    </row>
    <row r="210" spans="2:65" s="1" customFormat="1" ht="16.5" customHeight="1">
      <c r="B210" s="131"/>
      <c r="C210" s="160" t="s">
        <v>535</v>
      </c>
      <c r="D210" s="160" t="s">
        <v>138</v>
      </c>
      <c r="E210" s="161" t="s">
        <v>536</v>
      </c>
      <c r="F210" s="218" t="s">
        <v>537</v>
      </c>
      <c r="G210" s="218"/>
      <c r="H210" s="218"/>
      <c r="I210" s="218"/>
      <c r="J210" s="162" t="s">
        <v>154</v>
      </c>
      <c r="K210" s="163">
        <v>1</v>
      </c>
      <c r="L210" s="219">
        <v>0</v>
      </c>
      <c r="M210" s="219"/>
      <c r="N210" s="220">
        <f t="shared" si="35"/>
        <v>0</v>
      </c>
      <c r="O210" s="220"/>
      <c r="P210" s="220"/>
      <c r="Q210" s="220"/>
      <c r="R210" s="134"/>
      <c r="T210" s="164" t="s">
        <v>5</v>
      </c>
      <c r="U210" s="43" t="s">
        <v>37</v>
      </c>
      <c r="V210" s="35"/>
      <c r="W210" s="165">
        <f t="shared" si="36"/>
        <v>0</v>
      </c>
      <c r="X210" s="165">
        <v>0</v>
      </c>
      <c r="Y210" s="165">
        <f t="shared" si="37"/>
        <v>0</v>
      </c>
      <c r="Z210" s="165">
        <v>0</v>
      </c>
      <c r="AA210" s="166">
        <f t="shared" si="38"/>
        <v>0</v>
      </c>
      <c r="AR210" s="18" t="s">
        <v>142</v>
      </c>
      <c r="AT210" s="18" t="s">
        <v>138</v>
      </c>
      <c r="AU210" s="18" t="s">
        <v>99</v>
      </c>
      <c r="AY210" s="18" t="s">
        <v>137</v>
      </c>
      <c r="BE210" s="105">
        <f t="shared" si="39"/>
        <v>0</v>
      </c>
      <c r="BF210" s="105">
        <f t="shared" si="40"/>
        <v>0</v>
      </c>
      <c r="BG210" s="105">
        <f t="shared" si="41"/>
        <v>0</v>
      </c>
      <c r="BH210" s="105">
        <f t="shared" si="42"/>
        <v>0</v>
      </c>
      <c r="BI210" s="105">
        <f t="shared" si="43"/>
        <v>0</v>
      </c>
      <c r="BJ210" s="18" t="s">
        <v>80</v>
      </c>
      <c r="BK210" s="105">
        <f t="shared" si="44"/>
        <v>0</v>
      </c>
      <c r="BL210" s="18" t="s">
        <v>142</v>
      </c>
      <c r="BM210" s="18" t="s">
        <v>538</v>
      </c>
    </row>
    <row r="211" spans="2:65" s="1" customFormat="1" ht="38.25" customHeight="1">
      <c r="B211" s="131"/>
      <c r="C211" s="160" t="s">
        <v>539</v>
      </c>
      <c r="D211" s="160" t="s">
        <v>138</v>
      </c>
      <c r="E211" s="161" t="s">
        <v>540</v>
      </c>
      <c r="F211" s="218" t="s">
        <v>541</v>
      </c>
      <c r="G211" s="218"/>
      <c r="H211" s="218"/>
      <c r="I211" s="218"/>
      <c r="J211" s="162" t="s">
        <v>154</v>
      </c>
      <c r="K211" s="163">
        <v>1</v>
      </c>
      <c r="L211" s="219">
        <v>0</v>
      </c>
      <c r="M211" s="219"/>
      <c r="N211" s="220">
        <f t="shared" si="35"/>
        <v>0</v>
      </c>
      <c r="O211" s="220"/>
      <c r="P211" s="220"/>
      <c r="Q211" s="220"/>
      <c r="R211" s="134"/>
      <c r="T211" s="164" t="s">
        <v>5</v>
      </c>
      <c r="U211" s="43" t="s">
        <v>37</v>
      </c>
      <c r="V211" s="35"/>
      <c r="W211" s="165">
        <f t="shared" si="36"/>
        <v>0</v>
      </c>
      <c r="X211" s="165">
        <v>0</v>
      </c>
      <c r="Y211" s="165">
        <f t="shared" si="37"/>
        <v>0</v>
      </c>
      <c r="Z211" s="165">
        <v>0</v>
      </c>
      <c r="AA211" s="166">
        <f t="shared" si="38"/>
        <v>0</v>
      </c>
      <c r="AR211" s="18" t="s">
        <v>142</v>
      </c>
      <c r="AT211" s="18" t="s">
        <v>138</v>
      </c>
      <c r="AU211" s="18" t="s">
        <v>99</v>
      </c>
      <c r="AY211" s="18" t="s">
        <v>137</v>
      </c>
      <c r="BE211" s="105">
        <f t="shared" si="39"/>
        <v>0</v>
      </c>
      <c r="BF211" s="105">
        <f t="shared" si="40"/>
        <v>0</v>
      </c>
      <c r="BG211" s="105">
        <f t="shared" si="41"/>
        <v>0</v>
      </c>
      <c r="BH211" s="105">
        <f t="shared" si="42"/>
        <v>0</v>
      </c>
      <c r="BI211" s="105">
        <f t="shared" si="43"/>
        <v>0</v>
      </c>
      <c r="BJ211" s="18" t="s">
        <v>80</v>
      </c>
      <c r="BK211" s="105">
        <f t="shared" si="44"/>
        <v>0</v>
      </c>
      <c r="BL211" s="18" t="s">
        <v>142</v>
      </c>
      <c r="BM211" s="18" t="s">
        <v>542</v>
      </c>
    </row>
    <row r="212" spans="2:65" s="1" customFormat="1" ht="25.5" customHeight="1">
      <c r="B212" s="131"/>
      <c r="C212" s="160" t="s">
        <v>543</v>
      </c>
      <c r="D212" s="160" t="s">
        <v>138</v>
      </c>
      <c r="E212" s="161" t="s">
        <v>544</v>
      </c>
      <c r="F212" s="218" t="s">
        <v>545</v>
      </c>
      <c r="G212" s="218"/>
      <c r="H212" s="218"/>
      <c r="I212" s="218"/>
      <c r="J212" s="162" t="s">
        <v>221</v>
      </c>
      <c r="K212" s="171">
        <v>0</v>
      </c>
      <c r="L212" s="219">
        <v>0</v>
      </c>
      <c r="M212" s="219"/>
      <c r="N212" s="220">
        <f t="shared" si="35"/>
        <v>0</v>
      </c>
      <c r="O212" s="220"/>
      <c r="P212" s="220"/>
      <c r="Q212" s="220"/>
      <c r="R212" s="134"/>
      <c r="T212" s="164" t="s">
        <v>5</v>
      </c>
      <c r="U212" s="43" t="s">
        <v>37</v>
      </c>
      <c r="V212" s="35"/>
      <c r="W212" s="165">
        <f t="shared" si="36"/>
        <v>0</v>
      </c>
      <c r="X212" s="165">
        <v>0</v>
      </c>
      <c r="Y212" s="165">
        <f t="shared" si="37"/>
        <v>0</v>
      </c>
      <c r="Z212" s="165">
        <v>0</v>
      </c>
      <c r="AA212" s="166">
        <f t="shared" si="38"/>
        <v>0</v>
      </c>
      <c r="AR212" s="18" t="s">
        <v>142</v>
      </c>
      <c r="AT212" s="18" t="s">
        <v>138</v>
      </c>
      <c r="AU212" s="18" t="s">
        <v>99</v>
      </c>
      <c r="AY212" s="18" t="s">
        <v>137</v>
      </c>
      <c r="BE212" s="105">
        <f t="shared" si="39"/>
        <v>0</v>
      </c>
      <c r="BF212" s="105">
        <f t="shared" si="40"/>
        <v>0</v>
      </c>
      <c r="BG212" s="105">
        <f t="shared" si="41"/>
        <v>0</v>
      </c>
      <c r="BH212" s="105">
        <f t="shared" si="42"/>
        <v>0</v>
      </c>
      <c r="BI212" s="105">
        <f t="shared" si="43"/>
        <v>0</v>
      </c>
      <c r="BJ212" s="18" t="s">
        <v>80</v>
      </c>
      <c r="BK212" s="105">
        <f t="shared" si="44"/>
        <v>0</v>
      </c>
      <c r="BL212" s="18" t="s">
        <v>142</v>
      </c>
      <c r="BM212" s="18" t="s">
        <v>546</v>
      </c>
    </row>
    <row r="213" spans="2:63" s="9" customFormat="1" ht="29.85" customHeight="1">
      <c r="B213" s="149"/>
      <c r="C213" s="150"/>
      <c r="D213" s="159" t="s">
        <v>271</v>
      </c>
      <c r="E213" s="159"/>
      <c r="F213" s="159"/>
      <c r="G213" s="159"/>
      <c r="H213" s="159"/>
      <c r="I213" s="159"/>
      <c r="J213" s="159"/>
      <c r="K213" s="159"/>
      <c r="L213" s="159"/>
      <c r="M213" s="159"/>
      <c r="N213" s="250">
        <f>BK213</f>
        <v>0</v>
      </c>
      <c r="O213" s="251"/>
      <c r="P213" s="251"/>
      <c r="Q213" s="251"/>
      <c r="R213" s="152"/>
      <c r="T213" s="153"/>
      <c r="U213" s="150"/>
      <c r="V213" s="150"/>
      <c r="W213" s="154">
        <f>SUM(W214:W224)</f>
        <v>0</v>
      </c>
      <c r="X213" s="150"/>
      <c r="Y213" s="154">
        <f>SUM(Y214:Y224)</f>
        <v>0</v>
      </c>
      <c r="Z213" s="150"/>
      <c r="AA213" s="155">
        <f>SUM(AA214:AA224)</f>
        <v>0</v>
      </c>
      <c r="AR213" s="156" t="s">
        <v>99</v>
      </c>
      <c r="AT213" s="157" t="s">
        <v>71</v>
      </c>
      <c r="AU213" s="157" t="s">
        <v>80</v>
      </c>
      <c r="AY213" s="156" t="s">
        <v>137</v>
      </c>
      <c r="BK213" s="158">
        <f>SUM(BK214:BK224)</f>
        <v>0</v>
      </c>
    </row>
    <row r="214" spans="2:65" s="1" customFormat="1" ht="16.5" customHeight="1">
      <c r="B214" s="131"/>
      <c r="C214" s="167" t="s">
        <v>547</v>
      </c>
      <c r="D214" s="167" t="s">
        <v>194</v>
      </c>
      <c r="E214" s="168" t="s">
        <v>548</v>
      </c>
      <c r="F214" s="247" t="s">
        <v>549</v>
      </c>
      <c r="G214" s="247"/>
      <c r="H214" s="247"/>
      <c r="I214" s="247"/>
      <c r="J214" s="169" t="s">
        <v>154</v>
      </c>
      <c r="K214" s="170">
        <v>1</v>
      </c>
      <c r="L214" s="248">
        <v>0</v>
      </c>
      <c r="M214" s="248"/>
      <c r="N214" s="249">
        <f aca="true" t="shared" si="45" ref="N214:N224">ROUND(L214*K214,1)</f>
        <v>0</v>
      </c>
      <c r="O214" s="220"/>
      <c r="P214" s="220"/>
      <c r="Q214" s="220"/>
      <c r="R214" s="134"/>
      <c r="T214" s="164" t="s">
        <v>5</v>
      </c>
      <c r="U214" s="43" t="s">
        <v>37</v>
      </c>
      <c r="V214" s="35"/>
      <c r="W214" s="165">
        <f aca="true" t="shared" si="46" ref="W214:W224">V214*K214</f>
        <v>0</v>
      </c>
      <c r="X214" s="165">
        <v>0</v>
      </c>
      <c r="Y214" s="165">
        <f aca="true" t="shared" si="47" ref="Y214:Y224">X214*K214</f>
        <v>0</v>
      </c>
      <c r="Z214" s="165">
        <v>0</v>
      </c>
      <c r="AA214" s="166">
        <f aca="true" t="shared" si="48" ref="AA214:AA224">Z214*K214</f>
        <v>0</v>
      </c>
      <c r="AR214" s="18" t="s">
        <v>197</v>
      </c>
      <c r="AT214" s="18" t="s">
        <v>194</v>
      </c>
      <c r="AU214" s="18" t="s">
        <v>99</v>
      </c>
      <c r="AY214" s="18" t="s">
        <v>137</v>
      </c>
      <c r="BE214" s="105">
        <f aca="true" t="shared" si="49" ref="BE214:BE224">IF(U214="základní",N214,0)</f>
        <v>0</v>
      </c>
      <c r="BF214" s="105">
        <f aca="true" t="shared" si="50" ref="BF214:BF224">IF(U214="snížená",N214,0)</f>
        <v>0</v>
      </c>
      <c r="BG214" s="105">
        <f aca="true" t="shared" si="51" ref="BG214:BG224">IF(U214="zákl. přenesená",N214,0)</f>
        <v>0</v>
      </c>
      <c r="BH214" s="105">
        <f aca="true" t="shared" si="52" ref="BH214:BH224">IF(U214="sníž. přenesená",N214,0)</f>
        <v>0</v>
      </c>
      <c r="BI214" s="105">
        <f aca="true" t="shared" si="53" ref="BI214:BI224">IF(U214="nulová",N214,0)</f>
        <v>0</v>
      </c>
      <c r="BJ214" s="18" t="s">
        <v>80</v>
      </c>
      <c r="BK214" s="105">
        <f aca="true" t="shared" si="54" ref="BK214:BK224">ROUND(L214*K214,1)</f>
        <v>0</v>
      </c>
      <c r="BL214" s="18" t="s">
        <v>142</v>
      </c>
      <c r="BM214" s="18" t="s">
        <v>550</v>
      </c>
    </row>
    <row r="215" spans="2:65" s="1" customFormat="1" ht="16.5" customHeight="1">
      <c r="B215" s="131"/>
      <c r="C215" s="167" t="s">
        <v>551</v>
      </c>
      <c r="D215" s="167" t="s">
        <v>194</v>
      </c>
      <c r="E215" s="168" t="s">
        <v>552</v>
      </c>
      <c r="F215" s="247" t="s">
        <v>553</v>
      </c>
      <c r="G215" s="247"/>
      <c r="H215" s="247"/>
      <c r="I215" s="247"/>
      <c r="J215" s="169" t="s">
        <v>154</v>
      </c>
      <c r="K215" s="170">
        <v>1</v>
      </c>
      <c r="L215" s="248">
        <v>0</v>
      </c>
      <c r="M215" s="248"/>
      <c r="N215" s="249">
        <f t="shared" si="45"/>
        <v>0</v>
      </c>
      <c r="O215" s="220"/>
      <c r="P215" s="220"/>
      <c r="Q215" s="220"/>
      <c r="R215" s="134"/>
      <c r="T215" s="164" t="s">
        <v>5</v>
      </c>
      <c r="U215" s="43" t="s">
        <v>37</v>
      </c>
      <c r="V215" s="35"/>
      <c r="W215" s="165">
        <f t="shared" si="46"/>
        <v>0</v>
      </c>
      <c r="X215" s="165">
        <v>0</v>
      </c>
      <c r="Y215" s="165">
        <f t="shared" si="47"/>
        <v>0</v>
      </c>
      <c r="Z215" s="165">
        <v>0</v>
      </c>
      <c r="AA215" s="166">
        <f t="shared" si="48"/>
        <v>0</v>
      </c>
      <c r="AR215" s="18" t="s">
        <v>197</v>
      </c>
      <c r="AT215" s="18" t="s">
        <v>194</v>
      </c>
      <c r="AU215" s="18" t="s">
        <v>99</v>
      </c>
      <c r="AY215" s="18" t="s">
        <v>137</v>
      </c>
      <c r="BE215" s="105">
        <f t="shared" si="49"/>
        <v>0</v>
      </c>
      <c r="BF215" s="105">
        <f t="shared" si="50"/>
        <v>0</v>
      </c>
      <c r="BG215" s="105">
        <f t="shared" si="51"/>
        <v>0</v>
      </c>
      <c r="BH215" s="105">
        <f t="shared" si="52"/>
        <v>0</v>
      </c>
      <c r="BI215" s="105">
        <f t="shared" si="53"/>
        <v>0</v>
      </c>
      <c r="BJ215" s="18" t="s">
        <v>80</v>
      </c>
      <c r="BK215" s="105">
        <f t="shared" si="54"/>
        <v>0</v>
      </c>
      <c r="BL215" s="18" t="s">
        <v>142</v>
      </c>
      <c r="BM215" s="18" t="s">
        <v>554</v>
      </c>
    </row>
    <row r="216" spans="2:65" s="1" customFormat="1" ht="16.5" customHeight="1">
      <c r="B216" s="131"/>
      <c r="C216" s="167" t="s">
        <v>555</v>
      </c>
      <c r="D216" s="167" t="s">
        <v>194</v>
      </c>
      <c r="E216" s="168" t="s">
        <v>556</v>
      </c>
      <c r="F216" s="247" t="s">
        <v>557</v>
      </c>
      <c r="G216" s="247"/>
      <c r="H216" s="247"/>
      <c r="I216" s="247"/>
      <c r="J216" s="169" t="s">
        <v>154</v>
      </c>
      <c r="K216" s="170">
        <v>2</v>
      </c>
      <c r="L216" s="248">
        <v>0</v>
      </c>
      <c r="M216" s="248"/>
      <c r="N216" s="249">
        <f t="shared" si="45"/>
        <v>0</v>
      </c>
      <c r="O216" s="220"/>
      <c r="P216" s="220"/>
      <c r="Q216" s="220"/>
      <c r="R216" s="134"/>
      <c r="T216" s="164" t="s">
        <v>5</v>
      </c>
      <c r="U216" s="43" t="s">
        <v>37</v>
      </c>
      <c r="V216" s="35"/>
      <c r="W216" s="165">
        <f t="shared" si="46"/>
        <v>0</v>
      </c>
      <c r="X216" s="165">
        <v>0</v>
      </c>
      <c r="Y216" s="165">
        <f t="shared" si="47"/>
        <v>0</v>
      </c>
      <c r="Z216" s="165">
        <v>0</v>
      </c>
      <c r="AA216" s="166">
        <f t="shared" si="48"/>
        <v>0</v>
      </c>
      <c r="AR216" s="18" t="s">
        <v>197</v>
      </c>
      <c r="AT216" s="18" t="s">
        <v>194</v>
      </c>
      <c r="AU216" s="18" t="s">
        <v>99</v>
      </c>
      <c r="AY216" s="18" t="s">
        <v>137</v>
      </c>
      <c r="BE216" s="105">
        <f t="shared" si="49"/>
        <v>0</v>
      </c>
      <c r="BF216" s="105">
        <f t="shared" si="50"/>
        <v>0</v>
      </c>
      <c r="BG216" s="105">
        <f t="shared" si="51"/>
        <v>0</v>
      </c>
      <c r="BH216" s="105">
        <f t="shared" si="52"/>
        <v>0</v>
      </c>
      <c r="BI216" s="105">
        <f t="shared" si="53"/>
        <v>0</v>
      </c>
      <c r="BJ216" s="18" t="s">
        <v>80</v>
      </c>
      <c r="BK216" s="105">
        <f t="shared" si="54"/>
        <v>0</v>
      </c>
      <c r="BL216" s="18" t="s">
        <v>142</v>
      </c>
      <c r="BM216" s="18" t="s">
        <v>558</v>
      </c>
    </row>
    <row r="217" spans="2:65" s="1" customFormat="1" ht="16.5" customHeight="1">
      <c r="B217" s="131"/>
      <c r="C217" s="167" t="s">
        <v>559</v>
      </c>
      <c r="D217" s="167" t="s">
        <v>194</v>
      </c>
      <c r="E217" s="168" t="s">
        <v>560</v>
      </c>
      <c r="F217" s="247" t="s">
        <v>561</v>
      </c>
      <c r="G217" s="247"/>
      <c r="H217" s="247"/>
      <c r="I217" s="247"/>
      <c r="J217" s="169" t="s">
        <v>154</v>
      </c>
      <c r="K217" s="170">
        <v>1</v>
      </c>
      <c r="L217" s="248">
        <v>0</v>
      </c>
      <c r="M217" s="248"/>
      <c r="N217" s="249">
        <f t="shared" si="45"/>
        <v>0</v>
      </c>
      <c r="O217" s="220"/>
      <c r="P217" s="220"/>
      <c r="Q217" s="220"/>
      <c r="R217" s="134"/>
      <c r="T217" s="164" t="s">
        <v>5</v>
      </c>
      <c r="U217" s="43" t="s">
        <v>37</v>
      </c>
      <c r="V217" s="35"/>
      <c r="W217" s="165">
        <f t="shared" si="46"/>
        <v>0</v>
      </c>
      <c r="X217" s="165">
        <v>0</v>
      </c>
      <c r="Y217" s="165">
        <f t="shared" si="47"/>
        <v>0</v>
      </c>
      <c r="Z217" s="165">
        <v>0</v>
      </c>
      <c r="AA217" s="166">
        <f t="shared" si="48"/>
        <v>0</v>
      </c>
      <c r="AR217" s="18" t="s">
        <v>197</v>
      </c>
      <c r="AT217" s="18" t="s">
        <v>194</v>
      </c>
      <c r="AU217" s="18" t="s">
        <v>99</v>
      </c>
      <c r="AY217" s="18" t="s">
        <v>137</v>
      </c>
      <c r="BE217" s="105">
        <f t="shared" si="49"/>
        <v>0</v>
      </c>
      <c r="BF217" s="105">
        <f t="shared" si="50"/>
        <v>0</v>
      </c>
      <c r="BG217" s="105">
        <f t="shared" si="51"/>
        <v>0</v>
      </c>
      <c r="BH217" s="105">
        <f t="shared" si="52"/>
        <v>0</v>
      </c>
      <c r="BI217" s="105">
        <f t="shared" si="53"/>
        <v>0</v>
      </c>
      <c r="BJ217" s="18" t="s">
        <v>80</v>
      </c>
      <c r="BK217" s="105">
        <f t="shared" si="54"/>
        <v>0</v>
      </c>
      <c r="BL217" s="18" t="s">
        <v>142</v>
      </c>
      <c r="BM217" s="18" t="s">
        <v>562</v>
      </c>
    </row>
    <row r="218" spans="2:65" s="1" customFormat="1" ht="16.5" customHeight="1">
      <c r="B218" s="131"/>
      <c r="C218" s="167" t="s">
        <v>563</v>
      </c>
      <c r="D218" s="167" t="s">
        <v>194</v>
      </c>
      <c r="E218" s="168" t="s">
        <v>564</v>
      </c>
      <c r="F218" s="247" t="s">
        <v>565</v>
      </c>
      <c r="G218" s="247"/>
      <c r="H218" s="247"/>
      <c r="I218" s="247"/>
      <c r="J218" s="169" t="s">
        <v>154</v>
      </c>
      <c r="K218" s="170">
        <v>1</v>
      </c>
      <c r="L218" s="248">
        <v>0</v>
      </c>
      <c r="M218" s="248"/>
      <c r="N218" s="249">
        <f t="shared" si="45"/>
        <v>0</v>
      </c>
      <c r="O218" s="220"/>
      <c r="P218" s="220"/>
      <c r="Q218" s="220"/>
      <c r="R218" s="134"/>
      <c r="T218" s="164" t="s">
        <v>5</v>
      </c>
      <c r="U218" s="43" t="s">
        <v>37</v>
      </c>
      <c r="V218" s="35"/>
      <c r="W218" s="165">
        <f t="shared" si="46"/>
        <v>0</v>
      </c>
      <c r="X218" s="165">
        <v>0</v>
      </c>
      <c r="Y218" s="165">
        <f t="shared" si="47"/>
        <v>0</v>
      </c>
      <c r="Z218" s="165">
        <v>0</v>
      </c>
      <c r="AA218" s="166">
        <f t="shared" si="48"/>
        <v>0</v>
      </c>
      <c r="AR218" s="18" t="s">
        <v>197</v>
      </c>
      <c r="AT218" s="18" t="s">
        <v>194</v>
      </c>
      <c r="AU218" s="18" t="s">
        <v>99</v>
      </c>
      <c r="AY218" s="18" t="s">
        <v>137</v>
      </c>
      <c r="BE218" s="105">
        <f t="shared" si="49"/>
        <v>0</v>
      </c>
      <c r="BF218" s="105">
        <f t="shared" si="50"/>
        <v>0</v>
      </c>
      <c r="BG218" s="105">
        <f t="shared" si="51"/>
        <v>0</v>
      </c>
      <c r="BH218" s="105">
        <f t="shared" si="52"/>
        <v>0</v>
      </c>
      <c r="BI218" s="105">
        <f t="shared" si="53"/>
        <v>0</v>
      </c>
      <c r="BJ218" s="18" t="s">
        <v>80</v>
      </c>
      <c r="BK218" s="105">
        <f t="shared" si="54"/>
        <v>0</v>
      </c>
      <c r="BL218" s="18" t="s">
        <v>142</v>
      </c>
      <c r="BM218" s="18" t="s">
        <v>566</v>
      </c>
    </row>
    <row r="219" spans="2:65" s="1" customFormat="1" ht="25.5" customHeight="1">
      <c r="B219" s="131"/>
      <c r="C219" s="167" t="s">
        <v>567</v>
      </c>
      <c r="D219" s="167" t="s">
        <v>194</v>
      </c>
      <c r="E219" s="168" t="s">
        <v>568</v>
      </c>
      <c r="F219" s="247" t="s">
        <v>569</v>
      </c>
      <c r="G219" s="247"/>
      <c r="H219" s="247"/>
      <c r="I219" s="247"/>
      <c r="J219" s="169" t="s">
        <v>154</v>
      </c>
      <c r="K219" s="170">
        <v>1</v>
      </c>
      <c r="L219" s="248">
        <v>0</v>
      </c>
      <c r="M219" s="248"/>
      <c r="N219" s="249">
        <f t="shared" si="45"/>
        <v>0</v>
      </c>
      <c r="O219" s="220"/>
      <c r="P219" s="220"/>
      <c r="Q219" s="220"/>
      <c r="R219" s="134"/>
      <c r="T219" s="164" t="s">
        <v>5</v>
      </c>
      <c r="U219" s="43" t="s">
        <v>37</v>
      </c>
      <c r="V219" s="35"/>
      <c r="W219" s="165">
        <f t="shared" si="46"/>
        <v>0</v>
      </c>
      <c r="X219" s="165">
        <v>0</v>
      </c>
      <c r="Y219" s="165">
        <f t="shared" si="47"/>
        <v>0</v>
      </c>
      <c r="Z219" s="165">
        <v>0</v>
      </c>
      <c r="AA219" s="166">
        <f t="shared" si="48"/>
        <v>0</v>
      </c>
      <c r="AR219" s="18" t="s">
        <v>197</v>
      </c>
      <c r="AT219" s="18" t="s">
        <v>194</v>
      </c>
      <c r="AU219" s="18" t="s">
        <v>99</v>
      </c>
      <c r="AY219" s="18" t="s">
        <v>137</v>
      </c>
      <c r="BE219" s="105">
        <f t="shared" si="49"/>
        <v>0</v>
      </c>
      <c r="BF219" s="105">
        <f t="shared" si="50"/>
        <v>0</v>
      </c>
      <c r="BG219" s="105">
        <f t="shared" si="51"/>
        <v>0</v>
      </c>
      <c r="BH219" s="105">
        <f t="shared" si="52"/>
        <v>0</v>
      </c>
      <c r="BI219" s="105">
        <f t="shared" si="53"/>
        <v>0</v>
      </c>
      <c r="BJ219" s="18" t="s">
        <v>80</v>
      </c>
      <c r="BK219" s="105">
        <f t="shared" si="54"/>
        <v>0</v>
      </c>
      <c r="BL219" s="18" t="s">
        <v>142</v>
      </c>
      <c r="BM219" s="18" t="s">
        <v>570</v>
      </c>
    </row>
    <row r="220" spans="2:65" s="1" customFormat="1" ht="16.5" customHeight="1">
      <c r="B220" s="131"/>
      <c r="C220" s="167" t="s">
        <v>571</v>
      </c>
      <c r="D220" s="167" t="s">
        <v>194</v>
      </c>
      <c r="E220" s="168" t="s">
        <v>572</v>
      </c>
      <c r="F220" s="247" t="s">
        <v>573</v>
      </c>
      <c r="G220" s="247"/>
      <c r="H220" s="247"/>
      <c r="I220" s="247"/>
      <c r="J220" s="169" t="s">
        <v>154</v>
      </c>
      <c r="K220" s="170">
        <v>1</v>
      </c>
      <c r="L220" s="248">
        <v>0</v>
      </c>
      <c r="M220" s="248"/>
      <c r="N220" s="249">
        <f t="shared" si="45"/>
        <v>0</v>
      </c>
      <c r="O220" s="220"/>
      <c r="P220" s="220"/>
      <c r="Q220" s="220"/>
      <c r="R220" s="134"/>
      <c r="T220" s="164" t="s">
        <v>5</v>
      </c>
      <c r="U220" s="43" t="s">
        <v>37</v>
      </c>
      <c r="V220" s="35"/>
      <c r="W220" s="165">
        <f t="shared" si="46"/>
        <v>0</v>
      </c>
      <c r="X220" s="165">
        <v>0</v>
      </c>
      <c r="Y220" s="165">
        <f t="shared" si="47"/>
        <v>0</v>
      </c>
      <c r="Z220" s="165">
        <v>0</v>
      </c>
      <c r="AA220" s="166">
        <f t="shared" si="48"/>
        <v>0</v>
      </c>
      <c r="AR220" s="18" t="s">
        <v>197</v>
      </c>
      <c r="AT220" s="18" t="s">
        <v>194</v>
      </c>
      <c r="AU220" s="18" t="s">
        <v>99</v>
      </c>
      <c r="AY220" s="18" t="s">
        <v>137</v>
      </c>
      <c r="BE220" s="105">
        <f t="shared" si="49"/>
        <v>0</v>
      </c>
      <c r="BF220" s="105">
        <f t="shared" si="50"/>
        <v>0</v>
      </c>
      <c r="BG220" s="105">
        <f t="shared" si="51"/>
        <v>0</v>
      </c>
      <c r="BH220" s="105">
        <f t="shared" si="52"/>
        <v>0</v>
      </c>
      <c r="BI220" s="105">
        <f t="shared" si="53"/>
        <v>0</v>
      </c>
      <c r="BJ220" s="18" t="s">
        <v>80</v>
      </c>
      <c r="BK220" s="105">
        <f t="shared" si="54"/>
        <v>0</v>
      </c>
      <c r="BL220" s="18" t="s">
        <v>142</v>
      </c>
      <c r="BM220" s="18" t="s">
        <v>574</v>
      </c>
    </row>
    <row r="221" spans="2:65" s="1" customFormat="1" ht="25.5" customHeight="1">
      <c r="B221" s="131"/>
      <c r="C221" s="167" t="s">
        <v>575</v>
      </c>
      <c r="D221" s="167" t="s">
        <v>194</v>
      </c>
      <c r="E221" s="168" t="s">
        <v>576</v>
      </c>
      <c r="F221" s="247" t="s">
        <v>577</v>
      </c>
      <c r="G221" s="247"/>
      <c r="H221" s="247"/>
      <c r="I221" s="247"/>
      <c r="J221" s="169" t="s">
        <v>154</v>
      </c>
      <c r="K221" s="170">
        <v>1</v>
      </c>
      <c r="L221" s="248">
        <v>0</v>
      </c>
      <c r="M221" s="248"/>
      <c r="N221" s="249">
        <f t="shared" si="45"/>
        <v>0</v>
      </c>
      <c r="O221" s="220"/>
      <c r="P221" s="220"/>
      <c r="Q221" s="220"/>
      <c r="R221" s="134"/>
      <c r="T221" s="164" t="s">
        <v>5</v>
      </c>
      <c r="U221" s="43" t="s">
        <v>37</v>
      </c>
      <c r="V221" s="35"/>
      <c r="W221" s="165">
        <f t="shared" si="46"/>
        <v>0</v>
      </c>
      <c r="X221" s="165">
        <v>0</v>
      </c>
      <c r="Y221" s="165">
        <f t="shared" si="47"/>
        <v>0</v>
      </c>
      <c r="Z221" s="165">
        <v>0</v>
      </c>
      <c r="AA221" s="166">
        <f t="shared" si="48"/>
        <v>0</v>
      </c>
      <c r="AR221" s="18" t="s">
        <v>197</v>
      </c>
      <c r="AT221" s="18" t="s">
        <v>194</v>
      </c>
      <c r="AU221" s="18" t="s">
        <v>99</v>
      </c>
      <c r="AY221" s="18" t="s">
        <v>137</v>
      </c>
      <c r="BE221" s="105">
        <f t="shared" si="49"/>
        <v>0</v>
      </c>
      <c r="BF221" s="105">
        <f t="shared" si="50"/>
        <v>0</v>
      </c>
      <c r="BG221" s="105">
        <f t="shared" si="51"/>
        <v>0</v>
      </c>
      <c r="BH221" s="105">
        <f t="shared" si="52"/>
        <v>0</v>
      </c>
      <c r="BI221" s="105">
        <f t="shared" si="53"/>
        <v>0</v>
      </c>
      <c r="BJ221" s="18" t="s">
        <v>80</v>
      </c>
      <c r="BK221" s="105">
        <f t="shared" si="54"/>
        <v>0</v>
      </c>
      <c r="BL221" s="18" t="s">
        <v>142</v>
      </c>
      <c r="BM221" s="18" t="s">
        <v>578</v>
      </c>
    </row>
    <row r="222" spans="2:65" s="1" customFormat="1" ht="25.5" customHeight="1">
      <c r="B222" s="131"/>
      <c r="C222" s="167" t="s">
        <v>579</v>
      </c>
      <c r="D222" s="167" t="s">
        <v>194</v>
      </c>
      <c r="E222" s="168" t="s">
        <v>580</v>
      </c>
      <c r="F222" s="247" t="s">
        <v>581</v>
      </c>
      <c r="G222" s="247"/>
      <c r="H222" s="247"/>
      <c r="I222" s="247"/>
      <c r="J222" s="169" t="s">
        <v>141</v>
      </c>
      <c r="K222" s="170">
        <v>11</v>
      </c>
      <c r="L222" s="248">
        <v>0</v>
      </c>
      <c r="M222" s="248"/>
      <c r="N222" s="249">
        <f t="shared" si="45"/>
        <v>0</v>
      </c>
      <c r="O222" s="220"/>
      <c r="P222" s="220"/>
      <c r="Q222" s="220"/>
      <c r="R222" s="134"/>
      <c r="T222" s="164" t="s">
        <v>5</v>
      </c>
      <c r="U222" s="43" t="s">
        <v>37</v>
      </c>
      <c r="V222" s="35"/>
      <c r="W222" s="165">
        <f t="shared" si="46"/>
        <v>0</v>
      </c>
      <c r="X222" s="165">
        <v>0</v>
      </c>
      <c r="Y222" s="165">
        <f t="shared" si="47"/>
        <v>0</v>
      </c>
      <c r="Z222" s="165">
        <v>0</v>
      </c>
      <c r="AA222" s="166">
        <f t="shared" si="48"/>
        <v>0</v>
      </c>
      <c r="AR222" s="18" t="s">
        <v>197</v>
      </c>
      <c r="AT222" s="18" t="s">
        <v>194</v>
      </c>
      <c r="AU222" s="18" t="s">
        <v>99</v>
      </c>
      <c r="AY222" s="18" t="s">
        <v>137</v>
      </c>
      <c r="BE222" s="105">
        <f t="shared" si="49"/>
        <v>0</v>
      </c>
      <c r="BF222" s="105">
        <f t="shared" si="50"/>
        <v>0</v>
      </c>
      <c r="BG222" s="105">
        <f t="shared" si="51"/>
        <v>0</v>
      </c>
      <c r="BH222" s="105">
        <f t="shared" si="52"/>
        <v>0</v>
      </c>
      <c r="BI222" s="105">
        <f t="shared" si="53"/>
        <v>0</v>
      </c>
      <c r="BJ222" s="18" t="s">
        <v>80</v>
      </c>
      <c r="BK222" s="105">
        <f t="shared" si="54"/>
        <v>0</v>
      </c>
      <c r="BL222" s="18" t="s">
        <v>142</v>
      </c>
      <c r="BM222" s="18" t="s">
        <v>582</v>
      </c>
    </row>
    <row r="223" spans="2:65" s="1" customFormat="1" ht="25.5" customHeight="1">
      <c r="B223" s="131"/>
      <c r="C223" s="160" t="s">
        <v>583</v>
      </c>
      <c r="D223" s="160" t="s">
        <v>138</v>
      </c>
      <c r="E223" s="161" t="s">
        <v>584</v>
      </c>
      <c r="F223" s="218" t="s">
        <v>585</v>
      </c>
      <c r="G223" s="218"/>
      <c r="H223" s="218"/>
      <c r="I223" s="218"/>
      <c r="J223" s="162" t="s">
        <v>212</v>
      </c>
      <c r="K223" s="163">
        <v>1</v>
      </c>
      <c r="L223" s="219">
        <v>0</v>
      </c>
      <c r="M223" s="219"/>
      <c r="N223" s="220">
        <f t="shared" si="45"/>
        <v>0</v>
      </c>
      <c r="O223" s="220"/>
      <c r="P223" s="220"/>
      <c r="Q223" s="220"/>
      <c r="R223" s="134"/>
      <c r="T223" s="164" t="s">
        <v>5</v>
      </c>
      <c r="U223" s="43" t="s">
        <v>37</v>
      </c>
      <c r="V223" s="35"/>
      <c r="W223" s="165">
        <f t="shared" si="46"/>
        <v>0</v>
      </c>
      <c r="X223" s="165">
        <v>0</v>
      </c>
      <c r="Y223" s="165">
        <f t="shared" si="47"/>
        <v>0</v>
      </c>
      <c r="Z223" s="165">
        <v>0</v>
      </c>
      <c r="AA223" s="166">
        <f t="shared" si="48"/>
        <v>0</v>
      </c>
      <c r="AR223" s="18" t="s">
        <v>142</v>
      </c>
      <c r="AT223" s="18" t="s">
        <v>138</v>
      </c>
      <c r="AU223" s="18" t="s">
        <v>99</v>
      </c>
      <c r="AY223" s="18" t="s">
        <v>137</v>
      </c>
      <c r="BE223" s="105">
        <f t="shared" si="49"/>
        <v>0</v>
      </c>
      <c r="BF223" s="105">
        <f t="shared" si="50"/>
        <v>0</v>
      </c>
      <c r="BG223" s="105">
        <f t="shared" si="51"/>
        <v>0</v>
      </c>
      <c r="BH223" s="105">
        <f t="shared" si="52"/>
        <v>0</v>
      </c>
      <c r="BI223" s="105">
        <f t="shared" si="53"/>
        <v>0</v>
      </c>
      <c r="BJ223" s="18" t="s">
        <v>80</v>
      </c>
      <c r="BK223" s="105">
        <f t="shared" si="54"/>
        <v>0</v>
      </c>
      <c r="BL223" s="18" t="s">
        <v>142</v>
      </c>
      <c r="BM223" s="18" t="s">
        <v>586</v>
      </c>
    </row>
    <row r="224" spans="2:65" s="1" customFormat="1" ht="16.5" customHeight="1">
      <c r="B224" s="131"/>
      <c r="C224" s="160" t="s">
        <v>587</v>
      </c>
      <c r="D224" s="160" t="s">
        <v>138</v>
      </c>
      <c r="E224" s="161" t="s">
        <v>588</v>
      </c>
      <c r="F224" s="218" t="s">
        <v>589</v>
      </c>
      <c r="G224" s="218"/>
      <c r="H224" s="218"/>
      <c r="I224" s="218"/>
      <c r="J224" s="162" t="s">
        <v>212</v>
      </c>
      <c r="K224" s="163">
        <v>1</v>
      </c>
      <c r="L224" s="219">
        <v>0</v>
      </c>
      <c r="M224" s="219"/>
      <c r="N224" s="220">
        <f t="shared" si="45"/>
        <v>0</v>
      </c>
      <c r="O224" s="220"/>
      <c r="P224" s="220"/>
      <c r="Q224" s="220"/>
      <c r="R224" s="134"/>
      <c r="T224" s="164" t="s">
        <v>5</v>
      </c>
      <c r="U224" s="43" t="s">
        <v>37</v>
      </c>
      <c r="V224" s="35"/>
      <c r="W224" s="165">
        <f t="shared" si="46"/>
        <v>0</v>
      </c>
      <c r="X224" s="165">
        <v>0</v>
      </c>
      <c r="Y224" s="165">
        <f t="shared" si="47"/>
        <v>0</v>
      </c>
      <c r="Z224" s="165">
        <v>0</v>
      </c>
      <c r="AA224" s="166">
        <f t="shared" si="48"/>
        <v>0</v>
      </c>
      <c r="AR224" s="18" t="s">
        <v>142</v>
      </c>
      <c r="AT224" s="18" t="s">
        <v>138</v>
      </c>
      <c r="AU224" s="18" t="s">
        <v>99</v>
      </c>
      <c r="AY224" s="18" t="s">
        <v>137</v>
      </c>
      <c r="BE224" s="105">
        <f t="shared" si="49"/>
        <v>0</v>
      </c>
      <c r="BF224" s="105">
        <f t="shared" si="50"/>
        <v>0</v>
      </c>
      <c r="BG224" s="105">
        <f t="shared" si="51"/>
        <v>0</v>
      </c>
      <c r="BH224" s="105">
        <f t="shared" si="52"/>
        <v>0</v>
      </c>
      <c r="BI224" s="105">
        <f t="shared" si="53"/>
        <v>0</v>
      </c>
      <c r="BJ224" s="18" t="s">
        <v>80</v>
      </c>
      <c r="BK224" s="105">
        <f t="shared" si="54"/>
        <v>0</v>
      </c>
      <c r="BL224" s="18" t="s">
        <v>142</v>
      </c>
      <c r="BM224" s="18" t="s">
        <v>590</v>
      </c>
    </row>
    <row r="225" spans="2:63" s="9" customFormat="1" ht="29.85" customHeight="1">
      <c r="B225" s="149"/>
      <c r="C225" s="150"/>
      <c r="D225" s="159" t="s">
        <v>272</v>
      </c>
      <c r="E225" s="159"/>
      <c r="F225" s="159"/>
      <c r="G225" s="159"/>
      <c r="H225" s="159"/>
      <c r="I225" s="159"/>
      <c r="J225" s="159"/>
      <c r="K225" s="159"/>
      <c r="L225" s="159"/>
      <c r="M225" s="159"/>
      <c r="N225" s="250">
        <f>BK225</f>
        <v>0</v>
      </c>
      <c r="O225" s="251"/>
      <c r="P225" s="251"/>
      <c r="Q225" s="251"/>
      <c r="R225" s="152"/>
      <c r="T225" s="153"/>
      <c r="U225" s="150"/>
      <c r="V225" s="150"/>
      <c r="W225" s="154">
        <f>SUM(W226:W238)</f>
        <v>0</v>
      </c>
      <c r="X225" s="150"/>
      <c r="Y225" s="154">
        <f>SUM(Y226:Y238)</f>
        <v>0.00041999999999999996</v>
      </c>
      <c r="Z225" s="150"/>
      <c r="AA225" s="155">
        <f>SUM(AA226:AA238)</f>
        <v>0</v>
      </c>
      <c r="AR225" s="156" t="s">
        <v>99</v>
      </c>
      <c r="AT225" s="157" t="s">
        <v>71</v>
      </c>
      <c r="AU225" s="157" t="s">
        <v>80</v>
      </c>
      <c r="AY225" s="156" t="s">
        <v>137</v>
      </c>
      <c r="BK225" s="158">
        <f>SUM(BK226:BK238)</f>
        <v>0</v>
      </c>
    </row>
    <row r="226" spans="2:65" s="1" customFormat="1" ht="25.5" customHeight="1">
      <c r="B226" s="131"/>
      <c r="C226" s="167" t="s">
        <v>591</v>
      </c>
      <c r="D226" s="167" t="s">
        <v>194</v>
      </c>
      <c r="E226" s="168" t="s">
        <v>592</v>
      </c>
      <c r="F226" s="247" t="s">
        <v>593</v>
      </c>
      <c r="G226" s="247"/>
      <c r="H226" s="247"/>
      <c r="I226" s="247"/>
      <c r="J226" s="169" t="s">
        <v>154</v>
      </c>
      <c r="K226" s="170">
        <v>1</v>
      </c>
      <c r="L226" s="248">
        <v>0</v>
      </c>
      <c r="M226" s="248"/>
      <c r="N226" s="249">
        <f aca="true" t="shared" si="55" ref="N226:N238">ROUND(L226*K226,1)</f>
        <v>0</v>
      </c>
      <c r="O226" s="220"/>
      <c r="P226" s="220"/>
      <c r="Q226" s="220"/>
      <c r="R226" s="134"/>
      <c r="T226" s="164" t="s">
        <v>5</v>
      </c>
      <c r="U226" s="43" t="s">
        <v>37</v>
      </c>
      <c r="V226" s="35"/>
      <c r="W226" s="165">
        <f aca="true" t="shared" si="56" ref="W226:W238">V226*K226</f>
        <v>0</v>
      </c>
      <c r="X226" s="165">
        <v>0</v>
      </c>
      <c r="Y226" s="165">
        <f aca="true" t="shared" si="57" ref="Y226:Y238">X226*K226</f>
        <v>0</v>
      </c>
      <c r="Z226" s="165">
        <v>0</v>
      </c>
      <c r="AA226" s="166">
        <f aca="true" t="shared" si="58" ref="AA226:AA238">Z226*K226</f>
        <v>0</v>
      </c>
      <c r="AR226" s="18" t="s">
        <v>197</v>
      </c>
      <c r="AT226" s="18" t="s">
        <v>194</v>
      </c>
      <c r="AU226" s="18" t="s">
        <v>99</v>
      </c>
      <c r="AY226" s="18" t="s">
        <v>137</v>
      </c>
      <c r="BE226" s="105">
        <f aca="true" t="shared" si="59" ref="BE226:BE238">IF(U226="základní",N226,0)</f>
        <v>0</v>
      </c>
      <c r="BF226" s="105">
        <f aca="true" t="shared" si="60" ref="BF226:BF238">IF(U226="snížená",N226,0)</f>
        <v>0</v>
      </c>
      <c r="BG226" s="105">
        <f aca="true" t="shared" si="61" ref="BG226:BG238">IF(U226="zákl. přenesená",N226,0)</f>
        <v>0</v>
      </c>
      <c r="BH226" s="105">
        <f aca="true" t="shared" si="62" ref="BH226:BH238">IF(U226="sníž. přenesená",N226,0)</f>
        <v>0</v>
      </c>
      <c r="BI226" s="105">
        <f aca="true" t="shared" si="63" ref="BI226:BI238">IF(U226="nulová",N226,0)</f>
        <v>0</v>
      </c>
      <c r="BJ226" s="18" t="s">
        <v>80</v>
      </c>
      <c r="BK226" s="105">
        <f aca="true" t="shared" si="64" ref="BK226:BK238">ROUND(L226*K226,1)</f>
        <v>0</v>
      </c>
      <c r="BL226" s="18" t="s">
        <v>142</v>
      </c>
      <c r="BM226" s="18" t="s">
        <v>594</v>
      </c>
    </row>
    <row r="227" spans="2:65" s="1" customFormat="1" ht="25.5" customHeight="1">
      <c r="B227" s="131"/>
      <c r="C227" s="167" t="s">
        <v>595</v>
      </c>
      <c r="D227" s="167" t="s">
        <v>194</v>
      </c>
      <c r="E227" s="168" t="s">
        <v>596</v>
      </c>
      <c r="F227" s="247" t="s">
        <v>597</v>
      </c>
      <c r="G227" s="247"/>
      <c r="H227" s="247"/>
      <c r="I227" s="247"/>
      <c r="J227" s="169" t="s">
        <v>154</v>
      </c>
      <c r="K227" s="170">
        <v>1</v>
      </c>
      <c r="L227" s="248">
        <v>0</v>
      </c>
      <c r="M227" s="248"/>
      <c r="N227" s="249">
        <f t="shared" si="55"/>
        <v>0</v>
      </c>
      <c r="O227" s="220"/>
      <c r="P227" s="220"/>
      <c r="Q227" s="220"/>
      <c r="R227" s="134"/>
      <c r="T227" s="164" t="s">
        <v>5</v>
      </c>
      <c r="U227" s="43" t="s">
        <v>37</v>
      </c>
      <c r="V227" s="35"/>
      <c r="W227" s="165">
        <f t="shared" si="56"/>
        <v>0</v>
      </c>
      <c r="X227" s="165">
        <v>0</v>
      </c>
      <c r="Y227" s="165">
        <f t="shared" si="57"/>
        <v>0</v>
      </c>
      <c r="Z227" s="165">
        <v>0</v>
      </c>
      <c r="AA227" s="166">
        <f t="shared" si="58"/>
        <v>0</v>
      </c>
      <c r="AR227" s="18" t="s">
        <v>197</v>
      </c>
      <c r="AT227" s="18" t="s">
        <v>194</v>
      </c>
      <c r="AU227" s="18" t="s">
        <v>99</v>
      </c>
      <c r="AY227" s="18" t="s">
        <v>137</v>
      </c>
      <c r="BE227" s="105">
        <f t="shared" si="59"/>
        <v>0</v>
      </c>
      <c r="BF227" s="105">
        <f t="shared" si="60"/>
        <v>0</v>
      </c>
      <c r="BG227" s="105">
        <f t="shared" si="61"/>
        <v>0</v>
      </c>
      <c r="BH227" s="105">
        <f t="shared" si="62"/>
        <v>0</v>
      </c>
      <c r="BI227" s="105">
        <f t="shared" si="63"/>
        <v>0</v>
      </c>
      <c r="BJ227" s="18" t="s">
        <v>80</v>
      </c>
      <c r="BK227" s="105">
        <f t="shared" si="64"/>
        <v>0</v>
      </c>
      <c r="BL227" s="18" t="s">
        <v>142</v>
      </c>
      <c r="BM227" s="18" t="s">
        <v>598</v>
      </c>
    </row>
    <row r="228" spans="2:65" s="1" customFormat="1" ht="25.5" customHeight="1">
      <c r="B228" s="131"/>
      <c r="C228" s="167" t="s">
        <v>599</v>
      </c>
      <c r="D228" s="167" t="s">
        <v>194</v>
      </c>
      <c r="E228" s="168" t="s">
        <v>600</v>
      </c>
      <c r="F228" s="247" t="s">
        <v>601</v>
      </c>
      <c r="G228" s="247"/>
      <c r="H228" s="247"/>
      <c r="I228" s="247"/>
      <c r="J228" s="169" t="s">
        <v>154</v>
      </c>
      <c r="K228" s="170">
        <v>1</v>
      </c>
      <c r="L228" s="248">
        <v>0</v>
      </c>
      <c r="M228" s="248"/>
      <c r="N228" s="249">
        <f t="shared" si="55"/>
        <v>0</v>
      </c>
      <c r="O228" s="220"/>
      <c r="P228" s="220"/>
      <c r="Q228" s="220"/>
      <c r="R228" s="134"/>
      <c r="T228" s="164" t="s">
        <v>5</v>
      </c>
      <c r="U228" s="43" t="s">
        <v>37</v>
      </c>
      <c r="V228" s="35"/>
      <c r="W228" s="165">
        <f t="shared" si="56"/>
        <v>0</v>
      </c>
      <c r="X228" s="165">
        <v>0</v>
      </c>
      <c r="Y228" s="165">
        <f t="shared" si="57"/>
        <v>0</v>
      </c>
      <c r="Z228" s="165">
        <v>0</v>
      </c>
      <c r="AA228" s="166">
        <f t="shared" si="58"/>
        <v>0</v>
      </c>
      <c r="AR228" s="18" t="s">
        <v>197</v>
      </c>
      <c r="AT228" s="18" t="s">
        <v>194</v>
      </c>
      <c r="AU228" s="18" t="s">
        <v>99</v>
      </c>
      <c r="AY228" s="18" t="s">
        <v>137</v>
      </c>
      <c r="BE228" s="105">
        <f t="shared" si="59"/>
        <v>0</v>
      </c>
      <c r="BF228" s="105">
        <f t="shared" si="60"/>
        <v>0</v>
      </c>
      <c r="BG228" s="105">
        <f t="shared" si="61"/>
        <v>0</v>
      </c>
      <c r="BH228" s="105">
        <f t="shared" si="62"/>
        <v>0</v>
      </c>
      <c r="BI228" s="105">
        <f t="shared" si="63"/>
        <v>0</v>
      </c>
      <c r="BJ228" s="18" t="s">
        <v>80</v>
      </c>
      <c r="BK228" s="105">
        <f t="shared" si="64"/>
        <v>0</v>
      </c>
      <c r="BL228" s="18" t="s">
        <v>142</v>
      </c>
      <c r="BM228" s="18" t="s">
        <v>602</v>
      </c>
    </row>
    <row r="229" spans="2:65" s="1" customFormat="1" ht="38.25" customHeight="1">
      <c r="B229" s="131"/>
      <c r="C229" s="167" t="s">
        <v>603</v>
      </c>
      <c r="D229" s="167" t="s">
        <v>194</v>
      </c>
      <c r="E229" s="168" t="s">
        <v>604</v>
      </c>
      <c r="F229" s="247" t="s">
        <v>605</v>
      </c>
      <c r="G229" s="247"/>
      <c r="H229" s="247"/>
      <c r="I229" s="247"/>
      <c r="J229" s="169" t="s">
        <v>154</v>
      </c>
      <c r="K229" s="170">
        <v>1</v>
      </c>
      <c r="L229" s="248">
        <v>0</v>
      </c>
      <c r="M229" s="248"/>
      <c r="N229" s="249">
        <f t="shared" si="55"/>
        <v>0</v>
      </c>
      <c r="O229" s="220"/>
      <c r="P229" s="220"/>
      <c r="Q229" s="220"/>
      <c r="R229" s="134"/>
      <c r="T229" s="164" t="s">
        <v>5</v>
      </c>
      <c r="U229" s="43" t="s">
        <v>37</v>
      </c>
      <c r="V229" s="35"/>
      <c r="W229" s="165">
        <f t="shared" si="56"/>
        <v>0</v>
      </c>
      <c r="X229" s="165">
        <v>0</v>
      </c>
      <c r="Y229" s="165">
        <f t="shared" si="57"/>
        <v>0</v>
      </c>
      <c r="Z229" s="165">
        <v>0</v>
      </c>
      <c r="AA229" s="166">
        <f t="shared" si="58"/>
        <v>0</v>
      </c>
      <c r="AR229" s="18" t="s">
        <v>197</v>
      </c>
      <c r="AT229" s="18" t="s">
        <v>194</v>
      </c>
      <c r="AU229" s="18" t="s">
        <v>99</v>
      </c>
      <c r="AY229" s="18" t="s">
        <v>137</v>
      </c>
      <c r="BE229" s="105">
        <f t="shared" si="59"/>
        <v>0</v>
      </c>
      <c r="BF229" s="105">
        <f t="shared" si="60"/>
        <v>0</v>
      </c>
      <c r="BG229" s="105">
        <f t="shared" si="61"/>
        <v>0</v>
      </c>
      <c r="BH229" s="105">
        <f t="shared" si="62"/>
        <v>0</v>
      </c>
      <c r="BI229" s="105">
        <f t="shared" si="63"/>
        <v>0</v>
      </c>
      <c r="BJ229" s="18" t="s">
        <v>80</v>
      </c>
      <c r="BK229" s="105">
        <f t="shared" si="64"/>
        <v>0</v>
      </c>
      <c r="BL229" s="18" t="s">
        <v>142</v>
      </c>
      <c r="BM229" s="18" t="s">
        <v>606</v>
      </c>
    </row>
    <row r="230" spans="2:65" s="1" customFormat="1" ht="25.5" customHeight="1">
      <c r="B230" s="131"/>
      <c r="C230" s="167" t="s">
        <v>607</v>
      </c>
      <c r="D230" s="167" t="s">
        <v>194</v>
      </c>
      <c r="E230" s="168" t="s">
        <v>608</v>
      </c>
      <c r="F230" s="247" t="s">
        <v>609</v>
      </c>
      <c r="G230" s="247"/>
      <c r="H230" s="247"/>
      <c r="I230" s="247"/>
      <c r="J230" s="169" t="s">
        <v>154</v>
      </c>
      <c r="K230" s="170">
        <v>1</v>
      </c>
      <c r="L230" s="248">
        <v>0</v>
      </c>
      <c r="M230" s="248"/>
      <c r="N230" s="249">
        <f t="shared" si="55"/>
        <v>0</v>
      </c>
      <c r="O230" s="220"/>
      <c r="P230" s="220"/>
      <c r="Q230" s="220"/>
      <c r="R230" s="134"/>
      <c r="T230" s="164" t="s">
        <v>5</v>
      </c>
      <c r="U230" s="43" t="s">
        <v>37</v>
      </c>
      <c r="V230" s="35"/>
      <c r="W230" s="165">
        <f t="shared" si="56"/>
        <v>0</v>
      </c>
      <c r="X230" s="165">
        <v>0</v>
      </c>
      <c r="Y230" s="165">
        <f t="shared" si="57"/>
        <v>0</v>
      </c>
      <c r="Z230" s="165">
        <v>0</v>
      </c>
      <c r="AA230" s="166">
        <f t="shared" si="58"/>
        <v>0</v>
      </c>
      <c r="AR230" s="18" t="s">
        <v>197</v>
      </c>
      <c r="AT230" s="18" t="s">
        <v>194</v>
      </c>
      <c r="AU230" s="18" t="s">
        <v>99</v>
      </c>
      <c r="AY230" s="18" t="s">
        <v>137</v>
      </c>
      <c r="BE230" s="105">
        <f t="shared" si="59"/>
        <v>0</v>
      </c>
      <c r="BF230" s="105">
        <f t="shared" si="60"/>
        <v>0</v>
      </c>
      <c r="BG230" s="105">
        <f t="shared" si="61"/>
        <v>0</v>
      </c>
      <c r="BH230" s="105">
        <f t="shared" si="62"/>
        <v>0</v>
      </c>
      <c r="BI230" s="105">
        <f t="shared" si="63"/>
        <v>0</v>
      </c>
      <c r="BJ230" s="18" t="s">
        <v>80</v>
      </c>
      <c r="BK230" s="105">
        <f t="shared" si="64"/>
        <v>0</v>
      </c>
      <c r="BL230" s="18" t="s">
        <v>142</v>
      </c>
      <c r="BM230" s="18" t="s">
        <v>610</v>
      </c>
    </row>
    <row r="231" spans="2:65" s="1" customFormat="1" ht="51" customHeight="1">
      <c r="B231" s="131"/>
      <c r="C231" s="167" t="s">
        <v>611</v>
      </c>
      <c r="D231" s="167" t="s">
        <v>194</v>
      </c>
      <c r="E231" s="168" t="s">
        <v>612</v>
      </c>
      <c r="F231" s="247" t="s">
        <v>613</v>
      </c>
      <c r="G231" s="247"/>
      <c r="H231" s="247"/>
      <c r="I231" s="247"/>
      <c r="J231" s="169" t="s">
        <v>154</v>
      </c>
      <c r="K231" s="170">
        <v>1</v>
      </c>
      <c r="L231" s="248">
        <v>0</v>
      </c>
      <c r="M231" s="248"/>
      <c r="N231" s="249">
        <f t="shared" si="55"/>
        <v>0</v>
      </c>
      <c r="O231" s="220"/>
      <c r="P231" s="220"/>
      <c r="Q231" s="220"/>
      <c r="R231" s="134"/>
      <c r="T231" s="164" t="s">
        <v>5</v>
      </c>
      <c r="U231" s="43" t="s">
        <v>37</v>
      </c>
      <c r="V231" s="35"/>
      <c r="W231" s="165">
        <f t="shared" si="56"/>
        <v>0</v>
      </c>
      <c r="X231" s="165">
        <v>0</v>
      </c>
      <c r="Y231" s="165">
        <f t="shared" si="57"/>
        <v>0</v>
      </c>
      <c r="Z231" s="165">
        <v>0</v>
      </c>
      <c r="AA231" s="166">
        <f t="shared" si="58"/>
        <v>0</v>
      </c>
      <c r="AR231" s="18" t="s">
        <v>197</v>
      </c>
      <c r="AT231" s="18" t="s">
        <v>194</v>
      </c>
      <c r="AU231" s="18" t="s">
        <v>99</v>
      </c>
      <c r="AY231" s="18" t="s">
        <v>137</v>
      </c>
      <c r="BE231" s="105">
        <f t="shared" si="59"/>
        <v>0</v>
      </c>
      <c r="BF231" s="105">
        <f t="shared" si="60"/>
        <v>0</v>
      </c>
      <c r="BG231" s="105">
        <f t="shared" si="61"/>
        <v>0</v>
      </c>
      <c r="BH231" s="105">
        <f t="shared" si="62"/>
        <v>0</v>
      </c>
      <c r="BI231" s="105">
        <f t="shared" si="63"/>
        <v>0</v>
      </c>
      <c r="BJ231" s="18" t="s">
        <v>80</v>
      </c>
      <c r="BK231" s="105">
        <f t="shared" si="64"/>
        <v>0</v>
      </c>
      <c r="BL231" s="18" t="s">
        <v>142</v>
      </c>
      <c r="BM231" s="18" t="s">
        <v>614</v>
      </c>
    </row>
    <row r="232" spans="2:65" s="1" customFormat="1" ht="38.25" customHeight="1">
      <c r="B232" s="131"/>
      <c r="C232" s="167" t="s">
        <v>615</v>
      </c>
      <c r="D232" s="167" t="s">
        <v>194</v>
      </c>
      <c r="E232" s="168" t="s">
        <v>616</v>
      </c>
      <c r="F232" s="247" t="s">
        <v>617</v>
      </c>
      <c r="G232" s="247"/>
      <c r="H232" s="247"/>
      <c r="I232" s="247"/>
      <c r="J232" s="169" t="s">
        <v>154</v>
      </c>
      <c r="K232" s="170">
        <v>1</v>
      </c>
      <c r="L232" s="248">
        <v>0</v>
      </c>
      <c r="M232" s="248"/>
      <c r="N232" s="249">
        <f t="shared" si="55"/>
        <v>0</v>
      </c>
      <c r="O232" s="220"/>
      <c r="P232" s="220"/>
      <c r="Q232" s="220"/>
      <c r="R232" s="134"/>
      <c r="T232" s="164" t="s">
        <v>5</v>
      </c>
      <c r="U232" s="43" t="s">
        <v>37</v>
      </c>
      <c r="V232" s="35"/>
      <c r="W232" s="165">
        <f t="shared" si="56"/>
        <v>0</v>
      </c>
      <c r="X232" s="165">
        <v>0</v>
      </c>
      <c r="Y232" s="165">
        <f t="shared" si="57"/>
        <v>0</v>
      </c>
      <c r="Z232" s="165">
        <v>0</v>
      </c>
      <c r="AA232" s="166">
        <f t="shared" si="58"/>
        <v>0</v>
      </c>
      <c r="AR232" s="18" t="s">
        <v>197</v>
      </c>
      <c r="AT232" s="18" t="s">
        <v>194</v>
      </c>
      <c r="AU232" s="18" t="s">
        <v>99</v>
      </c>
      <c r="AY232" s="18" t="s">
        <v>137</v>
      </c>
      <c r="BE232" s="105">
        <f t="shared" si="59"/>
        <v>0</v>
      </c>
      <c r="BF232" s="105">
        <f t="shared" si="60"/>
        <v>0</v>
      </c>
      <c r="BG232" s="105">
        <f t="shared" si="61"/>
        <v>0</v>
      </c>
      <c r="BH232" s="105">
        <f t="shared" si="62"/>
        <v>0</v>
      </c>
      <c r="BI232" s="105">
        <f t="shared" si="63"/>
        <v>0</v>
      </c>
      <c r="BJ232" s="18" t="s">
        <v>80</v>
      </c>
      <c r="BK232" s="105">
        <f t="shared" si="64"/>
        <v>0</v>
      </c>
      <c r="BL232" s="18" t="s">
        <v>142</v>
      </c>
      <c r="BM232" s="18" t="s">
        <v>618</v>
      </c>
    </row>
    <row r="233" spans="2:65" s="1" customFormat="1" ht="25.5" customHeight="1">
      <c r="B233" s="131"/>
      <c r="C233" s="160" t="s">
        <v>619</v>
      </c>
      <c r="D233" s="160" t="s">
        <v>138</v>
      </c>
      <c r="E233" s="161" t="s">
        <v>620</v>
      </c>
      <c r="F233" s="218" t="s">
        <v>621</v>
      </c>
      <c r="G233" s="218"/>
      <c r="H233" s="218"/>
      <c r="I233" s="218"/>
      <c r="J233" s="162" t="s">
        <v>159</v>
      </c>
      <c r="K233" s="163">
        <v>3</v>
      </c>
      <c r="L233" s="219">
        <v>0</v>
      </c>
      <c r="M233" s="219"/>
      <c r="N233" s="220">
        <f t="shared" si="55"/>
        <v>0</v>
      </c>
      <c r="O233" s="220"/>
      <c r="P233" s="220"/>
      <c r="Q233" s="220"/>
      <c r="R233" s="134"/>
      <c r="T233" s="164" t="s">
        <v>5</v>
      </c>
      <c r="U233" s="43" t="s">
        <v>37</v>
      </c>
      <c r="V233" s="35"/>
      <c r="W233" s="165">
        <f t="shared" si="56"/>
        <v>0</v>
      </c>
      <c r="X233" s="165">
        <v>0.00014</v>
      </c>
      <c r="Y233" s="165">
        <f t="shared" si="57"/>
        <v>0.00041999999999999996</v>
      </c>
      <c r="Z233" s="165">
        <v>0</v>
      </c>
      <c r="AA233" s="166">
        <f t="shared" si="58"/>
        <v>0</v>
      </c>
      <c r="AR233" s="18" t="s">
        <v>142</v>
      </c>
      <c r="AT233" s="18" t="s">
        <v>138</v>
      </c>
      <c r="AU233" s="18" t="s">
        <v>99</v>
      </c>
      <c r="AY233" s="18" t="s">
        <v>137</v>
      </c>
      <c r="BE233" s="105">
        <f t="shared" si="59"/>
        <v>0</v>
      </c>
      <c r="BF233" s="105">
        <f t="shared" si="60"/>
        <v>0</v>
      </c>
      <c r="BG233" s="105">
        <f t="shared" si="61"/>
        <v>0</v>
      </c>
      <c r="BH233" s="105">
        <f t="shared" si="62"/>
        <v>0</v>
      </c>
      <c r="BI233" s="105">
        <f t="shared" si="63"/>
        <v>0</v>
      </c>
      <c r="BJ233" s="18" t="s">
        <v>80</v>
      </c>
      <c r="BK233" s="105">
        <f t="shared" si="64"/>
        <v>0</v>
      </c>
      <c r="BL233" s="18" t="s">
        <v>142</v>
      </c>
      <c r="BM233" s="18" t="s">
        <v>622</v>
      </c>
    </row>
    <row r="234" spans="2:65" s="1" customFormat="1" ht="38.25" customHeight="1">
      <c r="B234" s="131"/>
      <c r="C234" s="160" t="s">
        <v>623</v>
      </c>
      <c r="D234" s="160" t="s">
        <v>138</v>
      </c>
      <c r="E234" s="161" t="s">
        <v>624</v>
      </c>
      <c r="F234" s="218" t="s">
        <v>625</v>
      </c>
      <c r="G234" s="218"/>
      <c r="H234" s="218"/>
      <c r="I234" s="218"/>
      <c r="J234" s="162" t="s">
        <v>154</v>
      </c>
      <c r="K234" s="163">
        <v>1</v>
      </c>
      <c r="L234" s="219">
        <v>0</v>
      </c>
      <c r="M234" s="219"/>
      <c r="N234" s="220">
        <f t="shared" si="55"/>
        <v>0</v>
      </c>
      <c r="O234" s="220"/>
      <c r="P234" s="220"/>
      <c r="Q234" s="220"/>
      <c r="R234" s="134"/>
      <c r="T234" s="164" t="s">
        <v>5</v>
      </c>
      <c r="U234" s="43" t="s">
        <v>37</v>
      </c>
      <c r="V234" s="35"/>
      <c r="W234" s="165">
        <f t="shared" si="56"/>
        <v>0</v>
      </c>
      <c r="X234" s="165">
        <v>0</v>
      </c>
      <c r="Y234" s="165">
        <f t="shared" si="57"/>
        <v>0</v>
      </c>
      <c r="Z234" s="165">
        <v>0</v>
      </c>
      <c r="AA234" s="166">
        <f t="shared" si="58"/>
        <v>0</v>
      </c>
      <c r="AR234" s="18" t="s">
        <v>142</v>
      </c>
      <c r="AT234" s="18" t="s">
        <v>138</v>
      </c>
      <c r="AU234" s="18" t="s">
        <v>99</v>
      </c>
      <c r="AY234" s="18" t="s">
        <v>137</v>
      </c>
      <c r="BE234" s="105">
        <f t="shared" si="59"/>
        <v>0</v>
      </c>
      <c r="BF234" s="105">
        <f t="shared" si="60"/>
        <v>0</v>
      </c>
      <c r="BG234" s="105">
        <f t="shared" si="61"/>
        <v>0</v>
      </c>
      <c r="BH234" s="105">
        <f t="shared" si="62"/>
        <v>0</v>
      </c>
      <c r="BI234" s="105">
        <f t="shared" si="63"/>
        <v>0</v>
      </c>
      <c r="BJ234" s="18" t="s">
        <v>80</v>
      </c>
      <c r="BK234" s="105">
        <f t="shared" si="64"/>
        <v>0</v>
      </c>
      <c r="BL234" s="18" t="s">
        <v>142</v>
      </c>
      <c r="BM234" s="18" t="s">
        <v>626</v>
      </c>
    </row>
    <row r="235" spans="2:65" s="1" customFormat="1" ht="25.5" customHeight="1">
      <c r="B235" s="131"/>
      <c r="C235" s="160" t="s">
        <v>627</v>
      </c>
      <c r="D235" s="160" t="s">
        <v>138</v>
      </c>
      <c r="E235" s="161" t="s">
        <v>628</v>
      </c>
      <c r="F235" s="218" t="s">
        <v>629</v>
      </c>
      <c r="G235" s="218"/>
      <c r="H235" s="218"/>
      <c r="I235" s="218"/>
      <c r="J235" s="162" t="s">
        <v>154</v>
      </c>
      <c r="K235" s="163">
        <v>1</v>
      </c>
      <c r="L235" s="219">
        <v>0</v>
      </c>
      <c r="M235" s="219"/>
      <c r="N235" s="220">
        <f t="shared" si="55"/>
        <v>0</v>
      </c>
      <c r="O235" s="220"/>
      <c r="P235" s="220"/>
      <c r="Q235" s="220"/>
      <c r="R235" s="134"/>
      <c r="T235" s="164" t="s">
        <v>5</v>
      </c>
      <c r="U235" s="43" t="s">
        <v>37</v>
      </c>
      <c r="V235" s="35"/>
      <c r="W235" s="165">
        <f t="shared" si="56"/>
        <v>0</v>
      </c>
      <c r="X235" s="165">
        <v>0</v>
      </c>
      <c r="Y235" s="165">
        <f t="shared" si="57"/>
        <v>0</v>
      </c>
      <c r="Z235" s="165">
        <v>0</v>
      </c>
      <c r="AA235" s="166">
        <f t="shared" si="58"/>
        <v>0</v>
      </c>
      <c r="AR235" s="18" t="s">
        <v>142</v>
      </c>
      <c r="AT235" s="18" t="s">
        <v>138</v>
      </c>
      <c r="AU235" s="18" t="s">
        <v>99</v>
      </c>
      <c r="AY235" s="18" t="s">
        <v>137</v>
      </c>
      <c r="BE235" s="105">
        <f t="shared" si="59"/>
        <v>0</v>
      </c>
      <c r="BF235" s="105">
        <f t="shared" si="60"/>
        <v>0</v>
      </c>
      <c r="BG235" s="105">
        <f t="shared" si="61"/>
        <v>0</v>
      </c>
      <c r="BH235" s="105">
        <f t="shared" si="62"/>
        <v>0</v>
      </c>
      <c r="BI235" s="105">
        <f t="shared" si="63"/>
        <v>0</v>
      </c>
      <c r="BJ235" s="18" t="s">
        <v>80</v>
      </c>
      <c r="BK235" s="105">
        <f t="shared" si="64"/>
        <v>0</v>
      </c>
      <c r="BL235" s="18" t="s">
        <v>142</v>
      </c>
      <c r="BM235" s="18" t="s">
        <v>630</v>
      </c>
    </row>
    <row r="236" spans="2:65" s="1" customFormat="1" ht="51" customHeight="1">
      <c r="B236" s="131"/>
      <c r="C236" s="160" t="s">
        <v>631</v>
      </c>
      <c r="D236" s="160" t="s">
        <v>138</v>
      </c>
      <c r="E236" s="161" t="s">
        <v>632</v>
      </c>
      <c r="F236" s="218" t="s">
        <v>633</v>
      </c>
      <c r="G236" s="218"/>
      <c r="H236" s="218"/>
      <c r="I236" s="218"/>
      <c r="J236" s="162" t="s">
        <v>154</v>
      </c>
      <c r="K236" s="163">
        <v>1</v>
      </c>
      <c r="L236" s="219">
        <v>0</v>
      </c>
      <c r="M236" s="219"/>
      <c r="N236" s="220">
        <f t="shared" si="55"/>
        <v>0</v>
      </c>
      <c r="O236" s="220"/>
      <c r="P236" s="220"/>
      <c r="Q236" s="220"/>
      <c r="R236" s="134"/>
      <c r="T236" s="164" t="s">
        <v>5</v>
      </c>
      <c r="U236" s="43" t="s">
        <v>37</v>
      </c>
      <c r="V236" s="35"/>
      <c r="W236" s="165">
        <f t="shared" si="56"/>
        <v>0</v>
      </c>
      <c r="X236" s="165">
        <v>0</v>
      </c>
      <c r="Y236" s="165">
        <f t="shared" si="57"/>
        <v>0</v>
      </c>
      <c r="Z236" s="165">
        <v>0</v>
      </c>
      <c r="AA236" s="166">
        <f t="shared" si="58"/>
        <v>0</v>
      </c>
      <c r="AR236" s="18" t="s">
        <v>142</v>
      </c>
      <c r="AT236" s="18" t="s">
        <v>138</v>
      </c>
      <c r="AU236" s="18" t="s">
        <v>99</v>
      </c>
      <c r="AY236" s="18" t="s">
        <v>137</v>
      </c>
      <c r="BE236" s="105">
        <f t="shared" si="59"/>
        <v>0</v>
      </c>
      <c r="BF236" s="105">
        <f t="shared" si="60"/>
        <v>0</v>
      </c>
      <c r="BG236" s="105">
        <f t="shared" si="61"/>
        <v>0</v>
      </c>
      <c r="BH236" s="105">
        <f t="shared" si="62"/>
        <v>0</v>
      </c>
      <c r="BI236" s="105">
        <f t="shared" si="63"/>
        <v>0</v>
      </c>
      <c r="BJ236" s="18" t="s">
        <v>80</v>
      </c>
      <c r="BK236" s="105">
        <f t="shared" si="64"/>
        <v>0</v>
      </c>
      <c r="BL236" s="18" t="s">
        <v>142</v>
      </c>
      <c r="BM236" s="18" t="s">
        <v>634</v>
      </c>
    </row>
    <row r="237" spans="2:65" s="1" customFormat="1" ht="38.25" customHeight="1">
      <c r="B237" s="131"/>
      <c r="C237" s="160" t="s">
        <v>635</v>
      </c>
      <c r="D237" s="160" t="s">
        <v>138</v>
      </c>
      <c r="E237" s="161" t="s">
        <v>636</v>
      </c>
      <c r="F237" s="218" t="s">
        <v>637</v>
      </c>
      <c r="G237" s="218"/>
      <c r="H237" s="218"/>
      <c r="I237" s="218"/>
      <c r="J237" s="162" t="s">
        <v>154</v>
      </c>
      <c r="K237" s="163">
        <v>1</v>
      </c>
      <c r="L237" s="219">
        <v>0</v>
      </c>
      <c r="M237" s="219"/>
      <c r="N237" s="220">
        <f t="shared" si="55"/>
        <v>0</v>
      </c>
      <c r="O237" s="220"/>
      <c r="P237" s="220"/>
      <c r="Q237" s="220"/>
      <c r="R237" s="134"/>
      <c r="T237" s="164" t="s">
        <v>5</v>
      </c>
      <c r="U237" s="43" t="s">
        <v>37</v>
      </c>
      <c r="V237" s="35"/>
      <c r="W237" s="165">
        <f t="shared" si="56"/>
        <v>0</v>
      </c>
      <c r="X237" s="165">
        <v>0</v>
      </c>
      <c r="Y237" s="165">
        <f t="shared" si="57"/>
        <v>0</v>
      </c>
      <c r="Z237" s="165">
        <v>0</v>
      </c>
      <c r="AA237" s="166">
        <f t="shared" si="58"/>
        <v>0</v>
      </c>
      <c r="AR237" s="18" t="s">
        <v>142</v>
      </c>
      <c r="AT237" s="18" t="s">
        <v>138</v>
      </c>
      <c r="AU237" s="18" t="s">
        <v>99</v>
      </c>
      <c r="AY237" s="18" t="s">
        <v>137</v>
      </c>
      <c r="BE237" s="105">
        <f t="shared" si="59"/>
        <v>0</v>
      </c>
      <c r="BF237" s="105">
        <f t="shared" si="60"/>
        <v>0</v>
      </c>
      <c r="BG237" s="105">
        <f t="shared" si="61"/>
        <v>0</v>
      </c>
      <c r="BH237" s="105">
        <f t="shared" si="62"/>
        <v>0</v>
      </c>
      <c r="BI237" s="105">
        <f t="shared" si="63"/>
        <v>0</v>
      </c>
      <c r="BJ237" s="18" t="s">
        <v>80</v>
      </c>
      <c r="BK237" s="105">
        <f t="shared" si="64"/>
        <v>0</v>
      </c>
      <c r="BL237" s="18" t="s">
        <v>142</v>
      </c>
      <c r="BM237" s="18" t="s">
        <v>638</v>
      </c>
    </row>
    <row r="238" spans="2:65" s="1" customFormat="1" ht="25.5" customHeight="1">
      <c r="B238" s="131"/>
      <c r="C238" s="160" t="s">
        <v>639</v>
      </c>
      <c r="D238" s="160" t="s">
        <v>138</v>
      </c>
      <c r="E238" s="161" t="s">
        <v>640</v>
      </c>
      <c r="F238" s="218" t="s">
        <v>641</v>
      </c>
      <c r="G238" s="218"/>
      <c r="H238" s="218"/>
      <c r="I238" s="218"/>
      <c r="J238" s="162" t="s">
        <v>221</v>
      </c>
      <c r="K238" s="171">
        <v>0</v>
      </c>
      <c r="L238" s="219">
        <v>0</v>
      </c>
      <c r="M238" s="219"/>
      <c r="N238" s="220">
        <f t="shared" si="55"/>
        <v>0</v>
      </c>
      <c r="O238" s="220"/>
      <c r="P238" s="220"/>
      <c r="Q238" s="220"/>
      <c r="R238" s="134"/>
      <c r="T238" s="164" t="s">
        <v>5</v>
      </c>
      <c r="U238" s="43" t="s">
        <v>37</v>
      </c>
      <c r="V238" s="35"/>
      <c r="W238" s="165">
        <f t="shared" si="56"/>
        <v>0</v>
      </c>
      <c r="X238" s="165">
        <v>0</v>
      </c>
      <c r="Y238" s="165">
        <f t="shared" si="57"/>
        <v>0</v>
      </c>
      <c r="Z238" s="165">
        <v>0</v>
      </c>
      <c r="AA238" s="166">
        <f t="shared" si="58"/>
        <v>0</v>
      </c>
      <c r="AR238" s="18" t="s">
        <v>142</v>
      </c>
      <c r="AT238" s="18" t="s">
        <v>138</v>
      </c>
      <c r="AU238" s="18" t="s">
        <v>99</v>
      </c>
      <c r="AY238" s="18" t="s">
        <v>137</v>
      </c>
      <c r="BE238" s="105">
        <f t="shared" si="59"/>
        <v>0</v>
      </c>
      <c r="BF238" s="105">
        <f t="shared" si="60"/>
        <v>0</v>
      </c>
      <c r="BG238" s="105">
        <f t="shared" si="61"/>
        <v>0</v>
      </c>
      <c r="BH238" s="105">
        <f t="shared" si="62"/>
        <v>0</v>
      </c>
      <c r="BI238" s="105">
        <f t="shared" si="63"/>
        <v>0</v>
      </c>
      <c r="BJ238" s="18" t="s">
        <v>80</v>
      </c>
      <c r="BK238" s="105">
        <f t="shared" si="64"/>
        <v>0</v>
      </c>
      <c r="BL238" s="18" t="s">
        <v>142</v>
      </c>
      <c r="BM238" s="18" t="s">
        <v>642</v>
      </c>
    </row>
    <row r="239" spans="2:63" s="9" customFormat="1" ht="29.85" customHeight="1">
      <c r="B239" s="149"/>
      <c r="C239" s="150"/>
      <c r="D239" s="159" t="s">
        <v>273</v>
      </c>
      <c r="E239" s="159"/>
      <c r="F239" s="159"/>
      <c r="G239" s="159"/>
      <c r="H239" s="159"/>
      <c r="I239" s="159"/>
      <c r="J239" s="159"/>
      <c r="K239" s="159"/>
      <c r="L239" s="159"/>
      <c r="M239" s="159"/>
      <c r="N239" s="250">
        <f>BK239</f>
        <v>0</v>
      </c>
      <c r="O239" s="251"/>
      <c r="P239" s="251"/>
      <c r="Q239" s="251"/>
      <c r="R239" s="152"/>
      <c r="T239" s="153"/>
      <c r="U239" s="150"/>
      <c r="V239" s="150"/>
      <c r="W239" s="154">
        <f>SUM(W240:W268)</f>
        <v>0</v>
      </c>
      <c r="X239" s="150"/>
      <c r="Y239" s="154">
        <f>SUM(Y240:Y268)</f>
        <v>0.47586000000000006</v>
      </c>
      <c r="Z239" s="150"/>
      <c r="AA239" s="155">
        <f>SUM(AA240:AA268)</f>
        <v>0.30406</v>
      </c>
      <c r="AR239" s="156" t="s">
        <v>99</v>
      </c>
      <c r="AT239" s="157" t="s">
        <v>71</v>
      </c>
      <c r="AU239" s="157" t="s">
        <v>80</v>
      </c>
      <c r="AY239" s="156" t="s">
        <v>137</v>
      </c>
      <c r="BK239" s="158">
        <f>SUM(BK240:BK268)</f>
        <v>0</v>
      </c>
    </row>
    <row r="240" spans="2:65" s="1" customFormat="1" ht="25.5" customHeight="1">
      <c r="B240" s="131"/>
      <c r="C240" s="160" t="s">
        <v>643</v>
      </c>
      <c r="D240" s="160" t="s">
        <v>138</v>
      </c>
      <c r="E240" s="161" t="s">
        <v>644</v>
      </c>
      <c r="F240" s="218" t="s">
        <v>645</v>
      </c>
      <c r="G240" s="218"/>
      <c r="H240" s="218"/>
      <c r="I240" s="218"/>
      <c r="J240" s="162" t="s">
        <v>141</v>
      </c>
      <c r="K240" s="163">
        <v>71</v>
      </c>
      <c r="L240" s="219">
        <v>0</v>
      </c>
      <c r="M240" s="219"/>
      <c r="N240" s="220">
        <f aca="true" t="shared" si="65" ref="N240:N268">ROUND(L240*K240,1)</f>
        <v>0</v>
      </c>
      <c r="O240" s="220"/>
      <c r="P240" s="220"/>
      <c r="Q240" s="220"/>
      <c r="R240" s="134"/>
      <c r="T240" s="164" t="s">
        <v>5</v>
      </c>
      <c r="U240" s="43" t="s">
        <v>37</v>
      </c>
      <c r="V240" s="35"/>
      <c r="W240" s="165">
        <f aca="true" t="shared" si="66" ref="W240:W268">V240*K240</f>
        <v>0</v>
      </c>
      <c r="X240" s="165">
        <v>2E-05</v>
      </c>
      <c r="Y240" s="165">
        <f aca="true" t="shared" si="67" ref="Y240:Y268">X240*K240</f>
        <v>0.00142</v>
      </c>
      <c r="Z240" s="165">
        <v>0.0032</v>
      </c>
      <c r="AA240" s="166">
        <f aca="true" t="shared" si="68" ref="AA240:AA268">Z240*K240</f>
        <v>0.2272</v>
      </c>
      <c r="AR240" s="18" t="s">
        <v>142</v>
      </c>
      <c r="AT240" s="18" t="s">
        <v>138</v>
      </c>
      <c r="AU240" s="18" t="s">
        <v>99</v>
      </c>
      <c r="AY240" s="18" t="s">
        <v>137</v>
      </c>
      <c r="BE240" s="105">
        <f aca="true" t="shared" si="69" ref="BE240:BE268">IF(U240="základní",N240,0)</f>
        <v>0</v>
      </c>
      <c r="BF240" s="105">
        <f aca="true" t="shared" si="70" ref="BF240:BF268">IF(U240="snížená",N240,0)</f>
        <v>0</v>
      </c>
      <c r="BG240" s="105">
        <f aca="true" t="shared" si="71" ref="BG240:BG268">IF(U240="zákl. přenesená",N240,0)</f>
        <v>0</v>
      </c>
      <c r="BH240" s="105">
        <f aca="true" t="shared" si="72" ref="BH240:BH268">IF(U240="sníž. přenesená",N240,0)</f>
        <v>0</v>
      </c>
      <c r="BI240" s="105">
        <f aca="true" t="shared" si="73" ref="BI240:BI268">IF(U240="nulová",N240,0)</f>
        <v>0</v>
      </c>
      <c r="BJ240" s="18" t="s">
        <v>80</v>
      </c>
      <c r="BK240" s="105">
        <f aca="true" t="shared" si="74" ref="BK240:BK268">ROUND(L240*K240,1)</f>
        <v>0</v>
      </c>
      <c r="BL240" s="18" t="s">
        <v>142</v>
      </c>
      <c r="BM240" s="18" t="s">
        <v>646</v>
      </c>
    </row>
    <row r="241" spans="2:65" s="1" customFormat="1" ht="25.5" customHeight="1">
      <c r="B241" s="131"/>
      <c r="C241" s="160" t="s">
        <v>647</v>
      </c>
      <c r="D241" s="160" t="s">
        <v>138</v>
      </c>
      <c r="E241" s="161" t="s">
        <v>648</v>
      </c>
      <c r="F241" s="218" t="s">
        <v>649</v>
      </c>
      <c r="G241" s="218"/>
      <c r="H241" s="218"/>
      <c r="I241" s="218"/>
      <c r="J241" s="162" t="s">
        <v>141</v>
      </c>
      <c r="K241" s="163">
        <v>12</v>
      </c>
      <c r="L241" s="219">
        <v>0</v>
      </c>
      <c r="M241" s="219"/>
      <c r="N241" s="220">
        <f t="shared" si="65"/>
        <v>0</v>
      </c>
      <c r="O241" s="220"/>
      <c r="P241" s="220"/>
      <c r="Q241" s="220"/>
      <c r="R241" s="134"/>
      <c r="T241" s="164" t="s">
        <v>5</v>
      </c>
      <c r="U241" s="43" t="s">
        <v>37</v>
      </c>
      <c r="V241" s="35"/>
      <c r="W241" s="165">
        <f t="shared" si="66"/>
        <v>0</v>
      </c>
      <c r="X241" s="165">
        <v>5E-05</v>
      </c>
      <c r="Y241" s="165">
        <f t="shared" si="67"/>
        <v>0.0006000000000000001</v>
      </c>
      <c r="Z241" s="165">
        <v>0.00532</v>
      </c>
      <c r="AA241" s="166">
        <f t="shared" si="68"/>
        <v>0.06384000000000001</v>
      </c>
      <c r="AR241" s="18" t="s">
        <v>142</v>
      </c>
      <c r="AT241" s="18" t="s">
        <v>138</v>
      </c>
      <c r="AU241" s="18" t="s">
        <v>99</v>
      </c>
      <c r="AY241" s="18" t="s">
        <v>137</v>
      </c>
      <c r="BE241" s="105">
        <f t="shared" si="69"/>
        <v>0</v>
      </c>
      <c r="BF241" s="105">
        <f t="shared" si="70"/>
        <v>0</v>
      </c>
      <c r="BG241" s="105">
        <f t="shared" si="71"/>
        <v>0</v>
      </c>
      <c r="BH241" s="105">
        <f t="shared" si="72"/>
        <v>0</v>
      </c>
      <c r="BI241" s="105">
        <f t="shared" si="73"/>
        <v>0</v>
      </c>
      <c r="BJ241" s="18" t="s">
        <v>80</v>
      </c>
      <c r="BK241" s="105">
        <f t="shared" si="74"/>
        <v>0</v>
      </c>
      <c r="BL241" s="18" t="s">
        <v>142</v>
      </c>
      <c r="BM241" s="18" t="s">
        <v>650</v>
      </c>
    </row>
    <row r="242" spans="2:65" s="1" customFormat="1" ht="25.5" customHeight="1">
      <c r="B242" s="131"/>
      <c r="C242" s="160" t="s">
        <v>651</v>
      </c>
      <c r="D242" s="160" t="s">
        <v>138</v>
      </c>
      <c r="E242" s="161" t="s">
        <v>652</v>
      </c>
      <c r="F242" s="218" t="s">
        <v>653</v>
      </c>
      <c r="G242" s="218"/>
      <c r="H242" s="218"/>
      <c r="I242" s="218"/>
      <c r="J242" s="162" t="s">
        <v>141</v>
      </c>
      <c r="K242" s="163">
        <v>23</v>
      </c>
      <c r="L242" s="219">
        <v>0</v>
      </c>
      <c r="M242" s="219"/>
      <c r="N242" s="220">
        <f t="shared" si="65"/>
        <v>0</v>
      </c>
      <c r="O242" s="220"/>
      <c r="P242" s="220"/>
      <c r="Q242" s="220"/>
      <c r="R242" s="134"/>
      <c r="T242" s="164" t="s">
        <v>5</v>
      </c>
      <c r="U242" s="43" t="s">
        <v>37</v>
      </c>
      <c r="V242" s="35"/>
      <c r="W242" s="165">
        <f t="shared" si="66"/>
        <v>0</v>
      </c>
      <c r="X242" s="165">
        <v>0.0015</v>
      </c>
      <c r="Y242" s="165">
        <f t="shared" si="67"/>
        <v>0.0345</v>
      </c>
      <c r="Z242" s="165">
        <v>0</v>
      </c>
      <c r="AA242" s="166">
        <f t="shared" si="68"/>
        <v>0</v>
      </c>
      <c r="AR242" s="18" t="s">
        <v>142</v>
      </c>
      <c r="AT242" s="18" t="s">
        <v>138</v>
      </c>
      <c r="AU242" s="18" t="s">
        <v>99</v>
      </c>
      <c r="AY242" s="18" t="s">
        <v>137</v>
      </c>
      <c r="BE242" s="105">
        <f t="shared" si="69"/>
        <v>0</v>
      </c>
      <c r="BF242" s="105">
        <f t="shared" si="70"/>
        <v>0</v>
      </c>
      <c r="BG242" s="105">
        <f t="shared" si="71"/>
        <v>0</v>
      </c>
      <c r="BH242" s="105">
        <f t="shared" si="72"/>
        <v>0</v>
      </c>
      <c r="BI242" s="105">
        <f t="shared" si="73"/>
        <v>0</v>
      </c>
      <c r="BJ242" s="18" t="s">
        <v>80</v>
      </c>
      <c r="BK242" s="105">
        <f t="shared" si="74"/>
        <v>0</v>
      </c>
      <c r="BL242" s="18" t="s">
        <v>142</v>
      </c>
      <c r="BM242" s="18" t="s">
        <v>654</v>
      </c>
    </row>
    <row r="243" spans="2:65" s="1" customFormat="1" ht="25.5" customHeight="1">
      <c r="B243" s="131"/>
      <c r="C243" s="160" t="s">
        <v>655</v>
      </c>
      <c r="D243" s="160" t="s">
        <v>138</v>
      </c>
      <c r="E243" s="161" t="s">
        <v>656</v>
      </c>
      <c r="F243" s="218" t="s">
        <v>657</v>
      </c>
      <c r="G243" s="218"/>
      <c r="H243" s="218"/>
      <c r="I243" s="218"/>
      <c r="J243" s="162" t="s">
        <v>141</v>
      </c>
      <c r="K243" s="163">
        <v>23</v>
      </c>
      <c r="L243" s="219">
        <v>0</v>
      </c>
      <c r="M243" s="219"/>
      <c r="N243" s="220">
        <f t="shared" si="65"/>
        <v>0</v>
      </c>
      <c r="O243" s="220"/>
      <c r="P243" s="220"/>
      <c r="Q243" s="220"/>
      <c r="R243" s="134"/>
      <c r="T243" s="164" t="s">
        <v>5</v>
      </c>
      <c r="U243" s="43" t="s">
        <v>37</v>
      </c>
      <c r="V243" s="35"/>
      <c r="W243" s="165">
        <f t="shared" si="66"/>
        <v>0</v>
      </c>
      <c r="X243" s="165">
        <v>0.00286</v>
      </c>
      <c r="Y243" s="165">
        <f t="shared" si="67"/>
        <v>0.06578</v>
      </c>
      <c r="Z243" s="165">
        <v>0</v>
      </c>
      <c r="AA243" s="166">
        <f t="shared" si="68"/>
        <v>0</v>
      </c>
      <c r="AR243" s="18" t="s">
        <v>142</v>
      </c>
      <c r="AT243" s="18" t="s">
        <v>138</v>
      </c>
      <c r="AU243" s="18" t="s">
        <v>99</v>
      </c>
      <c r="AY243" s="18" t="s">
        <v>137</v>
      </c>
      <c r="BE243" s="105">
        <f t="shared" si="69"/>
        <v>0</v>
      </c>
      <c r="BF243" s="105">
        <f t="shared" si="70"/>
        <v>0</v>
      </c>
      <c r="BG243" s="105">
        <f t="shared" si="71"/>
        <v>0</v>
      </c>
      <c r="BH243" s="105">
        <f t="shared" si="72"/>
        <v>0</v>
      </c>
      <c r="BI243" s="105">
        <f t="shared" si="73"/>
        <v>0</v>
      </c>
      <c r="BJ243" s="18" t="s">
        <v>80</v>
      </c>
      <c r="BK243" s="105">
        <f t="shared" si="74"/>
        <v>0</v>
      </c>
      <c r="BL243" s="18" t="s">
        <v>142</v>
      </c>
      <c r="BM243" s="18" t="s">
        <v>658</v>
      </c>
    </row>
    <row r="244" spans="2:65" s="1" customFormat="1" ht="25.5" customHeight="1">
      <c r="B244" s="131"/>
      <c r="C244" s="160" t="s">
        <v>659</v>
      </c>
      <c r="D244" s="160" t="s">
        <v>138</v>
      </c>
      <c r="E244" s="161" t="s">
        <v>660</v>
      </c>
      <c r="F244" s="218" t="s">
        <v>661</v>
      </c>
      <c r="G244" s="218"/>
      <c r="H244" s="218"/>
      <c r="I244" s="218"/>
      <c r="J244" s="162" t="s">
        <v>141</v>
      </c>
      <c r="K244" s="163">
        <v>19</v>
      </c>
      <c r="L244" s="219">
        <v>0</v>
      </c>
      <c r="M244" s="219"/>
      <c r="N244" s="220">
        <f t="shared" si="65"/>
        <v>0</v>
      </c>
      <c r="O244" s="220"/>
      <c r="P244" s="220"/>
      <c r="Q244" s="220"/>
      <c r="R244" s="134"/>
      <c r="T244" s="164" t="s">
        <v>5</v>
      </c>
      <c r="U244" s="43" t="s">
        <v>37</v>
      </c>
      <c r="V244" s="35"/>
      <c r="W244" s="165">
        <f t="shared" si="66"/>
        <v>0</v>
      </c>
      <c r="X244" s="165">
        <v>0.00364</v>
      </c>
      <c r="Y244" s="165">
        <f t="shared" si="67"/>
        <v>0.06916</v>
      </c>
      <c r="Z244" s="165">
        <v>0</v>
      </c>
      <c r="AA244" s="166">
        <f t="shared" si="68"/>
        <v>0</v>
      </c>
      <c r="AR244" s="18" t="s">
        <v>142</v>
      </c>
      <c r="AT244" s="18" t="s">
        <v>138</v>
      </c>
      <c r="AU244" s="18" t="s">
        <v>99</v>
      </c>
      <c r="AY244" s="18" t="s">
        <v>137</v>
      </c>
      <c r="BE244" s="105">
        <f t="shared" si="69"/>
        <v>0</v>
      </c>
      <c r="BF244" s="105">
        <f t="shared" si="70"/>
        <v>0</v>
      </c>
      <c r="BG244" s="105">
        <f t="shared" si="71"/>
        <v>0</v>
      </c>
      <c r="BH244" s="105">
        <f t="shared" si="72"/>
        <v>0</v>
      </c>
      <c r="BI244" s="105">
        <f t="shared" si="73"/>
        <v>0</v>
      </c>
      <c r="BJ244" s="18" t="s">
        <v>80</v>
      </c>
      <c r="BK244" s="105">
        <f t="shared" si="74"/>
        <v>0</v>
      </c>
      <c r="BL244" s="18" t="s">
        <v>142</v>
      </c>
      <c r="BM244" s="18" t="s">
        <v>662</v>
      </c>
    </row>
    <row r="245" spans="2:65" s="1" customFormat="1" ht="25.5" customHeight="1">
      <c r="B245" s="131"/>
      <c r="C245" s="160" t="s">
        <v>663</v>
      </c>
      <c r="D245" s="160" t="s">
        <v>138</v>
      </c>
      <c r="E245" s="161" t="s">
        <v>664</v>
      </c>
      <c r="F245" s="218" t="s">
        <v>665</v>
      </c>
      <c r="G245" s="218"/>
      <c r="H245" s="218"/>
      <c r="I245" s="218"/>
      <c r="J245" s="162" t="s">
        <v>141</v>
      </c>
      <c r="K245" s="163">
        <v>6</v>
      </c>
      <c r="L245" s="219">
        <v>0</v>
      </c>
      <c r="M245" s="219"/>
      <c r="N245" s="220">
        <f t="shared" si="65"/>
        <v>0</v>
      </c>
      <c r="O245" s="220"/>
      <c r="P245" s="220"/>
      <c r="Q245" s="220"/>
      <c r="R245" s="134"/>
      <c r="T245" s="164" t="s">
        <v>5</v>
      </c>
      <c r="U245" s="43" t="s">
        <v>37</v>
      </c>
      <c r="V245" s="35"/>
      <c r="W245" s="165">
        <f t="shared" si="66"/>
        <v>0</v>
      </c>
      <c r="X245" s="165">
        <v>0.00159</v>
      </c>
      <c r="Y245" s="165">
        <f t="shared" si="67"/>
        <v>0.00954</v>
      </c>
      <c r="Z245" s="165">
        <v>0</v>
      </c>
      <c r="AA245" s="166">
        <f t="shared" si="68"/>
        <v>0</v>
      </c>
      <c r="AR245" s="18" t="s">
        <v>142</v>
      </c>
      <c r="AT245" s="18" t="s">
        <v>138</v>
      </c>
      <c r="AU245" s="18" t="s">
        <v>99</v>
      </c>
      <c r="AY245" s="18" t="s">
        <v>137</v>
      </c>
      <c r="BE245" s="105">
        <f t="shared" si="69"/>
        <v>0</v>
      </c>
      <c r="BF245" s="105">
        <f t="shared" si="70"/>
        <v>0</v>
      </c>
      <c r="BG245" s="105">
        <f t="shared" si="71"/>
        <v>0</v>
      </c>
      <c r="BH245" s="105">
        <f t="shared" si="72"/>
        <v>0</v>
      </c>
      <c r="BI245" s="105">
        <f t="shared" si="73"/>
        <v>0</v>
      </c>
      <c r="BJ245" s="18" t="s">
        <v>80</v>
      </c>
      <c r="BK245" s="105">
        <f t="shared" si="74"/>
        <v>0</v>
      </c>
      <c r="BL245" s="18" t="s">
        <v>142</v>
      </c>
      <c r="BM245" s="18" t="s">
        <v>666</v>
      </c>
    </row>
    <row r="246" spans="2:65" s="1" customFormat="1" ht="25.5" customHeight="1">
      <c r="B246" s="131"/>
      <c r="C246" s="160" t="s">
        <v>667</v>
      </c>
      <c r="D246" s="160" t="s">
        <v>138</v>
      </c>
      <c r="E246" s="161" t="s">
        <v>668</v>
      </c>
      <c r="F246" s="218" t="s">
        <v>669</v>
      </c>
      <c r="G246" s="218"/>
      <c r="H246" s="218"/>
      <c r="I246" s="218"/>
      <c r="J246" s="162" t="s">
        <v>141</v>
      </c>
      <c r="K246" s="163">
        <v>3</v>
      </c>
      <c r="L246" s="219">
        <v>0</v>
      </c>
      <c r="M246" s="219"/>
      <c r="N246" s="220">
        <f t="shared" si="65"/>
        <v>0</v>
      </c>
      <c r="O246" s="220"/>
      <c r="P246" s="220"/>
      <c r="Q246" s="220"/>
      <c r="R246" s="134"/>
      <c r="T246" s="164" t="s">
        <v>5</v>
      </c>
      <c r="U246" s="43" t="s">
        <v>37</v>
      </c>
      <c r="V246" s="35"/>
      <c r="W246" s="165">
        <f t="shared" si="66"/>
        <v>0</v>
      </c>
      <c r="X246" s="165">
        <v>0.00297</v>
      </c>
      <c r="Y246" s="165">
        <f t="shared" si="67"/>
        <v>0.00891</v>
      </c>
      <c r="Z246" s="165">
        <v>0</v>
      </c>
      <c r="AA246" s="166">
        <f t="shared" si="68"/>
        <v>0</v>
      </c>
      <c r="AR246" s="18" t="s">
        <v>142</v>
      </c>
      <c r="AT246" s="18" t="s">
        <v>138</v>
      </c>
      <c r="AU246" s="18" t="s">
        <v>99</v>
      </c>
      <c r="AY246" s="18" t="s">
        <v>137</v>
      </c>
      <c r="BE246" s="105">
        <f t="shared" si="69"/>
        <v>0</v>
      </c>
      <c r="BF246" s="105">
        <f t="shared" si="70"/>
        <v>0</v>
      </c>
      <c r="BG246" s="105">
        <f t="shared" si="71"/>
        <v>0</v>
      </c>
      <c r="BH246" s="105">
        <f t="shared" si="72"/>
        <v>0</v>
      </c>
      <c r="BI246" s="105">
        <f t="shared" si="73"/>
        <v>0</v>
      </c>
      <c r="BJ246" s="18" t="s">
        <v>80</v>
      </c>
      <c r="BK246" s="105">
        <f t="shared" si="74"/>
        <v>0</v>
      </c>
      <c r="BL246" s="18" t="s">
        <v>142</v>
      </c>
      <c r="BM246" s="18" t="s">
        <v>670</v>
      </c>
    </row>
    <row r="247" spans="2:65" s="1" customFormat="1" ht="25.5" customHeight="1">
      <c r="B247" s="131"/>
      <c r="C247" s="160" t="s">
        <v>671</v>
      </c>
      <c r="D247" s="160" t="s">
        <v>138</v>
      </c>
      <c r="E247" s="161" t="s">
        <v>672</v>
      </c>
      <c r="F247" s="218" t="s">
        <v>673</v>
      </c>
      <c r="G247" s="218"/>
      <c r="H247" s="218"/>
      <c r="I247" s="218"/>
      <c r="J247" s="162" t="s">
        <v>141</v>
      </c>
      <c r="K247" s="163">
        <v>29</v>
      </c>
      <c r="L247" s="219">
        <v>0</v>
      </c>
      <c r="M247" s="219"/>
      <c r="N247" s="220">
        <f t="shared" si="65"/>
        <v>0</v>
      </c>
      <c r="O247" s="220"/>
      <c r="P247" s="220"/>
      <c r="Q247" s="220"/>
      <c r="R247" s="134"/>
      <c r="T247" s="164" t="s">
        <v>5</v>
      </c>
      <c r="U247" s="43" t="s">
        <v>37</v>
      </c>
      <c r="V247" s="35"/>
      <c r="W247" s="165">
        <f t="shared" si="66"/>
        <v>0</v>
      </c>
      <c r="X247" s="165">
        <v>0.00373</v>
      </c>
      <c r="Y247" s="165">
        <f t="shared" si="67"/>
        <v>0.10816999999999999</v>
      </c>
      <c r="Z247" s="165">
        <v>0</v>
      </c>
      <c r="AA247" s="166">
        <f t="shared" si="68"/>
        <v>0</v>
      </c>
      <c r="AR247" s="18" t="s">
        <v>142</v>
      </c>
      <c r="AT247" s="18" t="s">
        <v>138</v>
      </c>
      <c r="AU247" s="18" t="s">
        <v>99</v>
      </c>
      <c r="AY247" s="18" t="s">
        <v>137</v>
      </c>
      <c r="BE247" s="105">
        <f t="shared" si="69"/>
        <v>0</v>
      </c>
      <c r="BF247" s="105">
        <f t="shared" si="70"/>
        <v>0</v>
      </c>
      <c r="BG247" s="105">
        <f t="shared" si="71"/>
        <v>0</v>
      </c>
      <c r="BH247" s="105">
        <f t="shared" si="72"/>
        <v>0</v>
      </c>
      <c r="BI247" s="105">
        <f t="shared" si="73"/>
        <v>0</v>
      </c>
      <c r="BJ247" s="18" t="s">
        <v>80</v>
      </c>
      <c r="BK247" s="105">
        <f t="shared" si="74"/>
        <v>0</v>
      </c>
      <c r="BL247" s="18" t="s">
        <v>142</v>
      </c>
      <c r="BM247" s="18" t="s">
        <v>674</v>
      </c>
    </row>
    <row r="248" spans="2:65" s="1" customFormat="1" ht="25.5" customHeight="1">
      <c r="B248" s="131"/>
      <c r="C248" s="160" t="s">
        <v>675</v>
      </c>
      <c r="D248" s="160" t="s">
        <v>138</v>
      </c>
      <c r="E248" s="161" t="s">
        <v>676</v>
      </c>
      <c r="F248" s="218" t="s">
        <v>677</v>
      </c>
      <c r="G248" s="218"/>
      <c r="H248" s="218"/>
      <c r="I248" s="218"/>
      <c r="J248" s="162" t="s">
        <v>141</v>
      </c>
      <c r="K248" s="163">
        <v>16</v>
      </c>
      <c r="L248" s="219">
        <v>0</v>
      </c>
      <c r="M248" s="219"/>
      <c r="N248" s="220">
        <f t="shared" si="65"/>
        <v>0</v>
      </c>
      <c r="O248" s="220"/>
      <c r="P248" s="220"/>
      <c r="Q248" s="220"/>
      <c r="R248" s="134"/>
      <c r="T248" s="164" t="s">
        <v>5</v>
      </c>
      <c r="U248" s="43" t="s">
        <v>37</v>
      </c>
      <c r="V248" s="35"/>
      <c r="W248" s="165">
        <f t="shared" si="66"/>
        <v>0</v>
      </c>
      <c r="X248" s="165">
        <v>0.00436</v>
      </c>
      <c r="Y248" s="165">
        <f t="shared" si="67"/>
        <v>0.06976</v>
      </c>
      <c r="Z248" s="165">
        <v>0</v>
      </c>
      <c r="AA248" s="166">
        <f t="shared" si="68"/>
        <v>0</v>
      </c>
      <c r="AR248" s="18" t="s">
        <v>142</v>
      </c>
      <c r="AT248" s="18" t="s">
        <v>138</v>
      </c>
      <c r="AU248" s="18" t="s">
        <v>99</v>
      </c>
      <c r="AY248" s="18" t="s">
        <v>137</v>
      </c>
      <c r="BE248" s="105">
        <f t="shared" si="69"/>
        <v>0</v>
      </c>
      <c r="BF248" s="105">
        <f t="shared" si="70"/>
        <v>0</v>
      </c>
      <c r="BG248" s="105">
        <f t="shared" si="71"/>
        <v>0</v>
      </c>
      <c r="BH248" s="105">
        <f t="shared" si="72"/>
        <v>0</v>
      </c>
      <c r="BI248" s="105">
        <f t="shared" si="73"/>
        <v>0</v>
      </c>
      <c r="BJ248" s="18" t="s">
        <v>80</v>
      </c>
      <c r="BK248" s="105">
        <f t="shared" si="74"/>
        <v>0</v>
      </c>
      <c r="BL248" s="18" t="s">
        <v>142</v>
      </c>
      <c r="BM248" s="18" t="s">
        <v>678</v>
      </c>
    </row>
    <row r="249" spans="2:65" s="1" customFormat="1" ht="25.5" customHeight="1">
      <c r="B249" s="131"/>
      <c r="C249" s="160" t="s">
        <v>679</v>
      </c>
      <c r="D249" s="160" t="s">
        <v>138</v>
      </c>
      <c r="E249" s="161" t="s">
        <v>680</v>
      </c>
      <c r="F249" s="218" t="s">
        <v>681</v>
      </c>
      <c r="G249" s="218"/>
      <c r="H249" s="218"/>
      <c r="I249" s="218"/>
      <c r="J249" s="162" t="s">
        <v>141</v>
      </c>
      <c r="K249" s="163">
        <v>14</v>
      </c>
      <c r="L249" s="219">
        <v>0</v>
      </c>
      <c r="M249" s="219"/>
      <c r="N249" s="220">
        <f t="shared" si="65"/>
        <v>0</v>
      </c>
      <c r="O249" s="220"/>
      <c r="P249" s="220"/>
      <c r="Q249" s="220"/>
      <c r="R249" s="134"/>
      <c r="T249" s="164" t="s">
        <v>5</v>
      </c>
      <c r="U249" s="43" t="s">
        <v>37</v>
      </c>
      <c r="V249" s="35"/>
      <c r="W249" s="165">
        <f t="shared" si="66"/>
        <v>0</v>
      </c>
      <c r="X249" s="165">
        <v>0.00623</v>
      </c>
      <c r="Y249" s="165">
        <f t="shared" si="67"/>
        <v>0.08722</v>
      </c>
      <c r="Z249" s="165">
        <v>0</v>
      </c>
      <c r="AA249" s="166">
        <f t="shared" si="68"/>
        <v>0</v>
      </c>
      <c r="AR249" s="18" t="s">
        <v>142</v>
      </c>
      <c r="AT249" s="18" t="s">
        <v>138</v>
      </c>
      <c r="AU249" s="18" t="s">
        <v>99</v>
      </c>
      <c r="AY249" s="18" t="s">
        <v>137</v>
      </c>
      <c r="BE249" s="105">
        <f t="shared" si="69"/>
        <v>0</v>
      </c>
      <c r="BF249" s="105">
        <f t="shared" si="70"/>
        <v>0</v>
      </c>
      <c r="BG249" s="105">
        <f t="shared" si="71"/>
        <v>0</v>
      </c>
      <c r="BH249" s="105">
        <f t="shared" si="72"/>
        <v>0</v>
      </c>
      <c r="BI249" s="105">
        <f t="shared" si="73"/>
        <v>0</v>
      </c>
      <c r="BJ249" s="18" t="s">
        <v>80</v>
      </c>
      <c r="BK249" s="105">
        <f t="shared" si="74"/>
        <v>0</v>
      </c>
      <c r="BL249" s="18" t="s">
        <v>142</v>
      </c>
      <c r="BM249" s="18" t="s">
        <v>682</v>
      </c>
    </row>
    <row r="250" spans="2:65" s="1" customFormat="1" ht="38.25" customHeight="1">
      <c r="B250" s="131"/>
      <c r="C250" s="160" t="s">
        <v>683</v>
      </c>
      <c r="D250" s="160" t="s">
        <v>138</v>
      </c>
      <c r="E250" s="161" t="s">
        <v>684</v>
      </c>
      <c r="F250" s="218" t="s">
        <v>685</v>
      </c>
      <c r="G250" s="218"/>
      <c r="H250" s="218"/>
      <c r="I250" s="218"/>
      <c r="J250" s="162" t="s">
        <v>154</v>
      </c>
      <c r="K250" s="163">
        <v>10</v>
      </c>
      <c r="L250" s="219">
        <v>0</v>
      </c>
      <c r="M250" s="219"/>
      <c r="N250" s="220">
        <f t="shared" si="65"/>
        <v>0</v>
      </c>
      <c r="O250" s="220"/>
      <c r="P250" s="220"/>
      <c r="Q250" s="220"/>
      <c r="R250" s="134"/>
      <c r="T250" s="164" t="s">
        <v>5</v>
      </c>
      <c r="U250" s="43" t="s">
        <v>37</v>
      </c>
      <c r="V250" s="35"/>
      <c r="W250" s="165">
        <f t="shared" si="66"/>
        <v>0</v>
      </c>
      <c r="X250" s="165">
        <v>0</v>
      </c>
      <c r="Y250" s="165">
        <f t="shared" si="67"/>
        <v>0</v>
      </c>
      <c r="Z250" s="165">
        <v>0</v>
      </c>
      <c r="AA250" s="166">
        <f t="shared" si="68"/>
        <v>0</v>
      </c>
      <c r="AR250" s="18" t="s">
        <v>142</v>
      </c>
      <c r="AT250" s="18" t="s">
        <v>138</v>
      </c>
      <c r="AU250" s="18" t="s">
        <v>99</v>
      </c>
      <c r="AY250" s="18" t="s">
        <v>137</v>
      </c>
      <c r="BE250" s="105">
        <f t="shared" si="69"/>
        <v>0</v>
      </c>
      <c r="BF250" s="105">
        <f t="shared" si="70"/>
        <v>0</v>
      </c>
      <c r="BG250" s="105">
        <f t="shared" si="71"/>
        <v>0</v>
      </c>
      <c r="BH250" s="105">
        <f t="shared" si="72"/>
        <v>0</v>
      </c>
      <c r="BI250" s="105">
        <f t="shared" si="73"/>
        <v>0</v>
      </c>
      <c r="BJ250" s="18" t="s">
        <v>80</v>
      </c>
      <c r="BK250" s="105">
        <f t="shared" si="74"/>
        <v>0</v>
      </c>
      <c r="BL250" s="18" t="s">
        <v>142</v>
      </c>
      <c r="BM250" s="18" t="s">
        <v>686</v>
      </c>
    </row>
    <row r="251" spans="2:65" s="1" customFormat="1" ht="38.25" customHeight="1">
      <c r="B251" s="131"/>
      <c r="C251" s="160" t="s">
        <v>687</v>
      </c>
      <c r="D251" s="160" t="s">
        <v>138</v>
      </c>
      <c r="E251" s="161" t="s">
        <v>688</v>
      </c>
      <c r="F251" s="218" t="s">
        <v>689</v>
      </c>
      <c r="G251" s="218"/>
      <c r="H251" s="218"/>
      <c r="I251" s="218"/>
      <c r="J251" s="162" t="s">
        <v>154</v>
      </c>
      <c r="K251" s="163">
        <v>6</v>
      </c>
      <c r="L251" s="219">
        <v>0</v>
      </c>
      <c r="M251" s="219"/>
      <c r="N251" s="220">
        <f t="shared" si="65"/>
        <v>0</v>
      </c>
      <c r="O251" s="220"/>
      <c r="P251" s="220"/>
      <c r="Q251" s="220"/>
      <c r="R251" s="134"/>
      <c r="T251" s="164" t="s">
        <v>5</v>
      </c>
      <c r="U251" s="43" t="s">
        <v>37</v>
      </c>
      <c r="V251" s="35"/>
      <c r="W251" s="165">
        <f t="shared" si="66"/>
        <v>0</v>
      </c>
      <c r="X251" s="165">
        <v>0</v>
      </c>
      <c r="Y251" s="165">
        <f t="shared" si="67"/>
        <v>0</v>
      </c>
      <c r="Z251" s="165">
        <v>0</v>
      </c>
      <c r="AA251" s="166">
        <f t="shared" si="68"/>
        <v>0</v>
      </c>
      <c r="AR251" s="18" t="s">
        <v>142</v>
      </c>
      <c r="AT251" s="18" t="s">
        <v>138</v>
      </c>
      <c r="AU251" s="18" t="s">
        <v>99</v>
      </c>
      <c r="AY251" s="18" t="s">
        <v>137</v>
      </c>
      <c r="BE251" s="105">
        <f t="shared" si="69"/>
        <v>0</v>
      </c>
      <c r="BF251" s="105">
        <f t="shared" si="70"/>
        <v>0</v>
      </c>
      <c r="BG251" s="105">
        <f t="shared" si="71"/>
        <v>0</v>
      </c>
      <c r="BH251" s="105">
        <f t="shared" si="72"/>
        <v>0</v>
      </c>
      <c r="BI251" s="105">
        <f t="shared" si="73"/>
        <v>0</v>
      </c>
      <c r="BJ251" s="18" t="s">
        <v>80</v>
      </c>
      <c r="BK251" s="105">
        <f t="shared" si="74"/>
        <v>0</v>
      </c>
      <c r="BL251" s="18" t="s">
        <v>142</v>
      </c>
      <c r="BM251" s="18" t="s">
        <v>690</v>
      </c>
    </row>
    <row r="252" spans="2:65" s="1" customFormat="1" ht="38.25" customHeight="1">
      <c r="B252" s="131"/>
      <c r="C252" s="160" t="s">
        <v>691</v>
      </c>
      <c r="D252" s="160" t="s">
        <v>138</v>
      </c>
      <c r="E252" s="161" t="s">
        <v>692</v>
      </c>
      <c r="F252" s="218" t="s">
        <v>693</v>
      </c>
      <c r="G252" s="218"/>
      <c r="H252" s="218"/>
      <c r="I252" s="218"/>
      <c r="J252" s="162" t="s">
        <v>154</v>
      </c>
      <c r="K252" s="163">
        <v>2</v>
      </c>
      <c r="L252" s="219">
        <v>0</v>
      </c>
      <c r="M252" s="219"/>
      <c r="N252" s="220">
        <f t="shared" si="65"/>
        <v>0</v>
      </c>
      <c r="O252" s="220"/>
      <c r="P252" s="220"/>
      <c r="Q252" s="220"/>
      <c r="R252" s="134"/>
      <c r="T252" s="164" t="s">
        <v>5</v>
      </c>
      <c r="U252" s="43" t="s">
        <v>37</v>
      </c>
      <c r="V252" s="35"/>
      <c r="W252" s="165">
        <f t="shared" si="66"/>
        <v>0</v>
      </c>
      <c r="X252" s="165">
        <v>0</v>
      </c>
      <c r="Y252" s="165">
        <f t="shared" si="67"/>
        <v>0</v>
      </c>
      <c r="Z252" s="165">
        <v>0</v>
      </c>
      <c r="AA252" s="166">
        <f t="shared" si="68"/>
        <v>0</v>
      </c>
      <c r="AR252" s="18" t="s">
        <v>142</v>
      </c>
      <c r="AT252" s="18" t="s">
        <v>138</v>
      </c>
      <c r="AU252" s="18" t="s">
        <v>99</v>
      </c>
      <c r="AY252" s="18" t="s">
        <v>137</v>
      </c>
      <c r="BE252" s="105">
        <f t="shared" si="69"/>
        <v>0</v>
      </c>
      <c r="BF252" s="105">
        <f t="shared" si="70"/>
        <v>0</v>
      </c>
      <c r="BG252" s="105">
        <f t="shared" si="71"/>
        <v>0</v>
      </c>
      <c r="BH252" s="105">
        <f t="shared" si="72"/>
        <v>0</v>
      </c>
      <c r="BI252" s="105">
        <f t="shared" si="73"/>
        <v>0</v>
      </c>
      <c r="BJ252" s="18" t="s">
        <v>80</v>
      </c>
      <c r="BK252" s="105">
        <f t="shared" si="74"/>
        <v>0</v>
      </c>
      <c r="BL252" s="18" t="s">
        <v>142</v>
      </c>
      <c r="BM252" s="18" t="s">
        <v>694</v>
      </c>
    </row>
    <row r="253" spans="2:65" s="1" customFormat="1" ht="38.25" customHeight="1">
      <c r="B253" s="131"/>
      <c r="C253" s="160" t="s">
        <v>695</v>
      </c>
      <c r="D253" s="160" t="s">
        <v>138</v>
      </c>
      <c r="E253" s="161" t="s">
        <v>696</v>
      </c>
      <c r="F253" s="218" t="s">
        <v>697</v>
      </c>
      <c r="G253" s="218"/>
      <c r="H253" s="218"/>
      <c r="I253" s="218"/>
      <c r="J253" s="162" t="s">
        <v>154</v>
      </c>
      <c r="K253" s="163">
        <v>4</v>
      </c>
      <c r="L253" s="219">
        <v>0</v>
      </c>
      <c r="M253" s="219"/>
      <c r="N253" s="220">
        <f t="shared" si="65"/>
        <v>0</v>
      </c>
      <c r="O253" s="220"/>
      <c r="P253" s="220"/>
      <c r="Q253" s="220"/>
      <c r="R253" s="134"/>
      <c r="T253" s="164" t="s">
        <v>5</v>
      </c>
      <c r="U253" s="43" t="s">
        <v>37</v>
      </c>
      <c r="V253" s="35"/>
      <c r="W253" s="165">
        <f t="shared" si="66"/>
        <v>0</v>
      </c>
      <c r="X253" s="165">
        <v>0</v>
      </c>
      <c r="Y253" s="165">
        <f t="shared" si="67"/>
        <v>0</v>
      </c>
      <c r="Z253" s="165">
        <v>0</v>
      </c>
      <c r="AA253" s="166">
        <f t="shared" si="68"/>
        <v>0</v>
      </c>
      <c r="AR253" s="18" t="s">
        <v>142</v>
      </c>
      <c r="AT253" s="18" t="s">
        <v>138</v>
      </c>
      <c r="AU253" s="18" t="s">
        <v>99</v>
      </c>
      <c r="AY253" s="18" t="s">
        <v>137</v>
      </c>
      <c r="BE253" s="105">
        <f t="shared" si="69"/>
        <v>0</v>
      </c>
      <c r="BF253" s="105">
        <f t="shared" si="70"/>
        <v>0</v>
      </c>
      <c r="BG253" s="105">
        <f t="shared" si="71"/>
        <v>0</v>
      </c>
      <c r="BH253" s="105">
        <f t="shared" si="72"/>
        <v>0</v>
      </c>
      <c r="BI253" s="105">
        <f t="shared" si="73"/>
        <v>0</v>
      </c>
      <c r="BJ253" s="18" t="s">
        <v>80</v>
      </c>
      <c r="BK253" s="105">
        <f t="shared" si="74"/>
        <v>0</v>
      </c>
      <c r="BL253" s="18" t="s">
        <v>142</v>
      </c>
      <c r="BM253" s="18" t="s">
        <v>698</v>
      </c>
    </row>
    <row r="254" spans="2:65" s="1" customFormat="1" ht="16.5" customHeight="1">
      <c r="B254" s="131"/>
      <c r="C254" s="160" t="s">
        <v>699</v>
      </c>
      <c r="D254" s="160" t="s">
        <v>138</v>
      </c>
      <c r="E254" s="161" t="s">
        <v>700</v>
      </c>
      <c r="F254" s="218" t="s">
        <v>701</v>
      </c>
      <c r="G254" s="218"/>
      <c r="H254" s="218"/>
      <c r="I254" s="218"/>
      <c r="J254" s="162" t="s">
        <v>154</v>
      </c>
      <c r="K254" s="163">
        <v>4</v>
      </c>
      <c r="L254" s="219">
        <v>0</v>
      </c>
      <c r="M254" s="219"/>
      <c r="N254" s="220">
        <f t="shared" si="65"/>
        <v>0</v>
      </c>
      <c r="O254" s="220"/>
      <c r="P254" s="220"/>
      <c r="Q254" s="220"/>
      <c r="R254" s="134"/>
      <c r="T254" s="164" t="s">
        <v>5</v>
      </c>
      <c r="U254" s="43" t="s">
        <v>37</v>
      </c>
      <c r="V254" s="35"/>
      <c r="W254" s="165">
        <f t="shared" si="66"/>
        <v>0</v>
      </c>
      <c r="X254" s="165">
        <v>0.00114</v>
      </c>
      <c r="Y254" s="165">
        <f t="shared" si="67"/>
        <v>0.00456</v>
      </c>
      <c r="Z254" s="165">
        <v>0</v>
      </c>
      <c r="AA254" s="166">
        <f t="shared" si="68"/>
        <v>0</v>
      </c>
      <c r="AR254" s="18" t="s">
        <v>142</v>
      </c>
      <c r="AT254" s="18" t="s">
        <v>138</v>
      </c>
      <c r="AU254" s="18" t="s">
        <v>99</v>
      </c>
      <c r="AY254" s="18" t="s">
        <v>137</v>
      </c>
      <c r="BE254" s="105">
        <f t="shared" si="69"/>
        <v>0</v>
      </c>
      <c r="BF254" s="105">
        <f t="shared" si="70"/>
        <v>0</v>
      </c>
      <c r="BG254" s="105">
        <f t="shared" si="71"/>
        <v>0</v>
      </c>
      <c r="BH254" s="105">
        <f t="shared" si="72"/>
        <v>0</v>
      </c>
      <c r="BI254" s="105">
        <f t="shared" si="73"/>
        <v>0</v>
      </c>
      <c r="BJ254" s="18" t="s">
        <v>80</v>
      </c>
      <c r="BK254" s="105">
        <f t="shared" si="74"/>
        <v>0</v>
      </c>
      <c r="BL254" s="18" t="s">
        <v>142</v>
      </c>
      <c r="BM254" s="18" t="s">
        <v>702</v>
      </c>
    </row>
    <row r="255" spans="2:65" s="1" customFormat="1" ht="16.5" customHeight="1">
      <c r="B255" s="131"/>
      <c r="C255" s="160" t="s">
        <v>703</v>
      </c>
      <c r="D255" s="160" t="s">
        <v>138</v>
      </c>
      <c r="E255" s="161" t="s">
        <v>704</v>
      </c>
      <c r="F255" s="218" t="s">
        <v>705</v>
      </c>
      <c r="G255" s="218"/>
      <c r="H255" s="218"/>
      <c r="I255" s="218"/>
      <c r="J255" s="162" t="s">
        <v>154</v>
      </c>
      <c r="K255" s="163">
        <v>4</v>
      </c>
      <c r="L255" s="219">
        <v>0</v>
      </c>
      <c r="M255" s="219"/>
      <c r="N255" s="220">
        <f t="shared" si="65"/>
        <v>0</v>
      </c>
      <c r="O255" s="220"/>
      <c r="P255" s="220"/>
      <c r="Q255" s="220"/>
      <c r="R255" s="134"/>
      <c r="T255" s="164" t="s">
        <v>5</v>
      </c>
      <c r="U255" s="43" t="s">
        <v>37</v>
      </c>
      <c r="V255" s="35"/>
      <c r="W255" s="165">
        <f t="shared" si="66"/>
        <v>0</v>
      </c>
      <c r="X255" s="165">
        <v>0.00149</v>
      </c>
      <c r="Y255" s="165">
        <f t="shared" si="67"/>
        <v>0.00596</v>
      </c>
      <c r="Z255" s="165">
        <v>0</v>
      </c>
      <c r="AA255" s="166">
        <f t="shared" si="68"/>
        <v>0</v>
      </c>
      <c r="AR255" s="18" t="s">
        <v>142</v>
      </c>
      <c r="AT255" s="18" t="s">
        <v>138</v>
      </c>
      <c r="AU255" s="18" t="s">
        <v>99</v>
      </c>
      <c r="AY255" s="18" t="s">
        <v>137</v>
      </c>
      <c r="BE255" s="105">
        <f t="shared" si="69"/>
        <v>0</v>
      </c>
      <c r="BF255" s="105">
        <f t="shared" si="70"/>
        <v>0</v>
      </c>
      <c r="BG255" s="105">
        <f t="shared" si="71"/>
        <v>0</v>
      </c>
      <c r="BH255" s="105">
        <f t="shared" si="72"/>
        <v>0</v>
      </c>
      <c r="BI255" s="105">
        <f t="shared" si="73"/>
        <v>0</v>
      </c>
      <c r="BJ255" s="18" t="s">
        <v>80</v>
      </c>
      <c r="BK255" s="105">
        <f t="shared" si="74"/>
        <v>0</v>
      </c>
      <c r="BL255" s="18" t="s">
        <v>142</v>
      </c>
      <c r="BM255" s="18" t="s">
        <v>706</v>
      </c>
    </row>
    <row r="256" spans="2:65" s="1" customFormat="1" ht="16.5" customHeight="1">
      <c r="B256" s="131"/>
      <c r="C256" s="160" t="s">
        <v>707</v>
      </c>
      <c r="D256" s="160" t="s">
        <v>138</v>
      </c>
      <c r="E256" s="161" t="s">
        <v>708</v>
      </c>
      <c r="F256" s="218" t="s">
        <v>709</v>
      </c>
      <c r="G256" s="218"/>
      <c r="H256" s="218"/>
      <c r="I256" s="218"/>
      <c r="J256" s="162" t="s">
        <v>154</v>
      </c>
      <c r="K256" s="163">
        <v>2</v>
      </c>
      <c r="L256" s="219">
        <v>0</v>
      </c>
      <c r="M256" s="219"/>
      <c r="N256" s="220">
        <f t="shared" si="65"/>
        <v>0</v>
      </c>
      <c r="O256" s="220"/>
      <c r="P256" s="220"/>
      <c r="Q256" s="220"/>
      <c r="R256" s="134"/>
      <c r="T256" s="164" t="s">
        <v>5</v>
      </c>
      <c r="U256" s="43" t="s">
        <v>37</v>
      </c>
      <c r="V256" s="35"/>
      <c r="W256" s="165">
        <f t="shared" si="66"/>
        <v>0</v>
      </c>
      <c r="X256" s="165">
        <v>0.00149</v>
      </c>
      <c r="Y256" s="165">
        <f t="shared" si="67"/>
        <v>0.00298</v>
      </c>
      <c r="Z256" s="165">
        <v>0</v>
      </c>
      <c r="AA256" s="166">
        <f t="shared" si="68"/>
        <v>0</v>
      </c>
      <c r="AR256" s="18" t="s">
        <v>142</v>
      </c>
      <c r="AT256" s="18" t="s">
        <v>138</v>
      </c>
      <c r="AU256" s="18" t="s">
        <v>99</v>
      </c>
      <c r="AY256" s="18" t="s">
        <v>137</v>
      </c>
      <c r="BE256" s="105">
        <f t="shared" si="69"/>
        <v>0</v>
      </c>
      <c r="BF256" s="105">
        <f t="shared" si="70"/>
        <v>0</v>
      </c>
      <c r="BG256" s="105">
        <f t="shared" si="71"/>
        <v>0</v>
      </c>
      <c r="BH256" s="105">
        <f t="shared" si="72"/>
        <v>0</v>
      </c>
      <c r="BI256" s="105">
        <f t="shared" si="73"/>
        <v>0</v>
      </c>
      <c r="BJ256" s="18" t="s">
        <v>80</v>
      </c>
      <c r="BK256" s="105">
        <f t="shared" si="74"/>
        <v>0</v>
      </c>
      <c r="BL256" s="18" t="s">
        <v>142</v>
      </c>
      <c r="BM256" s="18" t="s">
        <v>710</v>
      </c>
    </row>
    <row r="257" spans="2:65" s="1" customFormat="1" ht="25.5" customHeight="1">
      <c r="B257" s="131"/>
      <c r="C257" s="160" t="s">
        <v>711</v>
      </c>
      <c r="D257" s="160" t="s">
        <v>138</v>
      </c>
      <c r="E257" s="161" t="s">
        <v>712</v>
      </c>
      <c r="F257" s="218" t="s">
        <v>713</v>
      </c>
      <c r="G257" s="218"/>
      <c r="H257" s="218"/>
      <c r="I257" s="218"/>
      <c r="J257" s="162" t="s">
        <v>141</v>
      </c>
      <c r="K257" s="163">
        <v>119</v>
      </c>
      <c r="L257" s="219">
        <v>0</v>
      </c>
      <c r="M257" s="219"/>
      <c r="N257" s="220">
        <f t="shared" si="65"/>
        <v>0</v>
      </c>
      <c r="O257" s="220"/>
      <c r="P257" s="220"/>
      <c r="Q257" s="220"/>
      <c r="R257" s="134"/>
      <c r="T257" s="164" t="s">
        <v>5</v>
      </c>
      <c r="U257" s="43" t="s">
        <v>37</v>
      </c>
      <c r="V257" s="35"/>
      <c r="W257" s="165">
        <f t="shared" si="66"/>
        <v>0</v>
      </c>
      <c r="X257" s="165">
        <v>0</v>
      </c>
      <c r="Y257" s="165">
        <f t="shared" si="67"/>
        <v>0</v>
      </c>
      <c r="Z257" s="165">
        <v>0</v>
      </c>
      <c r="AA257" s="166">
        <f t="shared" si="68"/>
        <v>0</v>
      </c>
      <c r="AR257" s="18" t="s">
        <v>142</v>
      </c>
      <c r="AT257" s="18" t="s">
        <v>138</v>
      </c>
      <c r="AU257" s="18" t="s">
        <v>99</v>
      </c>
      <c r="AY257" s="18" t="s">
        <v>137</v>
      </c>
      <c r="BE257" s="105">
        <f t="shared" si="69"/>
        <v>0</v>
      </c>
      <c r="BF257" s="105">
        <f t="shared" si="70"/>
        <v>0</v>
      </c>
      <c r="BG257" s="105">
        <f t="shared" si="71"/>
        <v>0</v>
      </c>
      <c r="BH257" s="105">
        <f t="shared" si="72"/>
        <v>0</v>
      </c>
      <c r="BI257" s="105">
        <f t="shared" si="73"/>
        <v>0</v>
      </c>
      <c r="BJ257" s="18" t="s">
        <v>80</v>
      </c>
      <c r="BK257" s="105">
        <f t="shared" si="74"/>
        <v>0</v>
      </c>
      <c r="BL257" s="18" t="s">
        <v>142</v>
      </c>
      <c r="BM257" s="18" t="s">
        <v>714</v>
      </c>
    </row>
    <row r="258" spans="2:65" s="1" customFormat="1" ht="25.5" customHeight="1">
      <c r="B258" s="131"/>
      <c r="C258" s="160" t="s">
        <v>715</v>
      </c>
      <c r="D258" s="160" t="s">
        <v>138</v>
      </c>
      <c r="E258" s="161" t="s">
        <v>716</v>
      </c>
      <c r="F258" s="218" t="s">
        <v>717</v>
      </c>
      <c r="G258" s="218"/>
      <c r="H258" s="218"/>
      <c r="I258" s="218"/>
      <c r="J258" s="162" t="s">
        <v>141</v>
      </c>
      <c r="K258" s="163">
        <v>14</v>
      </c>
      <c r="L258" s="219">
        <v>0</v>
      </c>
      <c r="M258" s="219"/>
      <c r="N258" s="220">
        <f t="shared" si="65"/>
        <v>0</v>
      </c>
      <c r="O258" s="220"/>
      <c r="P258" s="220"/>
      <c r="Q258" s="220"/>
      <c r="R258" s="134"/>
      <c r="T258" s="164" t="s">
        <v>5</v>
      </c>
      <c r="U258" s="43" t="s">
        <v>37</v>
      </c>
      <c r="V258" s="35"/>
      <c r="W258" s="165">
        <f t="shared" si="66"/>
        <v>0</v>
      </c>
      <c r="X258" s="165">
        <v>0</v>
      </c>
      <c r="Y258" s="165">
        <f t="shared" si="67"/>
        <v>0</v>
      </c>
      <c r="Z258" s="165">
        <v>0</v>
      </c>
      <c r="AA258" s="166">
        <f t="shared" si="68"/>
        <v>0</v>
      </c>
      <c r="AR258" s="18" t="s">
        <v>142</v>
      </c>
      <c r="AT258" s="18" t="s">
        <v>138</v>
      </c>
      <c r="AU258" s="18" t="s">
        <v>99</v>
      </c>
      <c r="AY258" s="18" t="s">
        <v>137</v>
      </c>
      <c r="BE258" s="105">
        <f t="shared" si="69"/>
        <v>0</v>
      </c>
      <c r="BF258" s="105">
        <f t="shared" si="70"/>
        <v>0</v>
      </c>
      <c r="BG258" s="105">
        <f t="shared" si="71"/>
        <v>0</v>
      </c>
      <c r="BH258" s="105">
        <f t="shared" si="72"/>
        <v>0</v>
      </c>
      <c r="BI258" s="105">
        <f t="shared" si="73"/>
        <v>0</v>
      </c>
      <c r="BJ258" s="18" t="s">
        <v>80</v>
      </c>
      <c r="BK258" s="105">
        <f t="shared" si="74"/>
        <v>0</v>
      </c>
      <c r="BL258" s="18" t="s">
        <v>142</v>
      </c>
      <c r="BM258" s="18" t="s">
        <v>718</v>
      </c>
    </row>
    <row r="259" spans="2:65" s="1" customFormat="1" ht="38.25" customHeight="1">
      <c r="B259" s="131"/>
      <c r="C259" s="160" t="s">
        <v>719</v>
      </c>
      <c r="D259" s="160" t="s">
        <v>138</v>
      </c>
      <c r="E259" s="161" t="s">
        <v>720</v>
      </c>
      <c r="F259" s="218" t="s">
        <v>721</v>
      </c>
      <c r="G259" s="218"/>
      <c r="H259" s="218"/>
      <c r="I259" s="218"/>
      <c r="J259" s="162" t="s">
        <v>154</v>
      </c>
      <c r="K259" s="163">
        <v>42</v>
      </c>
      <c r="L259" s="219">
        <v>0</v>
      </c>
      <c r="M259" s="219"/>
      <c r="N259" s="220">
        <f t="shared" si="65"/>
        <v>0</v>
      </c>
      <c r="O259" s="220"/>
      <c r="P259" s="220"/>
      <c r="Q259" s="220"/>
      <c r="R259" s="134"/>
      <c r="T259" s="164" t="s">
        <v>5</v>
      </c>
      <c r="U259" s="43" t="s">
        <v>37</v>
      </c>
      <c r="V259" s="35"/>
      <c r="W259" s="165">
        <f t="shared" si="66"/>
        <v>0</v>
      </c>
      <c r="X259" s="165">
        <v>0</v>
      </c>
      <c r="Y259" s="165">
        <f t="shared" si="67"/>
        <v>0</v>
      </c>
      <c r="Z259" s="165">
        <v>0.00031</v>
      </c>
      <c r="AA259" s="166">
        <f t="shared" si="68"/>
        <v>0.01302</v>
      </c>
      <c r="AR259" s="18" t="s">
        <v>142</v>
      </c>
      <c r="AT259" s="18" t="s">
        <v>138</v>
      </c>
      <c r="AU259" s="18" t="s">
        <v>99</v>
      </c>
      <c r="AY259" s="18" t="s">
        <v>137</v>
      </c>
      <c r="BE259" s="105">
        <f t="shared" si="69"/>
        <v>0</v>
      </c>
      <c r="BF259" s="105">
        <f t="shared" si="70"/>
        <v>0</v>
      </c>
      <c r="BG259" s="105">
        <f t="shared" si="71"/>
        <v>0</v>
      </c>
      <c r="BH259" s="105">
        <f t="shared" si="72"/>
        <v>0</v>
      </c>
      <c r="BI259" s="105">
        <f t="shared" si="73"/>
        <v>0</v>
      </c>
      <c r="BJ259" s="18" t="s">
        <v>80</v>
      </c>
      <c r="BK259" s="105">
        <f t="shared" si="74"/>
        <v>0</v>
      </c>
      <c r="BL259" s="18" t="s">
        <v>142</v>
      </c>
      <c r="BM259" s="18" t="s">
        <v>722</v>
      </c>
    </row>
    <row r="260" spans="2:65" s="1" customFormat="1" ht="25.5" customHeight="1">
      <c r="B260" s="131"/>
      <c r="C260" s="160" t="s">
        <v>723</v>
      </c>
      <c r="D260" s="160" t="s">
        <v>138</v>
      </c>
      <c r="E260" s="161" t="s">
        <v>724</v>
      </c>
      <c r="F260" s="218" t="s">
        <v>725</v>
      </c>
      <c r="G260" s="218"/>
      <c r="H260" s="218"/>
      <c r="I260" s="218"/>
      <c r="J260" s="162" t="s">
        <v>154</v>
      </c>
      <c r="K260" s="163">
        <v>2</v>
      </c>
      <c r="L260" s="219">
        <v>0</v>
      </c>
      <c r="M260" s="219"/>
      <c r="N260" s="220">
        <f t="shared" si="65"/>
        <v>0</v>
      </c>
      <c r="O260" s="220"/>
      <c r="P260" s="220"/>
      <c r="Q260" s="220"/>
      <c r="R260" s="134"/>
      <c r="T260" s="164" t="s">
        <v>5</v>
      </c>
      <c r="U260" s="43" t="s">
        <v>37</v>
      </c>
      <c r="V260" s="35"/>
      <c r="W260" s="165">
        <f t="shared" si="66"/>
        <v>0</v>
      </c>
      <c r="X260" s="165">
        <v>0.00054</v>
      </c>
      <c r="Y260" s="165">
        <f t="shared" si="67"/>
        <v>0.00108</v>
      </c>
      <c r="Z260" s="165">
        <v>0</v>
      </c>
      <c r="AA260" s="166">
        <f t="shared" si="68"/>
        <v>0</v>
      </c>
      <c r="AR260" s="18" t="s">
        <v>142</v>
      </c>
      <c r="AT260" s="18" t="s">
        <v>138</v>
      </c>
      <c r="AU260" s="18" t="s">
        <v>99</v>
      </c>
      <c r="AY260" s="18" t="s">
        <v>137</v>
      </c>
      <c r="BE260" s="105">
        <f t="shared" si="69"/>
        <v>0</v>
      </c>
      <c r="BF260" s="105">
        <f t="shared" si="70"/>
        <v>0</v>
      </c>
      <c r="BG260" s="105">
        <f t="shared" si="71"/>
        <v>0</v>
      </c>
      <c r="BH260" s="105">
        <f t="shared" si="72"/>
        <v>0</v>
      </c>
      <c r="BI260" s="105">
        <f t="shared" si="73"/>
        <v>0</v>
      </c>
      <c r="BJ260" s="18" t="s">
        <v>80</v>
      </c>
      <c r="BK260" s="105">
        <f t="shared" si="74"/>
        <v>0</v>
      </c>
      <c r="BL260" s="18" t="s">
        <v>142</v>
      </c>
      <c r="BM260" s="18" t="s">
        <v>726</v>
      </c>
    </row>
    <row r="261" spans="2:65" s="1" customFormat="1" ht="25.5" customHeight="1">
      <c r="B261" s="131"/>
      <c r="C261" s="160" t="s">
        <v>727</v>
      </c>
      <c r="D261" s="160" t="s">
        <v>138</v>
      </c>
      <c r="E261" s="161" t="s">
        <v>728</v>
      </c>
      <c r="F261" s="218" t="s">
        <v>729</v>
      </c>
      <c r="G261" s="218"/>
      <c r="H261" s="218"/>
      <c r="I261" s="218"/>
      <c r="J261" s="162" t="s">
        <v>154</v>
      </c>
      <c r="K261" s="163">
        <v>1</v>
      </c>
      <c r="L261" s="219">
        <v>0</v>
      </c>
      <c r="M261" s="219"/>
      <c r="N261" s="220">
        <f t="shared" si="65"/>
        <v>0</v>
      </c>
      <c r="O261" s="220"/>
      <c r="P261" s="220"/>
      <c r="Q261" s="220"/>
      <c r="R261" s="134"/>
      <c r="T261" s="164" t="s">
        <v>5</v>
      </c>
      <c r="U261" s="43" t="s">
        <v>37</v>
      </c>
      <c r="V261" s="35"/>
      <c r="W261" s="165">
        <f t="shared" si="66"/>
        <v>0</v>
      </c>
      <c r="X261" s="165">
        <v>0.0007</v>
      </c>
      <c r="Y261" s="165">
        <f t="shared" si="67"/>
        <v>0.0007</v>
      </c>
      <c r="Z261" s="165">
        <v>0</v>
      </c>
      <c r="AA261" s="166">
        <f t="shared" si="68"/>
        <v>0</v>
      </c>
      <c r="AR261" s="18" t="s">
        <v>142</v>
      </c>
      <c r="AT261" s="18" t="s">
        <v>138</v>
      </c>
      <c r="AU261" s="18" t="s">
        <v>99</v>
      </c>
      <c r="AY261" s="18" t="s">
        <v>137</v>
      </c>
      <c r="BE261" s="105">
        <f t="shared" si="69"/>
        <v>0</v>
      </c>
      <c r="BF261" s="105">
        <f t="shared" si="70"/>
        <v>0</v>
      </c>
      <c r="BG261" s="105">
        <f t="shared" si="71"/>
        <v>0</v>
      </c>
      <c r="BH261" s="105">
        <f t="shared" si="72"/>
        <v>0</v>
      </c>
      <c r="BI261" s="105">
        <f t="shared" si="73"/>
        <v>0</v>
      </c>
      <c r="BJ261" s="18" t="s">
        <v>80</v>
      </c>
      <c r="BK261" s="105">
        <f t="shared" si="74"/>
        <v>0</v>
      </c>
      <c r="BL261" s="18" t="s">
        <v>142</v>
      </c>
      <c r="BM261" s="18" t="s">
        <v>730</v>
      </c>
    </row>
    <row r="262" spans="2:65" s="1" customFormat="1" ht="25.5" customHeight="1">
      <c r="B262" s="131"/>
      <c r="C262" s="160" t="s">
        <v>731</v>
      </c>
      <c r="D262" s="160" t="s">
        <v>138</v>
      </c>
      <c r="E262" s="161" t="s">
        <v>732</v>
      </c>
      <c r="F262" s="218" t="s">
        <v>733</v>
      </c>
      <c r="G262" s="218"/>
      <c r="H262" s="218"/>
      <c r="I262" s="218"/>
      <c r="J262" s="162" t="s">
        <v>154</v>
      </c>
      <c r="K262" s="163">
        <v>2</v>
      </c>
      <c r="L262" s="219">
        <v>0</v>
      </c>
      <c r="M262" s="219"/>
      <c r="N262" s="220">
        <f t="shared" si="65"/>
        <v>0</v>
      </c>
      <c r="O262" s="220"/>
      <c r="P262" s="220"/>
      <c r="Q262" s="220"/>
      <c r="R262" s="134"/>
      <c r="T262" s="164" t="s">
        <v>5</v>
      </c>
      <c r="U262" s="43" t="s">
        <v>37</v>
      </c>
      <c r="V262" s="35"/>
      <c r="W262" s="165">
        <f t="shared" si="66"/>
        <v>0</v>
      </c>
      <c r="X262" s="165">
        <v>0.00092</v>
      </c>
      <c r="Y262" s="165">
        <f t="shared" si="67"/>
        <v>0.00184</v>
      </c>
      <c r="Z262" s="165">
        <v>0</v>
      </c>
      <c r="AA262" s="166">
        <f t="shared" si="68"/>
        <v>0</v>
      </c>
      <c r="AR262" s="18" t="s">
        <v>142</v>
      </c>
      <c r="AT262" s="18" t="s">
        <v>138</v>
      </c>
      <c r="AU262" s="18" t="s">
        <v>99</v>
      </c>
      <c r="AY262" s="18" t="s">
        <v>137</v>
      </c>
      <c r="BE262" s="105">
        <f t="shared" si="69"/>
        <v>0</v>
      </c>
      <c r="BF262" s="105">
        <f t="shared" si="70"/>
        <v>0</v>
      </c>
      <c r="BG262" s="105">
        <f t="shared" si="71"/>
        <v>0</v>
      </c>
      <c r="BH262" s="105">
        <f t="shared" si="72"/>
        <v>0</v>
      </c>
      <c r="BI262" s="105">
        <f t="shared" si="73"/>
        <v>0</v>
      </c>
      <c r="BJ262" s="18" t="s">
        <v>80</v>
      </c>
      <c r="BK262" s="105">
        <f t="shared" si="74"/>
        <v>0</v>
      </c>
      <c r="BL262" s="18" t="s">
        <v>142</v>
      </c>
      <c r="BM262" s="18" t="s">
        <v>734</v>
      </c>
    </row>
    <row r="263" spans="2:65" s="1" customFormat="1" ht="16.5" customHeight="1">
      <c r="B263" s="131"/>
      <c r="C263" s="160" t="s">
        <v>735</v>
      </c>
      <c r="D263" s="160" t="s">
        <v>138</v>
      </c>
      <c r="E263" s="161" t="s">
        <v>736</v>
      </c>
      <c r="F263" s="218" t="s">
        <v>211</v>
      </c>
      <c r="G263" s="218"/>
      <c r="H263" s="218"/>
      <c r="I263" s="218"/>
      <c r="J263" s="162" t="s">
        <v>154</v>
      </c>
      <c r="K263" s="163">
        <v>4</v>
      </c>
      <c r="L263" s="219">
        <v>0</v>
      </c>
      <c r="M263" s="219"/>
      <c r="N263" s="220">
        <f t="shared" si="65"/>
        <v>0</v>
      </c>
      <c r="O263" s="220"/>
      <c r="P263" s="220"/>
      <c r="Q263" s="220"/>
      <c r="R263" s="134"/>
      <c r="T263" s="164" t="s">
        <v>5</v>
      </c>
      <c r="U263" s="43" t="s">
        <v>37</v>
      </c>
      <c r="V263" s="35"/>
      <c r="W263" s="165">
        <f t="shared" si="66"/>
        <v>0</v>
      </c>
      <c r="X263" s="165">
        <v>0.00092</v>
      </c>
      <c r="Y263" s="165">
        <f t="shared" si="67"/>
        <v>0.00368</v>
      </c>
      <c r="Z263" s="165">
        <v>0</v>
      </c>
      <c r="AA263" s="166">
        <f t="shared" si="68"/>
        <v>0</v>
      </c>
      <c r="AR263" s="18" t="s">
        <v>142</v>
      </c>
      <c r="AT263" s="18" t="s">
        <v>138</v>
      </c>
      <c r="AU263" s="18" t="s">
        <v>99</v>
      </c>
      <c r="AY263" s="18" t="s">
        <v>137</v>
      </c>
      <c r="BE263" s="105">
        <f t="shared" si="69"/>
        <v>0</v>
      </c>
      <c r="BF263" s="105">
        <f t="shared" si="70"/>
        <v>0</v>
      </c>
      <c r="BG263" s="105">
        <f t="shared" si="71"/>
        <v>0</v>
      </c>
      <c r="BH263" s="105">
        <f t="shared" si="72"/>
        <v>0</v>
      </c>
      <c r="BI263" s="105">
        <f t="shared" si="73"/>
        <v>0</v>
      </c>
      <c r="BJ263" s="18" t="s">
        <v>80</v>
      </c>
      <c r="BK263" s="105">
        <f t="shared" si="74"/>
        <v>0</v>
      </c>
      <c r="BL263" s="18" t="s">
        <v>142</v>
      </c>
      <c r="BM263" s="18" t="s">
        <v>737</v>
      </c>
    </row>
    <row r="264" spans="2:65" s="1" customFormat="1" ht="16.5" customHeight="1">
      <c r="B264" s="131"/>
      <c r="C264" s="160" t="s">
        <v>738</v>
      </c>
      <c r="D264" s="160" t="s">
        <v>138</v>
      </c>
      <c r="E264" s="161" t="s">
        <v>739</v>
      </c>
      <c r="F264" s="218" t="s">
        <v>740</v>
      </c>
      <c r="G264" s="218"/>
      <c r="H264" s="218"/>
      <c r="I264" s="218"/>
      <c r="J264" s="162" t="s">
        <v>212</v>
      </c>
      <c r="K264" s="163">
        <v>4</v>
      </c>
      <c r="L264" s="219">
        <v>0</v>
      </c>
      <c r="M264" s="219"/>
      <c r="N264" s="220">
        <f t="shared" si="65"/>
        <v>0</v>
      </c>
      <c r="O264" s="220"/>
      <c r="P264" s="220"/>
      <c r="Q264" s="220"/>
      <c r="R264" s="134"/>
      <c r="T264" s="164" t="s">
        <v>5</v>
      </c>
      <c r="U264" s="43" t="s">
        <v>37</v>
      </c>
      <c r="V264" s="35"/>
      <c r="W264" s="165">
        <f t="shared" si="66"/>
        <v>0</v>
      </c>
      <c r="X264" s="165">
        <v>0</v>
      </c>
      <c r="Y264" s="165">
        <f t="shared" si="67"/>
        <v>0</v>
      </c>
      <c r="Z264" s="165">
        <v>0</v>
      </c>
      <c r="AA264" s="166">
        <f t="shared" si="68"/>
        <v>0</v>
      </c>
      <c r="AR264" s="18" t="s">
        <v>250</v>
      </c>
      <c r="AT264" s="18" t="s">
        <v>138</v>
      </c>
      <c r="AU264" s="18" t="s">
        <v>99</v>
      </c>
      <c r="AY264" s="18" t="s">
        <v>137</v>
      </c>
      <c r="BE264" s="105">
        <f t="shared" si="69"/>
        <v>0</v>
      </c>
      <c r="BF264" s="105">
        <f t="shared" si="70"/>
        <v>0</v>
      </c>
      <c r="BG264" s="105">
        <f t="shared" si="71"/>
        <v>0</v>
      </c>
      <c r="BH264" s="105">
        <f t="shared" si="72"/>
        <v>0</v>
      </c>
      <c r="BI264" s="105">
        <f t="shared" si="73"/>
        <v>0</v>
      </c>
      <c r="BJ264" s="18" t="s">
        <v>80</v>
      </c>
      <c r="BK264" s="105">
        <f t="shared" si="74"/>
        <v>0</v>
      </c>
      <c r="BL264" s="18" t="s">
        <v>250</v>
      </c>
      <c r="BM264" s="18" t="s">
        <v>741</v>
      </c>
    </row>
    <row r="265" spans="2:65" s="1" customFormat="1" ht="25.5" customHeight="1">
      <c r="B265" s="131"/>
      <c r="C265" s="160" t="s">
        <v>742</v>
      </c>
      <c r="D265" s="160" t="s">
        <v>138</v>
      </c>
      <c r="E265" s="161" t="s">
        <v>743</v>
      </c>
      <c r="F265" s="218" t="s">
        <v>744</v>
      </c>
      <c r="G265" s="218"/>
      <c r="H265" s="218"/>
      <c r="I265" s="218"/>
      <c r="J265" s="162" t="s">
        <v>212</v>
      </c>
      <c r="K265" s="163">
        <v>3</v>
      </c>
      <c r="L265" s="219">
        <v>0</v>
      </c>
      <c r="M265" s="219"/>
      <c r="N265" s="220">
        <f t="shared" si="65"/>
        <v>0</v>
      </c>
      <c r="O265" s="220"/>
      <c r="P265" s="220"/>
      <c r="Q265" s="220"/>
      <c r="R265" s="134"/>
      <c r="T265" s="164" t="s">
        <v>5</v>
      </c>
      <c r="U265" s="43" t="s">
        <v>37</v>
      </c>
      <c r="V265" s="35"/>
      <c r="W265" s="165">
        <f t="shared" si="66"/>
        <v>0</v>
      </c>
      <c r="X265" s="165">
        <v>0</v>
      </c>
      <c r="Y265" s="165">
        <f t="shared" si="67"/>
        <v>0</v>
      </c>
      <c r="Z265" s="165">
        <v>0</v>
      </c>
      <c r="AA265" s="166">
        <f t="shared" si="68"/>
        <v>0</v>
      </c>
      <c r="AR265" s="18" t="s">
        <v>250</v>
      </c>
      <c r="AT265" s="18" t="s">
        <v>138</v>
      </c>
      <c r="AU265" s="18" t="s">
        <v>99</v>
      </c>
      <c r="AY265" s="18" t="s">
        <v>137</v>
      </c>
      <c r="BE265" s="105">
        <f t="shared" si="69"/>
        <v>0</v>
      </c>
      <c r="BF265" s="105">
        <f t="shared" si="70"/>
        <v>0</v>
      </c>
      <c r="BG265" s="105">
        <f t="shared" si="71"/>
        <v>0</v>
      </c>
      <c r="BH265" s="105">
        <f t="shared" si="72"/>
        <v>0</v>
      </c>
      <c r="BI265" s="105">
        <f t="shared" si="73"/>
        <v>0</v>
      </c>
      <c r="BJ265" s="18" t="s">
        <v>80</v>
      </c>
      <c r="BK265" s="105">
        <f t="shared" si="74"/>
        <v>0</v>
      </c>
      <c r="BL265" s="18" t="s">
        <v>250</v>
      </c>
      <c r="BM265" s="18" t="s">
        <v>745</v>
      </c>
    </row>
    <row r="266" spans="2:65" s="1" customFormat="1" ht="25.5" customHeight="1">
      <c r="B266" s="131"/>
      <c r="C266" s="160" t="s">
        <v>746</v>
      </c>
      <c r="D266" s="160" t="s">
        <v>138</v>
      </c>
      <c r="E266" s="161" t="s">
        <v>747</v>
      </c>
      <c r="F266" s="218" t="s">
        <v>748</v>
      </c>
      <c r="G266" s="218"/>
      <c r="H266" s="218"/>
      <c r="I266" s="218"/>
      <c r="J266" s="162" t="s">
        <v>212</v>
      </c>
      <c r="K266" s="163">
        <v>1</v>
      </c>
      <c r="L266" s="219">
        <v>0</v>
      </c>
      <c r="M266" s="219"/>
      <c r="N266" s="220">
        <f t="shared" si="65"/>
        <v>0</v>
      </c>
      <c r="O266" s="220"/>
      <c r="P266" s="220"/>
      <c r="Q266" s="220"/>
      <c r="R266" s="134"/>
      <c r="T266" s="164" t="s">
        <v>5</v>
      </c>
      <c r="U266" s="43" t="s">
        <v>37</v>
      </c>
      <c r="V266" s="35"/>
      <c r="W266" s="165">
        <f t="shared" si="66"/>
        <v>0</v>
      </c>
      <c r="X266" s="165">
        <v>0</v>
      </c>
      <c r="Y266" s="165">
        <f t="shared" si="67"/>
        <v>0</v>
      </c>
      <c r="Z266" s="165">
        <v>0</v>
      </c>
      <c r="AA266" s="166">
        <f t="shared" si="68"/>
        <v>0</v>
      </c>
      <c r="AR266" s="18" t="s">
        <v>250</v>
      </c>
      <c r="AT266" s="18" t="s">
        <v>138</v>
      </c>
      <c r="AU266" s="18" t="s">
        <v>99</v>
      </c>
      <c r="AY266" s="18" t="s">
        <v>137</v>
      </c>
      <c r="BE266" s="105">
        <f t="shared" si="69"/>
        <v>0</v>
      </c>
      <c r="BF266" s="105">
        <f t="shared" si="70"/>
        <v>0</v>
      </c>
      <c r="BG266" s="105">
        <f t="shared" si="71"/>
        <v>0</v>
      </c>
      <c r="BH266" s="105">
        <f t="shared" si="72"/>
        <v>0</v>
      </c>
      <c r="BI266" s="105">
        <f t="shared" si="73"/>
        <v>0</v>
      </c>
      <c r="BJ266" s="18" t="s">
        <v>80</v>
      </c>
      <c r="BK266" s="105">
        <f t="shared" si="74"/>
        <v>0</v>
      </c>
      <c r="BL266" s="18" t="s">
        <v>250</v>
      </c>
      <c r="BM266" s="18" t="s">
        <v>749</v>
      </c>
    </row>
    <row r="267" spans="2:65" s="1" customFormat="1" ht="38.25" customHeight="1">
      <c r="B267" s="131"/>
      <c r="C267" s="160" t="s">
        <v>750</v>
      </c>
      <c r="D267" s="160" t="s">
        <v>138</v>
      </c>
      <c r="E267" s="161" t="s">
        <v>751</v>
      </c>
      <c r="F267" s="218" t="s">
        <v>752</v>
      </c>
      <c r="G267" s="218"/>
      <c r="H267" s="218"/>
      <c r="I267" s="218"/>
      <c r="J267" s="162" t="s">
        <v>489</v>
      </c>
      <c r="K267" s="163">
        <v>0.304</v>
      </c>
      <c r="L267" s="219">
        <v>0</v>
      </c>
      <c r="M267" s="219"/>
      <c r="N267" s="220">
        <f t="shared" si="65"/>
        <v>0</v>
      </c>
      <c r="O267" s="220"/>
      <c r="P267" s="220"/>
      <c r="Q267" s="220"/>
      <c r="R267" s="134"/>
      <c r="T267" s="164" t="s">
        <v>5</v>
      </c>
      <c r="U267" s="43" t="s">
        <v>37</v>
      </c>
      <c r="V267" s="35"/>
      <c r="W267" s="165">
        <f t="shared" si="66"/>
        <v>0</v>
      </c>
      <c r="X267" s="165">
        <v>0</v>
      </c>
      <c r="Y267" s="165">
        <f t="shared" si="67"/>
        <v>0</v>
      </c>
      <c r="Z267" s="165">
        <v>0</v>
      </c>
      <c r="AA267" s="166">
        <f t="shared" si="68"/>
        <v>0</v>
      </c>
      <c r="AR267" s="18" t="s">
        <v>142</v>
      </c>
      <c r="AT267" s="18" t="s">
        <v>138</v>
      </c>
      <c r="AU267" s="18" t="s">
        <v>99</v>
      </c>
      <c r="AY267" s="18" t="s">
        <v>137</v>
      </c>
      <c r="BE267" s="105">
        <f t="shared" si="69"/>
        <v>0</v>
      </c>
      <c r="BF267" s="105">
        <f t="shared" si="70"/>
        <v>0</v>
      </c>
      <c r="BG267" s="105">
        <f t="shared" si="71"/>
        <v>0</v>
      </c>
      <c r="BH267" s="105">
        <f t="shared" si="72"/>
        <v>0</v>
      </c>
      <c r="BI267" s="105">
        <f t="shared" si="73"/>
        <v>0</v>
      </c>
      <c r="BJ267" s="18" t="s">
        <v>80</v>
      </c>
      <c r="BK267" s="105">
        <f t="shared" si="74"/>
        <v>0</v>
      </c>
      <c r="BL267" s="18" t="s">
        <v>142</v>
      </c>
      <c r="BM267" s="18" t="s">
        <v>753</v>
      </c>
    </row>
    <row r="268" spans="2:65" s="1" customFormat="1" ht="25.5" customHeight="1">
      <c r="B268" s="131"/>
      <c r="C268" s="160" t="s">
        <v>754</v>
      </c>
      <c r="D268" s="160" t="s">
        <v>138</v>
      </c>
      <c r="E268" s="161" t="s">
        <v>755</v>
      </c>
      <c r="F268" s="218" t="s">
        <v>756</v>
      </c>
      <c r="G268" s="218"/>
      <c r="H268" s="218"/>
      <c r="I268" s="218"/>
      <c r="J268" s="162" t="s">
        <v>221</v>
      </c>
      <c r="K268" s="171">
        <v>0</v>
      </c>
      <c r="L268" s="219">
        <v>0</v>
      </c>
      <c r="M268" s="219"/>
      <c r="N268" s="220">
        <f t="shared" si="65"/>
        <v>0</v>
      </c>
      <c r="O268" s="220"/>
      <c r="P268" s="220"/>
      <c r="Q268" s="220"/>
      <c r="R268" s="134"/>
      <c r="T268" s="164" t="s">
        <v>5</v>
      </c>
      <c r="U268" s="43" t="s">
        <v>37</v>
      </c>
      <c r="V268" s="35"/>
      <c r="W268" s="165">
        <f t="shared" si="66"/>
        <v>0</v>
      </c>
      <c r="X268" s="165">
        <v>0</v>
      </c>
      <c r="Y268" s="165">
        <f t="shared" si="67"/>
        <v>0</v>
      </c>
      <c r="Z268" s="165">
        <v>0</v>
      </c>
      <c r="AA268" s="166">
        <f t="shared" si="68"/>
        <v>0</v>
      </c>
      <c r="AR268" s="18" t="s">
        <v>142</v>
      </c>
      <c r="AT268" s="18" t="s">
        <v>138</v>
      </c>
      <c r="AU268" s="18" t="s">
        <v>99</v>
      </c>
      <c r="AY268" s="18" t="s">
        <v>137</v>
      </c>
      <c r="BE268" s="105">
        <f t="shared" si="69"/>
        <v>0</v>
      </c>
      <c r="BF268" s="105">
        <f t="shared" si="70"/>
        <v>0</v>
      </c>
      <c r="BG268" s="105">
        <f t="shared" si="71"/>
        <v>0</v>
      </c>
      <c r="BH268" s="105">
        <f t="shared" si="72"/>
        <v>0</v>
      </c>
      <c r="BI268" s="105">
        <f t="shared" si="73"/>
        <v>0</v>
      </c>
      <c r="BJ268" s="18" t="s">
        <v>80</v>
      </c>
      <c r="BK268" s="105">
        <f t="shared" si="74"/>
        <v>0</v>
      </c>
      <c r="BL268" s="18" t="s">
        <v>142</v>
      </c>
      <c r="BM268" s="18" t="s">
        <v>757</v>
      </c>
    </row>
    <row r="269" spans="2:63" s="9" customFormat="1" ht="29.85" customHeight="1">
      <c r="B269" s="149"/>
      <c r="C269" s="150"/>
      <c r="D269" s="159" t="s">
        <v>274</v>
      </c>
      <c r="E269" s="159"/>
      <c r="F269" s="159"/>
      <c r="G269" s="159"/>
      <c r="H269" s="159"/>
      <c r="I269" s="159"/>
      <c r="J269" s="159"/>
      <c r="K269" s="159"/>
      <c r="L269" s="159"/>
      <c r="M269" s="159"/>
      <c r="N269" s="250">
        <f>BK269</f>
        <v>0</v>
      </c>
      <c r="O269" s="251"/>
      <c r="P269" s="251"/>
      <c r="Q269" s="251"/>
      <c r="R269" s="152"/>
      <c r="T269" s="153"/>
      <c r="U269" s="150"/>
      <c r="V269" s="150"/>
      <c r="W269" s="154">
        <f>SUM(W270:W304)</f>
        <v>0</v>
      </c>
      <c r="X269" s="150"/>
      <c r="Y269" s="154">
        <f>SUM(Y270:Y304)</f>
        <v>0.015870000000000002</v>
      </c>
      <c r="Z269" s="150"/>
      <c r="AA269" s="155">
        <f>SUM(AA270:AA304)</f>
        <v>0.0648</v>
      </c>
      <c r="AR269" s="156" t="s">
        <v>99</v>
      </c>
      <c r="AT269" s="157" t="s">
        <v>71</v>
      </c>
      <c r="AU269" s="157" t="s">
        <v>80</v>
      </c>
      <c r="AY269" s="156" t="s">
        <v>137</v>
      </c>
      <c r="BK269" s="158">
        <f>SUM(BK270:BK304)</f>
        <v>0</v>
      </c>
    </row>
    <row r="270" spans="2:65" s="1" customFormat="1" ht="25.5" customHeight="1">
      <c r="B270" s="131"/>
      <c r="C270" s="160" t="s">
        <v>758</v>
      </c>
      <c r="D270" s="160" t="s">
        <v>138</v>
      </c>
      <c r="E270" s="161" t="s">
        <v>759</v>
      </c>
      <c r="F270" s="218" t="s">
        <v>760</v>
      </c>
      <c r="G270" s="218"/>
      <c r="H270" s="218"/>
      <c r="I270" s="218"/>
      <c r="J270" s="162" t="s">
        <v>154</v>
      </c>
      <c r="K270" s="163">
        <v>8</v>
      </c>
      <c r="L270" s="219">
        <v>0</v>
      </c>
      <c r="M270" s="219"/>
      <c r="N270" s="220">
        <f aca="true" t="shared" si="75" ref="N270:N304">ROUND(L270*K270,1)</f>
        <v>0</v>
      </c>
      <c r="O270" s="220"/>
      <c r="P270" s="220"/>
      <c r="Q270" s="220"/>
      <c r="R270" s="134"/>
      <c r="T270" s="164" t="s">
        <v>5</v>
      </c>
      <c r="U270" s="43" t="s">
        <v>37</v>
      </c>
      <c r="V270" s="35"/>
      <c r="W270" s="165">
        <f aca="true" t="shared" si="76" ref="W270:W304">V270*K270</f>
        <v>0</v>
      </c>
      <c r="X270" s="165">
        <v>0.00013</v>
      </c>
      <c r="Y270" s="165">
        <f aca="true" t="shared" si="77" ref="Y270:Y304">X270*K270</f>
        <v>0.00104</v>
      </c>
      <c r="Z270" s="165">
        <v>0.0011</v>
      </c>
      <c r="AA270" s="166">
        <f aca="true" t="shared" si="78" ref="AA270:AA304">Z270*K270</f>
        <v>0.0088</v>
      </c>
      <c r="AR270" s="18" t="s">
        <v>142</v>
      </c>
      <c r="AT270" s="18" t="s">
        <v>138</v>
      </c>
      <c r="AU270" s="18" t="s">
        <v>99</v>
      </c>
      <c r="AY270" s="18" t="s">
        <v>137</v>
      </c>
      <c r="BE270" s="105">
        <f aca="true" t="shared" si="79" ref="BE270:BE304">IF(U270="základní",N270,0)</f>
        <v>0</v>
      </c>
      <c r="BF270" s="105">
        <f aca="true" t="shared" si="80" ref="BF270:BF304">IF(U270="snížená",N270,0)</f>
        <v>0</v>
      </c>
      <c r="BG270" s="105">
        <f aca="true" t="shared" si="81" ref="BG270:BG304">IF(U270="zákl. přenesená",N270,0)</f>
        <v>0</v>
      </c>
      <c r="BH270" s="105">
        <f aca="true" t="shared" si="82" ref="BH270:BH304">IF(U270="sníž. přenesená",N270,0)</f>
        <v>0</v>
      </c>
      <c r="BI270" s="105">
        <f aca="true" t="shared" si="83" ref="BI270:BI304">IF(U270="nulová",N270,0)</f>
        <v>0</v>
      </c>
      <c r="BJ270" s="18" t="s">
        <v>80</v>
      </c>
      <c r="BK270" s="105">
        <f aca="true" t="shared" si="84" ref="BK270:BK304">ROUND(L270*K270,1)</f>
        <v>0</v>
      </c>
      <c r="BL270" s="18" t="s">
        <v>142</v>
      </c>
      <c r="BM270" s="18" t="s">
        <v>761</v>
      </c>
    </row>
    <row r="271" spans="2:65" s="1" customFormat="1" ht="25.5" customHeight="1">
      <c r="B271" s="131"/>
      <c r="C271" s="160" t="s">
        <v>762</v>
      </c>
      <c r="D271" s="160" t="s">
        <v>138</v>
      </c>
      <c r="E271" s="161" t="s">
        <v>763</v>
      </c>
      <c r="F271" s="218" t="s">
        <v>764</v>
      </c>
      <c r="G271" s="218"/>
      <c r="H271" s="218"/>
      <c r="I271" s="218"/>
      <c r="J271" s="162" t="s">
        <v>154</v>
      </c>
      <c r="K271" s="163">
        <v>16</v>
      </c>
      <c r="L271" s="219">
        <v>0</v>
      </c>
      <c r="M271" s="219"/>
      <c r="N271" s="220">
        <f t="shared" si="75"/>
        <v>0</v>
      </c>
      <c r="O271" s="220"/>
      <c r="P271" s="220"/>
      <c r="Q271" s="220"/>
      <c r="R271" s="134"/>
      <c r="T271" s="164" t="s">
        <v>5</v>
      </c>
      <c r="U271" s="43" t="s">
        <v>37</v>
      </c>
      <c r="V271" s="35"/>
      <c r="W271" s="165">
        <f t="shared" si="76"/>
        <v>0</v>
      </c>
      <c r="X271" s="165">
        <v>0.00021</v>
      </c>
      <c r="Y271" s="165">
        <f t="shared" si="77"/>
        <v>0.00336</v>
      </c>
      <c r="Z271" s="165">
        <v>0.0035</v>
      </c>
      <c r="AA271" s="166">
        <f t="shared" si="78"/>
        <v>0.056</v>
      </c>
      <c r="AR271" s="18" t="s">
        <v>142</v>
      </c>
      <c r="AT271" s="18" t="s">
        <v>138</v>
      </c>
      <c r="AU271" s="18" t="s">
        <v>99</v>
      </c>
      <c r="AY271" s="18" t="s">
        <v>137</v>
      </c>
      <c r="BE271" s="105">
        <f t="shared" si="79"/>
        <v>0</v>
      </c>
      <c r="BF271" s="105">
        <f t="shared" si="80"/>
        <v>0</v>
      </c>
      <c r="BG271" s="105">
        <f t="shared" si="81"/>
        <v>0</v>
      </c>
      <c r="BH271" s="105">
        <f t="shared" si="82"/>
        <v>0</v>
      </c>
      <c r="BI271" s="105">
        <f t="shared" si="83"/>
        <v>0</v>
      </c>
      <c r="BJ271" s="18" t="s">
        <v>80</v>
      </c>
      <c r="BK271" s="105">
        <f t="shared" si="84"/>
        <v>0</v>
      </c>
      <c r="BL271" s="18" t="s">
        <v>142</v>
      </c>
      <c r="BM271" s="18" t="s">
        <v>765</v>
      </c>
    </row>
    <row r="272" spans="2:65" s="1" customFormat="1" ht="38.25" customHeight="1">
      <c r="B272" s="131"/>
      <c r="C272" s="160" t="s">
        <v>766</v>
      </c>
      <c r="D272" s="160" t="s">
        <v>138</v>
      </c>
      <c r="E272" s="161" t="s">
        <v>767</v>
      </c>
      <c r="F272" s="218" t="s">
        <v>768</v>
      </c>
      <c r="G272" s="218"/>
      <c r="H272" s="218"/>
      <c r="I272" s="218"/>
      <c r="J272" s="162" t="s">
        <v>489</v>
      </c>
      <c r="K272" s="163">
        <v>0.065</v>
      </c>
      <c r="L272" s="219">
        <v>0</v>
      </c>
      <c r="M272" s="219"/>
      <c r="N272" s="220">
        <f t="shared" si="75"/>
        <v>0</v>
      </c>
      <c r="O272" s="220"/>
      <c r="P272" s="220"/>
      <c r="Q272" s="220"/>
      <c r="R272" s="134"/>
      <c r="T272" s="164" t="s">
        <v>5</v>
      </c>
      <c r="U272" s="43" t="s">
        <v>37</v>
      </c>
      <c r="V272" s="35"/>
      <c r="W272" s="165">
        <f t="shared" si="76"/>
        <v>0</v>
      </c>
      <c r="X272" s="165">
        <v>0</v>
      </c>
      <c r="Y272" s="165">
        <f t="shared" si="77"/>
        <v>0</v>
      </c>
      <c r="Z272" s="165">
        <v>0</v>
      </c>
      <c r="AA272" s="166">
        <f t="shared" si="78"/>
        <v>0</v>
      </c>
      <c r="AR272" s="18" t="s">
        <v>142</v>
      </c>
      <c r="AT272" s="18" t="s">
        <v>138</v>
      </c>
      <c r="AU272" s="18" t="s">
        <v>99</v>
      </c>
      <c r="AY272" s="18" t="s">
        <v>137</v>
      </c>
      <c r="BE272" s="105">
        <f t="shared" si="79"/>
        <v>0</v>
      </c>
      <c r="BF272" s="105">
        <f t="shared" si="80"/>
        <v>0</v>
      </c>
      <c r="BG272" s="105">
        <f t="shared" si="81"/>
        <v>0</v>
      </c>
      <c r="BH272" s="105">
        <f t="shared" si="82"/>
        <v>0</v>
      </c>
      <c r="BI272" s="105">
        <f t="shared" si="83"/>
        <v>0</v>
      </c>
      <c r="BJ272" s="18" t="s">
        <v>80</v>
      </c>
      <c r="BK272" s="105">
        <f t="shared" si="84"/>
        <v>0</v>
      </c>
      <c r="BL272" s="18" t="s">
        <v>142</v>
      </c>
      <c r="BM272" s="18" t="s">
        <v>769</v>
      </c>
    </row>
    <row r="273" spans="2:65" s="1" customFormat="1" ht="16.5" customHeight="1">
      <c r="B273" s="131"/>
      <c r="C273" s="167" t="s">
        <v>770</v>
      </c>
      <c r="D273" s="167" t="s">
        <v>194</v>
      </c>
      <c r="E273" s="168" t="s">
        <v>771</v>
      </c>
      <c r="F273" s="247" t="s">
        <v>772</v>
      </c>
      <c r="G273" s="247"/>
      <c r="H273" s="247"/>
      <c r="I273" s="247"/>
      <c r="J273" s="169" t="s">
        <v>154</v>
      </c>
      <c r="K273" s="170">
        <v>5</v>
      </c>
      <c r="L273" s="248">
        <v>0</v>
      </c>
      <c r="M273" s="248"/>
      <c r="N273" s="249">
        <f t="shared" si="75"/>
        <v>0</v>
      </c>
      <c r="O273" s="220"/>
      <c r="P273" s="220"/>
      <c r="Q273" s="220"/>
      <c r="R273" s="134"/>
      <c r="T273" s="164" t="s">
        <v>5</v>
      </c>
      <c r="U273" s="43" t="s">
        <v>37</v>
      </c>
      <c r="V273" s="35"/>
      <c r="W273" s="165">
        <f t="shared" si="76"/>
        <v>0</v>
      </c>
      <c r="X273" s="165">
        <v>0</v>
      </c>
      <c r="Y273" s="165">
        <f t="shared" si="77"/>
        <v>0</v>
      </c>
      <c r="Z273" s="165">
        <v>0</v>
      </c>
      <c r="AA273" s="166">
        <f t="shared" si="78"/>
        <v>0</v>
      </c>
      <c r="AR273" s="18" t="s">
        <v>197</v>
      </c>
      <c r="AT273" s="18" t="s">
        <v>194</v>
      </c>
      <c r="AU273" s="18" t="s">
        <v>99</v>
      </c>
      <c r="AY273" s="18" t="s">
        <v>137</v>
      </c>
      <c r="BE273" s="105">
        <f t="shared" si="79"/>
        <v>0</v>
      </c>
      <c r="BF273" s="105">
        <f t="shared" si="80"/>
        <v>0</v>
      </c>
      <c r="BG273" s="105">
        <f t="shared" si="81"/>
        <v>0</v>
      </c>
      <c r="BH273" s="105">
        <f t="shared" si="82"/>
        <v>0</v>
      </c>
      <c r="BI273" s="105">
        <f t="shared" si="83"/>
        <v>0</v>
      </c>
      <c r="BJ273" s="18" t="s">
        <v>80</v>
      </c>
      <c r="BK273" s="105">
        <f t="shared" si="84"/>
        <v>0</v>
      </c>
      <c r="BL273" s="18" t="s">
        <v>142</v>
      </c>
      <c r="BM273" s="18" t="s">
        <v>773</v>
      </c>
    </row>
    <row r="274" spans="2:65" s="1" customFormat="1" ht="16.5" customHeight="1">
      <c r="B274" s="131"/>
      <c r="C274" s="167" t="s">
        <v>774</v>
      </c>
      <c r="D274" s="167" t="s">
        <v>194</v>
      </c>
      <c r="E274" s="168" t="s">
        <v>775</v>
      </c>
      <c r="F274" s="247" t="s">
        <v>776</v>
      </c>
      <c r="G274" s="247"/>
      <c r="H274" s="247"/>
      <c r="I274" s="247"/>
      <c r="J274" s="169" t="s">
        <v>154</v>
      </c>
      <c r="K274" s="170">
        <v>5</v>
      </c>
      <c r="L274" s="248">
        <v>0</v>
      </c>
      <c r="M274" s="248"/>
      <c r="N274" s="249">
        <f t="shared" si="75"/>
        <v>0</v>
      </c>
      <c r="O274" s="220"/>
      <c r="P274" s="220"/>
      <c r="Q274" s="220"/>
      <c r="R274" s="134"/>
      <c r="T274" s="164" t="s">
        <v>5</v>
      </c>
      <c r="U274" s="43" t="s">
        <v>37</v>
      </c>
      <c r="V274" s="35"/>
      <c r="W274" s="165">
        <f t="shared" si="76"/>
        <v>0</v>
      </c>
      <c r="X274" s="165">
        <v>0</v>
      </c>
      <c r="Y274" s="165">
        <f t="shared" si="77"/>
        <v>0</v>
      </c>
      <c r="Z274" s="165">
        <v>0</v>
      </c>
      <c r="AA274" s="166">
        <f t="shared" si="78"/>
        <v>0</v>
      </c>
      <c r="AR274" s="18" t="s">
        <v>197</v>
      </c>
      <c r="AT274" s="18" t="s">
        <v>194</v>
      </c>
      <c r="AU274" s="18" t="s">
        <v>99</v>
      </c>
      <c r="AY274" s="18" t="s">
        <v>137</v>
      </c>
      <c r="BE274" s="105">
        <f t="shared" si="79"/>
        <v>0</v>
      </c>
      <c r="BF274" s="105">
        <f t="shared" si="80"/>
        <v>0</v>
      </c>
      <c r="BG274" s="105">
        <f t="shared" si="81"/>
        <v>0</v>
      </c>
      <c r="BH274" s="105">
        <f t="shared" si="82"/>
        <v>0</v>
      </c>
      <c r="BI274" s="105">
        <f t="shared" si="83"/>
        <v>0</v>
      </c>
      <c r="BJ274" s="18" t="s">
        <v>80</v>
      </c>
      <c r="BK274" s="105">
        <f t="shared" si="84"/>
        <v>0</v>
      </c>
      <c r="BL274" s="18" t="s">
        <v>142</v>
      </c>
      <c r="BM274" s="18" t="s">
        <v>777</v>
      </c>
    </row>
    <row r="275" spans="2:65" s="1" customFormat="1" ht="16.5" customHeight="1">
      <c r="B275" s="131"/>
      <c r="C275" s="167" t="s">
        <v>778</v>
      </c>
      <c r="D275" s="167" t="s">
        <v>194</v>
      </c>
      <c r="E275" s="168" t="s">
        <v>779</v>
      </c>
      <c r="F275" s="247" t="s">
        <v>335</v>
      </c>
      <c r="G275" s="247"/>
      <c r="H275" s="247"/>
      <c r="I275" s="247"/>
      <c r="J275" s="169" t="s">
        <v>154</v>
      </c>
      <c r="K275" s="170">
        <v>8</v>
      </c>
      <c r="L275" s="248">
        <v>0</v>
      </c>
      <c r="M275" s="248"/>
      <c r="N275" s="249">
        <f t="shared" si="75"/>
        <v>0</v>
      </c>
      <c r="O275" s="220"/>
      <c r="P275" s="220"/>
      <c r="Q275" s="220"/>
      <c r="R275" s="134"/>
      <c r="T275" s="164" t="s">
        <v>5</v>
      </c>
      <c r="U275" s="43" t="s">
        <v>37</v>
      </c>
      <c r="V275" s="35"/>
      <c r="W275" s="165">
        <f t="shared" si="76"/>
        <v>0</v>
      </c>
      <c r="X275" s="165">
        <v>0</v>
      </c>
      <c r="Y275" s="165">
        <f t="shared" si="77"/>
        <v>0</v>
      </c>
      <c r="Z275" s="165">
        <v>0</v>
      </c>
      <c r="AA275" s="166">
        <f t="shared" si="78"/>
        <v>0</v>
      </c>
      <c r="AR275" s="18" t="s">
        <v>197</v>
      </c>
      <c r="AT275" s="18" t="s">
        <v>194</v>
      </c>
      <c r="AU275" s="18" t="s">
        <v>99</v>
      </c>
      <c r="AY275" s="18" t="s">
        <v>137</v>
      </c>
      <c r="BE275" s="105">
        <f t="shared" si="79"/>
        <v>0</v>
      </c>
      <c r="BF275" s="105">
        <f t="shared" si="80"/>
        <v>0</v>
      </c>
      <c r="BG275" s="105">
        <f t="shared" si="81"/>
        <v>0</v>
      </c>
      <c r="BH275" s="105">
        <f t="shared" si="82"/>
        <v>0</v>
      </c>
      <c r="BI275" s="105">
        <f t="shared" si="83"/>
        <v>0</v>
      </c>
      <c r="BJ275" s="18" t="s">
        <v>80</v>
      </c>
      <c r="BK275" s="105">
        <f t="shared" si="84"/>
        <v>0</v>
      </c>
      <c r="BL275" s="18" t="s">
        <v>142</v>
      </c>
      <c r="BM275" s="18" t="s">
        <v>780</v>
      </c>
    </row>
    <row r="276" spans="2:65" s="1" customFormat="1" ht="16.5" customHeight="1">
      <c r="B276" s="131"/>
      <c r="C276" s="167" t="s">
        <v>781</v>
      </c>
      <c r="D276" s="167" t="s">
        <v>194</v>
      </c>
      <c r="E276" s="168" t="s">
        <v>782</v>
      </c>
      <c r="F276" s="247" t="s">
        <v>783</v>
      </c>
      <c r="G276" s="247"/>
      <c r="H276" s="247"/>
      <c r="I276" s="247"/>
      <c r="J276" s="169" t="s">
        <v>154</v>
      </c>
      <c r="K276" s="170">
        <v>8</v>
      </c>
      <c r="L276" s="248">
        <v>0</v>
      </c>
      <c r="M276" s="248"/>
      <c r="N276" s="249">
        <f t="shared" si="75"/>
        <v>0</v>
      </c>
      <c r="O276" s="220"/>
      <c r="P276" s="220"/>
      <c r="Q276" s="220"/>
      <c r="R276" s="134"/>
      <c r="T276" s="164" t="s">
        <v>5</v>
      </c>
      <c r="U276" s="43" t="s">
        <v>37</v>
      </c>
      <c r="V276" s="35"/>
      <c r="W276" s="165">
        <f t="shared" si="76"/>
        <v>0</v>
      </c>
      <c r="X276" s="165">
        <v>0</v>
      </c>
      <c r="Y276" s="165">
        <f t="shared" si="77"/>
        <v>0</v>
      </c>
      <c r="Z276" s="165">
        <v>0</v>
      </c>
      <c r="AA276" s="166">
        <f t="shared" si="78"/>
        <v>0</v>
      </c>
      <c r="AR276" s="18" t="s">
        <v>197</v>
      </c>
      <c r="AT276" s="18" t="s">
        <v>194</v>
      </c>
      <c r="AU276" s="18" t="s">
        <v>99</v>
      </c>
      <c r="AY276" s="18" t="s">
        <v>137</v>
      </c>
      <c r="BE276" s="105">
        <f t="shared" si="79"/>
        <v>0</v>
      </c>
      <c r="BF276" s="105">
        <f t="shared" si="80"/>
        <v>0</v>
      </c>
      <c r="BG276" s="105">
        <f t="shared" si="81"/>
        <v>0</v>
      </c>
      <c r="BH276" s="105">
        <f t="shared" si="82"/>
        <v>0</v>
      </c>
      <c r="BI276" s="105">
        <f t="shared" si="83"/>
        <v>0</v>
      </c>
      <c r="BJ276" s="18" t="s">
        <v>80</v>
      </c>
      <c r="BK276" s="105">
        <f t="shared" si="84"/>
        <v>0</v>
      </c>
      <c r="BL276" s="18" t="s">
        <v>142</v>
      </c>
      <c r="BM276" s="18" t="s">
        <v>784</v>
      </c>
    </row>
    <row r="277" spans="2:65" s="1" customFormat="1" ht="16.5" customHeight="1">
      <c r="B277" s="131"/>
      <c r="C277" s="167" t="s">
        <v>785</v>
      </c>
      <c r="D277" s="167" t="s">
        <v>194</v>
      </c>
      <c r="E277" s="168" t="s">
        <v>786</v>
      </c>
      <c r="F277" s="247" t="s">
        <v>787</v>
      </c>
      <c r="G277" s="247"/>
      <c r="H277" s="247"/>
      <c r="I277" s="247"/>
      <c r="J277" s="169" t="s">
        <v>154</v>
      </c>
      <c r="K277" s="170">
        <v>2</v>
      </c>
      <c r="L277" s="248">
        <v>0</v>
      </c>
      <c r="M277" s="248"/>
      <c r="N277" s="249">
        <f t="shared" si="75"/>
        <v>0</v>
      </c>
      <c r="O277" s="220"/>
      <c r="P277" s="220"/>
      <c r="Q277" s="220"/>
      <c r="R277" s="134"/>
      <c r="T277" s="164" t="s">
        <v>5</v>
      </c>
      <c r="U277" s="43" t="s">
        <v>37</v>
      </c>
      <c r="V277" s="35"/>
      <c r="W277" s="165">
        <f t="shared" si="76"/>
        <v>0</v>
      </c>
      <c r="X277" s="165">
        <v>0</v>
      </c>
      <c r="Y277" s="165">
        <f t="shared" si="77"/>
        <v>0</v>
      </c>
      <c r="Z277" s="165">
        <v>0</v>
      </c>
      <c r="AA277" s="166">
        <f t="shared" si="78"/>
        <v>0</v>
      </c>
      <c r="AR277" s="18" t="s">
        <v>197</v>
      </c>
      <c r="AT277" s="18" t="s">
        <v>194</v>
      </c>
      <c r="AU277" s="18" t="s">
        <v>99</v>
      </c>
      <c r="AY277" s="18" t="s">
        <v>137</v>
      </c>
      <c r="BE277" s="105">
        <f t="shared" si="79"/>
        <v>0</v>
      </c>
      <c r="BF277" s="105">
        <f t="shared" si="80"/>
        <v>0</v>
      </c>
      <c r="BG277" s="105">
        <f t="shared" si="81"/>
        <v>0</v>
      </c>
      <c r="BH277" s="105">
        <f t="shared" si="82"/>
        <v>0</v>
      </c>
      <c r="BI277" s="105">
        <f t="shared" si="83"/>
        <v>0</v>
      </c>
      <c r="BJ277" s="18" t="s">
        <v>80</v>
      </c>
      <c r="BK277" s="105">
        <f t="shared" si="84"/>
        <v>0</v>
      </c>
      <c r="BL277" s="18" t="s">
        <v>142</v>
      </c>
      <c r="BM277" s="18" t="s">
        <v>788</v>
      </c>
    </row>
    <row r="278" spans="2:65" s="1" customFormat="1" ht="16.5" customHeight="1">
      <c r="B278" s="131"/>
      <c r="C278" s="167" t="s">
        <v>789</v>
      </c>
      <c r="D278" s="167" t="s">
        <v>194</v>
      </c>
      <c r="E278" s="168" t="s">
        <v>790</v>
      </c>
      <c r="F278" s="247" t="s">
        <v>341</v>
      </c>
      <c r="G278" s="247"/>
      <c r="H278" s="247"/>
      <c r="I278" s="247"/>
      <c r="J278" s="169" t="s">
        <v>154</v>
      </c>
      <c r="K278" s="170">
        <v>2</v>
      </c>
      <c r="L278" s="248">
        <v>0</v>
      </c>
      <c r="M278" s="248"/>
      <c r="N278" s="249">
        <f t="shared" si="75"/>
        <v>0</v>
      </c>
      <c r="O278" s="220"/>
      <c r="P278" s="220"/>
      <c r="Q278" s="220"/>
      <c r="R278" s="134"/>
      <c r="T278" s="164" t="s">
        <v>5</v>
      </c>
      <c r="U278" s="43" t="s">
        <v>37</v>
      </c>
      <c r="V278" s="35"/>
      <c r="W278" s="165">
        <f t="shared" si="76"/>
        <v>0</v>
      </c>
      <c r="X278" s="165">
        <v>0</v>
      </c>
      <c r="Y278" s="165">
        <f t="shared" si="77"/>
        <v>0</v>
      </c>
      <c r="Z278" s="165">
        <v>0</v>
      </c>
      <c r="AA278" s="166">
        <f t="shared" si="78"/>
        <v>0</v>
      </c>
      <c r="AR278" s="18" t="s">
        <v>197</v>
      </c>
      <c r="AT278" s="18" t="s">
        <v>194</v>
      </c>
      <c r="AU278" s="18" t="s">
        <v>99</v>
      </c>
      <c r="AY278" s="18" t="s">
        <v>137</v>
      </c>
      <c r="BE278" s="105">
        <f t="shared" si="79"/>
        <v>0</v>
      </c>
      <c r="BF278" s="105">
        <f t="shared" si="80"/>
        <v>0</v>
      </c>
      <c r="BG278" s="105">
        <f t="shared" si="81"/>
        <v>0</v>
      </c>
      <c r="BH278" s="105">
        <f t="shared" si="82"/>
        <v>0</v>
      </c>
      <c r="BI278" s="105">
        <f t="shared" si="83"/>
        <v>0</v>
      </c>
      <c r="BJ278" s="18" t="s">
        <v>80</v>
      </c>
      <c r="BK278" s="105">
        <f t="shared" si="84"/>
        <v>0</v>
      </c>
      <c r="BL278" s="18" t="s">
        <v>142</v>
      </c>
      <c r="BM278" s="18" t="s">
        <v>791</v>
      </c>
    </row>
    <row r="279" spans="2:65" s="1" customFormat="1" ht="16.5" customHeight="1">
      <c r="B279" s="131"/>
      <c r="C279" s="167" t="s">
        <v>792</v>
      </c>
      <c r="D279" s="167" t="s">
        <v>194</v>
      </c>
      <c r="E279" s="168" t="s">
        <v>793</v>
      </c>
      <c r="F279" s="247" t="s">
        <v>794</v>
      </c>
      <c r="G279" s="247"/>
      <c r="H279" s="247"/>
      <c r="I279" s="247"/>
      <c r="J279" s="169" t="s">
        <v>154</v>
      </c>
      <c r="K279" s="170">
        <v>3</v>
      </c>
      <c r="L279" s="248">
        <v>0</v>
      </c>
      <c r="M279" s="248"/>
      <c r="N279" s="249">
        <f t="shared" si="75"/>
        <v>0</v>
      </c>
      <c r="O279" s="220"/>
      <c r="P279" s="220"/>
      <c r="Q279" s="220"/>
      <c r="R279" s="134"/>
      <c r="T279" s="164" t="s">
        <v>5</v>
      </c>
      <c r="U279" s="43" t="s">
        <v>37</v>
      </c>
      <c r="V279" s="35"/>
      <c r="W279" s="165">
        <f t="shared" si="76"/>
        <v>0</v>
      </c>
      <c r="X279" s="165">
        <v>0</v>
      </c>
      <c r="Y279" s="165">
        <f t="shared" si="77"/>
        <v>0</v>
      </c>
      <c r="Z279" s="165">
        <v>0</v>
      </c>
      <c r="AA279" s="166">
        <f t="shared" si="78"/>
        <v>0</v>
      </c>
      <c r="AR279" s="18" t="s">
        <v>197</v>
      </c>
      <c r="AT279" s="18" t="s">
        <v>194</v>
      </c>
      <c r="AU279" s="18" t="s">
        <v>99</v>
      </c>
      <c r="AY279" s="18" t="s">
        <v>137</v>
      </c>
      <c r="BE279" s="105">
        <f t="shared" si="79"/>
        <v>0</v>
      </c>
      <c r="BF279" s="105">
        <f t="shared" si="80"/>
        <v>0</v>
      </c>
      <c r="BG279" s="105">
        <f t="shared" si="81"/>
        <v>0</v>
      </c>
      <c r="BH279" s="105">
        <f t="shared" si="82"/>
        <v>0</v>
      </c>
      <c r="BI279" s="105">
        <f t="shared" si="83"/>
        <v>0</v>
      </c>
      <c r="BJ279" s="18" t="s">
        <v>80</v>
      </c>
      <c r="BK279" s="105">
        <f t="shared" si="84"/>
        <v>0</v>
      </c>
      <c r="BL279" s="18" t="s">
        <v>142</v>
      </c>
      <c r="BM279" s="18" t="s">
        <v>795</v>
      </c>
    </row>
    <row r="280" spans="2:65" s="1" customFormat="1" ht="16.5" customHeight="1">
      <c r="B280" s="131"/>
      <c r="C280" s="167" t="s">
        <v>796</v>
      </c>
      <c r="D280" s="167" t="s">
        <v>194</v>
      </c>
      <c r="E280" s="168" t="s">
        <v>797</v>
      </c>
      <c r="F280" s="247" t="s">
        <v>798</v>
      </c>
      <c r="G280" s="247"/>
      <c r="H280" s="247"/>
      <c r="I280" s="247"/>
      <c r="J280" s="169" t="s">
        <v>154</v>
      </c>
      <c r="K280" s="170">
        <v>2</v>
      </c>
      <c r="L280" s="248">
        <v>0</v>
      </c>
      <c r="M280" s="248"/>
      <c r="N280" s="249">
        <f t="shared" si="75"/>
        <v>0</v>
      </c>
      <c r="O280" s="220"/>
      <c r="P280" s="220"/>
      <c r="Q280" s="220"/>
      <c r="R280" s="134"/>
      <c r="T280" s="164" t="s">
        <v>5</v>
      </c>
      <c r="U280" s="43" t="s">
        <v>37</v>
      </c>
      <c r="V280" s="35"/>
      <c r="W280" s="165">
        <f t="shared" si="76"/>
        <v>0</v>
      </c>
      <c r="X280" s="165">
        <v>0</v>
      </c>
      <c r="Y280" s="165">
        <f t="shared" si="77"/>
        <v>0</v>
      </c>
      <c r="Z280" s="165">
        <v>0</v>
      </c>
      <c r="AA280" s="166">
        <f t="shared" si="78"/>
        <v>0</v>
      </c>
      <c r="AR280" s="18" t="s">
        <v>197</v>
      </c>
      <c r="AT280" s="18" t="s">
        <v>194</v>
      </c>
      <c r="AU280" s="18" t="s">
        <v>99</v>
      </c>
      <c r="AY280" s="18" t="s">
        <v>137</v>
      </c>
      <c r="BE280" s="105">
        <f t="shared" si="79"/>
        <v>0</v>
      </c>
      <c r="BF280" s="105">
        <f t="shared" si="80"/>
        <v>0</v>
      </c>
      <c r="BG280" s="105">
        <f t="shared" si="81"/>
        <v>0</v>
      </c>
      <c r="BH280" s="105">
        <f t="shared" si="82"/>
        <v>0</v>
      </c>
      <c r="BI280" s="105">
        <f t="shared" si="83"/>
        <v>0</v>
      </c>
      <c r="BJ280" s="18" t="s">
        <v>80</v>
      </c>
      <c r="BK280" s="105">
        <f t="shared" si="84"/>
        <v>0</v>
      </c>
      <c r="BL280" s="18" t="s">
        <v>142</v>
      </c>
      <c r="BM280" s="18" t="s">
        <v>799</v>
      </c>
    </row>
    <row r="281" spans="2:65" s="1" customFormat="1" ht="16.5" customHeight="1">
      <c r="B281" s="131"/>
      <c r="C281" s="167" t="s">
        <v>800</v>
      </c>
      <c r="D281" s="167" t="s">
        <v>194</v>
      </c>
      <c r="E281" s="168" t="s">
        <v>801</v>
      </c>
      <c r="F281" s="247" t="s">
        <v>802</v>
      </c>
      <c r="G281" s="247"/>
      <c r="H281" s="247"/>
      <c r="I281" s="247"/>
      <c r="J281" s="169" t="s">
        <v>154</v>
      </c>
      <c r="K281" s="170">
        <v>1</v>
      </c>
      <c r="L281" s="248">
        <v>0</v>
      </c>
      <c r="M281" s="248"/>
      <c r="N281" s="249">
        <f t="shared" si="75"/>
        <v>0</v>
      </c>
      <c r="O281" s="220"/>
      <c r="P281" s="220"/>
      <c r="Q281" s="220"/>
      <c r="R281" s="134"/>
      <c r="T281" s="164" t="s">
        <v>5</v>
      </c>
      <c r="U281" s="43" t="s">
        <v>37</v>
      </c>
      <c r="V281" s="35"/>
      <c r="W281" s="165">
        <f t="shared" si="76"/>
        <v>0</v>
      </c>
      <c r="X281" s="165">
        <v>0</v>
      </c>
      <c r="Y281" s="165">
        <f t="shared" si="77"/>
        <v>0</v>
      </c>
      <c r="Z281" s="165">
        <v>0</v>
      </c>
      <c r="AA281" s="166">
        <f t="shared" si="78"/>
        <v>0</v>
      </c>
      <c r="AR281" s="18" t="s">
        <v>197</v>
      </c>
      <c r="AT281" s="18" t="s">
        <v>194</v>
      </c>
      <c r="AU281" s="18" t="s">
        <v>99</v>
      </c>
      <c r="AY281" s="18" t="s">
        <v>137</v>
      </c>
      <c r="BE281" s="105">
        <f t="shared" si="79"/>
        <v>0</v>
      </c>
      <c r="BF281" s="105">
        <f t="shared" si="80"/>
        <v>0</v>
      </c>
      <c r="BG281" s="105">
        <f t="shared" si="81"/>
        <v>0</v>
      </c>
      <c r="BH281" s="105">
        <f t="shared" si="82"/>
        <v>0</v>
      </c>
      <c r="BI281" s="105">
        <f t="shared" si="83"/>
        <v>0</v>
      </c>
      <c r="BJ281" s="18" t="s">
        <v>80</v>
      </c>
      <c r="BK281" s="105">
        <f t="shared" si="84"/>
        <v>0</v>
      </c>
      <c r="BL281" s="18" t="s">
        <v>142</v>
      </c>
      <c r="BM281" s="18" t="s">
        <v>803</v>
      </c>
    </row>
    <row r="282" spans="2:65" s="1" customFormat="1" ht="16.5" customHeight="1">
      <c r="B282" s="131"/>
      <c r="C282" s="167" t="s">
        <v>804</v>
      </c>
      <c r="D282" s="167" t="s">
        <v>194</v>
      </c>
      <c r="E282" s="168" t="s">
        <v>805</v>
      </c>
      <c r="F282" s="247" t="s">
        <v>806</v>
      </c>
      <c r="G282" s="247"/>
      <c r="H282" s="247"/>
      <c r="I282" s="247"/>
      <c r="J282" s="169" t="s">
        <v>154</v>
      </c>
      <c r="K282" s="170">
        <v>1</v>
      </c>
      <c r="L282" s="248">
        <v>0</v>
      </c>
      <c r="M282" s="248"/>
      <c r="N282" s="249">
        <f t="shared" si="75"/>
        <v>0</v>
      </c>
      <c r="O282" s="220"/>
      <c r="P282" s="220"/>
      <c r="Q282" s="220"/>
      <c r="R282" s="134"/>
      <c r="T282" s="164" t="s">
        <v>5</v>
      </c>
      <c r="U282" s="43" t="s">
        <v>37</v>
      </c>
      <c r="V282" s="35"/>
      <c r="W282" s="165">
        <f t="shared" si="76"/>
        <v>0</v>
      </c>
      <c r="X282" s="165">
        <v>0</v>
      </c>
      <c r="Y282" s="165">
        <f t="shared" si="77"/>
        <v>0</v>
      </c>
      <c r="Z282" s="165">
        <v>0</v>
      </c>
      <c r="AA282" s="166">
        <f t="shared" si="78"/>
        <v>0</v>
      </c>
      <c r="AR282" s="18" t="s">
        <v>197</v>
      </c>
      <c r="AT282" s="18" t="s">
        <v>194</v>
      </c>
      <c r="AU282" s="18" t="s">
        <v>99</v>
      </c>
      <c r="AY282" s="18" t="s">
        <v>137</v>
      </c>
      <c r="BE282" s="105">
        <f t="shared" si="79"/>
        <v>0</v>
      </c>
      <c r="BF282" s="105">
        <f t="shared" si="80"/>
        <v>0</v>
      </c>
      <c r="BG282" s="105">
        <f t="shared" si="81"/>
        <v>0</v>
      </c>
      <c r="BH282" s="105">
        <f t="shared" si="82"/>
        <v>0</v>
      </c>
      <c r="BI282" s="105">
        <f t="shared" si="83"/>
        <v>0</v>
      </c>
      <c r="BJ282" s="18" t="s">
        <v>80</v>
      </c>
      <c r="BK282" s="105">
        <f t="shared" si="84"/>
        <v>0</v>
      </c>
      <c r="BL282" s="18" t="s">
        <v>142</v>
      </c>
      <c r="BM282" s="18" t="s">
        <v>807</v>
      </c>
    </row>
    <row r="283" spans="2:65" s="1" customFormat="1" ht="16.5" customHeight="1">
      <c r="B283" s="131"/>
      <c r="C283" s="167" t="s">
        <v>808</v>
      </c>
      <c r="D283" s="167" t="s">
        <v>194</v>
      </c>
      <c r="E283" s="168" t="s">
        <v>809</v>
      </c>
      <c r="F283" s="247" t="s">
        <v>810</v>
      </c>
      <c r="G283" s="247"/>
      <c r="H283" s="247"/>
      <c r="I283" s="247"/>
      <c r="J283" s="169" t="s">
        <v>154</v>
      </c>
      <c r="K283" s="170">
        <v>2</v>
      </c>
      <c r="L283" s="248">
        <v>0</v>
      </c>
      <c r="M283" s="248"/>
      <c r="N283" s="249">
        <f t="shared" si="75"/>
        <v>0</v>
      </c>
      <c r="O283" s="220"/>
      <c r="P283" s="220"/>
      <c r="Q283" s="220"/>
      <c r="R283" s="134"/>
      <c r="T283" s="164" t="s">
        <v>5</v>
      </c>
      <c r="U283" s="43" t="s">
        <v>37</v>
      </c>
      <c r="V283" s="35"/>
      <c r="W283" s="165">
        <f t="shared" si="76"/>
        <v>0</v>
      </c>
      <c r="X283" s="165">
        <v>0</v>
      </c>
      <c r="Y283" s="165">
        <f t="shared" si="77"/>
        <v>0</v>
      </c>
      <c r="Z283" s="165">
        <v>0</v>
      </c>
      <c r="AA283" s="166">
        <f t="shared" si="78"/>
        <v>0</v>
      </c>
      <c r="AR283" s="18" t="s">
        <v>197</v>
      </c>
      <c r="AT283" s="18" t="s">
        <v>194</v>
      </c>
      <c r="AU283" s="18" t="s">
        <v>99</v>
      </c>
      <c r="AY283" s="18" t="s">
        <v>137</v>
      </c>
      <c r="BE283" s="105">
        <f t="shared" si="79"/>
        <v>0</v>
      </c>
      <c r="BF283" s="105">
        <f t="shared" si="80"/>
        <v>0</v>
      </c>
      <c r="BG283" s="105">
        <f t="shared" si="81"/>
        <v>0</v>
      </c>
      <c r="BH283" s="105">
        <f t="shared" si="82"/>
        <v>0</v>
      </c>
      <c r="BI283" s="105">
        <f t="shared" si="83"/>
        <v>0</v>
      </c>
      <c r="BJ283" s="18" t="s">
        <v>80</v>
      </c>
      <c r="BK283" s="105">
        <f t="shared" si="84"/>
        <v>0</v>
      </c>
      <c r="BL283" s="18" t="s">
        <v>142</v>
      </c>
      <c r="BM283" s="18" t="s">
        <v>811</v>
      </c>
    </row>
    <row r="284" spans="2:65" s="1" customFormat="1" ht="16.5" customHeight="1">
      <c r="B284" s="131"/>
      <c r="C284" s="167" t="s">
        <v>812</v>
      </c>
      <c r="D284" s="167" t="s">
        <v>194</v>
      </c>
      <c r="E284" s="168" t="s">
        <v>813</v>
      </c>
      <c r="F284" s="247" t="s">
        <v>814</v>
      </c>
      <c r="G284" s="247"/>
      <c r="H284" s="247"/>
      <c r="I284" s="247"/>
      <c r="J284" s="169" t="s">
        <v>154</v>
      </c>
      <c r="K284" s="170">
        <v>1</v>
      </c>
      <c r="L284" s="248">
        <v>0</v>
      </c>
      <c r="M284" s="248"/>
      <c r="N284" s="249">
        <f t="shared" si="75"/>
        <v>0</v>
      </c>
      <c r="O284" s="220"/>
      <c r="P284" s="220"/>
      <c r="Q284" s="220"/>
      <c r="R284" s="134"/>
      <c r="T284" s="164" t="s">
        <v>5</v>
      </c>
      <c r="U284" s="43" t="s">
        <v>37</v>
      </c>
      <c r="V284" s="35"/>
      <c r="W284" s="165">
        <f t="shared" si="76"/>
        <v>0</v>
      </c>
      <c r="X284" s="165">
        <v>0</v>
      </c>
      <c r="Y284" s="165">
        <f t="shared" si="77"/>
        <v>0</v>
      </c>
      <c r="Z284" s="165">
        <v>0</v>
      </c>
      <c r="AA284" s="166">
        <f t="shared" si="78"/>
        <v>0</v>
      </c>
      <c r="AR284" s="18" t="s">
        <v>197</v>
      </c>
      <c r="AT284" s="18" t="s">
        <v>194</v>
      </c>
      <c r="AU284" s="18" t="s">
        <v>99</v>
      </c>
      <c r="AY284" s="18" t="s">
        <v>137</v>
      </c>
      <c r="BE284" s="105">
        <f t="shared" si="79"/>
        <v>0</v>
      </c>
      <c r="BF284" s="105">
        <f t="shared" si="80"/>
        <v>0</v>
      </c>
      <c r="BG284" s="105">
        <f t="shared" si="81"/>
        <v>0</v>
      </c>
      <c r="BH284" s="105">
        <f t="shared" si="82"/>
        <v>0</v>
      </c>
      <c r="BI284" s="105">
        <f t="shared" si="83"/>
        <v>0</v>
      </c>
      <c r="BJ284" s="18" t="s">
        <v>80</v>
      </c>
      <c r="BK284" s="105">
        <f t="shared" si="84"/>
        <v>0</v>
      </c>
      <c r="BL284" s="18" t="s">
        <v>142</v>
      </c>
      <c r="BM284" s="18" t="s">
        <v>815</v>
      </c>
    </row>
    <row r="285" spans="2:65" s="1" customFormat="1" ht="16.5" customHeight="1">
      <c r="B285" s="131"/>
      <c r="C285" s="167" t="s">
        <v>816</v>
      </c>
      <c r="D285" s="167" t="s">
        <v>194</v>
      </c>
      <c r="E285" s="168" t="s">
        <v>817</v>
      </c>
      <c r="F285" s="247" t="s">
        <v>818</v>
      </c>
      <c r="G285" s="247"/>
      <c r="H285" s="247"/>
      <c r="I285" s="247"/>
      <c r="J285" s="169" t="s">
        <v>154</v>
      </c>
      <c r="K285" s="170">
        <v>3</v>
      </c>
      <c r="L285" s="248">
        <v>0</v>
      </c>
      <c r="M285" s="248"/>
      <c r="N285" s="249">
        <f t="shared" si="75"/>
        <v>0</v>
      </c>
      <c r="O285" s="220"/>
      <c r="P285" s="220"/>
      <c r="Q285" s="220"/>
      <c r="R285" s="134"/>
      <c r="T285" s="164" t="s">
        <v>5</v>
      </c>
      <c r="U285" s="43" t="s">
        <v>37</v>
      </c>
      <c r="V285" s="35"/>
      <c r="W285" s="165">
        <f t="shared" si="76"/>
        <v>0</v>
      </c>
      <c r="X285" s="165">
        <v>0</v>
      </c>
      <c r="Y285" s="165">
        <f t="shared" si="77"/>
        <v>0</v>
      </c>
      <c r="Z285" s="165">
        <v>0</v>
      </c>
      <c r="AA285" s="166">
        <f t="shared" si="78"/>
        <v>0</v>
      </c>
      <c r="AR285" s="18" t="s">
        <v>197</v>
      </c>
      <c r="AT285" s="18" t="s">
        <v>194</v>
      </c>
      <c r="AU285" s="18" t="s">
        <v>99</v>
      </c>
      <c r="AY285" s="18" t="s">
        <v>137</v>
      </c>
      <c r="BE285" s="105">
        <f t="shared" si="79"/>
        <v>0</v>
      </c>
      <c r="BF285" s="105">
        <f t="shared" si="80"/>
        <v>0</v>
      </c>
      <c r="BG285" s="105">
        <f t="shared" si="81"/>
        <v>0</v>
      </c>
      <c r="BH285" s="105">
        <f t="shared" si="82"/>
        <v>0</v>
      </c>
      <c r="BI285" s="105">
        <f t="shared" si="83"/>
        <v>0</v>
      </c>
      <c r="BJ285" s="18" t="s">
        <v>80</v>
      </c>
      <c r="BK285" s="105">
        <f t="shared" si="84"/>
        <v>0</v>
      </c>
      <c r="BL285" s="18" t="s">
        <v>142</v>
      </c>
      <c r="BM285" s="18" t="s">
        <v>819</v>
      </c>
    </row>
    <row r="286" spans="2:65" s="1" customFormat="1" ht="16.5" customHeight="1">
      <c r="B286" s="131"/>
      <c r="C286" s="167" t="s">
        <v>820</v>
      </c>
      <c r="D286" s="167" t="s">
        <v>194</v>
      </c>
      <c r="E286" s="168" t="s">
        <v>821</v>
      </c>
      <c r="F286" s="247" t="s">
        <v>822</v>
      </c>
      <c r="G286" s="247"/>
      <c r="H286" s="247"/>
      <c r="I286" s="247"/>
      <c r="J286" s="169" t="s">
        <v>154</v>
      </c>
      <c r="K286" s="170">
        <v>3</v>
      </c>
      <c r="L286" s="248">
        <v>0</v>
      </c>
      <c r="M286" s="248"/>
      <c r="N286" s="249">
        <f t="shared" si="75"/>
        <v>0</v>
      </c>
      <c r="O286" s="220"/>
      <c r="P286" s="220"/>
      <c r="Q286" s="220"/>
      <c r="R286" s="134"/>
      <c r="T286" s="164" t="s">
        <v>5</v>
      </c>
      <c r="U286" s="43" t="s">
        <v>37</v>
      </c>
      <c r="V286" s="35"/>
      <c r="W286" s="165">
        <f t="shared" si="76"/>
        <v>0</v>
      </c>
      <c r="X286" s="165">
        <v>0</v>
      </c>
      <c r="Y286" s="165">
        <f t="shared" si="77"/>
        <v>0</v>
      </c>
      <c r="Z286" s="165">
        <v>0</v>
      </c>
      <c r="AA286" s="166">
        <f t="shared" si="78"/>
        <v>0</v>
      </c>
      <c r="AR286" s="18" t="s">
        <v>197</v>
      </c>
      <c r="AT286" s="18" t="s">
        <v>194</v>
      </c>
      <c r="AU286" s="18" t="s">
        <v>99</v>
      </c>
      <c r="AY286" s="18" t="s">
        <v>137</v>
      </c>
      <c r="BE286" s="105">
        <f t="shared" si="79"/>
        <v>0</v>
      </c>
      <c r="BF286" s="105">
        <f t="shared" si="80"/>
        <v>0</v>
      </c>
      <c r="BG286" s="105">
        <f t="shared" si="81"/>
        <v>0</v>
      </c>
      <c r="BH286" s="105">
        <f t="shared" si="82"/>
        <v>0</v>
      </c>
      <c r="BI286" s="105">
        <f t="shared" si="83"/>
        <v>0</v>
      </c>
      <c r="BJ286" s="18" t="s">
        <v>80</v>
      </c>
      <c r="BK286" s="105">
        <f t="shared" si="84"/>
        <v>0</v>
      </c>
      <c r="BL286" s="18" t="s">
        <v>142</v>
      </c>
      <c r="BM286" s="18" t="s">
        <v>823</v>
      </c>
    </row>
    <row r="287" spans="2:65" s="1" customFormat="1" ht="16.5" customHeight="1">
      <c r="B287" s="131"/>
      <c r="C287" s="167" t="s">
        <v>824</v>
      </c>
      <c r="D287" s="167" t="s">
        <v>194</v>
      </c>
      <c r="E287" s="168" t="s">
        <v>825</v>
      </c>
      <c r="F287" s="247" t="s">
        <v>826</v>
      </c>
      <c r="G287" s="247"/>
      <c r="H287" s="247"/>
      <c r="I287" s="247"/>
      <c r="J287" s="169" t="s">
        <v>154</v>
      </c>
      <c r="K287" s="170">
        <v>8</v>
      </c>
      <c r="L287" s="248">
        <v>0</v>
      </c>
      <c r="M287" s="248"/>
      <c r="N287" s="249">
        <f t="shared" si="75"/>
        <v>0</v>
      </c>
      <c r="O287" s="220"/>
      <c r="P287" s="220"/>
      <c r="Q287" s="220"/>
      <c r="R287" s="134"/>
      <c r="T287" s="164" t="s">
        <v>5</v>
      </c>
      <c r="U287" s="43" t="s">
        <v>37</v>
      </c>
      <c r="V287" s="35"/>
      <c r="W287" s="165">
        <f t="shared" si="76"/>
        <v>0</v>
      </c>
      <c r="X287" s="165">
        <v>0</v>
      </c>
      <c r="Y287" s="165">
        <f t="shared" si="77"/>
        <v>0</v>
      </c>
      <c r="Z287" s="165">
        <v>0</v>
      </c>
      <c r="AA287" s="166">
        <f t="shared" si="78"/>
        <v>0</v>
      </c>
      <c r="AR287" s="18" t="s">
        <v>197</v>
      </c>
      <c r="AT287" s="18" t="s">
        <v>194</v>
      </c>
      <c r="AU287" s="18" t="s">
        <v>99</v>
      </c>
      <c r="AY287" s="18" t="s">
        <v>137</v>
      </c>
      <c r="BE287" s="105">
        <f t="shared" si="79"/>
        <v>0</v>
      </c>
      <c r="BF287" s="105">
        <f t="shared" si="80"/>
        <v>0</v>
      </c>
      <c r="BG287" s="105">
        <f t="shared" si="81"/>
        <v>0</v>
      </c>
      <c r="BH287" s="105">
        <f t="shared" si="82"/>
        <v>0</v>
      </c>
      <c r="BI287" s="105">
        <f t="shared" si="83"/>
        <v>0</v>
      </c>
      <c r="BJ287" s="18" t="s">
        <v>80</v>
      </c>
      <c r="BK287" s="105">
        <f t="shared" si="84"/>
        <v>0</v>
      </c>
      <c r="BL287" s="18" t="s">
        <v>142</v>
      </c>
      <c r="BM287" s="18" t="s">
        <v>827</v>
      </c>
    </row>
    <row r="288" spans="2:65" s="1" customFormat="1" ht="16.5" customHeight="1">
      <c r="B288" s="131"/>
      <c r="C288" s="167" t="s">
        <v>828</v>
      </c>
      <c r="D288" s="167" t="s">
        <v>194</v>
      </c>
      <c r="E288" s="168" t="s">
        <v>829</v>
      </c>
      <c r="F288" s="247" t="s">
        <v>830</v>
      </c>
      <c r="G288" s="247"/>
      <c r="H288" s="247"/>
      <c r="I288" s="247"/>
      <c r="J288" s="169" t="s">
        <v>154</v>
      </c>
      <c r="K288" s="170">
        <v>1</v>
      </c>
      <c r="L288" s="248">
        <v>0</v>
      </c>
      <c r="M288" s="248"/>
      <c r="N288" s="249">
        <f t="shared" si="75"/>
        <v>0</v>
      </c>
      <c r="O288" s="220"/>
      <c r="P288" s="220"/>
      <c r="Q288" s="220"/>
      <c r="R288" s="134"/>
      <c r="T288" s="164" t="s">
        <v>5</v>
      </c>
      <c r="U288" s="43" t="s">
        <v>37</v>
      </c>
      <c r="V288" s="35"/>
      <c r="W288" s="165">
        <f t="shared" si="76"/>
        <v>0</v>
      </c>
      <c r="X288" s="165">
        <v>0</v>
      </c>
      <c r="Y288" s="165">
        <f t="shared" si="77"/>
        <v>0</v>
      </c>
      <c r="Z288" s="165">
        <v>0</v>
      </c>
      <c r="AA288" s="166">
        <f t="shared" si="78"/>
        <v>0</v>
      </c>
      <c r="AR288" s="18" t="s">
        <v>197</v>
      </c>
      <c r="AT288" s="18" t="s">
        <v>194</v>
      </c>
      <c r="AU288" s="18" t="s">
        <v>99</v>
      </c>
      <c r="AY288" s="18" t="s">
        <v>137</v>
      </c>
      <c r="BE288" s="105">
        <f t="shared" si="79"/>
        <v>0</v>
      </c>
      <c r="BF288" s="105">
        <f t="shared" si="80"/>
        <v>0</v>
      </c>
      <c r="BG288" s="105">
        <f t="shared" si="81"/>
        <v>0</v>
      </c>
      <c r="BH288" s="105">
        <f t="shared" si="82"/>
        <v>0</v>
      </c>
      <c r="BI288" s="105">
        <f t="shared" si="83"/>
        <v>0</v>
      </c>
      <c r="BJ288" s="18" t="s">
        <v>80</v>
      </c>
      <c r="BK288" s="105">
        <f t="shared" si="84"/>
        <v>0</v>
      </c>
      <c r="BL288" s="18" t="s">
        <v>142</v>
      </c>
      <c r="BM288" s="18" t="s">
        <v>831</v>
      </c>
    </row>
    <row r="289" spans="2:65" s="1" customFormat="1" ht="38.25" customHeight="1">
      <c r="B289" s="131"/>
      <c r="C289" s="167" t="s">
        <v>832</v>
      </c>
      <c r="D289" s="167" t="s">
        <v>194</v>
      </c>
      <c r="E289" s="168" t="s">
        <v>833</v>
      </c>
      <c r="F289" s="247" t="s">
        <v>834</v>
      </c>
      <c r="G289" s="247"/>
      <c r="H289" s="247"/>
      <c r="I289" s="247"/>
      <c r="J289" s="169" t="s">
        <v>154</v>
      </c>
      <c r="K289" s="170">
        <v>1</v>
      </c>
      <c r="L289" s="248">
        <v>0</v>
      </c>
      <c r="M289" s="248"/>
      <c r="N289" s="249">
        <f t="shared" si="75"/>
        <v>0</v>
      </c>
      <c r="O289" s="220"/>
      <c r="P289" s="220"/>
      <c r="Q289" s="220"/>
      <c r="R289" s="134"/>
      <c r="T289" s="164" t="s">
        <v>5</v>
      </c>
      <c r="U289" s="43" t="s">
        <v>37</v>
      </c>
      <c r="V289" s="35"/>
      <c r="W289" s="165">
        <f t="shared" si="76"/>
        <v>0</v>
      </c>
      <c r="X289" s="165">
        <v>0</v>
      </c>
      <c r="Y289" s="165">
        <f t="shared" si="77"/>
        <v>0</v>
      </c>
      <c r="Z289" s="165">
        <v>0</v>
      </c>
      <c r="AA289" s="166">
        <f t="shared" si="78"/>
        <v>0</v>
      </c>
      <c r="AR289" s="18" t="s">
        <v>197</v>
      </c>
      <c r="AT289" s="18" t="s">
        <v>194</v>
      </c>
      <c r="AU289" s="18" t="s">
        <v>99</v>
      </c>
      <c r="AY289" s="18" t="s">
        <v>137</v>
      </c>
      <c r="BE289" s="105">
        <f t="shared" si="79"/>
        <v>0</v>
      </c>
      <c r="BF289" s="105">
        <f t="shared" si="80"/>
        <v>0</v>
      </c>
      <c r="BG289" s="105">
        <f t="shared" si="81"/>
        <v>0</v>
      </c>
      <c r="BH289" s="105">
        <f t="shared" si="82"/>
        <v>0</v>
      </c>
      <c r="BI289" s="105">
        <f t="shared" si="83"/>
        <v>0</v>
      </c>
      <c r="BJ289" s="18" t="s">
        <v>80</v>
      </c>
      <c r="BK289" s="105">
        <f t="shared" si="84"/>
        <v>0</v>
      </c>
      <c r="BL289" s="18" t="s">
        <v>142</v>
      </c>
      <c r="BM289" s="18" t="s">
        <v>835</v>
      </c>
    </row>
    <row r="290" spans="2:65" s="1" customFormat="1" ht="38.25" customHeight="1">
      <c r="B290" s="131"/>
      <c r="C290" s="167" t="s">
        <v>836</v>
      </c>
      <c r="D290" s="167" t="s">
        <v>194</v>
      </c>
      <c r="E290" s="168" t="s">
        <v>837</v>
      </c>
      <c r="F290" s="247" t="s">
        <v>838</v>
      </c>
      <c r="G290" s="247"/>
      <c r="H290" s="247"/>
      <c r="I290" s="247"/>
      <c r="J290" s="169" t="s">
        <v>154</v>
      </c>
      <c r="K290" s="170">
        <v>1</v>
      </c>
      <c r="L290" s="248">
        <v>0</v>
      </c>
      <c r="M290" s="248"/>
      <c r="N290" s="249">
        <f t="shared" si="75"/>
        <v>0</v>
      </c>
      <c r="O290" s="220"/>
      <c r="P290" s="220"/>
      <c r="Q290" s="220"/>
      <c r="R290" s="134"/>
      <c r="T290" s="164" t="s">
        <v>5</v>
      </c>
      <c r="U290" s="43" t="s">
        <v>37</v>
      </c>
      <c r="V290" s="35"/>
      <c r="W290" s="165">
        <f t="shared" si="76"/>
        <v>0</v>
      </c>
      <c r="X290" s="165">
        <v>0</v>
      </c>
      <c r="Y290" s="165">
        <f t="shared" si="77"/>
        <v>0</v>
      </c>
      <c r="Z290" s="165">
        <v>0</v>
      </c>
      <c r="AA290" s="166">
        <f t="shared" si="78"/>
        <v>0</v>
      </c>
      <c r="AR290" s="18" t="s">
        <v>197</v>
      </c>
      <c r="AT290" s="18" t="s">
        <v>194</v>
      </c>
      <c r="AU290" s="18" t="s">
        <v>99</v>
      </c>
      <c r="AY290" s="18" t="s">
        <v>137</v>
      </c>
      <c r="BE290" s="105">
        <f t="shared" si="79"/>
        <v>0</v>
      </c>
      <c r="BF290" s="105">
        <f t="shared" si="80"/>
        <v>0</v>
      </c>
      <c r="BG290" s="105">
        <f t="shared" si="81"/>
        <v>0</v>
      </c>
      <c r="BH290" s="105">
        <f t="shared" si="82"/>
        <v>0</v>
      </c>
      <c r="BI290" s="105">
        <f t="shared" si="83"/>
        <v>0</v>
      </c>
      <c r="BJ290" s="18" t="s">
        <v>80</v>
      </c>
      <c r="BK290" s="105">
        <f t="shared" si="84"/>
        <v>0</v>
      </c>
      <c r="BL290" s="18" t="s">
        <v>142</v>
      </c>
      <c r="BM290" s="18" t="s">
        <v>839</v>
      </c>
    </row>
    <row r="291" spans="2:65" s="1" customFormat="1" ht="16.5" customHeight="1">
      <c r="B291" s="131"/>
      <c r="C291" s="160" t="s">
        <v>840</v>
      </c>
      <c r="D291" s="160" t="s">
        <v>138</v>
      </c>
      <c r="E291" s="161" t="s">
        <v>841</v>
      </c>
      <c r="F291" s="218" t="s">
        <v>365</v>
      </c>
      <c r="G291" s="218"/>
      <c r="H291" s="218"/>
      <c r="I291" s="218"/>
      <c r="J291" s="162" t="s">
        <v>154</v>
      </c>
      <c r="K291" s="163">
        <v>10</v>
      </c>
      <c r="L291" s="219">
        <v>0</v>
      </c>
      <c r="M291" s="219"/>
      <c r="N291" s="220">
        <f t="shared" si="75"/>
        <v>0</v>
      </c>
      <c r="O291" s="220"/>
      <c r="P291" s="220"/>
      <c r="Q291" s="220"/>
      <c r="R291" s="134"/>
      <c r="T291" s="164" t="s">
        <v>5</v>
      </c>
      <c r="U291" s="43" t="s">
        <v>37</v>
      </c>
      <c r="V291" s="35"/>
      <c r="W291" s="165">
        <f t="shared" si="76"/>
        <v>0</v>
      </c>
      <c r="X291" s="165">
        <v>0</v>
      </c>
      <c r="Y291" s="165">
        <f t="shared" si="77"/>
        <v>0</v>
      </c>
      <c r="Z291" s="165">
        <v>0</v>
      </c>
      <c r="AA291" s="166">
        <f t="shared" si="78"/>
        <v>0</v>
      </c>
      <c r="AR291" s="18" t="s">
        <v>142</v>
      </c>
      <c r="AT291" s="18" t="s">
        <v>138</v>
      </c>
      <c r="AU291" s="18" t="s">
        <v>99</v>
      </c>
      <c r="AY291" s="18" t="s">
        <v>137</v>
      </c>
      <c r="BE291" s="105">
        <f t="shared" si="79"/>
        <v>0</v>
      </c>
      <c r="BF291" s="105">
        <f t="shared" si="80"/>
        <v>0</v>
      </c>
      <c r="BG291" s="105">
        <f t="shared" si="81"/>
        <v>0</v>
      </c>
      <c r="BH291" s="105">
        <f t="shared" si="82"/>
        <v>0</v>
      </c>
      <c r="BI291" s="105">
        <f t="shared" si="83"/>
        <v>0</v>
      </c>
      <c r="BJ291" s="18" t="s">
        <v>80</v>
      </c>
      <c r="BK291" s="105">
        <f t="shared" si="84"/>
        <v>0</v>
      </c>
      <c r="BL291" s="18" t="s">
        <v>142</v>
      </c>
      <c r="BM291" s="18" t="s">
        <v>842</v>
      </c>
    </row>
    <row r="292" spans="2:65" s="1" customFormat="1" ht="16.5" customHeight="1">
      <c r="B292" s="131"/>
      <c r="C292" s="160" t="s">
        <v>843</v>
      </c>
      <c r="D292" s="160" t="s">
        <v>138</v>
      </c>
      <c r="E292" s="161" t="s">
        <v>844</v>
      </c>
      <c r="F292" s="218" t="s">
        <v>216</v>
      </c>
      <c r="G292" s="218"/>
      <c r="H292" s="218"/>
      <c r="I292" s="218"/>
      <c r="J292" s="162" t="s">
        <v>154</v>
      </c>
      <c r="K292" s="163">
        <v>6</v>
      </c>
      <c r="L292" s="219">
        <v>0</v>
      </c>
      <c r="M292" s="219"/>
      <c r="N292" s="220">
        <f t="shared" si="75"/>
        <v>0</v>
      </c>
      <c r="O292" s="220"/>
      <c r="P292" s="220"/>
      <c r="Q292" s="220"/>
      <c r="R292" s="134"/>
      <c r="T292" s="164" t="s">
        <v>5</v>
      </c>
      <c r="U292" s="43" t="s">
        <v>37</v>
      </c>
      <c r="V292" s="35"/>
      <c r="W292" s="165">
        <f t="shared" si="76"/>
        <v>0</v>
      </c>
      <c r="X292" s="165">
        <v>0</v>
      </c>
      <c r="Y292" s="165">
        <f t="shared" si="77"/>
        <v>0</v>
      </c>
      <c r="Z292" s="165">
        <v>0</v>
      </c>
      <c r="AA292" s="166">
        <f t="shared" si="78"/>
        <v>0</v>
      </c>
      <c r="AR292" s="18" t="s">
        <v>142</v>
      </c>
      <c r="AT292" s="18" t="s">
        <v>138</v>
      </c>
      <c r="AU292" s="18" t="s">
        <v>99</v>
      </c>
      <c r="AY292" s="18" t="s">
        <v>137</v>
      </c>
      <c r="BE292" s="105">
        <f t="shared" si="79"/>
        <v>0</v>
      </c>
      <c r="BF292" s="105">
        <f t="shared" si="80"/>
        <v>0</v>
      </c>
      <c r="BG292" s="105">
        <f t="shared" si="81"/>
        <v>0</v>
      </c>
      <c r="BH292" s="105">
        <f t="shared" si="82"/>
        <v>0</v>
      </c>
      <c r="BI292" s="105">
        <f t="shared" si="83"/>
        <v>0</v>
      </c>
      <c r="BJ292" s="18" t="s">
        <v>80</v>
      </c>
      <c r="BK292" s="105">
        <f t="shared" si="84"/>
        <v>0</v>
      </c>
      <c r="BL292" s="18" t="s">
        <v>142</v>
      </c>
      <c r="BM292" s="18" t="s">
        <v>845</v>
      </c>
    </row>
    <row r="293" spans="2:65" s="1" customFormat="1" ht="16.5" customHeight="1">
      <c r="B293" s="131"/>
      <c r="C293" s="167" t="s">
        <v>846</v>
      </c>
      <c r="D293" s="167" t="s">
        <v>194</v>
      </c>
      <c r="E293" s="168" t="s">
        <v>847</v>
      </c>
      <c r="F293" s="247" t="s">
        <v>848</v>
      </c>
      <c r="G293" s="247"/>
      <c r="H293" s="247"/>
      <c r="I293" s="247"/>
      <c r="J293" s="169" t="s">
        <v>154</v>
      </c>
      <c r="K293" s="170">
        <v>1</v>
      </c>
      <c r="L293" s="248">
        <v>0</v>
      </c>
      <c r="M293" s="248"/>
      <c r="N293" s="249">
        <f t="shared" si="75"/>
        <v>0</v>
      </c>
      <c r="O293" s="220"/>
      <c r="P293" s="220"/>
      <c r="Q293" s="220"/>
      <c r="R293" s="134"/>
      <c r="T293" s="164" t="s">
        <v>5</v>
      </c>
      <c r="U293" s="43" t="s">
        <v>37</v>
      </c>
      <c r="V293" s="35"/>
      <c r="W293" s="165">
        <f t="shared" si="76"/>
        <v>0</v>
      </c>
      <c r="X293" s="165">
        <v>0</v>
      </c>
      <c r="Y293" s="165">
        <f t="shared" si="77"/>
        <v>0</v>
      </c>
      <c r="Z293" s="165">
        <v>0</v>
      </c>
      <c r="AA293" s="166">
        <f t="shared" si="78"/>
        <v>0</v>
      </c>
      <c r="AR293" s="18" t="s">
        <v>197</v>
      </c>
      <c r="AT293" s="18" t="s">
        <v>194</v>
      </c>
      <c r="AU293" s="18" t="s">
        <v>99</v>
      </c>
      <c r="AY293" s="18" t="s">
        <v>137</v>
      </c>
      <c r="BE293" s="105">
        <f t="shared" si="79"/>
        <v>0</v>
      </c>
      <c r="BF293" s="105">
        <f t="shared" si="80"/>
        <v>0</v>
      </c>
      <c r="BG293" s="105">
        <f t="shared" si="81"/>
        <v>0</v>
      </c>
      <c r="BH293" s="105">
        <f t="shared" si="82"/>
        <v>0</v>
      </c>
      <c r="BI293" s="105">
        <f t="shared" si="83"/>
        <v>0</v>
      </c>
      <c r="BJ293" s="18" t="s">
        <v>80</v>
      </c>
      <c r="BK293" s="105">
        <f t="shared" si="84"/>
        <v>0</v>
      </c>
      <c r="BL293" s="18" t="s">
        <v>142</v>
      </c>
      <c r="BM293" s="18" t="s">
        <v>849</v>
      </c>
    </row>
    <row r="294" spans="2:65" s="1" customFormat="1" ht="25.5" customHeight="1">
      <c r="B294" s="131"/>
      <c r="C294" s="160" t="s">
        <v>850</v>
      </c>
      <c r="D294" s="160" t="s">
        <v>138</v>
      </c>
      <c r="E294" s="161" t="s">
        <v>851</v>
      </c>
      <c r="F294" s="218" t="s">
        <v>852</v>
      </c>
      <c r="G294" s="218"/>
      <c r="H294" s="218"/>
      <c r="I294" s="218"/>
      <c r="J294" s="162" t="s">
        <v>154</v>
      </c>
      <c r="K294" s="163">
        <v>3</v>
      </c>
      <c r="L294" s="219">
        <v>0</v>
      </c>
      <c r="M294" s="219"/>
      <c r="N294" s="220">
        <f t="shared" si="75"/>
        <v>0</v>
      </c>
      <c r="O294" s="220"/>
      <c r="P294" s="220"/>
      <c r="Q294" s="220"/>
      <c r="R294" s="134"/>
      <c r="T294" s="164" t="s">
        <v>5</v>
      </c>
      <c r="U294" s="43" t="s">
        <v>37</v>
      </c>
      <c r="V294" s="35"/>
      <c r="W294" s="165">
        <f t="shared" si="76"/>
        <v>0</v>
      </c>
      <c r="X294" s="165">
        <v>3E-05</v>
      </c>
      <c r="Y294" s="165">
        <f t="shared" si="77"/>
        <v>9E-05</v>
      </c>
      <c r="Z294" s="165">
        <v>0</v>
      </c>
      <c r="AA294" s="166">
        <f t="shared" si="78"/>
        <v>0</v>
      </c>
      <c r="AR294" s="18" t="s">
        <v>142</v>
      </c>
      <c r="AT294" s="18" t="s">
        <v>138</v>
      </c>
      <c r="AU294" s="18" t="s">
        <v>99</v>
      </c>
      <c r="AY294" s="18" t="s">
        <v>137</v>
      </c>
      <c r="BE294" s="105">
        <f t="shared" si="79"/>
        <v>0</v>
      </c>
      <c r="BF294" s="105">
        <f t="shared" si="80"/>
        <v>0</v>
      </c>
      <c r="BG294" s="105">
        <f t="shared" si="81"/>
        <v>0</v>
      </c>
      <c r="BH294" s="105">
        <f t="shared" si="82"/>
        <v>0</v>
      </c>
      <c r="BI294" s="105">
        <f t="shared" si="83"/>
        <v>0</v>
      </c>
      <c r="BJ294" s="18" t="s">
        <v>80</v>
      </c>
      <c r="BK294" s="105">
        <f t="shared" si="84"/>
        <v>0</v>
      </c>
      <c r="BL294" s="18" t="s">
        <v>142</v>
      </c>
      <c r="BM294" s="18" t="s">
        <v>853</v>
      </c>
    </row>
    <row r="295" spans="2:65" s="1" customFormat="1" ht="25.5" customHeight="1">
      <c r="B295" s="131"/>
      <c r="C295" s="160" t="s">
        <v>854</v>
      </c>
      <c r="D295" s="160" t="s">
        <v>138</v>
      </c>
      <c r="E295" s="161" t="s">
        <v>855</v>
      </c>
      <c r="F295" s="218" t="s">
        <v>856</v>
      </c>
      <c r="G295" s="218"/>
      <c r="H295" s="218"/>
      <c r="I295" s="218"/>
      <c r="J295" s="162" t="s">
        <v>154</v>
      </c>
      <c r="K295" s="163">
        <v>8</v>
      </c>
      <c r="L295" s="219">
        <v>0</v>
      </c>
      <c r="M295" s="219"/>
      <c r="N295" s="220">
        <f t="shared" si="75"/>
        <v>0</v>
      </c>
      <c r="O295" s="220"/>
      <c r="P295" s="220"/>
      <c r="Q295" s="220"/>
      <c r="R295" s="134"/>
      <c r="T295" s="164" t="s">
        <v>5</v>
      </c>
      <c r="U295" s="43" t="s">
        <v>37</v>
      </c>
      <c r="V295" s="35"/>
      <c r="W295" s="165">
        <f t="shared" si="76"/>
        <v>0</v>
      </c>
      <c r="X295" s="165">
        <v>3E-05</v>
      </c>
      <c r="Y295" s="165">
        <f t="shared" si="77"/>
        <v>0.00024</v>
      </c>
      <c r="Z295" s="165">
        <v>0</v>
      </c>
      <c r="AA295" s="166">
        <f t="shared" si="78"/>
        <v>0</v>
      </c>
      <c r="AR295" s="18" t="s">
        <v>142</v>
      </c>
      <c r="AT295" s="18" t="s">
        <v>138</v>
      </c>
      <c r="AU295" s="18" t="s">
        <v>99</v>
      </c>
      <c r="AY295" s="18" t="s">
        <v>137</v>
      </c>
      <c r="BE295" s="105">
        <f t="shared" si="79"/>
        <v>0</v>
      </c>
      <c r="BF295" s="105">
        <f t="shared" si="80"/>
        <v>0</v>
      </c>
      <c r="BG295" s="105">
        <f t="shared" si="81"/>
        <v>0</v>
      </c>
      <c r="BH295" s="105">
        <f t="shared" si="82"/>
        <v>0</v>
      </c>
      <c r="BI295" s="105">
        <f t="shared" si="83"/>
        <v>0</v>
      </c>
      <c r="BJ295" s="18" t="s">
        <v>80</v>
      </c>
      <c r="BK295" s="105">
        <f t="shared" si="84"/>
        <v>0</v>
      </c>
      <c r="BL295" s="18" t="s">
        <v>142</v>
      </c>
      <c r="BM295" s="18" t="s">
        <v>857</v>
      </c>
    </row>
    <row r="296" spans="2:65" s="1" customFormat="1" ht="25.5" customHeight="1">
      <c r="B296" s="131"/>
      <c r="C296" s="160" t="s">
        <v>858</v>
      </c>
      <c r="D296" s="160" t="s">
        <v>138</v>
      </c>
      <c r="E296" s="161" t="s">
        <v>859</v>
      </c>
      <c r="F296" s="218" t="s">
        <v>860</v>
      </c>
      <c r="G296" s="218"/>
      <c r="H296" s="218"/>
      <c r="I296" s="218"/>
      <c r="J296" s="162" t="s">
        <v>154</v>
      </c>
      <c r="K296" s="163">
        <v>1</v>
      </c>
      <c r="L296" s="219">
        <v>0</v>
      </c>
      <c r="M296" s="219"/>
      <c r="N296" s="220">
        <f t="shared" si="75"/>
        <v>0</v>
      </c>
      <c r="O296" s="220"/>
      <c r="P296" s="220"/>
      <c r="Q296" s="220"/>
      <c r="R296" s="134"/>
      <c r="T296" s="164" t="s">
        <v>5</v>
      </c>
      <c r="U296" s="43" t="s">
        <v>37</v>
      </c>
      <c r="V296" s="35"/>
      <c r="W296" s="165">
        <f t="shared" si="76"/>
        <v>0</v>
      </c>
      <c r="X296" s="165">
        <v>3E-05</v>
      </c>
      <c r="Y296" s="165">
        <f t="shared" si="77"/>
        <v>3E-05</v>
      </c>
      <c r="Z296" s="165">
        <v>0</v>
      </c>
      <c r="AA296" s="166">
        <f t="shared" si="78"/>
        <v>0</v>
      </c>
      <c r="AR296" s="18" t="s">
        <v>142</v>
      </c>
      <c r="AT296" s="18" t="s">
        <v>138</v>
      </c>
      <c r="AU296" s="18" t="s">
        <v>99</v>
      </c>
      <c r="AY296" s="18" t="s">
        <v>137</v>
      </c>
      <c r="BE296" s="105">
        <f t="shared" si="79"/>
        <v>0</v>
      </c>
      <c r="BF296" s="105">
        <f t="shared" si="80"/>
        <v>0</v>
      </c>
      <c r="BG296" s="105">
        <f t="shared" si="81"/>
        <v>0</v>
      </c>
      <c r="BH296" s="105">
        <f t="shared" si="82"/>
        <v>0</v>
      </c>
      <c r="BI296" s="105">
        <f t="shared" si="83"/>
        <v>0</v>
      </c>
      <c r="BJ296" s="18" t="s">
        <v>80</v>
      </c>
      <c r="BK296" s="105">
        <f t="shared" si="84"/>
        <v>0</v>
      </c>
      <c r="BL296" s="18" t="s">
        <v>142</v>
      </c>
      <c r="BM296" s="18" t="s">
        <v>861</v>
      </c>
    </row>
    <row r="297" spans="2:65" s="1" customFormat="1" ht="25.5" customHeight="1">
      <c r="B297" s="131"/>
      <c r="C297" s="160" t="s">
        <v>862</v>
      </c>
      <c r="D297" s="160" t="s">
        <v>138</v>
      </c>
      <c r="E297" s="161" t="s">
        <v>863</v>
      </c>
      <c r="F297" s="218" t="s">
        <v>864</v>
      </c>
      <c r="G297" s="218"/>
      <c r="H297" s="218"/>
      <c r="I297" s="218"/>
      <c r="J297" s="162" t="s">
        <v>154</v>
      </c>
      <c r="K297" s="163">
        <v>3</v>
      </c>
      <c r="L297" s="219">
        <v>0</v>
      </c>
      <c r="M297" s="219"/>
      <c r="N297" s="220">
        <f t="shared" si="75"/>
        <v>0</v>
      </c>
      <c r="O297" s="220"/>
      <c r="P297" s="220"/>
      <c r="Q297" s="220"/>
      <c r="R297" s="134"/>
      <c r="T297" s="164" t="s">
        <v>5</v>
      </c>
      <c r="U297" s="43" t="s">
        <v>37</v>
      </c>
      <c r="V297" s="35"/>
      <c r="W297" s="165">
        <f t="shared" si="76"/>
        <v>0</v>
      </c>
      <c r="X297" s="165">
        <v>7E-05</v>
      </c>
      <c r="Y297" s="165">
        <f t="shared" si="77"/>
        <v>0.00020999999999999998</v>
      </c>
      <c r="Z297" s="165">
        <v>0</v>
      </c>
      <c r="AA297" s="166">
        <f t="shared" si="78"/>
        <v>0</v>
      </c>
      <c r="AR297" s="18" t="s">
        <v>142</v>
      </c>
      <c r="AT297" s="18" t="s">
        <v>138</v>
      </c>
      <c r="AU297" s="18" t="s">
        <v>99</v>
      </c>
      <c r="AY297" s="18" t="s">
        <v>137</v>
      </c>
      <c r="BE297" s="105">
        <f t="shared" si="79"/>
        <v>0</v>
      </c>
      <c r="BF297" s="105">
        <f t="shared" si="80"/>
        <v>0</v>
      </c>
      <c r="BG297" s="105">
        <f t="shared" si="81"/>
        <v>0</v>
      </c>
      <c r="BH297" s="105">
        <f t="shared" si="82"/>
        <v>0</v>
      </c>
      <c r="BI297" s="105">
        <f t="shared" si="83"/>
        <v>0</v>
      </c>
      <c r="BJ297" s="18" t="s">
        <v>80</v>
      </c>
      <c r="BK297" s="105">
        <f t="shared" si="84"/>
        <v>0</v>
      </c>
      <c r="BL297" s="18" t="s">
        <v>142</v>
      </c>
      <c r="BM297" s="18" t="s">
        <v>865</v>
      </c>
    </row>
    <row r="298" spans="2:65" s="1" customFormat="1" ht="25.5" customHeight="1">
      <c r="B298" s="131"/>
      <c r="C298" s="160" t="s">
        <v>866</v>
      </c>
      <c r="D298" s="160" t="s">
        <v>138</v>
      </c>
      <c r="E298" s="161" t="s">
        <v>867</v>
      </c>
      <c r="F298" s="218" t="s">
        <v>868</v>
      </c>
      <c r="G298" s="218"/>
      <c r="H298" s="218"/>
      <c r="I298" s="218"/>
      <c r="J298" s="162" t="s">
        <v>154</v>
      </c>
      <c r="K298" s="163">
        <v>11</v>
      </c>
      <c r="L298" s="219">
        <v>0</v>
      </c>
      <c r="M298" s="219"/>
      <c r="N298" s="220">
        <f t="shared" si="75"/>
        <v>0</v>
      </c>
      <c r="O298" s="220"/>
      <c r="P298" s="220"/>
      <c r="Q298" s="220"/>
      <c r="R298" s="134"/>
      <c r="T298" s="164" t="s">
        <v>5</v>
      </c>
      <c r="U298" s="43" t="s">
        <v>37</v>
      </c>
      <c r="V298" s="35"/>
      <c r="W298" s="165">
        <f t="shared" si="76"/>
        <v>0</v>
      </c>
      <c r="X298" s="165">
        <v>8E-05</v>
      </c>
      <c r="Y298" s="165">
        <f t="shared" si="77"/>
        <v>0.00088</v>
      </c>
      <c r="Z298" s="165">
        <v>0</v>
      </c>
      <c r="AA298" s="166">
        <f t="shared" si="78"/>
        <v>0</v>
      </c>
      <c r="AR298" s="18" t="s">
        <v>142</v>
      </c>
      <c r="AT298" s="18" t="s">
        <v>138</v>
      </c>
      <c r="AU298" s="18" t="s">
        <v>99</v>
      </c>
      <c r="AY298" s="18" t="s">
        <v>137</v>
      </c>
      <c r="BE298" s="105">
        <f t="shared" si="79"/>
        <v>0</v>
      </c>
      <c r="BF298" s="105">
        <f t="shared" si="80"/>
        <v>0</v>
      </c>
      <c r="BG298" s="105">
        <f t="shared" si="81"/>
        <v>0</v>
      </c>
      <c r="BH298" s="105">
        <f t="shared" si="82"/>
        <v>0</v>
      </c>
      <c r="BI298" s="105">
        <f t="shared" si="83"/>
        <v>0</v>
      </c>
      <c r="BJ298" s="18" t="s">
        <v>80</v>
      </c>
      <c r="BK298" s="105">
        <f t="shared" si="84"/>
        <v>0</v>
      </c>
      <c r="BL298" s="18" t="s">
        <v>142</v>
      </c>
      <c r="BM298" s="18" t="s">
        <v>869</v>
      </c>
    </row>
    <row r="299" spans="2:65" s="1" customFormat="1" ht="25.5" customHeight="1">
      <c r="B299" s="131"/>
      <c r="C299" s="160" t="s">
        <v>870</v>
      </c>
      <c r="D299" s="160" t="s">
        <v>138</v>
      </c>
      <c r="E299" s="161" t="s">
        <v>871</v>
      </c>
      <c r="F299" s="218" t="s">
        <v>872</v>
      </c>
      <c r="G299" s="218"/>
      <c r="H299" s="218"/>
      <c r="I299" s="218"/>
      <c r="J299" s="162" t="s">
        <v>154</v>
      </c>
      <c r="K299" s="163">
        <v>14</v>
      </c>
      <c r="L299" s="219">
        <v>0</v>
      </c>
      <c r="M299" s="219"/>
      <c r="N299" s="220">
        <f t="shared" si="75"/>
        <v>0</v>
      </c>
      <c r="O299" s="220"/>
      <c r="P299" s="220"/>
      <c r="Q299" s="220"/>
      <c r="R299" s="134"/>
      <c r="T299" s="164" t="s">
        <v>5</v>
      </c>
      <c r="U299" s="43" t="s">
        <v>37</v>
      </c>
      <c r="V299" s="35"/>
      <c r="W299" s="165">
        <f t="shared" si="76"/>
        <v>0</v>
      </c>
      <c r="X299" s="165">
        <v>0.00022</v>
      </c>
      <c r="Y299" s="165">
        <f t="shared" si="77"/>
        <v>0.0030800000000000003</v>
      </c>
      <c r="Z299" s="165">
        <v>0</v>
      </c>
      <c r="AA299" s="166">
        <f t="shared" si="78"/>
        <v>0</v>
      </c>
      <c r="AR299" s="18" t="s">
        <v>142</v>
      </c>
      <c r="AT299" s="18" t="s">
        <v>138</v>
      </c>
      <c r="AU299" s="18" t="s">
        <v>99</v>
      </c>
      <c r="AY299" s="18" t="s">
        <v>137</v>
      </c>
      <c r="BE299" s="105">
        <f t="shared" si="79"/>
        <v>0</v>
      </c>
      <c r="BF299" s="105">
        <f t="shared" si="80"/>
        <v>0</v>
      </c>
      <c r="BG299" s="105">
        <f t="shared" si="81"/>
        <v>0</v>
      </c>
      <c r="BH299" s="105">
        <f t="shared" si="82"/>
        <v>0</v>
      </c>
      <c r="BI299" s="105">
        <f t="shared" si="83"/>
        <v>0</v>
      </c>
      <c r="BJ299" s="18" t="s">
        <v>80</v>
      </c>
      <c r="BK299" s="105">
        <f t="shared" si="84"/>
        <v>0</v>
      </c>
      <c r="BL299" s="18" t="s">
        <v>142</v>
      </c>
      <c r="BM299" s="18" t="s">
        <v>873</v>
      </c>
    </row>
    <row r="300" spans="2:65" s="1" customFormat="1" ht="25.5" customHeight="1">
      <c r="B300" s="131"/>
      <c r="C300" s="160" t="s">
        <v>874</v>
      </c>
      <c r="D300" s="160" t="s">
        <v>138</v>
      </c>
      <c r="E300" s="161" t="s">
        <v>875</v>
      </c>
      <c r="F300" s="218" t="s">
        <v>876</v>
      </c>
      <c r="G300" s="218"/>
      <c r="H300" s="218"/>
      <c r="I300" s="218"/>
      <c r="J300" s="162" t="s">
        <v>154</v>
      </c>
      <c r="K300" s="163">
        <v>13</v>
      </c>
      <c r="L300" s="219">
        <v>0</v>
      </c>
      <c r="M300" s="219"/>
      <c r="N300" s="220">
        <f t="shared" si="75"/>
        <v>0</v>
      </c>
      <c r="O300" s="220"/>
      <c r="P300" s="220"/>
      <c r="Q300" s="220"/>
      <c r="R300" s="134"/>
      <c r="T300" s="164" t="s">
        <v>5</v>
      </c>
      <c r="U300" s="43" t="s">
        <v>37</v>
      </c>
      <c r="V300" s="35"/>
      <c r="W300" s="165">
        <f t="shared" si="76"/>
        <v>0</v>
      </c>
      <c r="X300" s="165">
        <v>0.00025</v>
      </c>
      <c r="Y300" s="165">
        <f t="shared" si="77"/>
        <v>0.0032500000000000003</v>
      </c>
      <c r="Z300" s="165">
        <v>0</v>
      </c>
      <c r="AA300" s="166">
        <f t="shared" si="78"/>
        <v>0</v>
      </c>
      <c r="AR300" s="18" t="s">
        <v>142</v>
      </c>
      <c r="AT300" s="18" t="s">
        <v>138</v>
      </c>
      <c r="AU300" s="18" t="s">
        <v>99</v>
      </c>
      <c r="AY300" s="18" t="s">
        <v>137</v>
      </c>
      <c r="BE300" s="105">
        <f t="shared" si="79"/>
        <v>0</v>
      </c>
      <c r="BF300" s="105">
        <f t="shared" si="80"/>
        <v>0</v>
      </c>
      <c r="BG300" s="105">
        <f t="shared" si="81"/>
        <v>0</v>
      </c>
      <c r="BH300" s="105">
        <f t="shared" si="82"/>
        <v>0</v>
      </c>
      <c r="BI300" s="105">
        <f t="shared" si="83"/>
        <v>0</v>
      </c>
      <c r="BJ300" s="18" t="s">
        <v>80</v>
      </c>
      <c r="BK300" s="105">
        <f t="shared" si="84"/>
        <v>0</v>
      </c>
      <c r="BL300" s="18" t="s">
        <v>142</v>
      </c>
      <c r="BM300" s="18" t="s">
        <v>877</v>
      </c>
    </row>
    <row r="301" spans="2:65" s="1" customFormat="1" ht="25.5" customHeight="1">
      <c r="B301" s="131"/>
      <c r="C301" s="160" t="s">
        <v>878</v>
      </c>
      <c r="D301" s="160" t="s">
        <v>138</v>
      </c>
      <c r="E301" s="161" t="s">
        <v>879</v>
      </c>
      <c r="F301" s="218" t="s">
        <v>880</v>
      </c>
      <c r="G301" s="218"/>
      <c r="H301" s="218"/>
      <c r="I301" s="218"/>
      <c r="J301" s="162" t="s">
        <v>154</v>
      </c>
      <c r="K301" s="163">
        <v>3</v>
      </c>
      <c r="L301" s="219">
        <v>0</v>
      </c>
      <c r="M301" s="219"/>
      <c r="N301" s="220">
        <f t="shared" si="75"/>
        <v>0</v>
      </c>
      <c r="O301" s="220"/>
      <c r="P301" s="220"/>
      <c r="Q301" s="220"/>
      <c r="R301" s="134"/>
      <c r="T301" s="164" t="s">
        <v>5</v>
      </c>
      <c r="U301" s="43" t="s">
        <v>37</v>
      </c>
      <c r="V301" s="35"/>
      <c r="W301" s="165">
        <f t="shared" si="76"/>
        <v>0</v>
      </c>
      <c r="X301" s="165">
        <v>0.00035</v>
      </c>
      <c r="Y301" s="165">
        <f t="shared" si="77"/>
        <v>0.00105</v>
      </c>
      <c r="Z301" s="165">
        <v>0</v>
      </c>
      <c r="AA301" s="166">
        <f t="shared" si="78"/>
        <v>0</v>
      </c>
      <c r="AR301" s="18" t="s">
        <v>142</v>
      </c>
      <c r="AT301" s="18" t="s">
        <v>138</v>
      </c>
      <c r="AU301" s="18" t="s">
        <v>99</v>
      </c>
      <c r="AY301" s="18" t="s">
        <v>137</v>
      </c>
      <c r="BE301" s="105">
        <f t="shared" si="79"/>
        <v>0</v>
      </c>
      <c r="BF301" s="105">
        <f t="shared" si="80"/>
        <v>0</v>
      </c>
      <c r="BG301" s="105">
        <f t="shared" si="81"/>
        <v>0</v>
      </c>
      <c r="BH301" s="105">
        <f t="shared" si="82"/>
        <v>0</v>
      </c>
      <c r="BI301" s="105">
        <f t="shared" si="83"/>
        <v>0</v>
      </c>
      <c r="BJ301" s="18" t="s">
        <v>80</v>
      </c>
      <c r="BK301" s="105">
        <f t="shared" si="84"/>
        <v>0</v>
      </c>
      <c r="BL301" s="18" t="s">
        <v>142</v>
      </c>
      <c r="BM301" s="18" t="s">
        <v>881</v>
      </c>
    </row>
    <row r="302" spans="2:65" s="1" customFormat="1" ht="25.5" customHeight="1">
      <c r="B302" s="131"/>
      <c r="C302" s="160" t="s">
        <v>882</v>
      </c>
      <c r="D302" s="160" t="s">
        <v>138</v>
      </c>
      <c r="E302" s="161" t="s">
        <v>883</v>
      </c>
      <c r="F302" s="218" t="s">
        <v>884</v>
      </c>
      <c r="G302" s="218"/>
      <c r="H302" s="218"/>
      <c r="I302" s="218"/>
      <c r="J302" s="162" t="s">
        <v>154</v>
      </c>
      <c r="K302" s="163">
        <v>2</v>
      </c>
      <c r="L302" s="219">
        <v>0</v>
      </c>
      <c r="M302" s="219"/>
      <c r="N302" s="220">
        <f t="shared" si="75"/>
        <v>0</v>
      </c>
      <c r="O302" s="220"/>
      <c r="P302" s="220"/>
      <c r="Q302" s="220"/>
      <c r="R302" s="134"/>
      <c r="T302" s="164" t="s">
        <v>5</v>
      </c>
      <c r="U302" s="43" t="s">
        <v>37</v>
      </c>
      <c r="V302" s="35"/>
      <c r="W302" s="165">
        <f t="shared" si="76"/>
        <v>0</v>
      </c>
      <c r="X302" s="165">
        <v>0.00012</v>
      </c>
      <c r="Y302" s="165">
        <f t="shared" si="77"/>
        <v>0.00024</v>
      </c>
      <c r="Z302" s="165">
        <v>0</v>
      </c>
      <c r="AA302" s="166">
        <f t="shared" si="78"/>
        <v>0</v>
      </c>
      <c r="AR302" s="18" t="s">
        <v>142</v>
      </c>
      <c r="AT302" s="18" t="s">
        <v>138</v>
      </c>
      <c r="AU302" s="18" t="s">
        <v>99</v>
      </c>
      <c r="AY302" s="18" t="s">
        <v>137</v>
      </c>
      <c r="BE302" s="105">
        <f t="shared" si="79"/>
        <v>0</v>
      </c>
      <c r="BF302" s="105">
        <f t="shared" si="80"/>
        <v>0</v>
      </c>
      <c r="BG302" s="105">
        <f t="shared" si="81"/>
        <v>0</v>
      </c>
      <c r="BH302" s="105">
        <f t="shared" si="82"/>
        <v>0</v>
      </c>
      <c r="BI302" s="105">
        <f t="shared" si="83"/>
        <v>0</v>
      </c>
      <c r="BJ302" s="18" t="s">
        <v>80</v>
      </c>
      <c r="BK302" s="105">
        <f t="shared" si="84"/>
        <v>0</v>
      </c>
      <c r="BL302" s="18" t="s">
        <v>142</v>
      </c>
      <c r="BM302" s="18" t="s">
        <v>885</v>
      </c>
    </row>
    <row r="303" spans="2:65" s="1" customFormat="1" ht="16.5" customHeight="1">
      <c r="B303" s="131"/>
      <c r="C303" s="160" t="s">
        <v>886</v>
      </c>
      <c r="D303" s="160" t="s">
        <v>138</v>
      </c>
      <c r="E303" s="161" t="s">
        <v>887</v>
      </c>
      <c r="F303" s="218" t="s">
        <v>888</v>
      </c>
      <c r="G303" s="218"/>
      <c r="H303" s="218"/>
      <c r="I303" s="218"/>
      <c r="J303" s="162" t="s">
        <v>154</v>
      </c>
      <c r="K303" s="163">
        <v>10</v>
      </c>
      <c r="L303" s="219">
        <v>0</v>
      </c>
      <c r="M303" s="219"/>
      <c r="N303" s="220">
        <f t="shared" si="75"/>
        <v>0</v>
      </c>
      <c r="O303" s="220"/>
      <c r="P303" s="220"/>
      <c r="Q303" s="220"/>
      <c r="R303" s="134"/>
      <c r="T303" s="164" t="s">
        <v>5</v>
      </c>
      <c r="U303" s="43" t="s">
        <v>37</v>
      </c>
      <c r="V303" s="35"/>
      <c r="W303" s="165">
        <f t="shared" si="76"/>
        <v>0</v>
      </c>
      <c r="X303" s="165">
        <v>0.00024</v>
      </c>
      <c r="Y303" s="165">
        <f t="shared" si="77"/>
        <v>0.0024000000000000002</v>
      </c>
      <c r="Z303" s="165">
        <v>0</v>
      </c>
      <c r="AA303" s="166">
        <f t="shared" si="78"/>
        <v>0</v>
      </c>
      <c r="AR303" s="18" t="s">
        <v>142</v>
      </c>
      <c r="AT303" s="18" t="s">
        <v>138</v>
      </c>
      <c r="AU303" s="18" t="s">
        <v>99</v>
      </c>
      <c r="AY303" s="18" t="s">
        <v>137</v>
      </c>
      <c r="BE303" s="105">
        <f t="shared" si="79"/>
        <v>0</v>
      </c>
      <c r="BF303" s="105">
        <f t="shared" si="80"/>
        <v>0</v>
      </c>
      <c r="BG303" s="105">
        <f t="shared" si="81"/>
        <v>0</v>
      </c>
      <c r="BH303" s="105">
        <f t="shared" si="82"/>
        <v>0</v>
      </c>
      <c r="BI303" s="105">
        <f t="shared" si="83"/>
        <v>0</v>
      </c>
      <c r="BJ303" s="18" t="s">
        <v>80</v>
      </c>
      <c r="BK303" s="105">
        <f t="shared" si="84"/>
        <v>0</v>
      </c>
      <c r="BL303" s="18" t="s">
        <v>142</v>
      </c>
      <c r="BM303" s="18" t="s">
        <v>889</v>
      </c>
    </row>
    <row r="304" spans="2:65" s="1" customFormat="1" ht="25.5" customHeight="1">
      <c r="B304" s="131"/>
      <c r="C304" s="160" t="s">
        <v>890</v>
      </c>
      <c r="D304" s="160" t="s">
        <v>138</v>
      </c>
      <c r="E304" s="161" t="s">
        <v>891</v>
      </c>
      <c r="F304" s="218" t="s">
        <v>892</v>
      </c>
      <c r="G304" s="218"/>
      <c r="H304" s="218"/>
      <c r="I304" s="218"/>
      <c r="J304" s="162" t="s">
        <v>221</v>
      </c>
      <c r="K304" s="171">
        <v>0</v>
      </c>
      <c r="L304" s="219">
        <v>0</v>
      </c>
      <c r="M304" s="219"/>
      <c r="N304" s="220">
        <f t="shared" si="75"/>
        <v>0</v>
      </c>
      <c r="O304" s="220"/>
      <c r="P304" s="220"/>
      <c r="Q304" s="220"/>
      <c r="R304" s="134"/>
      <c r="T304" s="164" t="s">
        <v>5</v>
      </c>
      <c r="U304" s="43" t="s">
        <v>37</v>
      </c>
      <c r="V304" s="35"/>
      <c r="W304" s="165">
        <f t="shared" si="76"/>
        <v>0</v>
      </c>
      <c r="X304" s="165">
        <v>0</v>
      </c>
      <c r="Y304" s="165">
        <f t="shared" si="77"/>
        <v>0</v>
      </c>
      <c r="Z304" s="165">
        <v>0</v>
      </c>
      <c r="AA304" s="166">
        <f t="shared" si="78"/>
        <v>0</v>
      </c>
      <c r="AR304" s="18" t="s">
        <v>142</v>
      </c>
      <c r="AT304" s="18" t="s">
        <v>138</v>
      </c>
      <c r="AU304" s="18" t="s">
        <v>99</v>
      </c>
      <c r="AY304" s="18" t="s">
        <v>137</v>
      </c>
      <c r="BE304" s="105">
        <f t="shared" si="79"/>
        <v>0</v>
      </c>
      <c r="BF304" s="105">
        <f t="shared" si="80"/>
        <v>0</v>
      </c>
      <c r="BG304" s="105">
        <f t="shared" si="81"/>
        <v>0</v>
      </c>
      <c r="BH304" s="105">
        <f t="shared" si="82"/>
        <v>0</v>
      </c>
      <c r="BI304" s="105">
        <f t="shared" si="83"/>
        <v>0</v>
      </c>
      <c r="BJ304" s="18" t="s">
        <v>80</v>
      </c>
      <c r="BK304" s="105">
        <f t="shared" si="84"/>
        <v>0</v>
      </c>
      <c r="BL304" s="18" t="s">
        <v>142</v>
      </c>
      <c r="BM304" s="18" t="s">
        <v>893</v>
      </c>
    </row>
    <row r="305" spans="2:63" s="9" customFormat="1" ht="29.85" customHeight="1">
      <c r="B305" s="149"/>
      <c r="C305" s="150"/>
      <c r="D305" s="159" t="s">
        <v>275</v>
      </c>
      <c r="E305" s="159"/>
      <c r="F305" s="159"/>
      <c r="G305" s="159"/>
      <c r="H305" s="159"/>
      <c r="I305" s="159"/>
      <c r="J305" s="159"/>
      <c r="K305" s="159"/>
      <c r="L305" s="159"/>
      <c r="M305" s="159"/>
      <c r="N305" s="250">
        <f>BK305</f>
        <v>0</v>
      </c>
      <c r="O305" s="251"/>
      <c r="P305" s="251"/>
      <c r="Q305" s="251"/>
      <c r="R305" s="152"/>
      <c r="T305" s="153"/>
      <c r="U305" s="150"/>
      <c r="V305" s="150"/>
      <c r="W305" s="154">
        <f>SUM(W306:W315)</f>
        <v>0</v>
      </c>
      <c r="X305" s="150"/>
      <c r="Y305" s="154">
        <f>SUM(Y306:Y315)</f>
        <v>0.03448779999999999</v>
      </c>
      <c r="Z305" s="150"/>
      <c r="AA305" s="155">
        <f>SUM(AA306:AA315)</f>
        <v>0.08392</v>
      </c>
      <c r="AR305" s="156" t="s">
        <v>99</v>
      </c>
      <c r="AT305" s="157" t="s">
        <v>71</v>
      </c>
      <c r="AU305" s="157" t="s">
        <v>80</v>
      </c>
      <c r="AY305" s="156" t="s">
        <v>137</v>
      </c>
      <c r="BK305" s="158">
        <f>SUM(BK306:BK315)</f>
        <v>0</v>
      </c>
    </row>
    <row r="306" spans="2:65" s="1" customFormat="1" ht="25.5" customHeight="1">
      <c r="B306" s="131"/>
      <c r="C306" s="160" t="s">
        <v>894</v>
      </c>
      <c r="D306" s="160" t="s">
        <v>138</v>
      </c>
      <c r="E306" s="161" t="s">
        <v>895</v>
      </c>
      <c r="F306" s="218" t="s">
        <v>896</v>
      </c>
      <c r="G306" s="218"/>
      <c r="H306" s="218"/>
      <c r="I306" s="218"/>
      <c r="J306" s="162" t="s">
        <v>154</v>
      </c>
      <c r="K306" s="163">
        <v>5</v>
      </c>
      <c r="L306" s="219">
        <v>0</v>
      </c>
      <c r="M306" s="219"/>
      <c r="N306" s="220">
        <f aca="true" t="shared" si="85" ref="N306:N315">ROUND(L306*K306,1)</f>
        <v>0</v>
      </c>
      <c r="O306" s="220"/>
      <c r="P306" s="220"/>
      <c r="Q306" s="220"/>
      <c r="R306" s="134"/>
      <c r="T306" s="164" t="s">
        <v>5</v>
      </c>
      <c r="U306" s="43" t="s">
        <v>37</v>
      </c>
      <c r="V306" s="35"/>
      <c r="W306" s="165">
        <f aca="true" t="shared" si="86" ref="W306:W315">V306*K306</f>
        <v>0</v>
      </c>
      <c r="X306" s="165">
        <v>0</v>
      </c>
      <c r="Y306" s="165">
        <f aca="true" t="shared" si="87" ref="Y306:Y315">X306*K306</f>
        <v>0</v>
      </c>
      <c r="Z306" s="165">
        <v>0</v>
      </c>
      <c r="AA306" s="166">
        <f aca="true" t="shared" si="88" ref="AA306:AA315">Z306*K306</f>
        <v>0</v>
      </c>
      <c r="AR306" s="18" t="s">
        <v>142</v>
      </c>
      <c r="AT306" s="18" t="s">
        <v>138</v>
      </c>
      <c r="AU306" s="18" t="s">
        <v>99</v>
      </c>
      <c r="AY306" s="18" t="s">
        <v>137</v>
      </c>
      <c r="BE306" s="105">
        <f aca="true" t="shared" si="89" ref="BE306:BE315">IF(U306="základní",N306,0)</f>
        <v>0</v>
      </c>
      <c r="BF306" s="105">
        <f aca="true" t="shared" si="90" ref="BF306:BF315">IF(U306="snížená",N306,0)</f>
        <v>0</v>
      </c>
      <c r="BG306" s="105">
        <f aca="true" t="shared" si="91" ref="BG306:BG315">IF(U306="zákl. přenesená",N306,0)</f>
        <v>0</v>
      </c>
      <c r="BH306" s="105">
        <f aca="true" t="shared" si="92" ref="BH306:BH315">IF(U306="sníž. přenesená",N306,0)</f>
        <v>0</v>
      </c>
      <c r="BI306" s="105">
        <f aca="true" t="shared" si="93" ref="BI306:BI315">IF(U306="nulová",N306,0)</f>
        <v>0</v>
      </c>
      <c r="BJ306" s="18" t="s">
        <v>80</v>
      </c>
      <c r="BK306" s="105">
        <f aca="true" t="shared" si="94" ref="BK306:BK315">ROUND(L306*K306,1)</f>
        <v>0</v>
      </c>
      <c r="BL306" s="18" t="s">
        <v>142</v>
      </c>
      <c r="BM306" s="18" t="s">
        <v>897</v>
      </c>
    </row>
    <row r="307" spans="2:65" s="1" customFormat="1" ht="16.5" customHeight="1">
      <c r="B307" s="131"/>
      <c r="C307" s="160" t="s">
        <v>898</v>
      </c>
      <c r="D307" s="160" t="s">
        <v>138</v>
      </c>
      <c r="E307" s="161" t="s">
        <v>899</v>
      </c>
      <c r="F307" s="218" t="s">
        <v>900</v>
      </c>
      <c r="G307" s="218"/>
      <c r="H307" s="218"/>
      <c r="I307" s="218"/>
      <c r="J307" s="162" t="s">
        <v>154</v>
      </c>
      <c r="K307" s="163">
        <v>5</v>
      </c>
      <c r="L307" s="219">
        <v>0</v>
      </c>
      <c r="M307" s="219"/>
      <c r="N307" s="220">
        <f t="shared" si="85"/>
        <v>0</v>
      </c>
      <c r="O307" s="220"/>
      <c r="P307" s="220"/>
      <c r="Q307" s="220"/>
      <c r="R307" s="134"/>
      <c r="T307" s="164" t="s">
        <v>5</v>
      </c>
      <c r="U307" s="43" t="s">
        <v>37</v>
      </c>
      <c r="V307" s="35"/>
      <c r="W307" s="165">
        <f t="shared" si="86"/>
        <v>0</v>
      </c>
      <c r="X307" s="165">
        <v>0</v>
      </c>
      <c r="Y307" s="165">
        <f t="shared" si="87"/>
        <v>0</v>
      </c>
      <c r="Z307" s="165">
        <v>0</v>
      </c>
      <c r="AA307" s="166">
        <f t="shared" si="88"/>
        <v>0</v>
      </c>
      <c r="AR307" s="18" t="s">
        <v>142</v>
      </c>
      <c r="AT307" s="18" t="s">
        <v>138</v>
      </c>
      <c r="AU307" s="18" t="s">
        <v>99</v>
      </c>
      <c r="AY307" s="18" t="s">
        <v>137</v>
      </c>
      <c r="BE307" s="105">
        <f t="shared" si="89"/>
        <v>0</v>
      </c>
      <c r="BF307" s="105">
        <f t="shared" si="90"/>
        <v>0</v>
      </c>
      <c r="BG307" s="105">
        <f t="shared" si="91"/>
        <v>0</v>
      </c>
      <c r="BH307" s="105">
        <f t="shared" si="92"/>
        <v>0</v>
      </c>
      <c r="BI307" s="105">
        <f t="shared" si="93"/>
        <v>0</v>
      </c>
      <c r="BJ307" s="18" t="s">
        <v>80</v>
      </c>
      <c r="BK307" s="105">
        <f t="shared" si="94"/>
        <v>0</v>
      </c>
      <c r="BL307" s="18" t="s">
        <v>142</v>
      </c>
      <c r="BM307" s="18" t="s">
        <v>901</v>
      </c>
    </row>
    <row r="308" spans="2:65" s="1" customFormat="1" ht="25.5" customHeight="1">
      <c r="B308" s="131"/>
      <c r="C308" s="160" t="s">
        <v>902</v>
      </c>
      <c r="D308" s="160" t="s">
        <v>138</v>
      </c>
      <c r="E308" s="161" t="s">
        <v>903</v>
      </c>
      <c r="F308" s="218" t="s">
        <v>904</v>
      </c>
      <c r="G308" s="218"/>
      <c r="H308" s="218"/>
      <c r="I308" s="218"/>
      <c r="J308" s="162" t="s">
        <v>154</v>
      </c>
      <c r="K308" s="163">
        <v>4</v>
      </c>
      <c r="L308" s="219">
        <v>0</v>
      </c>
      <c r="M308" s="219"/>
      <c r="N308" s="220">
        <f t="shared" si="85"/>
        <v>0</v>
      </c>
      <c r="O308" s="220"/>
      <c r="P308" s="220"/>
      <c r="Q308" s="220"/>
      <c r="R308" s="134"/>
      <c r="T308" s="164" t="s">
        <v>5</v>
      </c>
      <c r="U308" s="43" t="s">
        <v>37</v>
      </c>
      <c r="V308" s="35"/>
      <c r="W308" s="165">
        <f t="shared" si="86"/>
        <v>0</v>
      </c>
      <c r="X308" s="165">
        <v>0.00018</v>
      </c>
      <c r="Y308" s="165">
        <f t="shared" si="87"/>
        <v>0.00072</v>
      </c>
      <c r="Z308" s="165">
        <v>0.01798</v>
      </c>
      <c r="AA308" s="166">
        <f t="shared" si="88"/>
        <v>0.07192</v>
      </c>
      <c r="AR308" s="18" t="s">
        <v>142</v>
      </c>
      <c r="AT308" s="18" t="s">
        <v>138</v>
      </c>
      <c r="AU308" s="18" t="s">
        <v>99</v>
      </c>
      <c r="AY308" s="18" t="s">
        <v>137</v>
      </c>
      <c r="BE308" s="105">
        <f t="shared" si="89"/>
        <v>0</v>
      </c>
      <c r="BF308" s="105">
        <f t="shared" si="90"/>
        <v>0</v>
      </c>
      <c r="BG308" s="105">
        <f t="shared" si="91"/>
        <v>0</v>
      </c>
      <c r="BH308" s="105">
        <f t="shared" si="92"/>
        <v>0</v>
      </c>
      <c r="BI308" s="105">
        <f t="shared" si="93"/>
        <v>0</v>
      </c>
      <c r="BJ308" s="18" t="s">
        <v>80</v>
      </c>
      <c r="BK308" s="105">
        <f t="shared" si="94"/>
        <v>0</v>
      </c>
      <c r="BL308" s="18" t="s">
        <v>142</v>
      </c>
      <c r="BM308" s="18" t="s">
        <v>905</v>
      </c>
    </row>
    <row r="309" spans="2:65" s="1" customFormat="1" ht="25.5" customHeight="1">
      <c r="B309" s="131"/>
      <c r="C309" s="160" t="s">
        <v>906</v>
      </c>
      <c r="D309" s="160" t="s">
        <v>138</v>
      </c>
      <c r="E309" s="161" t="s">
        <v>907</v>
      </c>
      <c r="F309" s="218" t="s">
        <v>908</v>
      </c>
      <c r="G309" s="218"/>
      <c r="H309" s="218"/>
      <c r="I309" s="218"/>
      <c r="J309" s="162" t="s">
        <v>141</v>
      </c>
      <c r="K309" s="163">
        <v>22</v>
      </c>
      <c r="L309" s="219">
        <v>0</v>
      </c>
      <c r="M309" s="219"/>
      <c r="N309" s="220">
        <f t="shared" si="85"/>
        <v>0</v>
      </c>
      <c r="O309" s="220"/>
      <c r="P309" s="220"/>
      <c r="Q309" s="220"/>
      <c r="R309" s="134"/>
      <c r="T309" s="164" t="s">
        <v>5</v>
      </c>
      <c r="U309" s="43" t="s">
        <v>37</v>
      </c>
      <c r="V309" s="35"/>
      <c r="W309" s="165">
        <f t="shared" si="86"/>
        <v>0</v>
      </c>
      <c r="X309" s="165">
        <v>1E-05</v>
      </c>
      <c r="Y309" s="165">
        <f t="shared" si="87"/>
        <v>0.00022</v>
      </c>
      <c r="Z309" s="165">
        <v>0</v>
      </c>
      <c r="AA309" s="166">
        <f t="shared" si="88"/>
        <v>0</v>
      </c>
      <c r="AR309" s="18" t="s">
        <v>142</v>
      </c>
      <c r="AT309" s="18" t="s">
        <v>138</v>
      </c>
      <c r="AU309" s="18" t="s">
        <v>99</v>
      </c>
      <c r="AY309" s="18" t="s">
        <v>137</v>
      </c>
      <c r="BE309" s="105">
        <f t="shared" si="89"/>
        <v>0</v>
      </c>
      <c r="BF309" s="105">
        <f t="shared" si="90"/>
        <v>0</v>
      </c>
      <c r="BG309" s="105">
        <f t="shared" si="91"/>
        <v>0</v>
      </c>
      <c r="BH309" s="105">
        <f t="shared" si="92"/>
        <v>0</v>
      </c>
      <c r="BI309" s="105">
        <f t="shared" si="93"/>
        <v>0</v>
      </c>
      <c r="BJ309" s="18" t="s">
        <v>80</v>
      </c>
      <c r="BK309" s="105">
        <f t="shared" si="94"/>
        <v>0</v>
      </c>
      <c r="BL309" s="18" t="s">
        <v>142</v>
      </c>
      <c r="BM309" s="18" t="s">
        <v>909</v>
      </c>
    </row>
    <row r="310" spans="2:65" s="1" customFormat="1" ht="25.5" customHeight="1">
      <c r="B310" s="131"/>
      <c r="C310" s="160" t="s">
        <v>910</v>
      </c>
      <c r="D310" s="160" t="s">
        <v>138</v>
      </c>
      <c r="E310" s="161" t="s">
        <v>911</v>
      </c>
      <c r="F310" s="218" t="s">
        <v>912</v>
      </c>
      <c r="G310" s="218"/>
      <c r="H310" s="218"/>
      <c r="I310" s="218"/>
      <c r="J310" s="162" t="s">
        <v>154</v>
      </c>
      <c r="K310" s="163">
        <v>16</v>
      </c>
      <c r="L310" s="219">
        <v>0</v>
      </c>
      <c r="M310" s="219"/>
      <c r="N310" s="220">
        <f t="shared" si="85"/>
        <v>0</v>
      </c>
      <c r="O310" s="220"/>
      <c r="P310" s="220"/>
      <c r="Q310" s="220"/>
      <c r="R310" s="134"/>
      <c r="T310" s="164" t="s">
        <v>5</v>
      </c>
      <c r="U310" s="43" t="s">
        <v>37</v>
      </c>
      <c r="V310" s="35"/>
      <c r="W310" s="165">
        <f t="shared" si="86"/>
        <v>0</v>
      </c>
      <c r="X310" s="165">
        <v>1E-05</v>
      </c>
      <c r="Y310" s="165">
        <f t="shared" si="87"/>
        <v>0.00016</v>
      </c>
      <c r="Z310" s="165">
        <v>0.00075</v>
      </c>
      <c r="AA310" s="166">
        <f t="shared" si="88"/>
        <v>0.012</v>
      </c>
      <c r="AR310" s="18" t="s">
        <v>142</v>
      </c>
      <c r="AT310" s="18" t="s">
        <v>138</v>
      </c>
      <c r="AU310" s="18" t="s">
        <v>99</v>
      </c>
      <c r="AY310" s="18" t="s">
        <v>137</v>
      </c>
      <c r="BE310" s="105">
        <f t="shared" si="89"/>
        <v>0</v>
      </c>
      <c r="BF310" s="105">
        <f t="shared" si="90"/>
        <v>0</v>
      </c>
      <c r="BG310" s="105">
        <f t="shared" si="91"/>
        <v>0</v>
      </c>
      <c r="BH310" s="105">
        <f t="shared" si="92"/>
        <v>0</v>
      </c>
      <c r="BI310" s="105">
        <f t="shared" si="93"/>
        <v>0</v>
      </c>
      <c r="BJ310" s="18" t="s">
        <v>80</v>
      </c>
      <c r="BK310" s="105">
        <f t="shared" si="94"/>
        <v>0</v>
      </c>
      <c r="BL310" s="18" t="s">
        <v>142</v>
      </c>
      <c r="BM310" s="18" t="s">
        <v>913</v>
      </c>
    </row>
    <row r="311" spans="2:65" s="1" customFormat="1" ht="16.5" customHeight="1">
      <c r="B311" s="131"/>
      <c r="C311" s="167" t="s">
        <v>914</v>
      </c>
      <c r="D311" s="167" t="s">
        <v>194</v>
      </c>
      <c r="E311" s="168" t="s">
        <v>915</v>
      </c>
      <c r="F311" s="247" t="s">
        <v>973</v>
      </c>
      <c r="G311" s="247"/>
      <c r="H311" s="247"/>
      <c r="I311" s="247"/>
      <c r="J311" s="169" t="s">
        <v>916</v>
      </c>
      <c r="K311" s="170">
        <v>20.5</v>
      </c>
      <c r="L311" s="248">
        <v>0</v>
      </c>
      <c r="M311" s="248"/>
      <c r="N311" s="249">
        <f t="shared" si="85"/>
        <v>0</v>
      </c>
      <c r="O311" s="220"/>
      <c r="P311" s="220"/>
      <c r="Q311" s="220"/>
      <c r="R311" s="134"/>
      <c r="T311" s="164" t="s">
        <v>5</v>
      </c>
      <c r="U311" s="43" t="s">
        <v>37</v>
      </c>
      <c r="V311" s="35"/>
      <c r="W311" s="165">
        <f t="shared" si="86"/>
        <v>0</v>
      </c>
      <c r="X311" s="165">
        <v>0</v>
      </c>
      <c r="Y311" s="165">
        <f t="shared" si="87"/>
        <v>0</v>
      </c>
      <c r="Z311" s="165">
        <v>0</v>
      </c>
      <c r="AA311" s="166">
        <f t="shared" si="88"/>
        <v>0</v>
      </c>
      <c r="AR311" s="18" t="s">
        <v>197</v>
      </c>
      <c r="AT311" s="18" t="s">
        <v>194</v>
      </c>
      <c r="AU311" s="18" t="s">
        <v>99</v>
      </c>
      <c r="AY311" s="18" t="s">
        <v>137</v>
      </c>
      <c r="BE311" s="105">
        <f t="shared" si="89"/>
        <v>0</v>
      </c>
      <c r="BF311" s="105">
        <f t="shared" si="90"/>
        <v>0</v>
      </c>
      <c r="BG311" s="105">
        <f t="shared" si="91"/>
        <v>0</v>
      </c>
      <c r="BH311" s="105">
        <f t="shared" si="92"/>
        <v>0</v>
      </c>
      <c r="BI311" s="105">
        <f t="shared" si="93"/>
        <v>0</v>
      </c>
      <c r="BJ311" s="18" t="s">
        <v>80</v>
      </c>
      <c r="BK311" s="105">
        <f t="shared" si="94"/>
        <v>0</v>
      </c>
      <c r="BL311" s="18" t="s">
        <v>142</v>
      </c>
      <c r="BM311" s="18" t="s">
        <v>917</v>
      </c>
    </row>
    <row r="312" spans="2:65" s="1" customFormat="1" ht="16.5" customHeight="1">
      <c r="B312" s="131"/>
      <c r="C312" s="167" t="s">
        <v>918</v>
      </c>
      <c r="D312" s="167" t="s">
        <v>194</v>
      </c>
      <c r="E312" s="168" t="s">
        <v>919</v>
      </c>
      <c r="F312" s="247" t="s">
        <v>974</v>
      </c>
      <c r="G312" s="247"/>
      <c r="H312" s="247"/>
      <c r="I312" s="247"/>
      <c r="J312" s="169" t="s">
        <v>916</v>
      </c>
      <c r="K312" s="170">
        <v>3.52</v>
      </c>
      <c r="L312" s="248">
        <v>0</v>
      </c>
      <c r="M312" s="248"/>
      <c r="N312" s="249">
        <f t="shared" si="85"/>
        <v>0</v>
      </c>
      <c r="O312" s="220"/>
      <c r="P312" s="220"/>
      <c r="Q312" s="220"/>
      <c r="R312" s="134"/>
      <c r="T312" s="164" t="s">
        <v>5</v>
      </c>
      <c r="U312" s="43" t="s">
        <v>37</v>
      </c>
      <c r="V312" s="35"/>
      <c r="W312" s="165">
        <f t="shared" si="86"/>
        <v>0</v>
      </c>
      <c r="X312" s="165">
        <v>0</v>
      </c>
      <c r="Y312" s="165">
        <f t="shared" si="87"/>
        <v>0</v>
      </c>
      <c r="Z312" s="165">
        <v>0</v>
      </c>
      <c r="AA312" s="166">
        <f t="shared" si="88"/>
        <v>0</v>
      </c>
      <c r="AR312" s="18" t="s">
        <v>197</v>
      </c>
      <c r="AT312" s="18" t="s">
        <v>194</v>
      </c>
      <c r="AU312" s="18" t="s">
        <v>99</v>
      </c>
      <c r="AY312" s="18" t="s">
        <v>137</v>
      </c>
      <c r="BE312" s="105">
        <f t="shared" si="89"/>
        <v>0</v>
      </c>
      <c r="BF312" s="105">
        <f t="shared" si="90"/>
        <v>0</v>
      </c>
      <c r="BG312" s="105">
        <f t="shared" si="91"/>
        <v>0</v>
      </c>
      <c r="BH312" s="105">
        <f t="shared" si="92"/>
        <v>0</v>
      </c>
      <c r="BI312" s="105">
        <f t="shared" si="93"/>
        <v>0</v>
      </c>
      <c r="BJ312" s="18" t="s">
        <v>80</v>
      </c>
      <c r="BK312" s="105">
        <f t="shared" si="94"/>
        <v>0</v>
      </c>
      <c r="BL312" s="18" t="s">
        <v>142</v>
      </c>
      <c r="BM312" s="18" t="s">
        <v>920</v>
      </c>
    </row>
    <row r="313" spans="2:65" s="1" customFormat="1" ht="25.5" customHeight="1">
      <c r="B313" s="131"/>
      <c r="C313" s="160" t="s">
        <v>921</v>
      </c>
      <c r="D313" s="160" t="s">
        <v>138</v>
      </c>
      <c r="E313" s="161" t="s">
        <v>922</v>
      </c>
      <c r="F313" s="218" t="s">
        <v>923</v>
      </c>
      <c r="G313" s="218"/>
      <c r="H313" s="218"/>
      <c r="I313" s="218"/>
      <c r="J313" s="162" t="s">
        <v>916</v>
      </c>
      <c r="K313" s="163">
        <v>24.02</v>
      </c>
      <c r="L313" s="219">
        <v>0</v>
      </c>
      <c r="M313" s="219"/>
      <c r="N313" s="220">
        <f t="shared" si="85"/>
        <v>0</v>
      </c>
      <c r="O313" s="220"/>
      <c r="P313" s="220"/>
      <c r="Q313" s="220"/>
      <c r="R313" s="134"/>
      <c r="T313" s="164" t="s">
        <v>5</v>
      </c>
      <c r="U313" s="43" t="s">
        <v>37</v>
      </c>
      <c r="V313" s="35"/>
      <c r="W313" s="165">
        <f t="shared" si="86"/>
        <v>0</v>
      </c>
      <c r="X313" s="165">
        <v>0.00139</v>
      </c>
      <c r="Y313" s="165">
        <f t="shared" si="87"/>
        <v>0.033387799999999995</v>
      </c>
      <c r="Z313" s="165">
        <v>0</v>
      </c>
      <c r="AA313" s="166">
        <f t="shared" si="88"/>
        <v>0</v>
      </c>
      <c r="AR313" s="18" t="s">
        <v>142</v>
      </c>
      <c r="AT313" s="18" t="s">
        <v>138</v>
      </c>
      <c r="AU313" s="18" t="s">
        <v>99</v>
      </c>
      <c r="AY313" s="18" t="s">
        <v>137</v>
      </c>
      <c r="BE313" s="105">
        <f t="shared" si="89"/>
        <v>0</v>
      </c>
      <c r="BF313" s="105">
        <f t="shared" si="90"/>
        <v>0</v>
      </c>
      <c r="BG313" s="105">
        <f t="shared" si="91"/>
        <v>0</v>
      </c>
      <c r="BH313" s="105">
        <f t="shared" si="92"/>
        <v>0</v>
      </c>
      <c r="BI313" s="105">
        <f t="shared" si="93"/>
        <v>0</v>
      </c>
      <c r="BJ313" s="18" t="s">
        <v>80</v>
      </c>
      <c r="BK313" s="105">
        <f t="shared" si="94"/>
        <v>0</v>
      </c>
      <c r="BL313" s="18" t="s">
        <v>142</v>
      </c>
      <c r="BM313" s="18" t="s">
        <v>924</v>
      </c>
    </row>
    <row r="314" spans="2:65" s="1" customFormat="1" ht="38.25" customHeight="1">
      <c r="B314" s="131"/>
      <c r="C314" s="160" t="s">
        <v>925</v>
      </c>
      <c r="D314" s="160" t="s">
        <v>138</v>
      </c>
      <c r="E314" s="161" t="s">
        <v>926</v>
      </c>
      <c r="F314" s="218" t="s">
        <v>927</v>
      </c>
      <c r="G314" s="218"/>
      <c r="H314" s="218"/>
      <c r="I314" s="218"/>
      <c r="J314" s="162" t="s">
        <v>489</v>
      </c>
      <c r="K314" s="163">
        <v>0.084</v>
      </c>
      <c r="L314" s="219">
        <v>0</v>
      </c>
      <c r="M314" s="219"/>
      <c r="N314" s="220">
        <f t="shared" si="85"/>
        <v>0</v>
      </c>
      <c r="O314" s="220"/>
      <c r="P314" s="220"/>
      <c r="Q314" s="220"/>
      <c r="R314" s="134"/>
      <c r="T314" s="164" t="s">
        <v>5</v>
      </c>
      <c r="U314" s="43" t="s">
        <v>37</v>
      </c>
      <c r="V314" s="35"/>
      <c r="W314" s="165">
        <f t="shared" si="86"/>
        <v>0</v>
      </c>
      <c r="X314" s="165">
        <v>0</v>
      </c>
      <c r="Y314" s="165">
        <f t="shared" si="87"/>
        <v>0</v>
      </c>
      <c r="Z314" s="165">
        <v>0</v>
      </c>
      <c r="AA314" s="166">
        <f t="shared" si="88"/>
        <v>0</v>
      </c>
      <c r="AR314" s="18" t="s">
        <v>142</v>
      </c>
      <c r="AT314" s="18" t="s">
        <v>138</v>
      </c>
      <c r="AU314" s="18" t="s">
        <v>99</v>
      </c>
      <c r="AY314" s="18" t="s">
        <v>137</v>
      </c>
      <c r="BE314" s="105">
        <f t="shared" si="89"/>
        <v>0</v>
      </c>
      <c r="BF314" s="105">
        <f t="shared" si="90"/>
        <v>0</v>
      </c>
      <c r="BG314" s="105">
        <f t="shared" si="91"/>
        <v>0</v>
      </c>
      <c r="BH314" s="105">
        <f t="shared" si="92"/>
        <v>0</v>
      </c>
      <c r="BI314" s="105">
        <f t="shared" si="93"/>
        <v>0</v>
      </c>
      <c r="BJ314" s="18" t="s">
        <v>80</v>
      </c>
      <c r="BK314" s="105">
        <f t="shared" si="94"/>
        <v>0</v>
      </c>
      <c r="BL314" s="18" t="s">
        <v>142</v>
      </c>
      <c r="BM314" s="18" t="s">
        <v>928</v>
      </c>
    </row>
    <row r="315" spans="2:65" s="1" customFormat="1" ht="25.5" customHeight="1">
      <c r="B315" s="131"/>
      <c r="C315" s="160" t="s">
        <v>929</v>
      </c>
      <c r="D315" s="160" t="s">
        <v>138</v>
      </c>
      <c r="E315" s="161" t="s">
        <v>930</v>
      </c>
      <c r="F315" s="218" t="s">
        <v>931</v>
      </c>
      <c r="G315" s="218"/>
      <c r="H315" s="218"/>
      <c r="I315" s="218"/>
      <c r="J315" s="162" t="s">
        <v>221</v>
      </c>
      <c r="K315" s="171">
        <v>0</v>
      </c>
      <c r="L315" s="219">
        <v>0</v>
      </c>
      <c r="M315" s="219"/>
      <c r="N315" s="220">
        <f t="shared" si="85"/>
        <v>0</v>
      </c>
      <c r="O315" s="220"/>
      <c r="P315" s="220"/>
      <c r="Q315" s="220"/>
      <c r="R315" s="134"/>
      <c r="T315" s="164" t="s">
        <v>5</v>
      </c>
      <c r="U315" s="43" t="s">
        <v>37</v>
      </c>
      <c r="V315" s="35"/>
      <c r="W315" s="165">
        <f t="shared" si="86"/>
        <v>0</v>
      </c>
      <c r="X315" s="165">
        <v>0</v>
      </c>
      <c r="Y315" s="165">
        <f t="shared" si="87"/>
        <v>0</v>
      </c>
      <c r="Z315" s="165">
        <v>0</v>
      </c>
      <c r="AA315" s="166">
        <f t="shared" si="88"/>
        <v>0</v>
      </c>
      <c r="AR315" s="18" t="s">
        <v>142</v>
      </c>
      <c r="AT315" s="18" t="s">
        <v>138</v>
      </c>
      <c r="AU315" s="18" t="s">
        <v>99</v>
      </c>
      <c r="AY315" s="18" t="s">
        <v>137</v>
      </c>
      <c r="BE315" s="105">
        <f t="shared" si="89"/>
        <v>0</v>
      </c>
      <c r="BF315" s="105">
        <f t="shared" si="90"/>
        <v>0</v>
      </c>
      <c r="BG315" s="105">
        <f t="shared" si="91"/>
        <v>0</v>
      </c>
      <c r="BH315" s="105">
        <f t="shared" si="92"/>
        <v>0</v>
      </c>
      <c r="BI315" s="105">
        <f t="shared" si="93"/>
        <v>0</v>
      </c>
      <c r="BJ315" s="18" t="s">
        <v>80</v>
      </c>
      <c r="BK315" s="105">
        <f t="shared" si="94"/>
        <v>0</v>
      </c>
      <c r="BL315" s="18" t="s">
        <v>142</v>
      </c>
      <c r="BM315" s="18" t="s">
        <v>932</v>
      </c>
    </row>
    <row r="316" spans="2:63" s="9" customFormat="1" ht="29.85" customHeight="1">
      <c r="B316" s="149"/>
      <c r="C316" s="150"/>
      <c r="D316" s="159" t="s">
        <v>111</v>
      </c>
      <c r="E316" s="159"/>
      <c r="F316" s="159"/>
      <c r="G316" s="159"/>
      <c r="H316" s="159"/>
      <c r="I316" s="159"/>
      <c r="J316" s="159"/>
      <c r="K316" s="159"/>
      <c r="L316" s="159"/>
      <c r="M316" s="159"/>
      <c r="N316" s="250">
        <f>BK316</f>
        <v>0</v>
      </c>
      <c r="O316" s="251"/>
      <c r="P316" s="251"/>
      <c r="Q316" s="251"/>
      <c r="R316" s="152"/>
      <c r="T316" s="153"/>
      <c r="U316" s="150"/>
      <c r="V316" s="150"/>
      <c r="W316" s="154">
        <f>SUM(W317:W319)</f>
        <v>0</v>
      </c>
      <c r="X316" s="150"/>
      <c r="Y316" s="154">
        <f>SUM(Y317:Y319)</f>
        <v>0.007699999999999999</v>
      </c>
      <c r="Z316" s="150"/>
      <c r="AA316" s="155">
        <f>SUM(AA317:AA319)</f>
        <v>0</v>
      </c>
      <c r="AR316" s="156" t="s">
        <v>99</v>
      </c>
      <c r="AT316" s="157" t="s">
        <v>71</v>
      </c>
      <c r="AU316" s="157" t="s">
        <v>80</v>
      </c>
      <c r="AY316" s="156" t="s">
        <v>137</v>
      </c>
      <c r="BK316" s="158">
        <f>SUM(BK317:BK319)</f>
        <v>0</v>
      </c>
    </row>
    <row r="317" spans="2:65" s="1" customFormat="1" ht="25.5" customHeight="1">
      <c r="B317" s="131"/>
      <c r="C317" s="160" t="s">
        <v>933</v>
      </c>
      <c r="D317" s="160" t="s">
        <v>138</v>
      </c>
      <c r="E317" s="161" t="s">
        <v>223</v>
      </c>
      <c r="F317" s="218" t="s">
        <v>224</v>
      </c>
      <c r="G317" s="218"/>
      <c r="H317" s="218"/>
      <c r="I317" s="218"/>
      <c r="J317" s="162" t="s">
        <v>225</v>
      </c>
      <c r="K317" s="163">
        <v>110</v>
      </c>
      <c r="L317" s="219">
        <v>0</v>
      </c>
      <c r="M317" s="219"/>
      <c r="N317" s="220">
        <f>ROUND(L317*K317,1)</f>
        <v>0</v>
      </c>
      <c r="O317" s="220"/>
      <c r="P317" s="220"/>
      <c r="Q317" s="220"/>
      <c r="R317" s="134"/>
      <c r="T317" s="164" t="s">
        <v>5</v>
      </c>
      <c r="U317" s="43" t="s">
        <v>37</v>
      </c>
      <c r="V317" s="35"/>
      <c r="W317" s="165">
        <f>V317*K317</f>
        <v>0</v>
      </c>
      <c r="X317" s="165">
        <v>7E-05</v>
      </c>
      <c r="Y317" s="165">
        <f>X317*K317</f>
        <v>0.007699999999999999</v>
      </c>
      <c r="Z317" s="165">
        <v>0</v>
      </c>
      <c r="AA317" s="166">
        <f>Z317*K317</f>
        <v>0</v>
      </c>
      <c r="AR317" s="18" t="s">
        <v>142</v>
      </c>
      <c r="AT317" s="18" t="s">
        <v>138</v>
      </c>
      <c r="AU317" s="18" t="s">
        <v>99</v>
      </c>
      <c r="AY317" s="18" t="s">
        <v>137</v>
      </c>
      <c r="BE317" s="105">
        <f>IF(U317="základní",N317,0)</f>
        <v>0</v>
      </c>
      <c r="BF317" s="105">
        <f>IF(U317="snížená",N317,0)</f>
        <v>0</v>
      </c>
      <c r="BG317" s="105">
        <f>IF(U317="zákl. přenesená",N317,0)</f>
        <v>0</v>
      </c>
      <c r="BH317" s="105">
        <f>IF(U317="sníž. přenesená",N317,0)</f>
        <v>0</v>
      </c>
      <c r="BI317" s="105">
        <f>IF(U317="nulová",N317,0)</f>
        <v>0</v>
      </c>
      <c r="BJ317" s="18" t="s">
        <v>80</v>
      </c>
      <c r="BK317" s="105">
        <f>ROUND(L317*K317,1)</f>
        <v>0</v>
      </c>
      <c r="BL317" s="18" t="s">
        <v>142</v>
      </c>
      <c r="BM317" s="18" t="s">
        <v>934</v>
      </c>
    </row>
    <row r="318" spans="2:65" s="1" customFormat="1" ht="16.5" customHeight="1">
      <c r="B318" s="131"/>
      <c r="C318" s="167" t="s">
        <v>935</v>
      </c>
      <c r="D318" s="167" t="s">
        <v>194</v>
      </c>
      <c r="E318" s="168" t="s">
        <v>936</v>
      </c>
      <c r="F318" s="247" t="s">
        <v>229</v>
      </c>
      <c r="G318" s="247"/>
      <c r="H318" s="247"/>
      <c r="I318" s="247"/>
      <c r="J318" s="169" t="s">
        <v>225</v>
      </c>
      <c r="K318" s="170">
        <v>110</v>
      </c>
      <c r="L318" s="248">
        <v>0</v>
      </c>
      <c r="M318" s="248"/>
      <c r="N318" s="249">
        <f>ROUND(L318*K318,1)</f>
        <v>0</v>
      </c>
      <c r="O318" s="220"/>
      <c r="P318" s="220"/>
      <c r="Q318" s="220"/>
      <c r="R318" s="134"/>
      <c r="T318" s="164" t="s">
        <v>5</v>
      </c>
      <c r="U318" s="43" t="s">
        <v>37</v>
      </c>
      <c r="V318" s="35"/>
      <c r="W318" s="165">
        <f>V318*K318</f>
        <v>0</v>
      </c>
      <c r="X318" s="165">
        <v>0</v>
      </c>
      <c r="Y318" s="165">
        <f>X318*K318</f>
        <v>0</v>
      </c>
      <c r="Z318" s="165">
        <v>0</v>
      </c>
      <c r="AA318" s="166">
        <f>Z318*K318</f>
        <v>0</v>
      </c>
      <c r="AR318" s="18" t="s">
        <v>197</v>
      </c>
      <c r="AT318" s="18" t="s">
        <v>194</v>
      </c>
      <c r="AU318" s="18" t="s">
        <v>99</v>
      </c>
      <c r="AY318" s="18" t="s">
        <v>137</v>
      </c>
      <c r="BE318" s="105">
        <f>IF(U318="základní",N318,0)</f>
        <v>0</v>
      </c>
      <c r="BF318" s="105">
        <f>IF(U318="snížená",N318,0)</f>
        <v>0</v>
      </c>
      <c r="BG318" s="105">
        <f>IF(U318="zákl. přenesená",N318,0)</f>
        <v>0</v>
      </c>
      <c r="BH318" s="105">
        <f>IF(U318="sníž. přenesená",N318,0)</f>
        <v>0</v>
      </c>
      <c r="BI318" s="105">
        <f>IF(U318="nulová",N318,0)</f>
        <v>0</v>
      </c>
      <c r="BJ318" s="18" t="s">
        <v>80</v>
      </c>
      <c r="BK318" s="105">
        <f>ROUND(L318*K318,1)</f>
        <v>0</v>
      </c>
      <c r="BL318" s="18" t="s">
        <v>142</v>
      </c>
      <c r="BM318" s="18" t="s">
        <v>937</v>
      </c>
    </row>
    <row r="319" spans="2:65" s="1" customFormat="1" ht="25.5" customHeight="1">
      <c r="B319" s="131"/>
      <c r="C319" s="160" t="s">
        <v>938</v>
      </c>
      <c r="D319" s="160" t="s">
        <v>138</v>
      </c>
      <c r="E319" s="161" t="s">
        <v>232</v>
      </c>
      <c r="F319" s="218" t="s">
        <v>233</v>
      </c>
      <c r="G319" s="218"/>
      <c r="H319" s="218"/>
      <c r="I319" s="218"/>
      <c r="J319" s="162" t="s">
        <v>221</v>
      </c>
      <c r="K319" s="171">
        <v>0</v>
      </c>
      <c r="L319" s="219">
        <v>0</v>
      </c>
      <c r="M319" s="219"/>
      <c r="N319" s="220">
        <f>ROUND(L319*K319,1)</f>
        <v>0</v>
      </c>
      <c r="O319" s="220"/>
      <c r="P319" s="220"/>
      <c r="Q319" s="220"/>
      <c r="R319" s="134"/>
      <c r="T319" s="164" t="s">
        <v>5</v>
      </c>
      <c r="U319" s="43" t="s">
        <v>37</v>
      </c>
      <c r="V319" s="35"/>
      <c r="W319" s="165">
        <f>V319*K319</f>
        <v>0</v>
      </c>
      <c r="X319" s="165">
        <v>0</v>
      </c>
      <c r="Y319" s="165">
        <f>X319*K319</f>
        <v>0</v>
      </c>
      <c r="Z319" s="165">
        <v>0</v>
      </c>
      <c r="AA319" s="166">
        <f>Z319*K319</f>
        <v>0</v>
      </c>
      <c r="AR319" s="18" t="s">
        <v>142</v>
      </c>
      <c r="AT319" s="18" t="s">
        <v>138</v>
      </c>
      <c r="AU319" s="18" t="s">
        <v>99</v>
      </c>
      <c r="AY319" s="18" t="s">
        <v>137</v>
      </c>
      <c r="BE319" s="105">
        <f>IF(U319="základní",N319,0)</f>
        <v>0</v>
      </c>
      <c r="BF319" s="105">
        <f>IF(U319="snížená",N319,0)</f>
        <v>0</v>
      </c>
      <c r="BG319" s="105">
        <f>IF(U319="zákl. přenesená",N319,0)</f>
        <v>0</v>
      </c>
      <c r="BH319" s="105">
        <f>IF(U319="sníž. přenesená",N319,0)</f>
        <v>0</v>
      </c>
      <c r="BI319" s="105">
        <f>IF(U319="nulová",N319,0)</f>
        <v>0</v>
      </c>
      <c r="BJ319" s="18" t="s">
        <v>80</v>
      </c>
      <c r="BK319" s="105">
        <f>ROUND(L319*K319,1)</f>
        <v>0</v>
      </c>
      <c r="BL319" s="18" t="s">
        <v>142</v>
      </c>
      <c r="BM319" s="18" t="s">
        <v>939</v>
      </c>
    </row>
    <row r="320" spans="2:63" s="9" customFormat="1" ht="29.85" customHeight="1">
      <c r="B320" s="149"/>
      <c r="C320" s="150"/>
      <c r="D320" s="159" t="s">
        <v>112</v>
      </c>
      <c r="E320" s="159"/>
      <c r="F320" s="159"/>
      <c r="G320" s="159"/>
      <c r="H320" s="159"/>
      <c r="I320" s="159"/>
      <c r="J320" s="159"/>
      <c r="K320" s="159"/>
      <c r="L320" s="159"/>
      <c r="M320" s="159"/>
      <c r="N320" s="250">
        <f>BK320</f>
        <v>0</v>
      </c>
      <c r="O320" s="251"/>
      <c r="P320" s="251"/>
      <c r="Q320" s="251"/>
      <c r="R320" s="152"/>
      <c r="T320" s="153"/>
      <c r="U320" s="150"/>
      <c r="V320" s="150"/>
      <c r="W320" s="154">
        <f>SUM(W321:W322)</f>
        <v>0</v>
      </c>
      <c r="X320" s="150"/>
      <c r="Y320" s="154">
        <f>SUM(Y321:Y322)</f>
        <v>0.007179999999999999</v>
      </c>
      <c r="Z320" s="150"/>
      <c r="AA320" s="155">
        <f>SUM(AA321:AA322)</f>
        <v>0</v>
      </c>
      <c r="AR320" s="156" t="s">
        <v>99</v>
      </c>
      <c r="AT320" s="157" t="s">
        <v>71</v>
      </c>
      <c r="AU320" s="157" t="s">
        <v>80</v>
      </c>
      <c r="AY320" s="156" t="s">
        <v>137</v>
      </c>
      <c r="BK320" s="158">
        <f>SUM(BK321:BK322)</f>
        <v>0</v>
      </c>
    </row>
    <row r="321" spans="2:65" s="1" customFormat="1" ht="25.5" customHeight="1">
      <c r="B321" s="131"/>
      <c r="C321" s="160" t="s">
        <v>940</v>
      </c>
      <c r="D321" s="160" t="s">
        <v>138</v>
      </c>
      <c r="E321" s="161" t="s">
        <v>236</v>
      </c>
      <c r="F321" s="218" t="s">
        <v>941</v>
      </c>
      <c r="G321" s="218"/>
      <c r="H321" s="218"/>
      <c r="I321" s="218"/>
      <c r="J321" s="162" t="s">
        <v>141</v>
      </c>
      <c r="K321" s="163">
        <v>29</v>
      </c>
      <c r="L321" s="219">
        <v>0</v>
      </c>
      <c r="M321" s="219"/>
      <c r="N321" s="220">
        <f>ROUND(L321*K321,1)</f>
        <v>0</v>
      </c>
      <c r="O321" s="220"/>
      <c r="P321" s="220"/>
      <c r="Q321" s="220"/>
      <c r="R321" s="134"/>
      <c r="T321" s="164" t="s">
        <v>5</v>
      </c>
      <c r="U321" s="43" t="s">
        <v>37</v>
      </c>
      <c r="V321" s="35"/>
      <c r="W321" s="165">
        <f>V321*K321</f>
        <v>0</v>
      </c>
      <c r="X321" s="165">
        <v>0.00014</v>
      </c>
      <c r="Y321" s="165">
        <f>X321*K321</f>
        <v>0.004059999999999999</v>
      </c>
      <c r="Z321" s="165">
        <v>0</v>
      </c>
      <c r="AA321" s="166">
        <f>Z321*K321</f>
        <v>0</v>
      </c>
      <c r="AR321" s="18" t="s">
        <v>142</v>
      </c>
      <c r="AT321" s="18" t="s">
        <v>138</v>
      </c>
      <c r="AU321" s="18" t="s">
        <v>99</v>
      </c>
      <c r="AY321" s="18" t="s">
        <v>137</v>
      </c>
      <c r="BE321" s="105">
        <f>IF(U321="základní",N321,0)</f>
        <v>0</v>
      </c>
      <c r="BF321" s="105">
        <f>IF(U321="snížená",N321,0)</f>
        <v>0</v>
      </c>
      <c r="BG321" s="105">
        <f>IF(U321="zákl. přenesená",N321,0)</f>
        <v>0</v>
      </c>
      <c r="BH321" s="105">
        <f>IF(U321="sníž. přenesená",N321,0)</f>
        <v>0</v>
      </c>
      <c r="BI321" s="105">
        <f>IF(U321="nulová",N321,0)</f>
        <v>0</v>
      </c>
      <c r="BJ321" s="18" t="s">
        <v>80</v>
      </c>
      <c r="BK321" s="105">
        <f>ROUND(L321*K321,1)</f>
        <v>0</v>
      </c>
      <c r="BL321" s="18" t="s">
        <v>142</v>
      </c>
      <c r="BM321" s="18" t="s">
        <v>942</v>
      </c>
    </row>
    <row r="322" spans="2:65" s="1" customFormat="1" ht="25.5" customHeight="1">
      <c r="B322" s="131"/>
      <c r="C322" s="160" t="s">
        <v>943</v>
      </c>
      <c r="D322" s="160" t="s">
        <v>138</v>
      </c>
      <c r="E322" s="161" t="s">
        <v>944</v>
      </c>
      <c r="F322" s="218" t="s">
        <v>945</v>
      </c>
      <c r="G322" s="218"/>
      <c r="H322" s="218"/>
      <c r="I322" s="218"/>
      <c r="J322" s="162" t="s">
        <v>141</v>
      </c>
      <c r="K322" s="163">
        <v>104</v>
      </c>
      <c r="L322" s="219">
        <v>0</v>
      </c>
      <c r="M322" s="219"/>
      <c r="N322" s="220">
        <f>ROUND(L322*K322,1)</f>
        <v>0</v>
      </c>
      <c r="O322" s="220"/>
      <c r="P322" s="220"/>
      <c r="Q322" s="220"/>
      <c r="R322" s="134"/>
      <c r="T322" s="164" t="s">
        <v>5</v>
      </c>
      <c r="U322" s="43" t="s">
        <v>37</v>
      </c>
      <c r="V322" s="35"/>
      <c r="W322" s="165">
        <f>V322*K322</f>
        <v>0</v>
      </c>
      <c r="X322" s="165">
        <v>3E-05</v>
      </c>
      <c r="Y322" s="165">
        <f>X322*K322</f>
        <v>0.00312</v>
      </c>
      <c r="Z322" s="165">
        <v>0</v>
      </c>
      <c r="AA322" s="166">
        <f>Z322*K322</f>
        <v>0</v>
      </c>
      <c r="AR322" s="18" t="s">
        <v>142</v>
      </c>
      <c r="AT322" s="18" t="s">
        <v>138</v>
      </c>
      <c r="AU322" s="18" t="s">
        <v>99</v>
      </c>
      <c r="AY322" s="18" t="s">
        <v>137</v>
      </c>
      <c r="BE322" s="105">
        <f>IF(U322="základní",N322,0)</f>
        <v>0</v>
      </c>
      <c r="BF322" s="105">
        <f>IF(U322="snížená",N322,0)</f>
        <v>0</v>
      </c>
      <c r="BG322" s="105">
        <f>IF(U322="zákl. přenesená",N322,0)</f>
        <v>0</v>
      </c>
      <c r="BH322" s="105">
        <f>IF(U322="sníž. přenesená",N322,0)</f>
        <v>0</v>
      </c>
      <c r="BI322" s="105">
        <f>IF(U322="nulová",N322,0)</f>
        <v>0</v>
      </c>
      <c r="BJ322" s="18" t="s">
        <v>80</v>
      </c>
      <c r="BK322" s="105">
        <f>ROUND(L322*K322,1)</f>
        <v>0</v>
      </c>
      <c r="BL322" s="18" t="s">
        <v>142</v>
      </c>
      <c r="BM322" s="18" t="s">
        <v>946</v>
      </c>
    </row>
    <row r="323" spans="2:63" s="9" customFormat="1" ht="37.35" customHeight="1">
      <c r="B323" s="149"/>
      <c r="C323" s="150"/>
      <c r="D323" s="151" t="s">
        <v>113</v>
      </c>
      <c r="E323" s="151"/>
      <c r="F323" s="151"/>
      <c r="G323" s="151"/>
      <c r="H323" s="151"/>
      <c r="I323" s="151"/>
      <c r="J323" s="151"/>
      <c r="K323" s="151"/>
      <c r="L323" s="151"/>
      <c r="M323" s="151"/>
      <c r="N323" s="252">
        <f>BK323</f>
        <v>0</v>
      </c>
      <c r="O323" s="253"/>
      <c r="P323" s="253"/>
      <c r="Q323" s="253"/>
      <c r="R323" s="152"/>
      <c r="T323" s="153"/>
      <c r="U323" s="150"/>
      <c r="V323" s="150"/>
      <c r="W323" s="154">
        <f>SUM(W324:W328)</f>
        <v>0</v>
      </c>
      <c r="X323" s="150"/>
      <c r="Y323" s="154">
        <f>SUM(Y324:Y328)</f>
        <v>0</v>
      </c>
      <c r="Z323" s="150"/>
      <c r="AA323" s="155">
        <f>SUM(AA324:AA328)</f>
        <v>0</v>
      </c>
      <c r="AR323" s="156" t="s">
        <v>151</v>
      </c>
      <c r="AT323" s="157" t="s">
        <v>71</v>
      </c>
      <c r="AU323" s="157" t="s">
        <v>72</v>
      </c>
      <c r="AY323" s="156" t="s">
        <v>137</v>
      </c>
      <c r="BK323" s="158">
        <f>SUM(BK324:BK328)</f>
        <v>0</v>
      </c>
    </row>
    <row r="324" spans="2:65" s="1" customFormat="1" ht="16.5" customHeight="1">
      <c r="B324" s="131"/>
      <c r="C324" s="160" t="s">
        <v>947</v>
      </c>
      <c r="D324" s="160" t="s">
        <v>138</v>
      </c>
      <c r="E324" s="161" t="s">
        <v>948</v>
      </c>
      <c r="F324" s="218" t="s">
        <v>949</v>
      </c>
      <c r="G324" s="218"/>
      <c r="H324" s="218"/>
      <c r="I324" s="218"/>
      <c r="J324" s="162" t="s">
        <v>212</v>
      </c>
      <c r="K324" s="163">
        <v>1</v>
      </c>
      <c r="L324" s="219">
        <v>0</v>
      </c>
      <c r="M324" s="219"/>
      <c r="N324" s="220">
        <f>ROUND(L324*K324,1)</f>
        <v>0</v>
      </c>
      <c r="O324" s="220"/>
      <c r="P324" s="220"/>
      <c r="Q324" s="220"/>
      <c r="R324" s="134"/>
      <c r="T324" s="164" t="s">
        <v>5</v>
      </c>
      <c r="U324" s="43" t="s">
        <v>37</v>
      </c>
      <c r="V324" s="35"/>
      <c r="W324" s="165">
        <f>V324*K324</f>
        <v>0</v>
      </c>
      <c r="X324" s="165">
        <v>0</v>
      </c>
      <c r="Y324" s="165">
        <f>X324*K324</f>
        <v>0</v>
      </c>
      <c r="Z324" s="165">
        <v>0</v>
      </c>
      <c r="AA324" s="166">
        <f>Z324*K324</f>
        <v>0</v>
      </c>
      <c r="AR324" s="18" t="s">
        <v>250</v>
      </c>
      <c r="AT324" s="18" t="s">
        <v>138</v>
      </c>
      <c r="AU324" s="18" t="s">
        <v>80</v>
      </c>
      <c r="AY324" s="18" t="s">
        <v>137</v>
      </c>
      <c r="BE324" s="105">
        <f>IF(U324="základní",N324,0)</f>
        <v>0</v>
      </c>
      <c r="BF324" s="105">
        <f>IF(U324="snížená",N324,0)</f>
        <v>0</v>
      </c>
      <c r="BG324" s="105">
        <f>IF(U324="zákl. přenesená",N324,0)</f>
        <v>0</v>
      </c>
      <c r="BH324" s="105">
        <f>IF(U324="sníž. přenesená",N324,0)</f>
        <v>0</v>
      </c>
      <c r="BI324" s="105">
        <f>IF(U324="nulová",N324,0)</f>
        <v>0</v>
      </c>
      <c r="BJ324" s="18" t="s">
        <v>80</v>
      </c>
      <c r="BK324" s="105">
        <f>ROUND(L324*K324,1)</f>
        <v>0</v>
      </c>
      <c r="BL324" s="18" t="s">
        <v>250</v>
      </c>
      <c r="BM324" s="18" t="s">
        <v>950</v>
      </c>
    </row>
    <row r="325" spans="2:65" s="1" customFormat="1" ht="38.25" customHeight="1">
      <c r="B325" s="131"/>
      <c r="C325" s="160" t="s">
        <v>951</v>
      </c>
      <c r="D325" s="160" t="s">
        <v>138</v>
      </c>
      <c r="E325" s="161" t="s">
        <v>248</v>
      </c>
      <c r="F325" s="218" t="s">
        <v>952</v>
      </c>
      <c r="G325" s="218"/>
      <c r="H325" s="218"/>
      <c r="I325" s="218"/>
      <c r="J325" s="162" t="s">
        <v>212</v>
      </c>
      <c r="K325" s="163">
        <v>1</v>
      </c>
      <c r="L325" s="219">
        <v>0</v>
      </c>
      <c r="M325" s="219"/>
      <c r="N325" s="220">
        <f>ROUND(L325*K325,1)</f>
        <v>0</v>
      </c>
      <c r="O325" s="220"/>
      <c r="P325" s="220"/>
      <c r="Q325" s="220"/>
      <c r="R325" s="134"/>
      <c r="T325" s="164" t="s">
        <v>5</v>
      </c>
      <c r="U325" s="43" t="s">
        <v>37</v>
      </c>
      <c r="V325" s="35"/>
      <c r="W325" s="165">
        <f>V325*K325</f>
        <v>0</v>
      </c>
      <c r="X325" s="165">
        <v>0</v>
      </c>
      <c r="Y325" s="165">
        <f>X325*K325</f>
        <v>0</v>
      </c>
      <c r="Z325" s="165">
        <v>0</v>
      </c>
      <c r="AA325" s="166">
        <f>Z325*K325</f>
        <v>0</v>
      </c>
      <c r="AR325" s="18" t="s">
        <v>250</v>
      </c>
      <c r="AT325" s="18" t="s">
        <v>138</v>
      </c>
      <c r="AU325" s="18" t="s">
        <v>80</v>
      </c>
      <c r="AY325" s="18" t="s">
        <v>137</v>
      </c>
      <c r="BE325" s="105">
        <f>IF(U325="základní",N325,0)</f>
        <v>0</v>
      </c>
      <c r="BF325" s="105">
        <f>IF(U325="snížená",N325,0)</f>
        <v>0</v>
      </c>
      <c r="BG325" s="105">
        <f>IF(U325="zákl. přenesená",N325,0)</f>
        <v>0</v>
      </c>
      <c r="BH325" s="105">
        <f>IF(U325="sníž. přenesená",N325,0)</f>
        <v>0</v>
      </c>
      <c r="BI325" s="105">
        <f>IF(U325="nulová",N325,0)</f>
        <v>0</v>
      </c>
      <c r="BJ325" s="18" t="s">
        <v>80</v>
      </c>
      <c r="BK325" s="105">
        <f>ROUND(L325*K325,1)</f>
        <v>0</v>
      </c>
      <c r="BL325" s="18" t="s">
        <v>250</v>
      </c>
      <c r="BM325" s="18" t="s">
        <v>953</v>
      </c>
    </row>
    <row r="326" spans="2:65" s="1" customFormat="1" ht="25.5" customHeight="1">
      <c r="B326" s="131"/>
      <c r="C326" s="160" t="s">
        <v>954</v>
      </c>
      <c r="D326" s="160" t="s">
        <v>138</v>
      </c>
      <c r="E326" s="161" t="s">
        <v>955</v>
      </c>
      <c r="F326" s="218" t="s">
        <v>956</v>
      </c>
      <c r="G326" s="218"/>
      <c r="H326" s="218"/>
      <c r="I326" s="218"/>
      <c r="J326" s="162" t="s">
        <v>212</v>
      </c>
      <c r="K326" s="163">
        <v>1</v>
      </c>
      <c r="L326" s="219">
        <v>0</v>
      </c>
      <c r="M326" s="219"/>
      <c r="N326" s="220">
        <f>ROUND(L326*K326,1)</f>
        <v>0</v>
      </c>
      <c r="O326" s="220"/>
      <c r="P326" s="220"/>
      <c r="Q326" s="220"/>
      <c r="R326" s="134"/>
      <c r="T326" s="164" t="s">
        <v>5</v>
      </c>
      <c r="U326" s="43" t="s">
        <v>37</v>
      </c>
      <c r="V326" s="35"/>
      <c r="W326" s="165">
        <f>V326*K326</f>
        <v>0</v>
      </c>
      <c r="X326" s="165">
        <v>0</v>
      </c>
      <c r="Y326" s="165">
        <f>X326*K326</f>
        <v>0</v>
      </c>
      <c r="Z326" s="165">
        <v>0</v>
      </c>
      <c r="AA326" s="166">
        <f>Z326*K326</f>
        <v>0</v>
      </c>
      <c r="AR326" s="18" t="s">
        <v>250</v>
      </c>
      <c r="AT326" s="18" t="s">
        <v>138</v>
      </c>
      <c r="AU326" s="18" t="s">
        <v>80</v>
      </c>
      <c r="AY326" s="18" t="s">
        <v>137</v>
      </c>
      <c r="BE326" s="105">
        <f>IF(U326="základní",N326,0)</f>
        <v>0</v>
      </c>
      <c r="BF326" s="105">
        <f>IF(U326="snížená",N326,0)</f>
        <v>0</v>
      </c>
      <c r="BG326" s="105">
        <f>IF(U326="zákl. přenesená",N326,0)</f>
        <v>0</v>
      </c>
      <c r="BH326" s="105">
        <f>IF(U326="sníž. přenesená",N326,0)</f>
        <v>0</v>
      </c>
      <c r="BI326" s="105">
        <f>IF(U326="nulová",N326,0)</f>
        <v>0</v>
      </c>
      <c r="BJ326" s="18" t="s">
        <v>80</v>
      </c>
      <c r="BK326" s="105">
        <f>ROUND(L326*K326,1)</f>
        <v>0</v>
      </c>
      <c r="BL326" s="18" t="s">
        <v>250</v>
      </c>
      <c r="BM326" s="18" t="s">
        <v>957</v>
      </c>
    </row>
    <row r="327" spans="2:65" s="1" customFormat="1" ht="16.5" customHeight="1">
      <c r="B327" s="131"/>
      <c r="C327" s="160" t="s">
        <v>958</v>
      </c>
      <c r="D327" s="160" t="s">
        <v>138</v>
      </c>
      <c r="E327" s="161" t="s">
        <v>959</v>
      </c>
      <c r="F327" s="218" t="s">
        <v>960</v>
      </c>
      <c r="G327" s="218"/>
      <c r="H327" s="218"/>
      <c r="I327" s="218"/>
      <c r="J327" s="162" t="s">
        <v>212</v>
      </c>
      <c r="K327" s="163">
        <v>1</v>
      </c>
      <c r="L327" s="219">
        <v>0</v>
      </c>
      <c r="M327" s="219"/>
      <c r="N327" s="220">
        <f>ROUND(L327*K327,1)</f>
        <v>0</v>
      </c>
      <c r="O327" s="220"/>
      <c r="P327" s="220"/>
      <c r="Q327" s="220"/>
      <c r="R327" s="134"/>
      <c r="T327" s="164" t="s">
        <v>5</v>
      </c>
      <c r="U327" s="43" t="s">
        <v>37</v>
      </c>
      <c r="V327" s="35"/>
      <c r="W327" s="165">
        <f>V327*K327</f>
        <v>0</v>
      </c>
      <c r="X327" s="165">
        <v>0</v>
      </c>
      <c r="Y327" s="165">
        <f>X327*K327</f>
        <v>0</v>
      </c>
      <c r="Z327" s="165">
        <v>0</v>
      </c>
      <c r="AA327" s="166">
        <f>Z327*K327</f>
        <v>0</v>
      </c>
      <c r="AR327" s="18" t="s">
        <v>250</v>
      </c>
      <c r="AT327" s="18" t="s">
        <v>138</v>
      </c>
      <c r="AU327" s="18" t="s">
        <v>80</v>
      </c>
      <c r="AY327" s="18" t="s">
        <v>137</v>
      </c>
      <c r="BE327" s="105">
        <f>IF(U327="základní",N327,0)</f>
        <v>0</v>
      </c>
      <c r="BF327" s="105">
        <f>IF(U327="snížená",N327,0)</f>
        <v>0</v>
      </c>
      <c r="BG327" s="105">
        <f>IF(U327="zákl. přenesená",N327,0)</f>
        <v>0</v>
      </c>
      <c r="BH327" s="105">
        <f>IF(U327="sníž. přenesená",N327,0)</f>
        <v>0</v>
      </c>
      <c r="BI327" s="105">
        <f>IF(U327="nulová",N327,0)</f>
        <v>0</v>
      </c>
      <c r="BJ327" s="18" t="s">
        <v>80</v>
      </c>
      <c r="BK327" s="105">
        <f>ROUND(L327*K327,1)</f>
        <v>0</v>
      </c>
      <c r="BL327" s="18" t="s">
        <v>250</v>
      </c>
      <c r="BM327" s="18" t="s">
        <v>961</v>
      </c>
    </row>
    <row r="328" spans="2:65" s="1" customFormat="1" ht="16.5" customHeight="1">
      <c r="B328" s="131"/>
      <c r="C328" s="160" t="s">
        <v>962</v>
      </c>
      <c r="D328" s="160" t="s">
        <v>138</v>
      </c>
      <c r="E328" s="161" t="s">
        <v>963</v>
      </c>
      <c r="F328" s="218" t="s">
        <v>964</v>
      </c>
      <c r="G328" s="218"/>
      <c r="H328" s="218"/>
      <c r="I328" s="218"/>
      <c r="J328" s="162" t="s">
        <v>965</v>
      </c>
      <c r="K328" s="163">
        <v>72</v>
      </c>
      <c r="L328" s="219">
        <v>0</v>
      </c>
      <c r="M328" s="219"/>
      <c r="N328" s="220">
        <f>ROUND(L328*K328,1)</f>
        <v>0</v>
      </c>
      <c r="O328" s="220"/>
      <c r="P328" s="220"/>
      <c r="Q328" s="220"/>
      <c r="R328" s="134"/>
      <c r="T328" s="164" t="s">
        <v>5</v>
      </c>
      <c r="U328" s="43" t="s">
        <v>37</v>
      </c>
      <c r="V328" s="35"/>
      <c r="W328" s="165">
        <f>V328*K328</f>
        <v>0</v>
      </c>
      <c r="X328" s="165">
        <v>0</v>
      </c>
      <c r="Y328" s="165">
        <f>X328*K328</f>
        <v>0</v>
      </c>
      <c r="Z328" s="165">
        <v>0</v>
      </c>
      <c r="AA328" s="166">
        <f>Z328*K328</f>
        <v>0</v>
      </c>
      <c r="AR328" s="18" t="s">
        <v>250</v>
      </c>
      <c r="AT328" s="18" t="s">
        <v>138</v>
      </c>
      <c r="AU328" s="18" t="s">
        <v>80</v>
      </c>
      <c r="AY328" s="18" t="s">
        <v>137</v>
      </c>
      <c r="BE328" s="105">
        <f>IF(U328="základní",N328,0)</f>
        <v>0</v>
      </c>
      <c r="BF328" s="105">
        <f>IF(U328="snížená",N328,0)</f>
        <v>0</v>
      </c>
      <c r="BG328" s="105">
        <f>IF(U328="zákl. přenesená",N328,0)</f>
        <v>0</v>
      </c>
      <c r="BH328" s="105">
        <f>IF(U328="sníž. přenesená",N328,0)</f>
        <v>0</v>
      </c>
      <c r="BI328" s="105">
        <f>IF(U328="nulová",N328,0)</f>
        <v>0</v>
      </c>
      <c r="BJ328" s="18" t="s">
        <v>80</v>
      </c>
      <c r="BK328" s="105">
        <f>ROUND(L328*K328,1)</f>
        <v>0</v>
      </c>
      <c r="BL328" s="18" t="s">
        <v>250</v>
      </c>
      <c r="BM328" s="18" t="s">
        <v>966</v>
      </c>
    </row>
    <row r="329" spans="2:63" s="9" customFormat="1" ht="37.35" customHeight="1">
      <c r="B329" s="149"/>
      <c r="C329" s="150"/>
      <c r="D329" s="151" t="s">
        <v>276</v>
      </c>
      <c r="E329" s="151"/>
      <c r="F329" s="151"/>
      <c r="G329" s="151"/>
      <c r="H329" s="151"/>
      <c r="I329" s="151"/>
      <c r="J329" s="151"/>
      <c r="K329" s="151"/>
      <c r="L329" s="151"/>
      <c r="M329" s="151"/>
      <c r="N329" s="252">
        <f>BK329</f>
        <v>0</v>
      </c>
      <c r="O329" s="253"/>
      <c r="P329" s="253"/>
      <c r="Q329" s="253"/>
      <c r="R329" s="152"/>
      <c r="T329" s="153"/>
      <c r="U329" s="150"/>
      <c r="V329" s="150"/>
      <c r="W329" s="154">
        <f>SUM(W330:W332)</f>
        <v>0</v>
      </c>
      <c r="X329" s="150"/>
      <c r="Y329" s="154">
        <f>SUM(Y330:Y332)</f>
        <v>0</v>
      </c>
      <c r="Z329" s="150"/>
      <c r="AA329" s="155">
        <f>SUM(AA330:AA332)</f>
        <v>0</v>
      </c>
      <c r="AR329" s="156" t="s">
        <v>156</v>
      </c>
      <c r="AT329" s="157" t="s">
        <v>71</v>
      </c>
      <c r="AU329" s="157" t="s">
        <v>72</v>
      </c>
      <c r="AY329" s="156" t="s">
        <v>137</v>
      </c>
      <c r="BK329" s="158">
        <f>SUM(BK330:BK332)</f>
        <v>0</v>
      </c>
    </row>
    <row r="330" spans="2:65" s="1" customFormat="1" ht="16.5" customHeight="1">
      <c r="B330" s="131"/>
      <c r="C330" s="160" t="s">
        <v>967</v>
      </c>
      <c r="D330" s="160" t="s">
        <v>138</v>
      </c>
      <c r="E330" s="161" t="s">
        <v>253</v>
      </c>
      <c r="F330" s="218" t="s">
        <v>254</v>
      </c>
      <c r="G330" s="218"/>
      <c r="H330" s="218"/>
      <c r="I330" s="218"/>
      <c r="J330" s="162" t="s">
        <v>212</v>
      </c>
      <c r="K330" s="163">
        <v>1</v>
      </c>
      <c r="L330" s="219">
        <v>0</v>
      </c>
      <c r="M330" s="219"/>
      <c r="N330" s="220">
        <f>ROUND(L330*K330,1)</f>
        <v>0</v>
      </c>
      <c r="O330" s="220"/>
      <c r="P330" s="220"/>
      <c r="Q330" s="220"/>
      <c r="R330" s="134"/>
      <c r="T330" s="164" t="s">
        <v>5</v>
      </c>
      <c r="U330" s="43" t="s">
        <v>37</v>
      </c>
      <c r="V330" s="35"/>
      <c r="W330" s="165">
        <f>V330*K330</f>
        <v>0</v>
      </c>
      <c r="X330" s="165">
        <v>0</v>
      </c>
      <c r="Y330" s="165">
        <f>X330*K330</f>
        <v>0</v>
      </c>
      <c r="Z330" s="165">
        <v>0</v>
      </c>
      <c r="AA330" s="166">
        <f>Z330*K330</f>
        <v>0</v>
      </c>
      <c r="AR330" s="18" t="s">
        <v>250</v>
      </c>
      <c r="AT330" s="18" t="s">
        <v>138</v>
      </c>
      <c r="AU330" s="18" t="s">
        <v>80</v>
      </c>
      <c r="AY330" s="18" t="s">
        <v>137</v>
      </c>
      <c r="BE330" s="105">
        <f>IF(U330="základní",N330,0)</f>
        <v>0</v>
      </c>
      <c r="BF330" s="105">
        <f>IF(U330="snížená",N330,0)</f>
        <v>0</v>
      </c>
      <c r="BG330" s="105">
        <f>IF(U330="zákl. přenesená",N330,0)</f>
        <v>0</v>
      </c>
      <c r="BH330" s="105">
        <f>IF(U330="sníž. přenesená",N330,0)</f>
        <v>0</v>
      </c>
      <c r="BI330" s="105">
        <f>IF(U330="nulová",N330,0)</f>
        <v>0</v>
      </c>
      <c r="BJ330" s="18" t="s">
        <v>80</v>
      </c>
      <c r="BK330" s="105">
        <f>ROUND(L330*K330,1)</f>
        <v>0</v>
      </c>
      <c r="BL330" s="18" t="s">
        <v>250</v>
      </c>
      <c r="BM330" s="18" t="s">
        <v>968</v>
      </c>
    </row>
    <row r="331" spans="2:65" s="1" customFormat="1" ht="25.5" customHeight="1">
      <c r="B331" s="131"/>
      <c r="C331" s="160" t="s">
        <v>969</v>
      </c>
      <c r="D331" s="160" t="s">
        <v>138</v>
      </c>
      <c r="E331" s="161" t="s">
        <v>257</v>
      </c>
      <c r="F331" s="218" t="s">
        <v>258</v>
      </c>
      <c r="G331" s="218"/>
      <c r="H331" s="218"/>
      <c r="I331" s="218"/>
      <c r="J331" s="162" t="s">
        <v>212</v>
      </c>
      <c r="K331" s="163">
        <v>1</v>
      </c>
      <c r="L331" s="219">
        <v>0</v>
      </c>
      <c r="M331" s="219"/>
      <c r="N331" s="220">
        <f>ROUND(L331*K331,1)</f>
        <v>0</v>
      </c>
      <c r="O331" s="220"/>
      <c r="P331" s="220"/>
      <c r="Q331" s="220"/>
      <c r="R331" s="134"/>
      <c r="T331" s="164" t="s">
        <v>5</v>
      </c>
      <c r="U331" s="43" t="s">
        <v>37</v>
      </c>
      <c r="V331" s="35"/>
      <c r="W331" s="165">
        <f>V331*K331</f>
        <v>0</v>
      </c>
      <c r="X331" s="165">
        <v>0</v>
      </c>
      <c r="Y331" s="165">
        <f>X331*K331</f>
        <v>0</v>
      </c>
      <c r="Z331" s="165">
        <v>0</v>
      </c>
      <c r="AA331" s="166">
        <f>Z331*K331</f>
        <v>0</v>
      </c>
      <c r="AR331" s="18" t="s">
        <v>250</v>
      </c>
      <c r="AT331" s="18" t="s">
        <v>138</v>
      </c>
      <c r="AU331" s="18" t="s">
        <v>80</v>
      </c>
      <c r="AY331" s="18" t="s">
        <v>137</v>
      </c>
      <c r="BE331" s="105">
        <f>IF(U331="základní",N331,0)</f>
        <v>0</v>
      </c>
      <c r="BF331" s="105">
        <f>IF(U331="snížená",N331,0)</f>
        <v>0</v>
      </c>
      <c r="BG331" s="105">
        <f>IF(U331="zákl. přenesená",N331,0)</f>
        <v>0</v>
      </c>
      <c r="BH331" s="105">
        <f>IF(U331="sníž. přenesená",N331,0)</f>
        <v>0</v>
      </c>
      <c r="BI331" s="105">
        <f>IF(U331="nulová",N331,0)</f>
        <v>0</v>
      </c>
      <c r="BJ331" s="18" t="s">
        <v>80</v>
      </c>
      <c r="BK331" s="105">
        <f>ROUND(L331*K331,1)</f>
        <v>0</v>
      </c>
      <c r="BL331" s="18" t="s">
        <v>250</v>
      </c>
      <c r="BM331" s="18" t="s">
        <v>970</v>
      </c>
    </row>
    <row r="332" spans="2:65" s="1" customFormat="1" ht="16.5" customHeight="1">
      <c r="B332" s="131"/>
      <c r="C332" s="160" t="s">
        <v>971</v>
      </c>
      <c r="D332" s="160" t="s">
        <v>138</v>
      </c>
      <c r="E332" s="161" t="s">
        <v>261</v>
      </c>
      <c r="F332" s="218" t="s">
        <v>262</v>
      </c>
      <c r="G332" s="218"/>
      <c r="H332" s="218"/>
      <c r="I332" s="218"/>
      <c r="J332" s="162" t="s">
        <v>212</v>
      </c>
      <c r="K332" s="163">
        <v>1</v>
      </c>
      <c r="L332" s="219">
        <v>0</v>
      </c>
      <c r="M332" s="219"/>
      <c r="N332" s="220">
        <f>ROUND(L332*K332,1)</f>
        <v>0</v>
      </c>
      <c r="O332" s="220"/>
      <c r="P332" s="220"/>
      <c r="Q332" s="220"/>
      <c r="R332" s="134"/>
      <c r="T332" s="164" t="s">
        <v>5</v>
      </c>
      <c r="U332" s="43" t="s">
        <v>37</v>
      </c>
      <c r="V332" s="35"/>
      <c r="W332" s="165">
        <f>V332*K332</f>
        <v>0</v>
      </c>
      <c r="X332" s="165">
        <v>0</v>
      </c>
      <c r="Y332" s="165">
        <f>X332*K332</f>
        <v>0</v>
      </c>
      <c r="Z332" s="165">
        <v>0</v>
      </c>
      <c r="AA332" s="166">
        <f>Z332*K332</f>
        <v>0</v>
      </c>
      <c r="AR332" s="18" t="s">
        <v>250</v>
      </c>
      <c r="AT332" s="18" t="s">
        <v>138</v>
      </c>
      <c r="AU332" s="18" t="s">
        <v>80</v>
      </c>
      <c r="AY332" s="18" t="s">
        <v>137</v>
      </c>
      <c r="BE332" s="105">
        <f>IF(U332="základní",N332,0)</f>
        <v>0</v>
      </c>
      <c r="BF332" s="105">
        <f>IF(U332="snížená",N332,0)</f>
        <v>0</v>
      </c>
      <c r="BG332" s="105">
        <f>IF(U332="zákl. přenesená",N332,0)</f>
        <v>0</v>
      </c>
      <c r="BH332" s="105">
        <f>IF(U332="sníž. přenesená",N332,0)</f>
        <v>0</v>
      </c>
      <c r="BI332" s="105">
        <f>IF(U332="nulová",N332,0)</f>
        <v>0</v>
      </c>
      <c r="BJ332" s="18" t="s">
        <v>80</v>
      </c>
      <c r="BK332" s="105">
        <f>ROUND(L332*K332,1)</f>
        <v>0</v>
      </c>
      <c r="BL332" s="18" t="s">
        <v>250</v>
      </c>
      <c r="BM332" s="18" t="s">
        <v>972</v>
      </c>
    </row>
    <row r="333" spans="2:63" s="1" customFormat="1" ht="49.9" customHeight="1">
      <c r="B333" s="34"/>
      <c r="C333" s="35"/>
      <c r="D333" s="151" t="s">
        <v>264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221">
        <f>BK333</f>
        <v>0</v>
      </c>
      <c r="O333" s="222"/>
      <c r="P333" s="222"/>
      <c r="Q333" s="222"/>
      <c r="R333" s="36"/>
      <c r="T333" s="172"/>
      <c r="U333" s="55"/>
      <c r="V333" s="55"/>
      <c r="W333" s="55"/>
      <c r="X333" s="55"/>
      <c r="Y333" s="55"/>
      <c r="Z333" s="55"/>
      <c r="AA333" s="57"/>
      <c r="AT333" s="18" t="s">
        <v>71</v>
      </c>
      <c r="AU333" s="18" t="s">
        <v>72</v>
      </c>
      <c r="AY333" s="18" t="s">
        <v>265</v>
      </c>
      <c r="BK333" s="105">
        <v>0</v>
      </c>
    </row>
    <row r="334" spans="2:18" s="1" customFormat="1" ht="6.95" customHeight="1">
      <c r="B334" s="58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60"/>
    </row>
  </sheetData>
  <mergeCells count="659">
    <mergeCell ref="F299:I299"/>
    <mergeCell ref="F300:I300"/>
    <mergeCell ref="F301:I301"/>
    <mergeCell ref="F302:I302"/>
    <mergeCell ref="F303:I303"/>
    <mergeCell ref="F304:I304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N293:Q293"/>
    <mergeCell ref="N294:Q294"/>
    <mergeCell ref="N295:Q295"/>
    <mergeCell ref="N296:Q296"/>
    <mergeCell ref="N297:Q297"/>
    <mergeCell ref="N298:Q298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N292:Q292"/>
    <mergeCell ref="F284:I284"/>
    <mergeCell ref="F285:I285"/>
    <mergeCell ref="F286:I286"/>
    <mergeCell ref="F287:I287"/>
    <mergeCell ref="F288:I288"/>
    <mergeCell ref="F289:I289"/>
    <mergeCell ref="F290:I290"/>
    <mergeCell ref="L276:M276"/>
    <mergeCell ref="L277:M277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N278:Q278"/>
    <mergeCell ref="N279:Q279"/>
    <mergeCell ref="N280:Q280"/>
    <mergeCell ref="N281:Q281"/>
    <mergeCell ref="N282:Q282"/>
    <mergeCell ref="N283:Q283"/>
    <mergeCell ref="N269:Q269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N268:Q268"/>
    <mergeCell ref="N270:Q270"/>
    <mergeCell ref="N271:Q271"/>
    <mergeCell ref="N272:Q272"/>
    <mergeCell ref="N273:Q273"/>
    <mergeCell ref="N274:Q274"/>
    <mergeCell ref="N275:Q275"/>
    <mergeCell ref="N276:Q276"/>
    <mergeCell ref="N277:Q277"/>
    <mergeCell ref="F268:I268"/>
    <mergeCell ref="F270:I270"/>
    <mergeCell ref="F271:I271"/>
    <mergeCell ref="F272:I272"/>
    <mergeCell ref="F273:I273"/>
    <mergeCell ref="F274:I274"/>
    <mergeCell ref="F275:I275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70:M270"/>
    <mergeCell ref="L271:M271"/>
    <mergeCell ref="L272:M272"/>
    <mergeCell ref="L273:M273"/>
    <mergeCell ref="L274:M274"/>
    <mergeCell ref="L275:M275"/>
    <mergeCell ref="N262:Q262"/>
    <mergeCell ref="N263:Q263"/>
    <mergeCell ref="N264:Q264"/>
    <mergeCell ref="N265:Q265"/>
    <mergeCell ref="N266:Q266"/>
    <mergeCell ref="N267:Q267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F253:I253"/>
    <mergeCell ref="F254:I254"/>
    <mergeCell ref="F255:I255"/>
    <mergeCell ref="F256:I256"/>
    <mergeCell ref="F257:I257"/>
    <mergeCell ref="F258:I258"/>
    <mergeCell ref="F259:I259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N247:Q247"/>
    <mergeCell ref="N248:Q248"/>
    <mergeCell ref="N249:Q249"/>
    <mergeCell ref="N250:Q250"/>
    <mergeCell ref="N251:Q251"/>
    <mergeCell ref="N252:Q252"/>
    <mergeCell ref="N239:Q239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N237:Q237"/>
    <mergeCell ref="N238:Q238"/>
    <mergeCell ref="N240:Q240"/>
    <mergeCell ref="N241:Q241"/>
    <mergeCell ref="N242:Q242"/>
    <mergeCell ref="N243:Q243"/>
    <mergeCell ref="N244:Q244"/>
    <mergeCell ref="N245:Q245"/>
    <mergeCell ref="N246:Q246"/>
    <mergeCell ref="F237:I237"/>
    <mergeCell ref="F238:I238"/>
    <mergeCell ref="F240:I240"/>
    <mergeCell ref="F241:I241"/>
    <mergeCell ref="F242:I242"/>
    <mergeCell ref="F243:I243"/>
    <mergeCell ref="F244:I244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40:M240"/>
    <mergeCell ref="L241:M241"/>
    <mergeCell ref="L242:M242"/>
    <mergeCell ref="L243:M243"/>
    <mergeCell ref="L244:M244"/>
    <mergeCell ref="N231:Q231"/>
    <mergeCell ref="N232:Q232"/>
    <mergeCell ref="N233:Q233"/>
    <mergeCell ref="N234:Q234"/>
    <mergeCell ref="N235:Q235"/>
    <mergeCell ref="N236:Q236"/>
    <mergeCell ref="N225:Q225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N221:Q221"/>
    <mergeCell ref="N222:Q222"/>
    <mergeCell ref="N223:Q223"/>
    <mergeCell ref="N224:Q224"/>
    <mergeCell ref="N226:Q226"/>
    <mergeCell ref="N227:Q227"/>
    <mergeCell ref="N228:Q228"/>
    <mergeCell ref="N229:Q229"/>
    <mergeCell ref="N230:Q230"/>
    <mergeCell ref="F221:I221"/>
    <mergeCell ref="F222:I222"/>
    <mergeCell ref="F223:I223"/>
    <mergeCell ref="F224:I224"/>
    <mergeCell ref="F226:I226"/>
    <mergeCell ref="F227:I227"/>
    <mergeCell ref="F228:I228"/>
    <mergeCell ref="L212:M212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6:M226"/>
    <mergeCell ref="L227:M227"/>
    <mergeCell ref="L228:M228"/>
    <mergeCell ref="N215:Q215"/>
    <mergeCell ref="N216:Q216"/>
    <mergeCell ref="N217:Q217"/>
    <mergeCell ref="N218:Q218"/>
    <mergeCell ref="N219:Q219"/>
    <mergeCell ref="N220:Q220"/>
    <mergeCell ref="N213:Q213"/>
    <mergeCell ref="F212:I212"/>
    <mergeCell ref="F214:I214"/>
    <mergeCell ref="F215:I215"/>
    <mergeCell ref="F216:I216"/>
    <mergeCell ref="F217:I217"/>
    <mergeCell ref="F218:I218"/>
    <mergeCell ref="F219:I219"/>
    <mergeCell ref="F220:I220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4:Q214"/>
    <mergeCell ref="F205:I205"/>
    <mergeCell ref="F206:I206"/>
    <mergeCell ref="F207:I207"/>
    <mergeCell ref="F208:I208"/>
    <mergeCell ref="F209:I209"/>
    <mergeCell ref="F210:I210"/>
    <mergeCell ref="F211:I211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N199:Q199"/>
    <mergeCell ref="N200:Q200"/>
    <mergeCell ref="N201:Q201"/>
    <mergeCell ref="N202:Q202"/>
    <mergeCell ref="N203:Q203"/>
    <mergeCell ref="N204:Q204"/>
    <mergeCell ref="N191:Q191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N189:Q189"/>
    <mergeCell ref="N190:Q190"/>
    <mergeCell ref="N192:Q192"/>
    <mergeCell ref="N193:Q193"/>
    <mergeCell ref="N194:Q194"/>
    <mergeCell ref="N195:Q195"/>
    <mergeCell ref="N196:Q196"/>
    <mergeCell ref="N197:Q197"/>
    <mergeCell ref="N198:Q198"/>
    <mergeCell ref="F189:I189"/>
    <mergeCell ref="F190:I190"/>
    <mergeCell ref="F192:I192"/>
    <mergeCell ref="F193:I193"/>
    <mergeCell ref="F194:I194"/>
    <mergeCell ref="F195:I195"/>
    <mergeCell ref="F196:I196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2:M192"/>
    <mergeCell ref="L193:M193"/>
    <mergeCell ref="L194:M194"/>
    <mergeCell ref="L195:M195"/>
    <mergeCell ref="L196:M196"/>
    <mergeCell ref="N184:Q184"/>
    <mergeCell ref="N185:Q185"/>
    <mergeCell ref="N186:Q186"/>
    <mergeCell ref="N187:Q187"/>
    <mergeCell ref="N188:Q188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F175:I175"/>
    <mergeCell ref="F176:I176"/>
    <mergeCell ref="F177:I177"/>
    <mergeCell ref="F178:I178"/>
    <mergeCell ref="F179:I179"/>
    <mergeCell ref="F180:I180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F166:I166"/>
    <mergeCell ref="F167:I167"/>
    <mergeCell ref="F168:I168"/>
    <mergeCell ref="F171:I171"/>
    <mergeCell ref="F172:I172"/>
    <mergeCell ref="F173:I173"/>
    <mergeCell ref="F174:I174"/>
    <mergeCell ref="N168:Q168"/>
    <mergeCell ref="N169:Q169"/>
    <mergeCell ref="N170:Q170"/>
    <mergeCell ref="N171:Q171"/>
    <mergeCell ref="N172:Q172"/>
    <mergeCell ref="N173:Q173"/>
    <mergeCell ref="N174:Q174"/>
    <mergeCell ref="N143:Q143"/>
    <mergeCell ref="N146:Q146"/>
    <mergeCell ref="N147:Q147"/>
    <mergeCell ref="N148:Q148"/>
    <mergeCell ref="N149:Q149"/>
    <mergeCell ref="N150:Q150"/>
    <mergeCell ref="N152:Q152"/>
    <mergeCell ref="F169:I169"/>
    <mergeCell ref="F170:I170"/>
    <mergeCell ref="N153:Q153"/>
    <mergeCell ref="N154:Q154"/>
    <mergeCell ref="N155:Q155"/>
    <mergeCell ref="N156:Q156"/>
    <mergeCell ref="N144:Q144"/>
    <mergeCell ref="N151:Q151"/>
    <mergeCell ref="N159:Q159"/>
    <mergeCell ref="N160:Q160"/>
    <mergeCell ref="N161:Q161"/>
    <mergeCell ref="N158:Q158"/>
    <mergeCell ref="N157:Q157"/>
    <mergeCell ref="N145:Q145"/>
    <mergeCell ref="N162:Q162"/>
    <mergeCell ref="N163:Q163"/>
    <mergeCell ref="N164:Q164"/>
    <mergeCell ref="N165:Q165"/>
    <mergeCell ref="N166:Q166"/>
    <mergeCell ref="N167:Q167"/>
    <mergeCell ref="F159:I159"/>
    <mergeCell ref="F160:I160"/>
    <mergeCell ref="F161:I161"/>
    <mergeCell ref="F162:I162"/>
    <mergeCell ref="F163:I163"/>
    <mergeCell ref="F164:I164"/>
    <mergeCell ref="F165:I165"/>
    <mergeCell ref="L160:M160"/>
    <mergeCell ref="L161:M161"/>
    <mergeCell ref="L162:M162"/>
    <mergeCell ref="L163:M163"/>
    <mergeCell ref="L164:M164"/>
    <mergeCell ref="L165:M165"/>
    <mergeCell ref="L150:M150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F150:I150"/>
    <mergeCell ref="F152:I152"/>
    <mergeCell ref="F153:I153"/>
    <mergeCell ref="F154:I154"/>
    <mergeCell ref="F155:I155"/>
    <mergeCell ref="F156:I156"/>
    <mergeCell ref="F157:I157"/>
    <mergeCell ref="F158:I158"/>
    <mergeCell ref="F142:I142"/>
    <mergeCell ref="F143:I143"/>
    <mergeCell ref="F145:I145"/>
    <mergeCell ref="F146:I146"/>
    <mergeCell ref="F147:I147"/>
    <mergeCell ref="F148:I148"/>
    <mergeCell ref="F149:I149"/>
    <mergeCell ref="L143:M143"/>
    <mergeCell ref="L145:M145"/>
    <mergeCell ref="L146:M146"/>
    <mergeCell ref="L147:M147"/>
    <mergeCell ref="L148:M148"/>
    <mergeCell ref="L149:M149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L134:M134"/>
    <mergeCell ref="L139:M139"/>
    <mergeCell ref="L135:M135"/>
    <mergeCell ref="L136:M136"/>
    <mergeCell ref="L137:M137"/>
    <mergeCell ref="L138:M138"/>
    <mergeCell ref="L140:M140"/>
    <mergeCell ref="L141:M141"/>
    <mergeCell ref="L142:M142"/>
    <mergeCell ref="N142:Q142"/>
    <mergeCell ref="F134:I134"/>
    <mergeCell ref="F137:I137"/>
    <mergeCell ref="F136:I136"/>
    <mergeCell ref="F135:I135"/>
    <mergeCell ref="F138:I138"/>
    <mergeCell ref="F139:I139"/>
    <mergeCell ref="F140:I140"/>
    <mergeCell ref="F141:I141"/>
    <mergeCell ref="F128:I128"/>
    <mergeCell ref="N129:Q129"/>
    <mergeCell ref="N130:Q130"/>
    <mergeCell ref="N131:Q131"/>
    <mergeCell ref="F132:I132"/>
    <mergeCell ref="F133:I133"/>
    <mergeCell ref="L132:M132"/>
    <mergeCell ref="N132:Q132"/>
    <mergeCell ref="L133:M133"/>
    <mergeCell ref="N133:Q133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L128:M128"/>
    <mergeCell ref="N128:Q128"/>
    <mergeCell ref="D109:H109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4:Q104"/>
    <mergeCell ref="N105:Q105"/>
    <mergeCell ref="N106:Q106"/>
    <mergeCell ref="N107:Q107"/>
    <mergeCell ref="N108:Q108"/>
    <mergeCell ref="N109:Q109"/>
    <mergeCell ref="E15:L15"/>
    <mergeCell ref="O15:P15"/>
    <mergeCell ref="O17:P17"/>
    <mergeCell ref="O18:P18"/>
    <mergeCell ref="O20:P20"/>
    <mergeCell ref="O21:P21"/>
    <mergeCell ref="E24:L24"/>
    <mergeCell ref="C76:Q76"/>
    <mergeCell ref="F79:P79"/>
    <mergeCell ref="F78:P78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F314:I314"/>
    <mergeCell ref="N299:Q299"/>
    <mergeCell ref="N300:Q300"/>
    <mergeCell ref="H34:J34"/>
    <mergeCell ref="M34:P34"/>
    <mergeCell ref="H35:J35"/>
    <mergeCell ref="M35:P35"/>
    <mergeCell ref="H36:J36"/>
    <mergeCell ref="M36:P36"/>
    <mergeCell ref="L38:P3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D107:H107"/>
    <mergeCell ref="D105:H105"/>
    <mergeCell ref="D106:H106"/>
    <mergeCell ref="D108:H108"/>
    <mergeCell ref="N316:Q316"/>
    <mergeCell ref="N320:Q320"/>
    <mergeCell ref="N323:Q323"/>
    <mergeCell ref="S2:AC2"/>
    <mergeCell ref="M27:P27"/>
    <mergeCell ref="M28:P28"/>
    <mergeCell ref="M30:P30"/>
    <mergeCell ref="H32:J32"/>
    <mergeCell ref="M32:P32"/>
    <mergeCell ref="H33:J33"/>
    <mergeCell ref="M33:P33"/>
    <mergeCell ref="N315:Q315"/>
    <mergeCell ref="F315:I315"/>
    <mergeCell ref="N309:Q309"/>
    <mergeCell ref="N310:Q310"/>
    <mergeCell ref="N311:Q311"/>
    <mergeCell ref="N312:Q312"/>
    <mergeCell ref="N313:Q313"/>
    <mergeCell ref="N314:Q314"/>
    <mergeCell ref="N305:Q305"/>
    <mergeCell ref="F310:I310"/>
    <mergeCell ref="F311:I311"/>
    <mergeCell ref="F312:I312"/>
    <mergeCell ref="F313:I313"/>
    <mergeCell ref="F317:I317"/>
    <mergeCell ref="F318:I318"/>
    <mergeCell ref="F319:I319"/>
    <mergeCell ref="F321:I321"/>
    <mergeCell ref="F322:I322"/>
    <mergeCell ref="L306:M306"/>
    <mergeCell ref="L308:M308"/>
    <mergeCell ref="L307:M307"/>
    <mergeCell ref="L309:M309"/>
    <mergeCell ref="L310:M310"/>
    <mergeCell ref="L311:M311"/>
    <mergeCell ref="L312:M312"/>
    <mergeCell ref="L313:M313"/>
    <mergeCell ref="L314:M314"/>
    <mergeCell ref="L315:M315"/>
    <mergeCell ref="L317:M317"/>
    <mergeCell ref="L318:M318"/>
    <mergeCell ref="L319:M319"/>
    <mergeCell ref="L321:M321"/>
    <mergeCell ref="L322:M322"/>
    <mergeCell ref="F306:I306"/>
    <mergeCell ref="F308:I308"/>
    <mergeCell ref="F307:I307"/>
    <mergeCell ref="F309:I309"/>
    <mergeCell ref="N301:Q301"/>
    <mergeCell ref="N302:Q302"/>
    <mergeCell ref="N303:Q303"/>
    <mergeCell ref="N304:Q304"/>
    <mergeCell ref="N306:Q306"/>
    <mergeCell ref="N307:Q307"/>
    <mergeCell ref="N308:Q308"/>
    <mergeCell ref="N333:Q333"/>
    <mergeCell ref="L325:M325"/>
    <mergeCell ref="L324:M324"/>
    <mergeCell ref="L326:M326"/>
    <mergeCell ref="L327:M327"/>
    <mergeCell ref="L328:M328"/>
    <mergeCell ref="L330:M330"/>
    <mergeCell ref="L331:M331"/>
    <mergeCell ref="L332:M332"/>
    <mergeCell ref="N327:Q327"/>
    <mergeCell ref="N328:Q328"/>
    <mergeCell ref="N317:Q317"/>
    <mergeCell ref="N318:Q318"/>
    <mergeCell ref="N319:Q319"/>
    <mergeCell ref="N321:Q321"/>
    <mergeCell ref="N322:Q322"/>
    <mergeCell ref="N324:Q324"/>
    <mergeCell ref="F325:I325"/>
    <mergeCell ref="F324:I324"/>
    <mergeCell ref="F326:I326"/>
    <mergeCell ref="F327:I327"/>
    <mergeCell ref="F328:I328"/>
    <mergeCell ref="F330:I330"/>
    <mergeCell ref="F331:I331"/>
    <mergeCell ref="F332:I332"/>
    <mergeCell ref="N332:Q332"/>
    <mergeCell ref="N330:Q330"/>
    <mergeCell ref="N331:Q331"/>
    <mergeCell ref="N329:Q329"/>
    <mergeCell ref="N325:Q325"/>
    <mergeCell ref="N326:Q326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Riesner</dc:creator>
  <cp:keywords/>
  <dc:description/>
  <cp:lastModifiedBy>CHVALINA Pavel, Ing.</cp:lastModifiedBy>
  <dcterms:created xsi:type="dcterms:W3CDTF">2019-01-10T12:27:04Z</dcterms:created>
  <dcterms:modified xsi:type="dcterms:W3CDTF">2020-05-13T11:07:23Z</dcterms:modified>
  <cp:category/>
  <cp:version/>
  <cp:contentType/>
  <cp:contentStatus/>
</cp:coreProperties>
</file>