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Pol!$A$1:$H$24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24" i="12"/>
  <c r="F39" i="1" s="1"/>
  <c r="Q24" i="12"/>
  <c r="G39" i="1" s="1"/>
  <c r="G9" i="12"/>
  <c r="G10"/>
  <c r="G11"/>
  <c r="G12"/>
  <c r="G13"/>
  <c r="G14"/>
  <c r="G15"/>
  <c r="G16"/>
  <c r="G17"/>
  <c r="G18"/>
  <c r="G19"/>
  <c r="G20"/>
  <c r="G21"/>
  <c r="G22"/>
  <c r="I20" i="1"/>
  <c r="I19"/>
  <c r="I18"/>
  <c r="I16"/>
  <c r="G27"/>
  <c r="F40"/>
  <c r="G23" s="1"/>
  <c r="G40"/>
  <c r="H40"/>
  <c r="I40"/>
  <c r="J39" s="1"/>
  <c r="J40"/>
  <c r="J28"/>
  <c r="J26"/>
  <c r="G38"/>
  <c r="F38"/>
  <c r="H32"/>
  <c r="J23"/>
  <c r="J24"/>
  <c r="J25"/>
  <c r="J27"/>
  <c r="E24"/>
  <c r="E26"/>
  <c r="H39" l="1"/>
  <c r="I39" s="1"/>
  <c r="G24"/>
  <c r="G28"/>
  <c r="G8" i="12"/>
  <c r="I47" i="1" l="1"/>
  <c r="G24" i="12"/>
  <c r="I17" i="1" l="1"/>
  <c r="I21" s="1"/>
  <c r="G25" s="1"/>
  <c r="I48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<sst xmlns="http://schemas.openxmlformats.org/spreadsheetml/2006/main" count="172" uniqueCount="108">
  <si>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</si>
  <si>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</si>
  <si>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</si>
  <si>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</si>
  <si>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</si>
  <si>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</si>
  <si>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</si>
  <si>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</si>
  <si>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</si>
  <si>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</si>
  <si>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</si>
  <si>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</si>
  <si>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</si>
  <si>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</si>
  <si>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</si>
  <si>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</si>
  <si>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</si>
  <si>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</si>
  <si>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</si>
  <si>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</si>
  <si>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</si>
  <si>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</si>
  <si>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</si>
  <si>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</si>
  <si>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</si>
  <si>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</si>
  <si>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</si>
  <si>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</si>
  <si>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</si>
  <si>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</si>
  <si>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</si>
  <si>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</si>
  <si>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</si>
  <si>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</si>
  <si>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</si>
  <si>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</si>
  <si>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</si>
  <si>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</si>
  <si>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</si>
  <si>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</si>
  <si>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Fasáda JmK - ZTI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</si>
  <si>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</si>
  <si>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</si>
  <si>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</si>
  <si>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</si>
  <si>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</si>
  <si>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</si>
  <si>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</si>
  <si>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</si>
  <si>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</si>
  <si>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</si>
  <si>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</si>
  <si>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</si>
  <si>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</si>
  <si>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</si>
  <si>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</si>
  <si>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</si>
  <si>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</si>
  <si>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</si>
  <si>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</si>
  <si>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</si>
  <si>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</si>
  <si>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</si>
  <si>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</si>
  <si>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</si>
  <si>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</si>
  <si>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721176144R00</t>
  </si>
  <si>
    <t>Potrubí HT dešťové (svislé) D 75 x 1,9 mm</t>
  </si>
  <si>
    <t>m</t>
  </si>
  <si>
    <t>POL1_0</t>
  </si>
  <si>
    <t>721176145R00</t>
  </si>
  <si>
    <t>Potrubí HT dešťové (svislé) D 110 x 2,7 mm</t>
  </si>
  <si>
    <t>28615367.AR</t>
  </si>
  <si>
    <t>Odbočka HTEA D 110/ 75 mm 87,5° PP</t>
  </si>
  <si>
    <t>kus</t>
  </si>
  <si>
    <t>POL3_0</t>
  </si>
  <si>
    <t>28615292.AR</t>
  </si>
  <si>
    <t>Koleno HTB D 70 mm 45° PP</t>
  </si>
  <si>
    <t>28615297.AR</t>
  </si>
  <si>
    <t>Koleno HTB D 110 mm 45° PP</t>
  </si>
  <si>
    <t>28615298.AR</t>
  </si>
  <si>
    <t>Koleno HTB D 110 mm 67° PP</t>
  </si>
  <si>
    <t>28615299.AR</t>
  </si>
  <si>
    <t>Koleno HTB D 110 mm 87° PP</t>
  </si>
  <si>
    <t>28615404.AR</t>
  </si>
  <si>
    <t>Redukce nesouosá HTR DN 100/  70 mm PP</t>
  </si>
  <si>
    <t>28656166R</t>
  </si>
  <si>
    <t>Odbočka kanalizační odolná PPKGEA DN 200/110mm 45°</t>
  </si>
  <si>
    <t>721223510RT1</t>
  </si>
  <si>
    <t>Vtok balkónový a terasový se suchou klapkou HL 80, mřížka nerez 115x115 mm, odpad D 50/75 mm</t>
  </si>
  <si>
    <t>722181234RY7</t>
  </si>
  <si>
    <t>Izolace návleková MIRELON PET tl. stěny 20 mm, vnitřní průměr 89 mm</t>
  </si>
  <si>
    <t>28615443.AR</t>
  </si>
  <si>
    <t>Kus čisticí HTRE D 110 mm PP</t>
  </si>
  <si>
    <t>721290111R00</t>
  </si>
  <si>
    <t>Zkouška těsnosti kanalizace vodou DN 125</t>
  </si>
  <si>
    <t>998721204R00</t>
  </si>
  <si>
    <t>Přesun hmot pro vnitřní kanalizaci, výšky do 36 m</t>
  </si>
  <si>
    <t/>
  </si>
  <si>
    <t>SUM</t>
  </si>
  <si>
    <t>RTS_II/2018</t>
  </si>
  <si>
    <t>Budova na adrese Žerotínovo náměstí 1, Brno</t>
  </si>
  <si>
    <t>Obnova historické fasády a schodiště</t>
  </si>
  <si>
    <t>ZTI</t>
  </si>
  <si>
    <t>CPV : 45211360-0</t>
  </si>
  <si>
    <t>CZ - CC : 122012</t>
  </si>
  <si>
    <t>JKSO : 801.61</t>
  </si>
  <si>
    <t>Položkový soupis prací, dodávek a služeb</t>
  </si>
</sst>
</file>

<file path=xl/styles.xml><?xml version="1.0" encoding="utf-8"?>
<styleSheet xmlns="http://schemas.openxmlformats.org/spreadsheetml/2006/main"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7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0" fillId="0" borderId="6" xfId="0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4" borderId="38" xfId="0" applyNumberFormat="1" applyFont="1" applyFill="1" applyBorder="1" applyAlignment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abSelected="1" view="pageBreakPreview" topLeftCell="B1" zoomScale="75" zoomScaleNormal="100" zoomScaleSheetLayoutView="75" workbookViewId="0">
      <selection activeCell="M21" sqref="M2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193" t="s">
        <v>107</v>
      </c>
      <c r="C1" s="194"/>
      <c r="D1" s="194"/>
      <c r="E1" s="194"/>
      <c r="F1" s="194"/>
      <c r="G1" s="194"/>
      <c r="H1" s="194"/>
      <c r="I1" s="194"/>
      <c r="J1" s="195"/>
    </row>
    <row r="2" spans="1:15" ht="23.25" customHeight="1">
      <c r="A2" s="4"/>
      <c r="B2" s="80" t="s">
        <v>36</v>
      </c>
      <c r="C2" s="81"/>
      <c r="D2" s="207" t="s">
        <v>101</v>
      </c>
      <c r="E2" s="208"/>
      <c r="F2" s="208"/>
      <c r="G2" s="208"/>
      <c r="H2" s="208"/>
      <c r="I2" s="208"/>
      <c r="J2" s="209"/>
      <c r="O2" s="2"/>
    </row>
    <row r="3" spans="1:15" ht="23.25" customHeight="1">
      <c r="A3" s="4"/>
      <c r="B3" s="82" t="s">
        <v>38</v>
      </c>
      <c r="C3" s="83"/>
      <c r="D3" s="200" t="s">
        <v>102</v>
      </c>
      <c r="E3" s="201"/>
      <c r="F3" s="201"/>
      <c r="G3" s="201"/>
      <c r="H3" s="201"/>
      <c r="I3" s="201"/>
      <c r="J3" s="202"/>
    </row>
    <row r="4" spans="1:15" ht="23.25" customHeight="1">
      <c r="A4" s="4"/>
      <c r="B4" s="84" t="s">
        <v>39</v>
      </c>
      <c r="C4" s="85"/>
      <c r="D4" s="203" t="s">
        <v>103</v>
      </c>
      <c r="E4" s="204"/>
      <c r="F4" s="204"/>
      <c r="G4" s="204"/>
      <c r="H4" s="204"/>
      <c r="I4" s="204"/>
      <c r="J4" s="205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" t="s">
        <v>104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" t="s">
        <v>105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79" t="s">
        <v>106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11"/>
      <c r="E11" s="211"/>
      <c r="F11" s="211"/>
      <c r="G11" s="211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198"/>
      <c r="E12" s="198"/>
      <c r="F12" s="198"/>
      <c r="G12" s="198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199"/>
      <c r="E13" s="199"/>
      <c r="F13" s="199"/>
      <c r="G13" s="199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10"/>
      <c r="F15" s="210"/>
      <c r="G15" s="196"/>
      <c r="H15" s="196"/>
      <c r="I15" s="196" t="s">
        <v>28</v>
      </c>
      <c r="J15" s="197"/>
    </row>
    <row r="16" spans="1:15" ht="23.25" customHeight="1">
      <c r="A16" s="129" t="s">
        <v>23</v>
      </c>
      <c r="B16" s="130" t="s">
        <v>23</v>
      </c>
      <c r="C16" s="57"/>
      <c r="D16" s="58"/>
      <c r="E16" s="186"/>
      <c r="F16" s="192"/>
      <c r="G16" s="186"/>
      <c r="H16" s="192"/>
      <c r="I16" s="186">
        <f>SUMIF(F47:F47,A16,I47:I47)+SUMIF(F47:F47,"PSU",I47:I47)</f>
        <v>0</v>
      </c>
      <c r="J16" s="187"/>
    </row>
    <row r="17" spans="1:10" ht="23.25" customHeight="1">
      <c r="A17" s="129" t="s">
        <v>24</v>
      </c>
      <c r="B17" s="130" t="s">
        <v>24</v>
      </c>
      <c r="C17" s="57"/>
      <c r="D17" s="58"/>
      <c r="E17" s="186"/>
      <c r="F17" s="192"/>
      <c r="G17" s="186"/>
      <c r="H17" s="192"/>
      <c r="I17" s="186">
        <f>SUMIF(F47:F47,A17,I47:I47)</f>
        <v>0</v>
      </c>
      <c r="J17" s="187"/>
    </row>
    <row r="18" spans="1:10" ht="23.25" customHeight="1">
      <c r="A18" s="129" t="s">
        <v>25</v>
      </c>
      <c r="B18" s="130" t="s">
        <v>25</v>
      </c>
      <c r="C18" s="57"/>
      <c r="D18" s="58"/>
      <c r="E18" s="186"/>
      <c r="F18" s="192"/>
      <c r="G18" s="186"/>
      <c r="H18" s="192"/>
      <c r="I18" s="186">
        <f>SUMIF(F47:F47,A18,I47:I47)</f>
        <v>0</v>
      </c>
      <c r="J18" s="187"/>
    </row>
    <row r="19" spans="1:10" ht="23.25" customHeight="1">
      <c r="A19" s="129" t="s">
        <v>48</v>
      </c>
      <c r="B19" s="130" t="s">
        <v>26</v>
      </c>
      <c r="C19" s="57"/>
      <c r="D19" s="58"/>
      <c r="E19" s="186"/>
      <c r="F19" s="192"/>
      <c r="G19" s="186"/>
      <c r="H19" s="192"/>
      <c r="I19" s="186">
        <f>SUMIF(F47:F47,A19,I47:I47)</f>
        <v>0</v>
      </c>
      <c r="J19" s="187"/>
    </row>
    <row r="20" spans="1:10" ht="23.25" customHeight="1">
      <c r="A20" s="129" t="s">
        <v>49</v>
      </c>
      <c r="B20" s="130" t="s">
        <v>27</v>
      </c>
      <c r="C20" s="57"/>
      <c r="D20" s="58"/>
      <c r="E20" s="186"/>
      <c r="F20" s="192"/>
      <c r="G20" s="186"/>
      <c r="H20" s="192"/>
      <c r="I20" s="186">
        <f>SUMIF(F47:F47,A20,I47:I47)</f>
        <v>0</v>
      </c>
      <c r="J20" s="187"/>
    </row>
    <row r="21" spans="1:10" ht="23.25" customHeight="1">
      <c r="A21" s="4"/>
      <c r="B21" s="73" t="s">
        <v>28</v>
      </c>
      <c r="C21" s="74"/>
      <c r="D21" s="75"/>
      <c r="E21" s="188"/>
      <c r="F21" s="189"/>
      <c r="G21" s="188"/>
      <c r="H21" s="189"/>
      <c r="I21" s="188">
        <f>SUM(I16:J20)</f>
        <v>0</v>
      </c>
      <c r="J21" s="191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184">
        <f>ZakladDPHSniVypocet</f>
        <v>0</v>
      </c>
      <c r="H23" s="185"/>
      <c r="I23" s="185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13">
        <f>ZakladDPHSni*SazbaDPH1/100</f>
        <v>0</v>
      </c>
      <c r="H24" s="214"/>
      <c r="I24" s="214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184">
        <f>I21</f>
        <v>0</v>
      </c>
      <c r="H25" s="185"/>
      <c r="I25" s="185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180">
        <f>ZakladDPHZakl*SazbaDPH2/100</f>
        <v>0</v>
      </c>
      <c r="H26" s="181"/>
      <c r="I26" s="181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182">
        <f>0</f>
        <v>0</v>
      </c>
      <c r="H27" s="182"/>
      <c r="I27" s="182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190">
        <f>ZakladDPHSniVypocet+ZakladDPHZaklVypocet</f>
        <v>0</v>
      </c>
      <c r="H28" s="190"/>
      <c r="I28" s="190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183">
        <f>ZakladDPHSni+DPHSni+ZakladDPHZakl+DPHZakl+Zaokrouhleni</f>
        <v>0</v>
      </c>
      <c r="H29" s="183"/>
      <c r="I29" s="183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43516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12" t="s">
        <v>2</v>
      </c>
      <c r="E35" s="212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0</v>
      </c>
      <c r="B39" s="97" t="s">
        <v>41</v>
      </c>
      <c r="C39" s="215" t="s">
        <v>40</v>
      </c>
      <c r="D39" s="216"/>
      <c r="E39" s="216"/>
      <c r="F39" s="102" t="e">
        <f>Pol!P24</f>
        <v>#REF!</v>
      </c>
      <c r="G39" s="103" t="e">
        <f>Pol!Q24</f>
        <v>#REF!</v>
      </c>
      <c r="H39" s="104" t="e">
        <f>(F39*SazbaDPH1/100)+(G39*SazbaDPH2/100)</f>
        <v>#REF!</v>
      </c>
      <c r="I39" s="104" t="e">
        <f>F39+G39+H39</f>
        <v>#REF!</v>
      </c>
      <c r="J39" s="98" t="str">
        <f>IF(CenaCelkemVypocet=0,"",I39/CenaCelkemVypocet*100)</f>
        <v/>
      </c>
    </row>
    <row r="40" spans="1:10" ht="25.5" hidden="1" customHeight="1">
      <c r="A40" s="91"/>
      <c r="B40" s="217" t="s">
        <v>42</v>
      </c>
      <c r="C40" s="218"/>
      <c r="D40" s="218"/>
      <c r="E40" s="219"/>
      <c r="F40" s="105">
        <f>SUMIF(A39:A39,"=1",F39:F39)</f>
        <v>0</v>
      </c>
      <c r="G40" s="106">
        <f>SUMIF(A39:A39,"=1",G39:G39)</f>
        <v>0</v>
      </c>
      <c r="H40" s="106">
        <f>SUMIF(A39:A39,"=1",H39:H39)</f>
        <v>0</v>
      </c>
      <c r="I40" s="106">
        <f>SUMIF(A39:A39,"=1",I39:I39)</f>
        <v>0</v>
      </c>
      <c r="J40" s="92">
        <f>SUMIF(A39:A39,"=1",J39:J39)</f>
        <v>0</v>
      </c>
    </row>
    <row r="44" spans="1:10" ht="15.75">
      <c r="B44" s="114" t="s">
        <v>44</v>
      </c>
    </row>
    <row r="46" spans="1:10" ht="25.5" customHeight="1">
      <c r="A46" s="115"/>
      <c r="B46" s="118" t="s">
        <v>16</v>
      </c>
      <c r="C46" s="118" t="s">
        <v>5</v>
      </c>
      <c r="D46" s="119"/>
      <c r="E46" s="119"/>
      <c r="F46" s="122" t="s">
        <v>45</v>
      </c>
      <c r="G46" s="122"/>
      <c r="H46" s="122"/>
      <c r="I46" s="220" t="s">
        <v>28</v>
      </c>
      <c r="J46" s="220"/>
    </row>
    <row r="47" spans="1:10" ht="25.5" customHeight="1">
      <c r="A47" s="116"/>
      <c r="B47" s="123" t="s">
        <v>46</v>
      </c>
      <c r="C47" s="222" t="s">
        <v>47</v>
      </c>
      <c r="D47" s="223"/>
      <c r="E47" s="223"/>
      <c r="F47" s="124" t="s">
        <v>24</v>
      </c>
      <c r="G47" s="125"/>
      <c r="H47" s="125"/>
      <c r="I47" s="221">
        <f>Pol!G8</f>
        <v>0</v>
      </c>
      <c r="J47" s="221"/>
    </row>
    <row r="48" spans="1:10" ht="25.5" customHeight="1">
      <c r="A48" s="117"/>
      <c r="B48" s="120" t="s">
        <v>1</v>
      </c>
      <c r="C48" s="120"/>
      <c r="D48" s="121"/>
      <c r="E48" s="121"/>
      <c r="F48" s="126"/>
      <c r="G48" s="127"/>
      <c r="H48" s="127"/>
      <c r="I48" s="206">
        <f>I47</f>
        <v>0</v>
      </c>
      <c r="J48" s="206"/>
    </row>
    <row r="49" spans="6:10">
      <c r="F49" s="128"/>
      <c r="G49" s="90"/>
      <c r="H49" s="128"/>
      <c r="I49" s="90"/>
      <c r="J49" s="90"/>
    </row>
    <row r="50" spans="6:10">
      <c r="F50" s="128"/>
      <c r="G50" s="90"/>
      <c r="H50" s="128"/>
      <c r="I50" s="90"/>
      <c r="J50" s="90"/>
    </row>
    <row r="51" spans="6:10">
      <c r="F51" s="128"/>
      <c r="G51" s="90"/>
      <c r="H51" s="128"/>
      <c r="I51" s="90"/>
      <c r="J51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D4:J4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4" t="s">
        <v>6</v>
      </c>
      <c r="B1" s="224"/>
      <c r="C1" s="225"/>
      <c r="D1" s="224"/>
      <c r="E1" s="224"/>
      <c r="F1" s="224"/>
      <c r="G1" s="224"/>
    </row>
    <row r="2" spans="1:7" ht="24.95" customHeight="1">
      <c r="A2" s="78" t="s">
        <v>37</v>
      </c>
      <c r="B2" s="77"/>
      <c r="C2" s="226"/>
      <c r="D2" s="226"/>
      <c r="E2" s="226"/>
      <c r="F2" s="226"/>
      <c r="G2" s="227"/>
    </row>
    <row r="3" spans="1:7" ht="24.95" hidden="1" customHeight="1">
      <c r="A3" s="78" t="s">
        <v>7</v>
      </c>
      <c r="B3" s="77"/>
      <c r="C3" s="226"/>
      <c r="D3" s="226"/>
      <c r="E3" s="226"/>
      <c r="F3" s="226"/>
      <c r="G3" s="227"/>
    </row>
    <row r="4" spans="1:7" ht="24.95" hidden="1" customHeight="1">
      <c r="A4" s="78" t="s">
        <v>8</v>
      </c>
      <c r="B4" s="77"/>
      <c r="C4" s="226"/>
      <c r="D4" s="226"/>
      <c r="E4" s="226"/>
      <c r="F4" s="226"/>
      <c r="G4" s="22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24"/>
  <sheetViews>
    <sheetView view="pageBreakPreview" zoomScale="60" zoomScaleNormal="100" workbookViewId="0">
      <selection activeCell="K50" sqref="K50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54" customWidth="1"/>
    <col min="5" max="5" width="10.5703125" style="128" customWidth="1"/>
    <col min="6" max="6" width="9.85546875" customWidth="1"/>
    <col min="7" max="7" width="12.7109375" customWidth="1"/>
    <col min="8" max="8" width="9.140625" style="154" customWidth="1"/>
    <col min="16" max="26" width="0" hidden="1" customWidth="1"/>
  </cols>
  <sheetData>
    <row r="1" spans="1:47" ht="15.75" customHeight="1">
      <c r="A1" s="228" t="s">
        <v>107</v>
      </c>
      <c r="B1" s="228"/>
      <c r="C1" s="228"/>
      <c r="D1" s="228"/>
      <c r="E1" s="228"/>
      <c r="F1" s="228"/>
      <c r="G1" s="228"/>
      <c r="R1" t="s">
        <v>51</v>
      </c>
    </row>
    <row r="2" spans="1:47" ht="24.95" customHeight="1">
      <c r="A2" s="169" t="s">
        <v>50</v>
      </c>
      <c r="B2" s="170"/>
      <c r="C2" s="229" t="s">
        <v>101</v>
      </c>
      <c r="D2" s="230"/>
      <c r="E2" s="230"/>
      <c r="F2" s="230"/>
      <c r="G2" s="231"/>
      <c r="R2" t="s">
        <v>52</v>
      </c>
    </row>
    <row r="3" spans="1:47" ht="24.95" customHeight="1">
      <c r="A3" s="171" t="s">
        <v>7</v>
      </c>
      <c r="B3" s="172"/>
      <c r="C3" s="229" t="s">
        <v>102</v>
      </c>
      <c r="D3" s="230"/>
      <c r="E3" s="230"/>
      <c r="F3" s="230"/>
      <c r="G3" s="231"/>
      <c r="R3" t="s">
        <v>53</v>
      </c>
    </row>
    <row r="4" spans="1:47" ht="24.95" customHeight="1">
      <c r="A4" s="171" t="s">
        <v>8</v>
      </c>
      <c r="B4" s="172"/>
      <c r="C4" s="229" t="s">
        <v>103</v>
      </c>
      <c r="D4" s="230"/>
      <c r="E4" s="230"/>
      <c r="F4" s="230"/>
      <c r="G4" s="231"/>
      <c r="R4" t="s">
        <v>54</v>
      </c>
    </row>
    <row r="5" spans="1:47">
      <c r="A5" s="173" t="s">
        <v>55</v>
      </c>
      <c r="B5" s="174"/>
      <c r="C5" s="174"/>
      <c r="D5" s="163"/>
      <c r="E5" s="159"/>
      <c r="F5" s="131"/>
      <c r="G5" s="132"/>
      <c r="R5" t="s">
        <v>56</v>
      </c>
    </row>
    <row r="7" spans="1:47" ht="25.5">
      <c r="A7" s="175" t="s">
        <v>57</v>
      </c>
      <c r="B7" s="176" t="s">
        <v>58</v>
      </c>
      <c r="C7" s="176" t="s">
        <v>59</v>
      </c>
      <c r="D7" s="164" t="s">
        <v>60</v>
      </c>
      <c r="E7" s="160" t="s">
        <v>61</v>
      </c>
      <c r="F7" s="133" t="s">
        <v>62</v>
      </c>
      <c r="G7" s="138" t="s">
        <v>28</v>
      </c>
      <c r="H7" s="155" t="s">
        <v>63</v>
      </c>
    </row>
    <row r="8" spans="1:47">
      <c r="A8" s="139" t="s">
        <v>64</v>
      </c>
      <c r="B8" s="140" t="s">
        <v>46</v>
      </c>
      <c r="C8" s="141" t="s">
        <v>47</v>
      </c>
      <c r="D8" s="165"/>
      <c r="E8" s="142"/>
      <c r="F8" s="142"/>
      <c r="G8" s="142">
        <f>SUMIF(R9:R22,"&lt;&gt;NOR",G9:G22)</f>
        <v>0</v>
      </c>
      <c r="H8" s="156"/>
      <c r="R8" t="s">
        <v>65</v>
      </c>
    </row>
    <row r="9" spans="1:47" outlineLevel="1">
      <c r="A9" s="135">
        <v>1</v>
      </c>
      <c r="B9" s="136" t="s">
        <v>66</v>
      </c>
      <c r="C9" s="150" t="s">
        <v>67</v>
      </c>
      <c r="D9" s="166" t="s">
        <v>68</v>
      </c>
      <c r="E9" s="137">
        <v>8</v>
      </c>
      <c r="F9" s="177"/>
      <c r="G9" s="137">
        <f t="shared" ref="G9:G22" si="0">ROUND(E9*F9,2)</f>
        <v>0</v>
      </c>
      <c r="H9" s="157" t="s">
        <v>100</v>
      </c>
      <c r="I9" s="134"/>
      <c r="J9" s="134"/>
      <c r="K9" s="134"/>
      <c r="L9" s="134"/>
      <c r="M9" s="134"/>
      <c r="N9" s="134"/>
      <c r="O9" s="134"/>
      <c r="P9" s="134"/>
      <c r="Q9" s="134"/>
      <c r="R9" s="134" t="s">
        <v>69</v>
      </c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</row>
    <row r="10" spans="1:47" outlineLevel="1">
      <c r="A10" s="135">
        <v>2</v>
      </c>
      <c r="B10" s="136" t="s">
        <v>70</v>
      </c>
      <c r="C10" s="150" t="s">
        <v>71</v>
      </c>
      <c r="D10" s="166" t="s">
        <v>68</v>
      </c>
      <c r="E10" s="137">
        <v>20</v>
      </c>
      <c r="F10" s="177"/>
      <c r="G10" s="137">
        <f t="shared" si="0"/>
        <v>0</v>
      </c>
      <c r="H10" s="157" t="s">
        <v>100</v>
      </c>
      <c r="I10" s="134"/>
      <c r="J10" s="134"/>
      <c r="K10" s="134"/>
      <c r="L10" s="134"/>
      <c r="M10" s="134"/>
      <c r="N10" s="134"/>
      <c r="O10" s="134"/>
      <c r="P10" s="134"/>
      <c r="Q10" s="134"/>
      <c r="R10" s="134" t="s">
        <v>69</v>
      </c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</row>
    <row r="11" spans="1:47" outlineLevel="1">
      <c r="A11" s="135">
        <v>3</v>
      </c>
      <c r="B11" s="136" t="s">
        <v>72</v>
      </c>
      <c r="C11" s="150" t="s">
        <v>73</v>
      </c>
      <c r="D11" s="166" t="s">
        <v>74</v>
      </c>
      <c r="E11" s="137">
        <v>1</v>
      </c>
      <c r="F11" s="177"/>
      <c r="G11" s="137">
        <f t="shared" si="0"/>
        <v>0</v>
      </c>
      <c r="H11" s="157" t="s">
        <v>100</v>
      </c>
      <c r="I11" s="134"/>
      <c r="J11" s="134"/>
      <c r="K11" s="134"/>
      <c r="L11" s="134"/>
      <c r="M11" s="134"/>
      <c r="N11" s="134"/>
      <c r="O11" s="134"/>
      <c r="P11" s="134"/>
      <c r="Q11" s="134"/>
      <c r="R11" s="134" t="s">
        <v>75</v>
      </c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</row>
    <row r="12" spans="1:47" outlineLevel="1">
      <c r="A12" s="135">
        <v>4</v>
      </c>
      <c r="B12" s="136" t="s">
        <v>76</v>
      </c>
      <c r="C12" s="150" t="s">
        <v>77</v>
      </c>
      <c r="D12" s="166" t="s">
        <v>74</v>
      </c>
      <c r="E12" s="137">
        <v>2</v>
      </c>
      <c r="F12" s="177"/>
      <c r="G12" s="137">
        <f t="shared" si="0"/>
        <v>0</v>
      </c>
      <c r="H12" s="157" t="s">
        <v>100</v>
      </c>
      <c r="I12" s="134"/>
      <c r="J12" s="134"/>
      <c r="K12" s="134"/>
      <c r="L12" s="134"/>
      <c r="M12" s="134"/>
      <c r="N12" s="134"/>
      <c r="O12" s="134"/>
      <c r="P12" s="134"/>
      <c r="Q12" s="134"/>
      <c r="R12" s="134" t="s">
        <v>75</v>
      </c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</row>
    <row r="13" spans="1:47" outlineLevel="1">
      <c r="A13" s="135">
        <v>5</v>
      </c>
      <c r="B13" s="136" t="s">
        <v>78</v>
      </c>
      <c r="C13" s="150" t="s">
        <v>79</v>
      </c>
      <c r="D13" s="166" t="s">
        <v>74</v>
      </c>
      <c r="E13" s="137">
        <v>12</v>
      </c>
      <c r="F13" s="177"/>
      <c r="G13" s="137">
        <f t="shared" si="0"/>
        <v>0</v>
      </c>
      <c r="H13" s="157" t="s">
        <v>100</v>
      </c>
      <c r="I13" s="134"/>
      <c r="J13" s="134"/>
      <c r="K13" s="134"/>
      <c r="L13" s="134"/>
      <c r="M13" s="134"/>
      <c r="N13" s="134"/>
      <c r="O13" s="134"/>
      <c r="P13" s="134"/>
      <c r="Q13" s="134"/>
      <c r="R13" s="134" t="s">
        <v>75</v>
      </c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</row>
    <row r="14" spans="1:47" outlineLevel="1">
      <c r="A14" s="135">
        <v>6</v>
      </c>
      <c r="B14" s="136" t="s">
        <v>80</v>
      </c>
      <c r="C14" s="150" t="s">
        <v>81</v>
      </c>
      <c r="D14" s="166" t="s">
        <v>74</v>
      </c>
      <c r="E14" s="137">
        <v>1</v>
      </c>
      <c r="F14" s="177"/>
      <c r="G14" s="137">
        <f t="shared" si="0"/>
        <v>0</v>
      </c>
      <c r="H14" s="157" t="s">
        <v>100</v>
      </c>
      <c r="I14" s="134"/>
      <c r="J14" s="134"/>
      <c r="K14" s="134"/>
      <c r="L14" s="134"/>
      <c r="M14" s="134"/>
      <c r="N14" s="134"/>
      <c r="O14" s="134"/>
      <c r="P14" s="134"/>
      <c r="Q14" s="134"/>
      <c r="R14" s="134" t="s">
        <v>75</v>
      </c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</row>
    <row r="15" spans="1:47" outlineLevel="1">
      <c r="A15" s="135">
        <v>7</v>
      </c>
      <c r="B15" s="136" t="s">
        <v>82</v>
      </c>
      <c r="C15" s="150" t="s">
        <v>83</v>
      </c>
      <c r="D15" s="166" t="s">
        <v>74</v>
      </c>
      <c r="E15" s="137">
        <v>1</v>
      </c>
      <c r="F15" s="177"/>
      <c r="G15" s="137">
        <f t="shared" si="0"/>
        <v>0</v>
      </c>
      <c r="H15" s="157" t="s">
        <v>100</v>
      </c>
      <c r="I15" s="134"/>
      <c r="J15" s="134"/>
      <c r="K15" s="134"/>
      <c r="L15" s="134"/>
      <c r="M15" s="134"/>
      <c r="N15" s="134"/>
      <c r="O15" s="134"/>
      <c r="P15" s="134"/>
      <c r="Q15" s="134"/>
      <c r="R15" s="134" t="s">
        <v>75</v>
      </c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</row>
    <row r="16" spans="1:47" outlineLevel="1">
      <c r="A16" s="135">
        <v>8</v>
      </c>
      <c r="B16" s="136" t="s">
        <v>84</v>
      </c>
      <c r="C16" s="150" t="s">
        <v>85</v>
      </c>
      <c r="D16" s="166" t="s">
        <v>74</v>
      </c>
      <c r="E16" s="137">
        <v>1</v>
      </c>
      <c r="F16" s="177"/>
      <c r="G16" s="137">
        <f t="shared" si="0"/>
        <v>0</v>
      </c>
      <c r="H16" s="157" t="s">
        <v>100</v>
      </c>
      <c r="I16" s="134"/>
      <c r="J16" s="134"/>
      <c r="K16" s="134"/>
      <c r="L16" s="134"/>
      <c r="M16" s="134"/>
      <c r="N16" s="134"/>
      <c r="O16" s="134"/>
      <c r="P16" s="134"/>
      <c r="Q16" s="134"/>
      <c r="R16" s="134" t="s">
        <v>75</v>
      </c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</row>
    <row r="17" spans="1:47" outlineLevel="1">
      <c r="A17" s="135">
        <v>9</v>
      </c>
      <c r="B17" s="136" t="s">
        <v>86</v>
      </c>
      <c r="C17" s="150" t="s">
        <v>87</v>
      </c>
      <c r="D17" s="166" t="s">
        <v>74</v>
      </c>
      <c r="E17" s="137">
        <v>1</v>
      </c>
      <c r="F17" s="177"/>
      <c r="G17" s="137">
        <f t="shared" si="0"/>
        <v>0</v>
      </c>
      <c r="H17" s="157" t="s">
        <v>100</v>
      </c>
      <c r="I17" s="134"/>
      <c r="J17" s="134"/>
      <c r="K17" s="134"/>
      <c r="L17" s="134"/>
      <c r="M17" s="134"/>
      <c r="N17" s="134"/>
      <c r="O17" s="134"/>
      <c r="P17" s="134"/>
      <c r="Q17" s="134"/>
      <c r="R17" s="134" t="s">
        <v>75</v>
      </c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</row>
    <row r="18" spans="1:47" ht="22.5" outlineLevel="1">
      <c r="A18" s="135">
        <v>10</v>
      </c>
      <c r="B18" s="136" t="s">
        <v>88</v>
      </c>
      <c r="C18" s="150" t="s">
        <v>89</v>
      </c>
      <c r="D18" s="166" t="s">
        <v>74</v>
      </c>
      <c r="E18" s="137">
        <v>2</v>
      </c>
      <c r="F18" s="177"/>
      <c r="G18" s="137">
        <f t="shared" si="0"/>
        <v>0</v>
      </c>
      <c r="H18" s="157" t="s">
        <v>100</v>
      </c>
      <c r="I18" s="134"/>
      <c r="J18" s="134"/>
      <c r="K18" s="134"/>
      <c r="L18" s="134"/>
      <c r="M18" s="134"/>
      <c r="N18" s="134"/>
      <c r="O18" s="134"/>
      <c r="P18" s="134"/>
      <c r="Q18" s="134"/>
      <c r="R18" s="134" t="s">
        <v>69</v>
      </c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</row>
    <row r="19" spans="1:47" outlineLevel="1">
      <c r="A19" s="135">
        <v>11</v>
      </c>
      <c r="B19" s="136" t="s">
        <v>90</v>
      </c>
      <c r="C19" s="150" t="s">
        <v>91</v>
      </c>
      <c r="D19" s="166" t="s">
        <v>68</v>
      </c>
      <c r="E19" s="137">
        <v>28</v>
      </c>
      <c r="F19" s="177"/>
      <c r="G19" s="137">
        <f t="shared" si="0"/>
        <v>0</v>
      </c>
      <c r="H19" s="157" t="s">
        <v>100</v>
      </c>
      <c r="I19" s="134"/>
      <c r="J19" s="134"/>
      <c r="K19" s="134"/>
      <c r="L19" s="134"/>
      <c r="M19" s="134"/>
      <c r="N19" s="134"/>
      <c r="O19" s="134"/>
      <c r="P19" s="134"/>
      <c r="Q19" s="134"/>
      <c r="R19" s="134" t="s">
        <v>69</v>
      </c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</row>
    <row r="20" spans="1:47" outlineLevel="1">
      <c r="A20" s="135">
        <v>12</v>
      </c>
      <c r="B20" s="136" t="s">
        <v>92</v>
      </c>
      <c r="C20" s="150" t="s">
        <v>93</v>
      </c>
      <c r="D20" s="166" t="s">
        <v>74</v>
      </c>
      <c r="E20" s="137">
        <v>2</v>
      </c>
      <c r="F20" s="177"/>
      <c r="G20" s="137">
        <f t="shared" si="0"/>
        <v>0</v>
      </c>
      <c r="H20" s="157" t="s">
        <v>100</v>
      </c>
      <c r="I20" s="134"/>
      <c r="J20" s="134"/>
      <c r="K20" s="134"/>
      <c r="L20" s="134"/>
      <c r="M20" s="134"/>
      <c r="N20" s="134"/>
      <c r="O20" s="134"/>
      <c r="P20" s="134"/>
      <c r="Q20" s="134"/>
      <c r="R20" s="134" t="s">
        <v>75</v>
      </c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</row>
    <row r="21" spans="1:47" outlineLevel="1">
      <c r="A21" s="135">
        <v>13</v>
      </c>
      <c r="B21" s="136" t="s">
        <v>94</v>
      </c>
      <c r="C21" s="150" t="s">
        <v>95</v>
      </c>
      <c r="D21" s="166" t="s">
        <v>68</v>
      </c>
      <c r="E21" s="137">
        <v>28</v>
      </c>
      <c r="F21" s="177"/>
      <c r="G21" s="137">
        <f t="shared" si="0"/>
        <v>0</v>
      </c>
      <c r="H21" s="157" t="s">
        <v>100</v>
      </c>
      <c r="I21" s="134"/>
      <c r="J21" s="134"/>
      <c r="K21" s="134"/>
      <c r="L21" s="134"/>
      <c r="M21" s="134"/>
      <c r="N21" s="134"/>
      <c r="O21" s="134"/>
      <c r="P21" s="134"/>
      <c r="Q21" s="134"/>
      <c r="R21" s="134" t="s">
        <v>69</v>
      </c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</row>
    <row r="22" spans="1:47" outlineLevel="1">
      <c r="A22" s="143">
        <v>14</v>
      </c>
      <c r="B22" s="144" t="s">
        <v>96</v>
      </c>
      <c r="C22" s="151" t="s">
        <v>97</v>
      </c>
      <c r="D22" s="167" t="s">
        <v>0</v>
      </c>
      <c r="E22" s="145">
        <v>2.15</v>
      </c>
      <c r="F22" s="178"/>
      <c r="G22" s="145">
        <f t="shared" si="0"/>
        <v>0</v>
      </c>
      <c r="H22" s="158" t="s">
        <v>100</v>
      </c>
      <c r="I22" s="134"/>
      <c r="J22" s="134"/>
      <c r="K22" s="134"/>
      <c r="L22" s="134"/>
      <c r="M22" s="134"/>
      <c r="N22" s="134"/>
      <c r="O22" s="134"/>
      <c r="P22" s="134"/>
      <c r="Q22" s="134"/>
      <c r="R22" s="134" t="s">
        <v>69</v>
      </c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</row>
    <row r="23" spans="1:47">
      <c r="B23" s="7" t="s">
        <v>98</v>
      </c>
      <c r="C23" s="152" t="s">
        <v>98</v>
      </c>
      <c r="D23" s="9"/>
      <c r="E23" s="161"/>
      <c r="F23" s="6"/>
      <c r="G23" s="6"/>
      <c r="H23" s="9"/>
      <c r="P23">
        <v>15</v>
      </c>
      <c r="Q23">
        <v>21</v>
      </c>
    </row>
    <row r="24" spans="1:47">
      <c r="A24" s="146"/>
      <c r="B24" s="147" t="s">
        <v>28</v>
      </c>
      <c r="C24" s="153" t="s">
        <v>98</v>
      </c>
      <c r="D24" s="168"/>
      <c r="E24" s="162"/>
      <c r="F24" s="148"/>
      <c r="G24" s="149">
        <f>G8</f>
        <v>0</v>
      </c>
      <c r="H24" s="9"/>
      <c r="P24" t="e">
        <f>SUMIF(#REF!,P23,G7:G22)</f>
        <v>#REF!</v>
      </c>
      <c r="Q24" t="e">
        <f>SUMIF(#REF!,Q23,G7:G22)</f>
        <v>#REF!</v>
      </c>
      <c r="R24" t="s">
        <v>99</v>
      </c>
    </row>
  </sheetData>
  <sheetProtection password="CCE1" sheet="1" objects="1" scenarios="1"/>
  <protectedRanges>
    <protectedRange sqref="F9:F22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2019-02-20T13:09:57Z</dcterms:modified>
</cp:coreProperties>
</file>