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0"/>
  </bookViews>
  <sheets>
    <sheet name="Rekapitulace stavby" sheetId="1" r:id="rId1"/>
    <sheet name="01 - Parkovací plocha" sheetId="2" r:id="rId2"/>
  </sheets>
  <definedNames>
    <definedName name="_xlnm._FilterDatabase" localSheetId="1" hidden="1">'01 - Parkovací plocha'!$C$122:$K$158</definedName>
    <definedName name="_xlnm.Print_Area" localSheetId="1">'01 - Parkovací plocha'!$C$4:$J$76,'01 - Parkovací plocha'!$C$82:$J$104,'01 - Parkovací plocha'!$C$110:$K$158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Parkovací plocha'!$122:$122</definedName>
  </definedNames>
  <calcPr calcId="162913"/>
</workbook>
</file>

<file path=xl/sharedStrings.xml><?xml version="1.0" encoding="utf-8"?>
<sst xmlns="http://schemas.openxmlformats.org/spreadsheetml/2006/main" count="685" uniqueCount="233">
  <si>
    <t>Export Komplet</t>
  </si>
  <si>
    <t/>
  </si>
  <si>
    <t>2.0</t>
  </si>
  <si>
    <t>False</t>
  </si>
  <si>
    <t>{095374a8-7f00-4177-a3de-cd952accd0f0}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</si>
  <si>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</si>
  <si>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</si>
  <si>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</si>
  <si>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</si>
  <si>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</si>
  <si>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</si>
  <si>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</si>
  <si>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</si>
  <si>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00020052</t>
  </si>
  <si>
    <t>Stavba:</t>
  </si>
  <si>
    <t>ZZS JmK</t>
  </si>
  <si>
    <t>KSO:</t>
  </si>
  <si>
    <t>CC-CZ:</t>
  </si>
  <si>
    <t>Místo:</t>
  </si>
  <si>
    <t xml:space="preserve"> </t>
  </si>
  <si>
    <t>Datum:</t>
  </si>
  <si>
    <t>6. 4. 2020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</si>
  <si>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</si>
  <si>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</si>
  <si>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</si>
  <si>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</si>
  <si>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</si>
  <si>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</si>
  <si>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</si>
  <si>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</si>
  <si>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</si>
  <si>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</si>
  <si>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</si>
  <si>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</si>
  <si>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</si>
  <si>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</si>
  <si>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</si>
  <si>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</si>
  <si>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</si>
  <si>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</si>
  <si>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</si>
  <si>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</si>
  <si>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</si>
  <si>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</si>
  <si>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</si>
  <si>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</si>
  <si>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</si>
  <si>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</si>
  <si>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</si>
  <si>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</si>
  <si>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</si>
  <si>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</si>
  <si>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</si>
  <si>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</si>
  <si>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</si>
  <si>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</si>
  <si>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</si>
  <si>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</si>
  <si>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</si>
  <si>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</si>
  <si>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</si>
  <si>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</si>
  <si>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</si>
  <si>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</si>
  <si>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</si>
  <si>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</si>
  <si>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</si>
  <si>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</si>
  <si>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</si>
  <si>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</si>
  <si>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</si>
  <si>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</si>
  <si>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</si>
  <si>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</si>
  <si>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</si>
  <si>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</si>
  <si>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Parkovací plocha</t>
  </si>
  <si>
    <t>STA</t>
  </si>
  <si>
    <t>1</t>
  </si>
  <si>
    <t>{84ab8e31-aceb-45f4-8105-a9f6d05656ca}</t>
  </si>
  <si>
    <t>2</t>
  </si>
  <si>
    <t>KRYCÍ LIST SOUPISU PRACÍ</t>
  </si>
  <si>
    <t>Objekt:</t>
  </si>
  <si>
    <t>01 - Parkovací plocha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</si>
  <si>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</si>
  <si>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</si>
  <si>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</si>
  <si>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</si>
  <si>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</si>
  <si>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</si>
  <si>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</si>
  <si>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</si>
  <si>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</si>
  <si>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</si>
  <si>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</si>
  <si>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</si>
  <si>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</si>
  <si>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</si>
  <si>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</si>
  <si>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</si>
  <si>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</si>
  <si>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</si>
  <si>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</si>
  <si>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</si>
  <si>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</si>
  <si>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</si>
  <si>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</si>
  <si>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</si>
  <si>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</si>
  <si>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</si>
  <si>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</si>
  <si>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</si>
  <si>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</si>
  <si>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</si>
  <si>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112151011</t>
  </si>
  <si>
    <t>Volné kácení stromů s rozřezáním a odvětvením D kmene do 200 mm</t>
  </si>
  <si>
    <t>kus</t>
  </si>
  <si>
    <t>4</t>
  </si>
  <si>
    <t>-112277465</t>
  </si>
  <si>
    <t>112151012</t>
  </si>
  <si>
    <t>Volné kácení stromů s rozřezáním a odvětvením D kmene do 300 mm</t>
  </si>
  <si>
    <t>226678967</t>
  </si>
  <si>
    <t>3</t>
  </si>
  <si>
    <t>113106241</t>
  </si>
  <si>
    <t>Rozebrání vozovek ze silničních dílců se spárami zalitými živicí strojně pl přes 200 m2</t>
  </si>
  <si>
    <t>m2</t>
  </si>
  <si>
    <t>-440995493</t>
  </si>
  <si>
    <t>113107161</t>
  </si>
  <si>
    <t>Odstranění podkladu z kameniva drceného tl 100 mm strojně pl přes 50 do 200 m2</t>
  </si>
  <si>
    <t>2073685996</t>
  </si>
  <si>
    <t>5</t>
  </si>
  <si>
    <t>122251104</t>
  </si>
  <si>
    <t>Odkopávky a prokopávky nezapažené v hornině třídy těžitelnosti I, skupiny 3 objem do 500 m3 strojně</t>
  </si>
  <si>
    <t>m3</t>
  </si>
  <si>
    <t>-641481979</t>
  </si>
  <si>
    <t>6</t>
  </si>
  <si>
    <t>162751117</t>
  </si>
  <si>
    <t>Vodorovné přemístění do 10000 m výkopku/sypaniny z horniny třídy těžitelnosti I, skupiny 1 až 3</t>
  </si>
  <si>
    <t>-1149885766</t>
  </si>
  <si>
    <t>7</t>
  </si>
  <si>
    <t>167151111</t>
  </si>
  <si>
    <t>Nakládání výkopku z hornin třídy těžitelnosti I, skupiny 1 až 3 přes 100 m3</t>
  </si>
  <si>
    <t>-322761442</t>
  </si>
  <si>
    <t>8</t>
  </si>
  <si>
    <t>171201221</t>
  </si>
  <si>
    <t>Poplatek za uložení na skládce (skládkovné) zeminy a kamení kód odpadu 17 05 04</t>
  </si>
  <si>
    <t>t</t>
  </si>
  <si>
    <t>-366082221</t>
  </si>
  <si>
    <t>9</t>
  </si>
  <si>
    <t>171251201</t>
  </si>
  <si>
    <t>Uložení sypaniny na skládky nebo meziskládky</t>
  </si>
  <si>
    <t>-445660573</t>
  </si>
  <si>
    <t>10</t>
  </si>
  <si>
    <t>181951112</t>
  </si>
  <si>
    <t>Úprava pláně v hornině třídy těžitelnosti I, skupiny 1 až 3 se zhutněním</t>
  </si>
  <si>
    <t>221090643</t>
  </si>
  <si>
    <t>Svislé a kompletní konstrukce</t>
  </si>
  <si>
    <t>11</t>
  </si>
  <si>
    <t>338171123</t>
  </si>
  <si>
    <t>Osazování sloupků a vzpěr plotových ocelových v do 2,60 m se zabetonováním</t>
  </si>
  <si>
    <t>2084831967</t>
  </si>
  <si>
    <t>12</t>
  </si>
  <si>
    <t>M</t>
  </si>
  <si>
    <t>55342243</t>
  </si>
  <si>
    <t>sloupek plotový Pz 2500/48x1,5mm</t>
  </si>
  <si>
    <t>857368858</t>
  </si>
  <si>
    <t>13</t>
  </si>
  <si>
    <t>55342274</t>
  </si>
  <si>
    <t>vzpěra plotová 38x1,5mm včetně krytky s uchem 2500mm</t>
  </si>
  <si>
    <t>-750590169</t>
  </si>
  <si>
    <t>14</t>
  </si>
  <si>
    <t>348401130</t>
  </si>
  <si>
    <t>Montáž oplocení ze strojového pletiva s napínacími dráty výšky do 2,0 m</t>
  </si>
  <si>
    <t>m</t>
  </si>
  <si>
    <t>-1586082186</t>
  </si>
  <si>
    <t>31327515</t>
  </si>
  <si>
    <t>pletivo drátěné plastifikované se čtvercovými oky 55/2,5mm v 2000mm</t>
  </si>
  <si>
    <t>-799612245</t>
  </si>
  <si>
    <t>16</t>
  </si>
  <si>
    <t>15615300</t>
  </si>
  <si>
    <t>drát kruhový Pz napínací  D 2,80mm</t>
  </si>
  <si>
    <t>-28641657</t>
  </si>
  <si>
    <t>17</t>
  </si>
  <si>
    <t>348401320</t>
  </si>
  <si>
    <t>Rozvinutí, montáž a napnutí ostnatého drátu</t>
  </si>
  <si>
    <t>1257523239</t>
  </si>
  <si>
    <t>18</t>
  </si>
  <si>
    <t>31478001</t>
  </si>
  <si>
    <t>drát ostnatý D 2mm</t>
  </si>
  <si>
    <t>-1269068833</t>
  </si>
  <si>
    <t>Komunikace pozemní</t>
  </si>
  <si>
    <t>19</t>
  </si>
  <si>
    <t>564831111</t>
  </si>
  <si>
    <t>Podklad ze štěrkodrtě ŠD tl 100 mm</t>
  </si>
  <si>
    <t>-1369353257</t>
  </si>
  <si>
    <t>20</t>
  </si>
  <si>
    <t>564931412</t>
  </si>
  <si>
    <t>Podklad z asfaltového recyklátu tl 100 mm - finální vrstva</t>
  </si>
  <si>
    <t>-542724205</t>
  </si>
  <si>
    <t>564951413</t>
  </si>
  <si>
    <t>Podklad z asfaltového recyklátu tl 150 mm</t>
  </si>
  <si>
    <t>-1558928238</t>
  </si>
  <si>
    <t>22</t>
  </si>
  <si>
    <t>1798973355</t>
  </si>
  <si>
    <t>23</t>
  </si>
  <si>
    <t>584121112</t>
  </si>
  <si>
    <t>Osazení silničních dílců z ŽB do lože z kameniva těženého tl 40 mm plochy přes 200 m2</t>
  </si>
  <si>
    <t>927444</t>
  </si>
  <si>
    <t>Ostatní konstrukce a práce, bourání</t>
  </si>
  <si>
    <t>24</t>
  </si>
  <si>
    <t>966071711</t>
  </si>
  <si>
    <t>Bourání sloupků a vzpěr plotových ocelových do 2,5 m zabetonovaných</t>
  </si>
  <si>
    <t>-352631853</t>
  </si>
  <si>
    <t>25</t>
  </si>
  <si>
    <t>966072811</t>
  </si>
  <si>
    <t>Rozebrání rámového oplocení na ocelové sloupky výšky do 2m</t>
  </si>
  <si>
    <t>-1913510926</t>
  </si>
  <si>
    <t>26</t>
  </si>
  <si>
    <t>979094441</t>
  </si>
  <si>
    <t>Očištění vybouraných silničních dílců s původním spárováním z kameniva těženého</t>
  </si>
  <si>
    <t>494499710</t>
  </si>
  <si>
    <t>997</t>
  </si>
  <si>
    <t>Přesun sutě</t>
  </si>
  <si>
    <t>27</t>
  </si>
  <si>
    <t>997221612</t>
  </si>
  <si>
    <t>Nakládání vybouraných hmot na dopravní prostředky pro vodorovnou dopravu</t>
  </si>
  <si>
    <t>-106947321</t>
  </si>
  <si>
    <t>998</t>
  </si>
  <si>
    <t>Přesun hmot</t>
  </si>
  <si>
    <t>28</t>
  </si>
  <si>
    <t>998225111</t>
  </si>
  <si>
    <t>Přesun hmot pro pozemní komunikace s krytem z kamene, monolitickým betonovým nebo živičným</t>
  </si>
  <si>
    <t>-543920750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</si>
</sst>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6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90" t="s">
        <v>13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91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29</v>
      </c>
      <c r="AR22" s="17"/>
    </row>
    <row r="23" spans="2:44" s="1" customFormat="1" ht="16.5" customHeight="1">
      <c r="B23" s="17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3">
        <f>ROUND(AG94,2)</f>
        <v>0</v>
      </c>
      <c r="AL26" s="194"/>
      <c r="AM26" s="194"/>
      <c r="AN26" s="194"/>
      <c r="AO26" s="194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5" t="s">
        <v>31</v>
      </c>
      <c r="M28" s="195"/>
      <c r="N28" s="195"/>
      <c r="O28" s="195"/>
      <c r="P28" s="195"/>
      <c r="Q28" s="26"/>
      <c r="R28" s="26"/>
      <c r="S28" s="26"/>
      <c r="T28" s="26"/>
      <c r="U28" s="26"/>
      <c r="V28" s="26"/>
      <c r="W28" s="195" t="s">
        <v>32</v>
      </c>
      <c r="X28" s="195"/>
      <c r="Y28" s="195"/>
      <c r="Z28" s="195"/>
      <c r="AA28" s="195"/>
      <c r="AB28" s="195"/>
      <c r="AC28" s="195"/>
      <c r="AD28" s="195"/>
      <c r="AE28" s="195"/>
      <c r="AF28" s="26"/>
      <c r="AG28" s="26"/>
      <c r="AH28" s="26"/>
      <c r="AI28" s="26"/>
      <c r="AJ28" s="26"/>
      <c r="AK28" s="195" t="s">
        <v>33</v>
      </c>
      <c r="AL28" s="195"/>
      <c r="AM28" s="195"/>
      <c r="AN28" s="195"/>
      <c r="AO28" s="195"/>
      <c r="AP28" s="26"/>
      <c r="AQ28" s="26"/>
      <c r="AR28" s="27"/>
      <c r="BE28" s="26"/>
    </row>
    <row r="29" spans="2:44" s="3" customFormat="1" ht="14.45" customHeight="1">
      <c r="B29" s="31"/>
      <c r="D29" s="23" t="s">
        <v>34</v>
      </c>
      <c r="F29" s="23" t="s">
        <v>35</v>
      </c>
      <c r="L29" s="185">
        <v>0.21</v>
      </c>
      <c r="M29" s="184"/>
      <c r="N29" s="184"/>
      <c r="O29" s="184"/>
      <c r="P29" s="184"/>
      <c r="W29" s="183">
        <f>ROUND(AZ94,2)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ROUND(AV94,2)</f>
        <v>0</v>
      </c>
      <c r="AL29" s="184"/>
      <c r="AM29" s="184"/>
      <c r="AN29" s="184"/>
      <c r="AO29" s="184"/>
      <c r="AR29" s="31"/>
    </row>
    <row r="30" spans="2:44" s="3" customFormat="1" ht="14.45" customHeight="1">
      <c r="B30" s="31"/>
      <c r="F30" s="23" t="s">
        <v>36</v>
      </c>
      <c r="L30" s="185">
        <v>0.15</v>
      </c>
      <c r="M30" s="184"/>
      <c r="N30" s="184"/>
      <c r="O30" s="184"/>
      <c r="P30" s="184"/>
      <c r="W30" s="183">
        <f>ROUND(BA94,2)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ROUND(AW94,2)</f>
        <v>0</v>
      </c>
      <c r="AL30" s="184"/>
      <c r="AM30" s="184"/>
      <c r="AN30" s="184"/>
      <c r="AO30" s="184"/>
      <c r="AR30" s="31"/>
    </row>
    <row r="31" spans="2:44" s="3" customFormat="1" ht="14.45" customHeight="1" hidden="1">
      <c r="B31" s="31"/>
      <c r="F31" s="23" t="s">
        <v>37</v>
      </c>
      <c r="L31" s="185">
        <v>0.21</v>
      </c>
      <c r="M31" s="184"/>
      <c r="N31" s="184"/>
      <c r="O31" s="184"/>
      <c r="P31" s="184"/>
      <c r="W31" s="183">
        <f>ROUND(BB94,2)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1"/>
    </row>
    <row r="32" spans="2:44" s="3" customFormat="1" ht="14.45" customHeight="1" hidden="1">
      <c r="B32" s="31"/>
      <c r="F32" s="23" t="s">
        <v>38</v>
      </c>
      <c r="L32" s="185">
        <v>0.15</v>
      </c>
      <c r="M32" s="184"/>
      <c r="N32" s="184"/>
      <c r="O32" s="184"/>
      <c r="P32" s="184"/>
      <c r="W32" s="183">
        <f>ROUND(BC94,2)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1"/>
    </row>
    <row r="33" spans="2:44" s="3" customFormat="1" ht="14.45" customHeight="1" hidden="1">
      <c r="B33" s="31"/>
      <c r="F33" s="23" t="s">
        <v>39</v>
      </c>
      <c r="L33" s="185">
        <v>0</v>
      </c>
      <c r="M33" s="184"/>
      <c r="N33" s="184"/>
      <c r="O33" s="184"/>
      <c r="P33" s="184"/>
      <c r="W33" s="183">
        <f>ROUND(BD94,2)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86" t="s">
        <v>42</v>
      </c>
      <c r="Y35" s="187"/>
      <c r="Z35" s="187"/>
      <c r="AA35" s="187"/>
      <c r="AB35" s="187"/>
      <c r="AC35" s="34"/>
      <c r="AD35" s="34"/>
      <c r="AE35" s="34"/>
      <c r="AF35" s="34"/>
      <c r="AG35" s="34"/>
      <c r="AH35" s="34"/>
      <c r="AI35" s="34"/>
      <c r="AJ35" s="34"/>
      <c r="AK35" s="188">
        <f>SUM(AK26:AK33)</f>
        <v>0</v>
      </c>
      <c r="AL35" s="187"/>
      <c r="AM35" s="187"/>
      <c r="AN35" s="187"/>
      <c r="AO35" s="18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00020052</v>
      </c>
      <c r="AR84" s="45"/>
    </row>
    <row r="85" spans="2:44" s="5" customFormat="1" ht="36.95" customHeight="1">
      <c r="B85" s="46"/>
      <c r="C85" s="47" t="s">
        <v>14</v>
      </c>
      <c r="L85" s="174" t="str">
        <f>K6</f>
        <v>ZZS JmK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76" t="str">
        <f>IF(AN8="","",AN8)</f>
        <v>6. 4. 2020</v>
      </c>
      <c r="AN87" s="176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77" t="str">
        <f>IF(E17="","",E17)</f>
        <v xml:space="preserve"> </v>
      </c>
      <c r="AN89" s="178"/>
      <c r="AO89" s="178"/>
      <c r="AP89" s="178"/>
      <c r="AQ89" s="26"/>
      <c r="AR89" s="27"/>
      <c r="AS89" s="179" t="s">
        <v>50</v>
      </c>
      <c r="AT89" s="18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77" t="str">
        <f>IF(E20="","",E20)</f>
        <v xml:space="preserve"> </v>
      </c>
      <c r="AN90" s="178"/>
      <c r="AO90" s="178"/>
      <c r="AP90" s="178"/>
      <c r="AQ90" s="26"/>
      <c r="AR90" s="27"/>
      <c r="AS90" s="181"/>
      <c r="AT90" s="18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1"/>
      <c r="AT91" s="18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64" t="s">
        <v>51</v>
      </c>
      <c r="D92" s="165"/>
      <c r="E92" s="165"/>
      <c r="F92" s="165"/>
      <c r="G92" s="165"/>
      <c r="H92" s="54"/>
      <c r="I92" s="166" t="s">
        <v>52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53</v>
      </c>
      <c r="AH92" s="165"/>
      <c r="AI92" s="165"/>
      <c r="AJ92" s="165"/>
      <c r="AK92" s="165"/>
      <c r="AL92" s="165"/>
      <c r="AM92" s="165"/>
      <c r="AN92" s="166" t="s">
        <v>54</v>
      </c>
      <c r="AO92" s="165"/>
      <c r="AP92" s="168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470.19878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16.5" customHeight="1">
      <c r="A95" s="73" t="s">
        <v>74</v>
      </c>
      <c r="B95" s="74"/>
      <c r="C95" s="75"/>
      <c r="D95" s="171" t="s">
        <v>75</v>
      </c>
      <c r="E95" s="171"/>
      <c r="F95" s="171"/>
      <c r="G95" s="171"/>
      <c r="H95" s="171"/>
      <c r="I95" s="76"/>
      <c r="J95" s="171" t="s">
        <v>76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'01 - Parkovací plocha'!J30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77" t="s">
        <v>77</v>
      </c>
      <c r="AR95" s="74"/>
      <c r="AS95" s="78">
        <v>0</v>
      </c>
      <c r="AT95" s="79">
        <f>ROUND(SUM(AV95:AW95),2)</f>
        <v>0</v>
      </c>
      <c r="AU95" s="80">
        <f>'01 - Parkovací plocha'!P123</f>
        <v>470.19878400000005</v>
      </c>
      <c r="AV95" s="79">
        <f>'01 - Parkovací plocha'!J33</f>
        <v>0</v>
      </c>
      <c r="AW95" s="79">
        <f>'01 - Parkovací plocha'!J34</f>
        <v>0</v>
      </c>
      <c r="AX95" s="79">
        <f>'01 - Parkovací plocha'!J35</f>
        <v>0</v>
      </c>
      <c r="AY95" s="79">
        <f>'01 - Parkovací plocha'!J36</f>
        <v>0</v>
      </c>
      <c r="AZ95" s="79">
        <f>'01 - Parkovací plocha'!F33</f>
        <v>0</v>
      </c>
      <c r="BA95" s="79">
        <f>'01 - Parkovací plocha'!F34</f>
        <v>0</v>
      </c>
      <c r="BB95" s="79">
        <f>'01 - Parkovací plocha'!F35</f>
        <v>0</v>
      </c>
      <c r="BC95" s="79">
        <f>'01 - Parkovací plocha'!F36</f>
        <v>0</v>
      </c>
      <c r="BD95" s="81">
        <f>'01 - Parkovací plocha'!F37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80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Parkovací ploch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workbookViewId="0" topLeftCell="A110">
      <selection activeCell="I158" sqref="I15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 t="s">
        <v>79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2:46" s="1" customFormat="1" ht="24.95" customHeight="1">
      <c r="B4" s="17"/>
      <c r="D4" s="18" t="s">
        <v>81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197" t="str">
        <f>'Rekapitulace stavby'!K6</f>
        <v>ZZS JmK</v>
      </c>
      <c r="F7" s="198"/>
      <c r="G7" s="198"/>
      <c r="H7" s="198"/>
      <c r="L7" s="17"/>
    </row>
    <row r="8" spans="1:31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74" t="s">
        <v>83</v>
      </c>
      <c r="F9" s="196"/>
      <c r="G9" s="196"/>
      <c r="H9" s="19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6. 4. 2020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tr">
        <f>IF('Rekapitulace stavby'!AN10="","",'Rekapitulace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24</v>
      </c>
      <c r="J15" s="21" t="str">
        <f>IF('Rekapitulace stavby'!AN11="","",'Rekapitulace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0" t="str">
        <f>'Rekapitulace stavby'!E14</f>
        <v xml:space="preserve"> </v>
      </c>
      <c r="F18" s="190"/>
      <c r="G18" s="190"/>
      <c r="H18" s="190"/>
      <c r="I18" s="23" t="s">
        <v>24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23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2" t="s">
        <v>1</v>
      </c>
      <c r="F27" s="192"/>
      <c r="G27" s="192"/>
      <c r="H27" s="192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30</v>
      </c>
      <c r="E30" s="26"/>
      <c r="F30" s="26"/>
      <c r="G30" s="26"/>
      <c r="H30" s="26"/>
      <c r="I30" s="26"/>
      <c r="J30" s="65">
        <f>ROUND(J123,2)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34</v>
      </c>
      <c r="E33" s="23" t="s">
        <v>35</v>
      </c>
      <c r="F33" s="90">
        <f>ROUND((SUM(BE123:BE158)),2)</f>
        <v>0</v>
      </c>
      <c r="G33" s="26"/>
      <c r="H33" s="26"/>
      <c r="I33" s="91">
        <v>0.21</v>
      </c>
      <c r="J33" s="90">
        <f>ROUND(((SUM(BE123:BE158))*I33),2)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36</v>
      </c>
      <c r="F34" s="90">
        <f>ROUND((SUM(BF123:BF158)),2)</f>
        <v>0</v>
      </c>
      <c r="G34" s="26"/>
      <c r="H34" s="26"/>
      <c r="I34" s="91">
        <v>0.15</v>
      </c>
      <c r="J34" s="90">
        <f>ROUND(((SUM(BF123:BF158))*I34),2)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37</v>
      </c>
      <c r="F35" s="90">
        <f>ROUND((SUM(BG123:BG158)),2)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38</v>
      </c>
      <c r="F36" s="90">
        <f>ROUND((SUM(BH123:BH158)),2)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39</v>
      </c>
      <c r="F37" s="90">
        <f>ROUND((SUM(BI123:BI158)),2)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40</v>
      </c>
      <c r="E39" s="54"/>
      <c r="F39" s="54"/>
      <c r="G39" s="94" t="s">
        <v>41</v>
      </c>
      <c r="H39" s="95" t="s">
        <v>42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45</v>
      </c>
      <c r="E61" s="29"/>
      <c r="F61" s="98" t="s">
        <v>46</v>
      </c>
      <c r="G61" s="39" t="s">
        <v>45</v>
      </c>
      <c r="H61" s="29"/>
      <c r="I61" s="29"/>
      <c r="J61" s="99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45</v>
      </c>
      <c r="E76" s="29"/>
      <c r="F76" s="98" t="s">
        <v>46</v>
      </c>
      <c r="G76" s="39" t="s">
        <v>45</v>
      </c>
      <c r="H76" s="29"/>
      <c r="I76" s="29"/>
      <c r="J76" s="99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197" t="str">
        <f>E7</f>
        <v>ZZS JmK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74" t="str">
        <f>E9</f>
        <v>01 - Parkovací plocha</v>
      </c>
      <c r="F87" s="196"/>
      <c r="G87" s="196"/>
      <c r="H87" s="19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>6. 4. 2020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 xml:space="preserve"> 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25</v>
      </c>
      <c r="D92" s="26"/>
      <c r="E92" s="26"/>
      <c r="F92" s="21" t="str">
        <f>IF(E18="","",E18)</f>
        <v xml:space="preserve"> </v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85</v>
      </c>
      <c r="D94" s="92"/>
      <c r="E94" s="92"/>
      <c r="F94" s="92"/>
      <c r="G94" s="92"/>
      <c r="H94" s="92"/>
      <c r="I94" s="92"/>
      <c r="J94" s="101" t="s">
        <v>86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87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2:12" s="9" customFormat="1" ht="24.95" customHeight="1">
      <c r="B97" s="103"/>
      <c r="D97" s="104" t="s">
        <v>89</v>
      </c>
      <c r="E97" s="105"/>
      <c r="F97" s="105"/>
      <c r="G97" s="105"/>
      <c r="H97" s="105"/>
      <c r="I97" s="105"/>
      <c r="J97" s="106">
        <f>J124</f>
        <v>0</v>
      </c>
      <c r="L97" s="103"/>
    </row>
    <row r="98" spans="2:12" s="10" customFormat="1" ht="19.9" customHeight="1">
      <c r="B98" s="107"/>
      <c r="D98" s="108" t="s">
        <v>90</v>
      </c>
      <c r="E98" s="109"/>
      <c r="F98" s="109"/>
      <c r="G98" s="109"/>
      <c r="H98" s="109"/>
      <c r="I98" s="109"/>
      <c r="J98" s="110">
        <f>J125</f>
        <v>0</v>
      </c>
      <c r="L98" s="107"/>
    </row>
    <row r="99" spans="2:12" s="10" customFormat="1" ht="19.9" customHeight="1">
      <c r="B99" s="107"/>
      <c r="D99" s="108" t="s">
        <v>91</v>
      </c>
      <c r="E99" s="109"/>
      <c r="F99" s="109"/>
      <c r="G99" s="109"/>
      <c r="H99" s="109"/>
      <c r="I99" s="109"/>
      <c r="J99" s="110">
        <f>J136</f>
        <v>0</v>
      </c>
      <c r="L99" s="107"/>
    </row>
    <row r="100" spans="2:12" s="10" customFormat="1" ht="19.9" customHeight="1">
      <c r="B100" s="107"/>
      <c r="D100" s="108" t="s">
        <v>92</v>
      </c>
      <c r="E100" s="109"/>
      <c r="F100" s="109"/>
      <c r="G100" s="109"/>
      <c r="H100" s="109"/>
      <c r="I100" s="109"/>
      <c r="J100" s="110">
        <f>J145</f>
        <v>0</v>
      </c>
      <c r="L100" s="107"/>
    </row>
    <row r="101" spans="2:12" s="10" customFormat="1" ht="19.9" customHeight="1">
      <c r="B101" s="107"/>
      <c r="D101" s="108" t="s">
        <v>93</v>
      </c>
      <c r="E101" s="109"/>
      <c r="F101" s="109"/>
      <c r="G101" s="109"/>
      <c r="H101" s="109"/>
      <c r="I101" s="109"/>
      <c r="J101" s="110">
        <f>J151</f>
        <v>0</v>
      </c>
      <c r="L101" s="107"/>
    </row>
    <row r="102" spans="2:12" s="10" customFormat="1" ht="19.9" customHeight="1">
      <c r="B102" s="107"/>
      <c r="D102" s="108" t="s">
        <v>94</v>
      </c>
      <c r="E102" s="109"/>
      <c r="F102" s="109"/>
      <c r="G102" s="109"/>
      <c r="H102" s="109"/>
      <c r="I102" s="109"/>
      <c r="J102" s="110">
        <f>J155</f>
        <v>0</v>
      </c>
      <c r="L102" s="107"/>
    </row>
    <row r="103" spans="2:12" s="10" customFormat="1" ht="19.9" customHeight="1">
      <c r="B103" s="107"/>
      <c r="D103" s="108" t="s">
        <v>95</v>
      </c>
      <c r="E103" s="109"/>
      <c r="F103" s="109"/>
      <c r="G103" s="109"/>
      <c r="H103" s="109"/>
      <c r="I103" s="109"/>
      <c r="J103" s="110">
        <f>J157</f>
        <v>0</v>
      </c>
      <c r="L103" s="107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96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6.5" customHeight="1">
      <c r="A113" s="26"/>
      <c r="B113" s="27"/>
      <c r="C113" s="26"/>
      <c r="D113" s="26"/>
      <c r="E113" s="197" t="str">
        <f>E7</f>
        <v>ZZS JmK</v>
      </c>
      <c r="F113" s="198"/>
      <c r="G113" s="198"/>
      <c r="H113" s="198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2" customHeight="1">
      <c r="A114" s="26"/>
      <c r="B114" s="27"/>
      <c r="C114" s="23" t="s">
        <v>82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6.5" customHeight="1">
      <c r="A115" s="26"/>
      <c r="B115" s="27"/>
      <c r="C115" s="26"/>
      <c r="D115" s="26"/>
      <c r="E115" s="174" t="str">
        <f>E9</f>
        <v>01 - Parkovací plocha</v>
      </c>
      <c r="F115" s="196"/>
      <c r="G115" s="196"/>
      <c r="H115" s="19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2" customHeight="1">
      <c r="A117" s="26"/>
      <c r="B117" s="27"/>
      <c r="C117" s="23" t="s">
        <v>18</v>
      </c>
      <c r="D117" s="26"/>
      <c r="E117" s="26"/>
      <c r="F117" s="21" t="str">
        <f>F12</f>
        <v xml:space="preserve"> </v>
      </c>
      <c r="G117" s="26"/>
      <c r="H117" s="26"/>
      <c r="I117" s="23" t="s">
        <v>20</v>
      </c>
      <c r="J117" s="49" t="str">
        <f>IF(J12="","",J12)</f>
        <v>6. 4. 2020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5.2" customHeight="1">
      <c r="A119" s="26"/>
      <c r="B119" s="27"/>
      <c r="C119" s="23" t="s">
        <v>22</v>
      </c>
      <c r="D119" s="26"/>
      <c r="E119" s="26"/>
      <c r="F119" s="21" t="str">
        <f>E15</f>
        <v xml:space="preserve"> </v>
      </c>
      <c r="G119" s="26"/>
      <c r="H119" s="26"/>
      <c r="I119" s="23" t="s">
        <v>26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3" t="s">
        <v>25</v>
      </c>
      <c r="D120" s="26"/>
      <c r="E120" s="26"/>
      <c r="F120" s="21" t="str">
        <f>IF(E18="","",E18)</f>
        <v xml:space="preserve"> </v>
      </c>
      <c r="G120" s="26"/>
      <c r="H120" s="26"/>
      <c r="I120" s="23" t="s">
        <v>28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11" customFormat="1" ht="29.25" customHeight="1">
      <c r="A122" s="111"/>
      <c r="B122" s="112"/>
      <c r="C122" s="113" t="s">
        <v>97</v>
      </c>
      <c r="D122" s="114" t="s">
        <v>55</v>
      </c>
      <c r="E122" s="114" t="s">
        <v>51</v>
      </c>
      <c r="F122" s="114" t="s">
        <v>52</v>
      </c>
      <c r="G122" s="114" t="s">
        <v>98</v>
      </c>
      <c r="H122" s="114" t="s">
        <v>99</v>
      </c>
      <c r="I122" s="114" t="s">
        <v>100</v>
      </c>
      <c r="J122" s="115" t="s">
        <v>86</v>
      </c>
      <c r="K122" s="116" t="s">
        <v>101</v>
      </c>
      <c r="L122" s="117"/>
      <c r="M122" s="56" t="s">
        <v>1</v>
      </c>
      <c r="N122" s="57" t="s">
        <v>34</v>
      </c>
      <c r="O122" s="57" t="s">
        <v>102</v>
      </c>
      <c r="P122" s="57" t="s">
        <v>103</v>
      </c>
      <c r="Q122" s="57" t="s">
        <v>104</v>
      </c>
      <c r="R122" s="57" t="s">
        <v>105</v>
      </c>
      <c r="S122" s="57" t="s">
        <v>106</v>
      </c>
      <c r="T122" s="58" t="s">
        <v>107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3" s="2" customFormat="1" ht="22.9" customHeight="1">
      <c r="A123" s="26"/>
      <c r="B123" s="27"/>
      <c r="C123" s="63" t="s">
        <v>108</v>
      </c>
      <c r="D123" s="26"/>
      <c r="E123" s="26"/>
      <c r="F123" s="26"/>
      <c r="G123" s="26"/>
      <c r="H123" s="26"/>
      <c r="I123" s="26"/>
      <c r="J123" s="118">
        <f>BK123</f>
        <v>0</v>
      </c>
      <c r="K123" s="26"/>
      <c r="L123" s="27"/>
      <c r="M123" s="59"/>
      <c r="N123" s="50"/>
      <c r="O123" s="60"/>
      <c r="P123" s="119">
        <f>P124</f>
        <v>470.19878400000005</v>
      </c>
      <c r="Q123" s="60"/>
      <c r="R123" s="119">
        <f>R124</f>
        <v>694.3920999999999</v>
      </c>
      <c r="S123" s="60"/>
      <c r="T123" s="120">
        <f>T124</f>
        <v>89.03744999999999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88</v>
      </c>
      <c r="BK123" s="121">
        <f>BK124</f>
        <v>0</v>
      </c>
    </row>
    <row r="124" spans="2:63" s="12" customFormat="1" ht="25.9" customHeight="1">
      <c r="B124" s="122"/>
      <c r="D124" s="123" t="s">
        <v>69</v>
      </c>
      <c r="E124" s="124" t="s">
        <v>109</v>
      </c>
      <c r="F124" s="124" t="s">
        <v>110</v>
      </c>
      <c r="J124" s="125">
        <f>BK124</f>
        <v>0</v>
      </c>
      <c r="L124" s="122"/>
      <c r="M124" s="126"/>
      <c r="N124" s="127"/>
      <c r="O124" s="127"/>
      <c r="P124" s="128">
        <f>P125+P136+P145+P151+P155+P157</f>
        <v>470.19878400000005</v>
      </c>
      <c r="Q124" s="127"/>
      <c r="R124" s="128">
        <f>R125+R136+R145+R151+R155+R157</f>
        <v>694.3920999999999</v>
      </c>
      <c r="S124" s="127"/>
      <c r="T124" s="129">
        <f>T125+T136+T145+T151+T155+T157</f>
        <v>89.03744999999999</v>
      </c>
      <c r="AR124" s="123" t="s">
        <v>78</v>
      </c>
      <c r="AT124" s="130" t="s">
        <v>69</v>
      </c>
      <c r="AU124" s="130" t="s">
        <v>70</v>
      </c>
      <c r="AY124" s="123" t="s">
        <v>111</v>
      </c>
      <c r="BK124" s="131">
        <f>BK125+BK136+BK145+BK151+BK155+BK157</f>
        <v>0</v>
      </c>
    </row>
    <row r="125" spans="2:63" s="12" customFormat="1" ht="22.9" customHeight="1">
      <c r="B125" s="122"/>
      <c r="D125" s="123" t="s">
        <v>69</v>
      </c>
      <c r="E125" s="132" t="s">
        <v>78</v>
      </c>
      <c r="F125" s="132" t="s">
        <v>112</v>
      </c>
      <c r="J125" s="133">
        <f>BK125</f>
        <v>0</v>
      </c>
      <c r="L125" s="122"/>
      <c r="M125" s="126"/>
      <c r="N125" s="127"/>
      <c r="O125" s="127"/>
      <c r="P125" s="128">
        <f>SUM(P126:P135)</f>
        <v>211.55799999999996</v>
      </c>
      <c r="Q125" s="127"/>
      <c r="R125" s="128">
        <f>SUM(R126:R135)</f>
        <v>0</v>
      </c>
      <c r="S125" s="127"/>
      <c r="T125" s="129">
        <f>SUM(T126:T135)</f>
        <v>88.94399999999999</v>
      </c>
      <c r="AR125" s="123" t="s">
        <v>78</v>
      </c>
      <c r="AT125" s="130" t="s">
        <v>69</v>
      </c>
      <c r="AU125" s="130" t="s">
        <v>78</v>
      </c>
      <c r="AY125" s="123" t="s">
        <v>111</v>
      </c>
      <c r="BK125" s="131">
        <f>SUM(BK126:BK135)</f>
        <v>0</v>
      </c>
    </row>
    <row r="126" spans="1:65" s="2" customFormat="1" ht="21.75" customHeight="1">
      <c r="A126" s="26"/>
      <c r="B126" s="134"/>
      <c r="C126" s="135" t="s">
        <v>78</v>
      </c>
      <c r="D126" s="135" t="s">
        <v>113</v>
      </c>
      <c r="E126" s="136" t="s">
        <v>114</v>
      </c>
      <c r="F126" s="137" t="s">
        <v>115</v>
      </c>
      <c r="G126" s="138" t="s">
        <v>116</v>
      </c>
      <c r="H126" s="139">
        <v>20</v>
      </c>
      <c r="I126" s="140"/>
      <c r="J126" s="140">
        <f aca="true" t="shared" si="0" ref="J126:J135">ROUND(I126*H126,2)</f>
        <v>0</v>
      </c>
      <c r="K126" s="141"/>
      <c r="L126" s="27"/>
      <c r="M126" s="142" t="s">
        <v>1</v>
      </c>
      <c r="N126" s="143" t="s">
        <v>35</v>
      </c>
      <c r="O126" s="144">
        <v>0.498</v>
      </c>
      <c r="P126" s="144">
        <f aca="true" t="shared" si="1" ref="P126:P135">O126*H126</f>
        <v>9.96</v>
      </c>
      <c r="Q126" s="144">
        <v>0</v>
      </c>
      <c r="R126" s="144">
        <f aca="true" t="shared" si="2" ref="R126:R135">Q126*H126</f>
        <v>0</v>
      </c>
      <c r="S126" s="144">
        <v>0</v>
      </c>
      <c r="T126" s="145">
        <f aca="true" t="shared" si="3" ref="T126:T135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6" t="s">
        <v>117</v>
      </c>
      <c r="AT126" s="146" t="s">
        <v>113</v>
      </c>
      <c r="AU126" s="146" t="s">
        <v>80</v>
      </c>
      <c r="AY126" s="14" t="s">
        <v>111</v>
      </c>
      <c r="BE126" s="147">
        <f aca="true" t="shared" si="4" ref="BE126:BE135">IF(N126="základní",J126,0)</f>
        <v>0</v>
      </c>
      <c r="BF126" s="147">
        <f aca="true" t="shared" si="5" ref="BF126:BF135">IF(N126="snížená",J126,0)</f>
        <v>0</v>
      </c>
      <c r="BG126" s="147">
        <f aca="true" t="shared" si="6" ref="BG126:BG135">IF(N126="zákl. přenesená",J126,0)</f>
        <v>0</v>
      </c>
      <c r="BH126" s="147">
        <f aca="true" t="shared" si="7" ref="BH126:BH135">IF(N126="sníž. přenesená",J126,0)</f>
        <v>0</v>
      </c>
      <c r="BI126" s="147">
        <f aca="true" t="shared" si="8" ref="BI126:BI135">IF(N126="nulová",J126,0)</f>
        <v>0</v>
      </c>
      <c r="BJ126" s="14" t="s">
        <v>78</v>
      </c>
      <c r="BK126" s="147">
        <f aca="true" t="shared" si="9" ref="BK126:BK135">ROUND(I126*H126,2)</f>
        <v>0</v>
      </c>
      <c r="BL126" s="14" t="s">
        <v>117</v>
      </c>
      <c r="BM126" s="146" t="s">
        <v>118</v>
      </c>
    </row>
    <row r="127" spans="1:65" s="2" customFormat="1" ht="21.75" customHeight="1">
      <c r="A127" s="26"/>
      <c r="B127" s="134"/>
      <c r="C127" s="135" t="s">
        <v>80</v>
      </c>
      <c r="D127" s="135" t="s">
        <v>113</v>
      </c>
      <c r="E127" s="136" t="s">
        <v>119</v>
      </c>
      <c r="F127" s="137" t="s">
        <v>120</v>
      </c>
      <c r="G127" s="138" t="s">
        <v>116</v>
      </c>
      <c r="H127" s="139">
        <v>8</v>
      </c>
      <c r="I127" s="140"/>
      <c r="J127" s="140">
        <f t="shared" si="0"/>
        <v>0</v>
      </c>
      <c r="K127" s="141"/>
      <c r="L127" s="27"/>
      <c r="M127" s="142" t="s">
        <v>1</v>
      </c>
      <c r="N127" s="143" t="s">
        <v>35</v>
      </c>
      <c r="O127" s="144">
        <v>0.701</v>
      </c>
      <c r="P127" s="144">
        <f t="shared" si="1"/>
        <v>5.608</v>
      </c>
      <c r="Q127" s="144">
        <v>0</v>
      </c>
      <c r="R127" s="144">
        <f t="shared" si="2"/>
        <v>0</v>
      </c>
      <c r="S127" s="144">
        <v>0</v>
      </c>
      <c r="T127" s="145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6" t="s">
        <v>117</v>
      </c>
      <c r="AT127" s="146" t="s">
        <v>113</v>
      </c>
      <c r="AU127" s="146" t="s">
        <v>80</v>
      </c>
      <c r="AY127" s="14" t="s">
        <v>111</v>
      </c>
      <c r="BE127" s="147">
        <f t="shared" si="4"/>
        <v>0</v>
      </c>
      <c r="BF127" s="147">
        <f t="shared" si="5"/>
        <v>0</v>
      </c>
      <c r="BG127" s="147">
        <f t="shared" si="6"/>
        <v>0</v>
      </c>
      <c r="BH127" s="147">
        <f t="shared" si="7"/>
        <v>0</v>
      </c>
      <c r="BI127" s="147">
        <f t="shared" si="8"/>
        <v>0</v>
      </c>
      <c r="BJ127" s="14" t="s">
        <v>78</v>
      </c>
      <c r="BK127" s="147">
        <f t="shared" si="9"/>
        <v>0</v>
      </c>
      <c r="BL127" s="14" t="s">
        <v>117</v>
      </c>
      <c r="BM127" s="146" t="s">
        <v>121</v>
      </c>
    </row>
    <row r="128" spans="1:65" s="2" customFormat="1" ht="21.75" customHeight="1">
      <c r="A128" s="26"/>
      <c r="B128" s="134"/>
      <c r="C128" s="135" t="s">
        <v>122</v>
      </c>
      <c r="D128" s="135" t="s">
        <v>113</v>
      </c>
      <c r="E128" s="136" t="s">
        <v>123</v>
      </c>
      <c r="F128" s="137" t="s">
        <v>124</v>
      </c>
      <c r="G128" s="138" t="s">
        <v>125</v>
      </c>
      <c r="H128" s="139">
        <v>218</v>
      </c>
      <c r="I128" s="140"/>
      <c r="J128" s="140">
        <f t="shared" si="0"/>
        <v>0</v>
      </c>
      <c r="K128" s="141"/>
      <c r="L128" s="27"/>
      <c r="M128" s="142" t="s">
        <v>1</v>
      </c>
      <c r="N128" s="143" t="s">
        <v>35</v>
      </c>
      <c r="O128" s="144">
        <v>0.06</v>
      </c>
      <c r="P128" s="144">
        <f t="shared" si="1"/>
        <v>13.08</v>
      </c>
      <c r="Q128" s="144">
        <v>0</v>
      </c>
      <c r="R128" s="144">
        <f t="shared" si="2"/>
        <v>0</v>
      </c>
      <c r="S128" s="144">
        <v>0.408</v>
      </c>
      <c r="T128" s="145">
        <f t="shared" si="3"/>
        <v>88.94399999999999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6" t="s">
        <v>117</v>
      </c>
      <c r="AT128" s="146" t="s">
        <v>113</v>
      </c>
      <c r="AU128" s="146" t="s">
        <v>80</v>
      </c>
      <c r="AY128" s="14" t="s">
        <v>111</v>
      </c>
      <c r="BE128" s="147">
        <f t="shared" si="4"/>
        <v>0</v>
      </c>
      <c r="BF128" s="147">
        <f t="shared" si="5"/>
        <v>0</v>
      </c>
      <c r="BG128" s="147">
        <f t="shared" si="6"/>
        <v>0</v>
      </c>
      <c r="BH128" s="147">
        <f t="shared" si="7"/>
        <v>0</v>
      </c>
      <c r="BI128" s="147">
        <f t="shared" si="8"/>
        <v>0</v>
      </c>
      <c r="BJ128" s="14" t="s">
        <v>78</v>
      </c>
      <c r="BK128" s="147">
        <f t="shared" si="9"/>
        <v>0</v>
      </c>
      <c r="BL128" s="14" t="s">
        <v>117</v>
      </c>
      <c r="BM128" s="146" t="s">
        <v>126</v>
      </c>
    </row>
    <row r="129" spans="1:65" s="2" customFormat="1" ht="21.75" customHeight="1">
      <c r="A129" s="26"/>
      <c r="B129" s="134"/>
      <c r="C129" s="135" t="s">
        <v>117</v>
      </c>
      <c r="D129" s="135" t="s">
        <v>113</v>
      </c>
      <c r="E129" s="136" t="s">
        <v>127</v>
      </c>
      <c r="F129" s="137" t="s">
        <v>128</v>
      </c>
      <c r="G129" s="138" t="s">
        <v>125</v>
      </c>
      <c r="H129" s="139">
        <v>218</v>
      </c>
      <c r="I129" s="140"/>
      <c r="J129" s="140">
        <f t="shared" si="0"/>
        <v>0</v>
      </c>
      <c r="K129" s="141"/>
      <c r="L129" s="27"/>
      <c r="M129" s="142" t="s">
        <v>1</v>
      </c>
      <c r="N129" s="143" t="s">
        <v>35</v>
      </c>
      <c r="O129" s="144">
        <v>0.07</v>
      </c>
      <c r="P129" s="144">
        <f t="shared" si="1"/>
        <v>15.260000000000002</v>
      </c>
      <c r="Q129" s="144">
        <v>0</v>
      </c>
      <c r="R129" s="144">
        <f t="shared" si="2"/>
        <v>0</v>
      </c>
      <c r="S129" s="144">
        <v>0</v>
      </c>
      <c r="T129" s="145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117</v>
      </c>
      <c r="AT129" s="146" t="s">
        <v>113</v>
      </c>
      <c r="AU129" s="146" t="s">
        <v>80</v>
      </c>
      <c r="AY129" s="14" t="s">
        <v>111</v>
      </c>
      <c r="BE129" s="147">
        <f t="shared" si="4"/>
        <v>0</v>
      </c>
      <c r="BF129" s="147">
        <f t="shared" si="5"/>
        <v>0</v>
      </c>
      <c r="BG129" s="147">
        <f t="shared" si="6"/>
        <v>0</v>
      </c>
      <c r="BH129" s="147">
        <f t="shared" si="7"/>
        <v>0</v>
      </c>
      <c r="BI129" s="147">
        <f t="shared" si="8"/>
        <v>0</v>
      </c>
      <c r="BJ129" s="14" t="s">
        <v>78</v>
      </c>
      <c r="BK129" s="147">
        <f t="shared" si="9"/>
        <v>0</v>
      </c>
      <c r="BL129" s="14" t="s">
        <v>117</v>
      </c>
      <c r="BM129" s="146" t="s">
        <v>129</v>
      </c>
    </row>
    <row r="130" spans="1:65" s="2" customFormat="1" ht="21.75" customHeight="1">
      <c r="A130" s="26"/>
      <c r="B130" s="134"/>
      <c r="C130" s="135" t="s">
        <v>130</v>
      </c>
      <c r="D130" s="135" t="s">
        <v>113</v>
      </c>
      <c r="E130" s="136" t="s">
        <v>131</v>
      </c>
      <c r="F130" s="137" t="s">
        <v>132</v>
      </c>
      <c r="G130" s="138" t="s">
        <v>133</v>
      </c>
      <c r="H130" s="139">
        <v>380</v>
      </c>
      <c r="I130" s="140"/>
      <c r="J130" s="140">
        <f t="shared" si="0"/>
        <v>0</v>
      </c>
      <c r="K130" s="141"/>
      <c r="L130" s="27"/>
      <c r="M130" s="142" t="s">
        <v>1</v>
      </c>
      <c r="N130" s="143" t="s">
        <v>35</v>
      </c>
      <c r="O130" s="144">
        <v>0.212</v>
      </c>
      <c r="P130" s="144">
        <f t="shared" si="1"/>
        <v>80.56</v>
      </c>
      <c r="Q130" s="144">
        <v>0</v>
      </c>
      <c r="R130" s="144">
        <f t="shared" si="2"/>
        <v>0</v>
      </c>
      <c r="S130" s="144">
        <v>0</v>
      </c>
      <c r="T130" s="145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117</v>
      </c>
      <c r="AT130" s="146" t="s">
        <v>113</v>
      </c>
      <c r="AU130" s="146" t="s">
        <v>80</v>
      </c>
      <c r="AY130" s="14" t="s">
        <v>111</v>
      </c>
      <c r="BE130" s="147">
        <f t="shared" si="4"/>
        <v>0</v>
      </c>
      <c r="BF130" s="147">
        <f t="shared" si="5"/>
        <v>0</v>
      </c>
      <c r="BG130" s="147">
        <f t="shared" si="6"/>
        <v>0</v>
      </c>
      <c r="BH130" s="147">
        <f t="shared" si="7"/>
        <v>0</v>
      </c>
      <c r="BI130" s="147">
        <f t="shared" si="8"/>
        <v>0</v>
      </c>
      <c r="BJ130" s="14" t="s">
        <v>78</v>
      </c>
      <c r="BK130" s="147">
        <f t="shared" si="9"/>
        <v>0</v>
      </c>
      <c r="BL130" s="14" t="s">
        <v>117</v>
      </c>
      <c r="BM130" s="146" t="s">
        <v>134</v>
      </c>
    </row>
    <row r="131" spans="1:65" s="2" customFormat="1" ht="21.75" customHeight="1">
      <c r="A131" s="26"/>
      <c r="B131" s="134"/>
      <c r="C131" s="135" t="s">
        <v>135</v>
      </c>
      <c r="D131" s="135" t="s">
        <v>113</v>
      </c>
      <c r="E131" s="136" t="s">
        <v>136</v>
      </c>
      <c r="F131" s="137" t="s">
        <v>137</v>
      </c>
      <c r="G131" s="138" t="s">
        <v>133</v>
      </c>
      <c r="H131" s="139">
        <v>380</v>
      </c>
      <c r="I131" s="140"/>
      <c r="J131" s="140">
        <f t="shared" si="0"/>
        <v>0</v>
      </c>
      <c r="K131" s="141"/>
      <c r="L131" s="27"/>
      <c r="M131" s="142" t="s">
        <v>1</v>
      </c>
      <c r="N131" s="143" t="s">
        <v>35</v>
      </c>
      <c r="O131" s="144">
        <v>0.087</v>
      </c>
      <c r="P131" s="144">
        <f t="shared" si="1"/>
        <v>33.059999999999995</v>
      </c>
      <c r="Q131" s="144">
        <v>0</v>
      </c>
      <c r="R131" s="144">
        <f t="shared" si="2"/>
        <v>0</v>
      </c>
      <c r="S131" s="144">
        <v>0</v>
      </c>
      <c r="T131" s="145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117</v>
      </c>
      <c r="AT131" s="146" t="s">
        <v>113</v>
      </c>
      <c r="AU131" s="146" t="s">
        <v>80</v>
      </c>
      <c r="AY131" s="14" t="s">
        <v>111</v>
      </c>
      <c r="BE131" s="147">
        <f t="shared" si="4"/>
        <v>0</v>
      </c>
      <c r="BF131" s="147">
        <f t="shared" si="5"/>
        <v>0</v>
      </c>
      <c r="BG131" s="147">
        <f t="shared" si="6"/>
        <v>0</v>
      </c>
      <c r="BH131" s="147">
        <f t="shared" si="7"/>
        <v>0</v>
      </c>
      <c r="BI131" s="147">
        <f t="shared" si="8"/>
        <v>0</v>
      </c>
      <c r="BJ131" s="14" t="s">
        <v>78</v>
      </c>
      <c r="BK131" s="147">
        <f t="shared" si="9"/>
        <v>0</v>
      </c>
      <c r="BL131" s="14" t="s">
        <v>117</v>
      </c>
      <c r="BM131" s="146" t="s">
        <v>138</v>
      </c>
    </row>
    <row r="132" spans="1:65" s="2" customFormat="1" ht="21.75" customHeight="1">
      <c r="A132" s="26"/>
      <c r="B132" s="134"/>
      <c r="C132" s="135" t="s">
        <v>139</v>
      </c>
      <c r="D132" s="135" t="s">
        <v>113</v>
      </c>
      <c r="E132" s="136" t="s">
        <v>140</v>
      </c>
      <c r="F132" s="137" t="s">
        <v>141</v>
      </c>
      <c r="G132" s="138" t="s">
        <v>133</v>
      </c>
      <c r="H132" s="139">
        <v>380</v>
      </c>
      <c r="I132" s="140"/>
      <c r="J132" s="140">
        <f t="shared" si="0"/>
        <v>0</v>
      </c>
      <c r="K132" s="141"/>
      <c r="L132" s="27"/>
      <c r="M132" s="142" t="s">
        <v>1</v>
      </c>
      <c r="N132" s="143" t="s">
        <v>35</v>
      </c>
      <c r="O132" s="144">
        <v>0.072</v>
      </c>
      <c r="P132" s="144">
        <f t="shared" si="1"/>
        <v>27.36</v>
      </c>
      <c r="Q132" s="144">
        <v>0</v>
      </c>
      <c r="R132" s="144">
        <f t="shared" si="2"/>
        <v>0</v>
      </c>
      <c r="S132" s="144">
        <v>0</v>
      </c>
      <c r="T132" s="145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117</v>
      </c>
      <c r="AT132" s="146" t="s">
        <v>113</v>
      </c>
      <c r="AU132" s="146" t="s">
        <v>80</v>
      </c>
      <c r="AY132" s="14" t="s">
        <v>111</v>
      </c>
      <c r="BE132" s="147">
        <f t="shared" si="4"/>
        <v>0</v>
      </c>
      <c r="BF132" s="147">
        <f t="shared" si="5"/>
        <v>0</v>
      </c>
      <c r="BG132" s="147">
        <f t="shared" si="6"/>
        <v>0</v>
      </c>
      <c r="BH132" s="147">
        <f t="shared" si="7"/>
        <v>0</v>
      </c>
      <c r="BI132" s="147">
        <f t="shared" si="8"/>
        <v>0</v>
      </c>
      <c r="BJ132" s="14" t="s">
        <v>78</v>
      </c>
      <c r="BK132" s="147">
        <f t="shared" si="9"/>
        <v>0</v>
      </c>
      <c r="BL132" s="14" t="s">
        <v>117</v>
      </c>
      <c r="BM132" s="146" t="s">
        <v>142</v>
      </c>
    </row>
    <row r="133" spans="1:65" s="2" customFormat="1" ht="21.75" customHeight="1">
      <c r="A133" s="26"/>
      <c r="B133" s="134"/>
      <c r="C133" s="135" t="s">
        <v>143</v>
      </c>
      <c r="D133" s="135" t="s">
        <v>113</v>
      </c>
      <c r="E133" s="136" t="s">
        <v>144</v>
      </c>
      <c r="F133" s="137" t="s">
        <v>145</v>
      </c>
      <c r="G133" s="138" t="s">
        <v>146</v>
      </c>
      <c r="H133" s="139">
        <v>684</v>
      </c>
      <c r="I133" s="140"/>
      <c r="J133" s="140">
        <f t="shared" si="0"/>
        <v>0</v>
      </c>
      <c r="K133" s="141"/>
      <c r="L133" s="27"/>
      <c r="M133" s="142" t="s">
        <v>1</v>
      </c>
      <c r="N133" s="143" t="s">
        <v>35</v>
      </c>
      <c r="O133" s="144">
        <v>0</v>
      </c>
      <c r="P133" s="144">
        <f t="shared" si="1"/>
        <v>0</v>
      </c>
      <c r="Q133" s="144">
        <v>0</v>
      </c>
      <c r="R133" s="144">
        <f t="shared" si="2"/>
        <v>0</v>
      </c>
      <c r="S133" s="144">
        <v>0</v>
      </c>
      <c r="T133" s="145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6" t="s">
        <v>117</v>
      </c>
      <c r="AT133" s="146" t="s">
        <v>113</v>
      </c>
      <c r="AU133" s="146" t="s">
        <v>80</v>
      </c>
      <c r="AY133" s="14" t="s">
        <v>111</v>
      </c>
      <c r="BE133" s="147">
        <f t="shared" si="4"/>
        <v>0</v>
      </c>
      <c r="BF133" s="147">
        <f t="shared" si="5"/>
        <v>0</v>
      </c>
      <c r="BG133" s="147">
        <f t="shared" si="6"/>
        <v>0</v>
      </c>
      <c r="BH133" s="147">
        <f t="shared" si="7"/>
        <v>0</v>
      </c>
      <c r="BI133" s="147">
        <f t="shared" si="8"/>
        <v>0</v>
      </c>
      <c r="BJ133" s="14" t="s">
        <v>78</v>
      </c>
      <c r="BK133" s="147">
        <f t="shared" si="9"/>
        <v>0</v>
      </c>
      <c r="BL133" s="14" t="s">
        <v>117</v>
      </c>
      <c r="BM133" s="146" t="s">
        <v>147</v>
      </c>
    </row>
    <row r="134" spans="1:65" s="2" customFormat="1" ht="16.5" customHeight="1">
      <c r="A134" s="26"/>
      <c r="B134" s="134"/>
      <c r="C134" s="135" t="s">
        <v>148</v>
      </c>
      <c r="D134" s="135" t="s">
        <v>113</v>
      </c>
      <c r="E134" s="136" t="s">
        <v>149</v>
      </c>
      <c r="F134" s="137" t="s">
        <v>150</v>
      </c>
      <c r="G134" s="138" t="s">
        <v>133</v>
      </c>
      <c r="H134" s="139">
        <v>380</v>
      </c>
      <c r="I134" s="140"/>
      <c r="J134" s="140">
        <f t="shared" si="0"/>
        <v>0</v>
      </c>
      <c r="K134" s="141"/>
      <c r="L134" s="27"/>
      <c r="M134" s="142" t="s">
        <v>1</v>
      </c>
      <c r="N134" s="143" t="s">
        <v>35</v>
      </c>
      <c r="O134" s="144">
        <v>0.009</v>
      </c>
      <c r="P134" s="144">
        <f t="shared" si="1"/>
        <v>3.42</v>
      </c>
      <c r="Q134" s="144">
        <v>0</v>
      </c>
      <c r="R134" s="144">
        <f t="shared" si="2"/>
        <v>0</v>
      </c>
      <c r="S134" s="144">
        <v>0</v>
      </c>
      <c r="T134" s="145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117</v>
      </c>
      <c r="AT134" s="146" t="s">
        <v>113</v>
      </c>
      <c r="AU134" s="146" t="s">
        <v>80</v>
      </c>
      <c r="AY134" s="14" t="s">
        <v>111</v>
      </c>
      <c r="BE134" s="147">
        <f t="shared" si="4"/>
        <v>0</v>
      </c>
      <c r="BF134" s="147">
        <f t="shared" si="5"/>
        <v>0</v>
      </c>
      <c r="BG134" s="147">
        <f t="shared" si="6"/>
        <v>0</v>
      </c>
      <c r="BH134" s="147">
        <f t="shared" si="7"/>
        <v>0</v>
      </c>
      <c r="BI134" s="147">
        <f t="shared" si="8"/>
        <v>0</v>
      </c>
      <c r="BJ134" s="14" t="s">
        <v>78</v>
      </c>
      <c r="BK134" s="147">
        <f t="shared" si="9"/>
        <v>0</v>
      </c>
      <c r="BL134" s="14" t="s">
        <v>117</v>
      </c>
      <c r="BM134" s="146" t="s">
        <v>151</v>
      </c>
    </row>
    <row r="135" spans="1:65" s="2" customFormat="1" ht="21.75" customHeight="1">
      <c r="A135" s="26"/>
      <c r="B135" s="134"/>
      <c r="C135" s="135" t="s">
        <v>152</v>
      </c>
      <c r="D135" s="135" t="s">
        <v>113</v>
      </c>
      <c r="E135" s="136" t="s">
        <v>153</v>
      </c>
      <c r="F135" s="137" t="s">
        <v>154</v>
      </c>
      <c r="G135" s="138" t="s">
        <v>125</v>
      </c>
      <c r="H135" s="139">
        <v>930</v>
      </c>
      <c r="I135" s="140"/>
      <c r="J135" s="140">
        <f t="shared" si="0"/>
        <v>0</v>
      </c>
      <c r="K135" s="141"/>
      <c r="L135" s="27"/>
      <c r="M135" s="142" t="s">
        <v>1</v>
      </c>
      <c r="N135" s="143" t="s">
        <v>35</v>
      </c>
      <c r="O135" s="144">
        <v>0.025</v>
      </c>
      <c r="P135" s="144">
        <f t="shared" si="1"/>
        <v>23.25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117</v>
      </c>
      <c r="AT135" s="146" t="s">
        <v>113</v>
      </c>
      <c r="AU135" s="146" t="s">
        <v>80</v>
      </c>
      <c r="AY135" s="14" t="s">
        <v>111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78</v>
      </c>
      <c r="BK135" s="147">
        <f t="shared" si="9"/>
        <v>0</v>
      </c>
      <c r="BL135" s="14" t="s">
        <v>117</v>
      </c>
      <c r="BM135" s="146" t="s">
        <v>155</v>
      </c>
    </row>
    <row r="136" spans="2:63" s="12" customFormat="1" ht="22.9" customHeight="1">
      <c r="B136" s="122"/>
      <c r="D136" s="123" t="s">
        <v>69</v>
      </c>
      <c r="E136" s="132" t="s">
        <v>122</v>
      </c>
      <c r="F136" s="132" t="s">
        <v>156</v>
      </c>
      <c r="J136" s="133">
        <f>BK136</f>
        <v>0</v>
      </c>
      <c r="L136" s="122"/>
      <c r="M136" s="126"/>
      <c r="N136" s="127"/>
      <c r="O136" s="127"/>
      <c r="P136" s="128">
        <f>SUM(P137:P144)</f>
        <v>73.28399999999999</v>
      </c>
      <c r="Q136" s="127"/>
      <c r="R136" s="128">
        <f>SUM(R137:R144)</f>
        <v>10.8811</v>
      </c>
      <c r="S136" s="127"/>
      <c r="T136" s="129">
        <f>SUM(T137:T144)</f>
        <v>0</v>
      </c>
      <c r="AR136" s="123" t="s">
        <v>78</v>
      </c>
      <c r="AT136" s="130" t="s">
        <v>69</v>
      </c>
      <c r="AU136" s="130" t="s">
        <v>78</v>
      </c>
      <c r="AY136" s="123" t="s">
        <v>111</v>
      </c>
      <c r="BK136" s="131">
        <f>SUM(BK137:BK144)</f>
        <v>0</v>
      </c>
    </row>
    <row r="137" spans="1:65" s="2" customFormat="1" ht="21.75" customHeight="1">
      <c r="A137" s="26"/>
      <c r="B137" s="134"/>
      <c r="C137" s="135" t="s">
        <v>157</v>
      </c>
      <c r="D137" s="135" t="s">
        <v>113</v>
      </c>
      <c r="E137" s="136" t="s">
        <v>158</v>
      </c>
      <c r="F137" s="137" t="s">
        <v>159</v>
      </c>
      <c r="G137" s="138" t="s">
        <v>116</v>
      </c>
      <c r="H137" s="139">
        <v>60</v>
      </c>
      <c r="I137" s="140"/>
      <c r="J137" s="140">
        <f aca="true" t="shared" si="10" ref="J137:J144">ROUND(I137*H137,2)</f>
        <v>0</v>
      </c>
      <c r="K137" s="141"/>
      <c r="L137" s="27"/>
      <c r="M137" s="142" t="s">
        <v>1</v>
      </c>
      <c r="N137" s="143" t="s">
        <v>35</v>
      </c>
      <c r="O137" s="144">
        <v>0.36</v>
      </c>
      <c r="P137" s="144">
        <f aca="true" t="shared" si="11" ref="P137:P144">O137*H137</f>
        <v>21.599999999999998</v>
      </c>
      <c r="Q137" s="144">
        <v>0.17489</v>
      </c>
      <c r="R137" s="144">
        <f aca="true" t="shared" si="12" ref="R137:R144">Q137*H137</f>
        <v>10.4934</v>
      </c>
      <c r="S137" s="144">
        <v>0</v>
      </c>
      <c r="T137" s="145">
        <f aca="true" t="shared" si="13" ref="T137:T144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117</v>
      </c>
      <c r="AT137" s="146" t="s">
        <v>113</v>
      </c>
      <c r="AU137" s="146" t="s">
        <v>80</v>
      </c>
      <c r="AY137" s="14" t="s">
        <v>111</v>
      </c>
      <c r="BE137" s="147">
        <f aca="true" t="shared" si="14" ref="BE137:BE144">IF(N137="základní",J137,0)</f>
        <v>0</v>
      </c>
      <c r="BF137" s="147">
        <f aca="true" t="shared" si="15" ref="BF137:BF144">IF(N137="snížená",J137,0)</f>
        <v>0</v>
      </c>
      <c r="BG137" s="147">
        <f aca="true" t="shared" si="16" ref="BG137:BG144">IF(N137="zákl. přenesená",J137,0)</f>
        <v>0</v>
      </c>
      <c r="BH137" s="147">
        <f aca="true" t="shared" si="17" ref="BH137:BH144">IF(N137="sníž. přenesená",J137,0)</f>
        <v>0</v>
      </c>
      <c r="BI137" s="147">
        <f aca="true" t="shared" si="18" ref="BI137:BI144">IF(N137="nulová",J137,0)</f>
        <v>0</v>
      </c>
      <c r="BJ137" s="14" t="s">
        <v>78</v>
      </c>
      <c r="BK137" s="147">
        <f aca="true" t="shared" si="19" ref="BK137:BK144">ROUND(I137*H137,2)</f>
        <v>0</v>
      </c>
      <c r="BL137" s="14" t="s">
        <v>117</v>
      </c>
      <c r="BM137" s="146" t="s">
        <v>160</v>
      </c>
    </row>
    <row r="138" spans="1:65" s="2" customFormat="1" ht="16.5" customHeight="1">
      <c r="A138" s="26"/>
      <c r="B138" s="134"/>
      <c r="C138" s="148" t="s">
        <v>161</v>
      </c>
      <c r="D138" s="148" t="s">
        <v>162</v>
      </c>
      <c r="E138" s="149" t="s">
        <v>163</v>
      </c>
      <c r="F138" s="150" t="s">
        <v>164</v>
      </c>
      <c r="G138" s="151" t="s">
        <v>116</v>
      </c>
      <c r="H138" s="152">
        <v>60</v>
      </c>
      <c r="I138" s="153"/>
      <c r="J138" s="153">
        <f t="shared" si="10"/>
        <v>0</v>
      </c>
      <c r="K138" s="154"/>
      <c r="L138" s="155"/>
      <c r="M138" s="156" t="s">
        <v>1</v>
      </c>
      <c r="N138" s="157" t="s">
        <v>35</v>
      </c>
      <c r="O138" s="144">
        <v>0</v>
      </c>
      <c r="P138" s="144">
        <f t="shared" si="11"/>
        <v>0</v>
      </c>
      <c r="Q138" s="144">
        <v>0</v>
      </c>
      <c r="R138" s="144">
        <f t="shared" si="12"/>
        <v>0</v>
      </c>
      <c r="S138" s="144">
        <v>0</v>
      </c>
      <c r="T138" s="145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143</v>
      </c>
      <c r="AT138" s="146" t="s">
        <v>162</v>
      </c>
      <c r="AU138" s="146" t="s">
        <v>80</v>
      </c>
      <c r="AY138" s="14" t="s">
        <v>111</v>
      </c>
      <c r="BE138" s="147">
        <f t="shared" si="14"/>
        <v>0</v>
      </c>
      <c r="BF138" s="147">
        <f t="shared" si="15"/>
        <v>0</v>
      </c>
      <c r="BG138" s="147">
        <f t="shared" si="16"/>
        <v>0</v>
      </c>
      <c r="BH138" s="147">
        <f t="shared" si="17"/>
        <v>0</v>
      </c>
      <c r="BI138" s="147">
        <f t="shared" si="18"/>
        <v>0</v>
      </c>
      <c r="BJ138" s="14" t="s">
        <v>78</v>
      </c>
      <c r="BK138" s="147">
        <f t="shared" si="19"/>
        <v>0</v>
      </c>
      <c r="BL138" s="14" t="s">
        <v>117</v>
      </c>
      <c r="BM138" s="146" t="s">
        <v>165</v>
      </c>
    </row>
    <row r="139" spans="1:65" s="2" customFormat="1" ht="21.75" customHeight="1">
      <c r="A139" s="26"/>
      <c r="B139" s="134"/>
      <c r="C139" s="148" t="s">
        <v>166</v>
      </c>
      <c r="D139" s="148" t="s">
        <v>162</v>
      </c>
      <c r="E139" s="149" t="s">
        <v>167</v>
      </c>
      <c r="F139" s="150" t="s">
        <v>168</v>
      </c>
      <c r="G139" s="151" t="s">
        <v>116</v>
      </c>
      <c r="H139" s="152">
        <v>26</v>
      </c>
      <c r="I139" s="153"/>
      <c r="J139" s="153">
        <f t="shared" si="10"/>
        <v>0</v>
      </c>
      <c r="K139" s="154"/>
      <c r="L139" s="155"/>
      <c r="M139" s="156" t="s">
        <v>1</v>
      </c>
      <c r="N139" s="157" t="s">
        <v>35</v>
      </c>
      <c r="O139" s="144">
        <v>0</v>
      </c>
      <c r="P139" s="144">
        <f t="shared" si="11"/>
        <v>0</v>
      </c>
      <c r="Q139" s="144">
        <v>0.0034</v>
      </c>
      <c r="R139" s="144">
        <f t="shared" si="12"/>
        <v>0.08839999999999999</v>
      </c>
      <c r="S139" s="144">
        <v>0</v>
      </c>
      <c r="T139" s="145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143</v>
      </c>
      <c r="AT139" s="146" t="s">
        <v>162</v>
      </c>
      <c r="AU139" s="146" t="s">
        <v>80</v>
      </c>
      <c r="AY139" s="14" t="s">
        <v>111</v>
      </c>
      <c r="BE139" s="147">
        <f t="shared" si="14"/>
        <v>0</v>
      </c>
      <c r="BF139" s="147">
        <f t="shared" si="15"/>
        <v>0</v>
      </c>
      <c r="BG139" s="147">
        <f t="shared" si="16"/>
        <v>0</v>
      </c>
      <c r="BH139" s="147">
        <f t="shared" si="17"/>
        <v>0</v>
      </c>
      <c r="BI139" s="147">
        <f t="shared" si="18"/>
        <v>0</v>
      </c>
      <c r="BJ139" s="14" t="s">
        <v>78</v>
      </c>
      <c r="BK139" s="147">
        <f t="shared" si="19"/>
        <v>0</v>
      </c>
      <c r="BL139" s="14" t="s">
        <v>117</v>
      </c>
      <c r="BM139" s="146" t="s">
        <v>169</v>
      </c>
    </row>
    <row r="140" spans="1:65" s="2" customFormat="1" ht="21.75" customHeight="1">
      <c r="A140" s="26"/>
      <c r="B140" s="134"/>
      <c r="C140" s="135" t="s">
        <v>170</v>
      </c>
      <c r="D140" s="135" t="s">
        <v>113</v>
      </c>
      <c r="E140" s="136" t="s">
        <v>171</v>
      </c>
      <c r="F140" s="137" t="s">
        <v>172</v>
      </c>
      <c r="G140" s="138" t="s">
        <v>173</v>
      </c>
      <c r="H140" s="139">
        <v>146</v>
      </c>
      <c r="I140" s="140"/>
      <c r="J140" s="140">
        <f t="shared" si="10"/>
        <v>0</v>
      </c>
      <c r="K140" s="141"/>
      <c r="L140" s="27"/>
      <c r="M140" s="142" t="s">
        <v>1</v>
      </c>
      <c r="N140" s="143" t="s">
        <v>35</v>
      </c>
      <c r="O140" s="144">
        <v>0.3</v>
      </c>
      <c r="P140" s="144">
        <f t="shared" si="11"/>
        <v>43.8</v>
      </c>
      <c r="Q140" s="144">
        <v>0</v>
      </c>
      <c r="R140" s="144">
        <f t="shared" si="12"/>
        <v>0</v>
      </c>
      <c r="S140" s="144">
        <v>0</v>
      </c>
      <c r="T140" s="145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117</v>
      </c>
      <c r="AT140" s="146" t="s">
        <v>113</v>
      </c>
      <c r="AU140" s="146" t="s">
        <v>80</v>
      </c>
      <c r="AY140" s="14" t="s">
        <v>111</v>
      </c>
      <c r="BE140" s="147">
        <f t="shared" si="14"/>
        <v>0</v>
      </c>
      <c r="BF140" s="147">
        <f t="shared" si="15"/>
        <v>0</v>
      </c>
      <c r="BG140" s="147">
        <f t="shared" si="16"/>
        <v>0</v>
      </c>
      <c r="BH140" s="147">
        <f t="shared" si="17"/>
        <v>0</v>
      </c>
      <c r="BI140" s="147">
        <f t="shared" si="18"/>
        <v>0</v>
      </c>
      <c r="BJ140" s="14" t="s">
        <v>78</v>
      </c>
      <c r="BK140" s="147">
        <f t="shared" si="19"/>
        <v>0</v>
      </c>
      <c r="BL140" s="14" t="s">
        <v>117</v>
      </c>
      <c r="BM140" s="146" t="s">
        <v>174</v>
      </c>
    </row>
    <row r="141" spans="1:65" s="2" customFormat="1" ht="21.75" customHeight="1">
      <c r="A141" s="26"/>
      <c r="B141" s="134"/>
      <c r="C141" s="148" t="s">
        <v>8</v>
      </c>
      <c r="D141" s="148" t="s">
        <v>162</v>
      </c>
      <c r="E141" s="149" t="s">
        <v>175</v>
      </c>
      <c r="F141" s="150" t="s">
        <v>176</v>
      </c>
      <c r="G141" s="151" t="s">
        <v>173</v>
      </c>
      <c r="H141" s="152">
        <v>146</v>
      </c>
      <c r="I141" s="153"/>
      <c r="J141" s="153">
        <f t="shared" si="10"/>
        <v>0</v>
      </c>
      <c r="K141" s="154"/>
      <c r="L141" s="155"/>
      <c r="M141" s="156" t="s">
        <v>1</v>
      </c>
      <c r="N141" s="157" t="s">
        <v>35</v>
      </c>
      <c r="O141" s="144">
        <v>0</v>
      </c>
      <c r="P141" s="144">
        <f t="shared" si="11"/>
        <v>0</v>
      </c>
      <c r="Q141" s="144">
        <v>0.0018</v>
      </c>
      <c r="R141" s="144">
        <f t="shared" si="12"/>
        <v>0.2628</v>
      </c>
      <c r="S141" s="144">
        <v>0</v>
      </c>
      <c r="T141" s="145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143</v>
      </c>
      <c r="AT141" s="146" t="s">
        <v>162</v>
      </c>
      <c r="AU141" s="146" t="s">
        <v>80</v>
      </c>
      <c r="AY141" s="14" t="s">
        <v>111</v>
      </c>
      <c r="BE141" s="147">
        <f t="shared" si="14"/>
        <v>0</v>
      </c>
      <c r="BF141" s="147">
        <f t="shared" si="15"/>
        <v>0</v>
      </c>
      <c r="BG141" s="147">
        <f t="shared" si="16"/>
        <v>0</v>
      </c>
      <c r="BH141" s="147">
        <f t="shared" si="17"/>
        <v>0</v>
      </c>
      <c r="BI141" s="147">
        <f t="shared" si="18"/>
        <v>0</v>
      </c>
      <c r="BJ141" s="14" t="s">
        <v>78</v>
      </c>
      <c r="BK141" s="147">
        <f t="shared" si="19"/>
        <v>0</v>
      </c>
      <c r="BL141" s="14" t="s">
        <v>117</v>
      </c>
      <c r="BM141" s="146" t="s">
        <v>177</v>
      </c>
    </row>
    <row r="142" spans="1:65" s="2" customFormat="1" ht="16.5" customHeight="1">
      <c r="A142" s="26"/>
      <c r="B142" s="134"/>
      <c r="C142" s="148" t="s">
        <v>178</v>
      </c>
      <c r="D142" s="148" t="s">
        <v>162</v>
      </c>
      <c r="E142" s="149" t="s">
        <v>179</v>
      </c>
      <c r="F142" s="150" t="s">
        <v>180</v>
      </c>
      <c r="G142" s="151" t="s">
        <v>173</v>
      </c>
      <c r="H142" s="152">
        <v>438</v>
      </c>
      <c r="I142" s="153"/>
      <c r="J142" s="153">
        <f t="shared" si="10"/>
        <v>0</v>
      </c>
      <c r="K142" s="154"/>
      <c r="L142" s="155"/>
      <c r="M142" s="156" t="s">
        <v>1</v>
      </c>
      <c r="N142" s="157" t="s">
        <v>35</v>
      </c>
      <c r="O142" s="144">
        <v>0</v>
      </c>
      <c r="P142" s="144">
        <f t="shared" si="11"/>
        <v>0</v>
      </c>
      <c r="Q142" s="144">
        <v>5E-05</v>
      </c>
      <c r="R142" s="144">
        <f t="shared" si="12"/>
        <v>0.0219</v>
      </c>
      <c r="S142" s="144">
        <v>0</v>
      </c>
      <c r="T142" s="145">
        <f t="shared" si="1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143</v>
      </c>
      <c r="AT142" s="146" t="s">
        <v>162</v>
      </c>
      <c r="AU142" s="146" t="s">
        <v>80</v>
      </c>
      <c r="AY142" s="14" t="s">
        <v>111</v>
      </c>
      <c r="BE142" s="147">
        <f t="shared" si="14"/>
        <v>0</v>
      </c>
      <c r="BF142" s="147">
        <f t="shared" si="15"/>
        <v>0</v>
      </c>
      <c r="BG142" s="147">
        <f t="shared" si="16"/>
        <v>0</v>
      </c>
      <c r="BH142" s="147">
        <f t="shared" si="17"/>
        <v>0</v>
      </c>
      <c r="BI142" s="147">
        <f t="shared" si="18"/>
        <v>0</v>
      </c>
      <c r="BJ142" s="14" t="s">
        <v>78</v>
      </c>
      <c r="BK142" s="147">
        <f t="shared" si="19"/>
        <v>0</v>
      </c>
      <c r="BL142" s="14" t="s">
        <v>117</v>
      </c>
      <c r="BM142" s="146" t="s">
        <v>181</v>
      </c>
    </row>
    <row r="143" spans="1:65" s="2" customFormat="1" ht="16.5" customHeight="1">
      <c r="A143" s="26"/>
      <c r="B143" s="134"/>
      <c r="C143" s="135" t="s">
        <v>182</v>
      </c>
      <c r="D143" s="135" t="s">
        <v>113</v>
      </c>
      <c r="E143" s="136" t="s">
        <v>183</v>
      </c>
      <c r="F143" s="137" t="s">
        <v>184</v>
      </c>
      <c r="G143" s="138" t="s">
        <v>173</v>
      </c>
      <c r="H143" s="139">
        <v>146</v>
      </c>
      <c r="I143" s="140"/>
      <c r="J143" s="140">
        <f t="shared" si="10"/>
        <v>0</v>
      </c>
      <c r="K143" s="141"/>
      <c r="L143" s="27"/>
      <c r="M143" s="142" t="s">
        <v>1</v>
      </c>
      <c r="N143" s="143" t="s">
        <v>35</v>
      </c>
      <c r="O143" s="144">
        <v>0.054</v>
      </c>
      <c r="P143" s="144">
        <f t="shared" si="11"/>
        <v>7.884</v>
      </c>
      <c r="Q143" s="144">
        <v>0</v>
      </c>
      <c r="R143" s="144">
        <f t="shared" si="12"/>
        <v>0</v>
      </c>
      <c r="S143" s="144">
        <v>0</v>
      </c>
      <c r="T143" s="145">
        <f t="shared" si="1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117</v>
      </c>
      <c r="AT143" s="146" t="s">
        <v>113</v>
      </c>
      <c r="AU143" s="146" t="s">
        <v>80</v>
      </c>
      <c r="AY143" s="14" t="s">
        <v>111</v>
      </c>
      <c r="BE143" s="147">
        <f t="shared" si="14"/>
        <v>0</v>
      </c>
      <c r="BF143" s="147">
        <f t="shared" si="15"/>
        <v>0</v>
      </c>
      <c r="BG143" s="147">
        <f t="shared" si="16"/>
        <v>0</v>
      </c>
      <c r="BH143" s="147">
        <f t="shared" si="17"/>
        <v>0</v>
      </c>
      <c r="BI143" s="147">
        <f t="shared" si="18"/>
        <v>0</v>
      </c>
      <c r="BJ143" s="14" t="s">
        <v>78</v>
      </c>
      <c r="BK143" s="147">
        <f t="shared" si="19"/>
        <v>0</v>
      </c>
      <c r="BL143" s="14" t="s">
        <v>117</v>
      </c>
      <c r="BM143" s="146" t="s">
        <v>185</v>
      </c>
    </row>
    <row r="144" spans="1:65" s="2" customFormat="1" ht="16.5" customHeight="1">
      <c r="A144" s="26"/>
      <c r="B144" s="134"/>
      <c r="C144" s="148" t="s">
        <v>186</v>
      </c>
      <c r="D144" s="148" t="s">
        <v>162</v>
      </c>
      <c r="E144" s="149" t="s">
        <v>187</v>
      </c>
      <c r="F144" s="150" t="s">
        <v>188</v>
      </c>
      <c r="G144" s="151" t="s">
        <v>173</v>
      </c>
      <c r="H144" s="152">
        <v>146</v>
      </c>
      <c r="I144" s="153"/>
      <c r="J144" s="153">
        <f t="shared" si="10"/>
        <v>0</v>
      </c>
      <c r="K144" s="154"/>
      <c r="L144" s="155"/>
      <c r="M144" s="156" t="s">
        <v>1</v>
      </c>
      <c r="N144" s="157" t="s">
        <v>35</v>
      </c>
      <c r="O144" s="144">
        <v>0</v>
      </c>
      <c r="P144" s="144">
        <f t="shared" si="11"/>
        <v>0</v>
      </c>
      <c r="Q144" s="144">
        <v>0.0001</v>
      </c>
      <c r="R144" s="144">
        <f t="shared" si="12"/>
        <v>0.0146</v>
      </c>
      <c r="S144" s="144">
        <v>0</v>
      </c>
      <c r="T144" s="145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143</v>
      </c>
      <c r="AT144" s="146" t="s">
        <v>162</v>
      </c>
      <c r="AU144" s="146" t="s">
        <v>80</v>
      </c>
      <c r="AY144" s="14" t="s">
        <v>111</v>
      </c>
      <c r="BE144" s="147">
        <f t="shared" si="14"/>
        <v>0</v>
      </c>
      <c r="BF144" s="147">
        <f t="shared" si="15"/>
        <v>0</v>
      </c>
      <c r="BG144" s="147">
        <f t="shared" si="16"/>
        <v>0</v>
      </c>
      <c r="BH144" s="147">
        <f t="shared" si="17"/>
        <v>0</v>
      </c>
      <c r="BI144" s="147">
        <f t="shared" si="18"/>
        <v>0</v>
      </c>
      <c r="BJ144" s="14" t="s">
        <v>78</v>
      </c>
      <c r="BK144" s="147">
        <f t="shared" si="19"/>
        <v>0</v>
      </c>
      <c r="BL144" s="14" t="s">
        <v>117</v>
      </c>
      <c r="BM144" s="146" t="s">
        <v>189</v>
      </c>
    </row>
    <row r="145" spans="2:63" s="12" customFormat="1" ht="22.9" customHeight="1">
      <c r="B145" s="122"/>
      <c r="D145" s="123" t="s">
        <v>69</v>
      </c>
      <c r="E145" s="132" t="s">
        <v>130</v>
      </c>
      <c r="F145" s="132" t="s">
        <v>190</v>
      </c>
      <c r="J145" s="133">
        <f>BK145</f>
        <v>0</v>
      </c>
      <c r="L145" s="122"/>
      <c r="M145" s="126"/>
      <c r="N145" s="127"/>
      <c r="O145" s="127"/>
      <c r="P145" s="128">
        <f>SUM(P146:P150)</f>
        <v>89.864</v>
      </c>
      <c r="Q145" s="127"/>
      <c r="R145" s="128">
        <f>SUM(R146:R150)</f>
        <v>683.511</v>
      </c>
      <c r="S145" s="127"/>
      <c r="T145" s="129">
        <f>SUM(T146:T150)</f>
        <v>0</v>
      </c>
      <c r="AR145" s="123" t="s">
        <v>78</v>
      </c>
      <c r="AT145" s="130" t="s">
        <v>69</v>
      </c>
      <c r="AU145" s="130" t="s">
        <v>78</v>
      </c>
      <c r="AY145" s="123" t="s">
        <v>111</v>
      </c>
      <c r="BK145" s="131">
        <f>SUM(BK146:BK150)</f>
        <v>0</v>
      </c>
    </row>
    <row r="146" spans="1:65" s="2" customFormat="1" ht="16.5" customHeight="1">
      <c r="A146" s="26"/>
      <c r="B146" s="134"/>
      <c r="C146" s="135" t="s">
        <v>191</v>
      </c>
      <c r="D146" s="135" t="s">
        <v>113</v>
      </c>
      <c r="E146" s="136" t="s">
        <v>192</v>
      </c>
      <c r="F146" s="137" t="s">
        <v>193</v>
      </c>
      <c r="G146" s="138" t="s">
        <v>125</v>
      </c>
      <c r="H146" s="139">
        <v>218</v>
      </c>
      <c r="I146" s="140"/>
      <c r="J146" s="140">
        <f>ROUND(I146*H146,2)</f>
        <v>0</v>
      </c>
      <c r="K146" s="141"/>
      <c r="L146" s="27"/>
      <c r="M146" s="142" t="s">
        <v>1</v>
      </c>
      <c r="N146" s="143" t="s">
        <v>35</v>
      </c>
      <c r="O146" s="144">
        <v>0.023</v>
      </c>
      <c r="P146" s="144">
        <f>O146*H146</f>
        <v>5.014</v>
      </c>
      <c r="Q146" s="144">
        <v>0.23</v>
      </c>
      <c r="R146" s="144">
        <f>Q146*H146</f>
        <v>50.14</v>
      </c>
      <c r="S146" s="144">
        <v>0</v>
      </c>
      <c r="T146" s="14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117</v>
      </c>
      <c r="AT146" s="146" t="s">
        <v>113</v>
      </c>
      <c r="AU146" s="146" t="s">
        <v>80</v>
      </c>
      <c r="AY146" s="14" t="s">
        <v>111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4" t="s">
        <v>78</v>
      </c>
      <c r="BK146" s="147">
        <f>ROUND(I146*H146,2)</f>
        <v>0</v>
      </c>
      <c r="BL146" s="14" t="s">
        <v>117</v>
      </c>
      <c r="BM146" s="146" t="s">
        <v>194</v>
      </c>
    </row>
    <row r="147" spans="1:65" s="2" customFormat="1" ht="21.75" customHeight="1">
      <c r="A147" s="26"/>
      <c r="B147" s="134"/>
      <c r="C147" s="135" t="s">
        <v>195</v>
      </c>
      <c r="D147" s="135" t="s">
        <v>113</v>
      </c>
      <c r="E147" s="136" t="s">
        <v>196</v>
      </c>
      <c r="F147" s="137" t="s">
        <v>197</v>
      </c>
      <c r="G147" s="138" t="s">
        <v>125</v>
      </c>
      <c r="H147" s="139">
        <v>712</v>
      </c>
      <c r="I147" s="140"/>
      <c r="J147" s="140">
        <f>ROUND(I147*H147,2)</f>
        <v>0</v>
      </c>
      <c r="K147" s="141"/>
      <c r="L147" s="27"/>
      <c r="M147" s="142" t="s">
        <v>1</v>
      </c>
      <c r="N147" s="143" t="s">
        <v>35</v>
      </c>
      <c r="O147" s="144">
        <v>0.024</v>
      </c>
      <c r="P147" s="144">
        <f>O147*H147</f>
        <v>17.088</v>
      </c>
      <c r="Q147" s="144">
        <v>0.216</v>
      </c>
      <c r="R147" s="144">
        <f>Q147*H147</f>
        <v>153.792</v>
      </c>
      <c r="S147" s="144">
        <v>0</v>
      </c>
      <c r="T147" s="14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117</v>
      </c>
      <c r="AT147" s="146" t="s">
        <v>113</v>
      </c>
      <c r="AU147" s="146" t="s">
        <v>80</v>
      </c>
      <c r="AY147" s="14" t="s">
        <v>111</v>
      </c>
      <c r="BE147" s="147">
        <f>IF(N147="základní",J147,0)</f>
        <v>0</v>
      </c>
      <c r="BF147" s="147">
        <f>IF(N147="snížená",J147,0)</f>
        <v>0</v>
      </c>
      <c r="BG147" s="147">
        <f>IF(N147="zákl. přenesená",J147,0)</f>
        <v>0</v>
      </c>
      <c r="BH147" s="147">
        <f>IF(N147="sníž. přenesená",J147,0)</f>
        <v>0</v>
      </c>
      <c r="BI147" s="147">
        <f>IF(N147="nulová",J147,0)</f>
        <v>0</v>
      </c>
      <c r="BJ147" s="14" t="s">
        <v>78</v>
      </c>
      <c r="BK147" s="147">
        <f>ROUND(I147*H147,2)</f>
        <v>0</v>
      </c>
      <c r="BL147" s="14" t="s">
        <v>117</v>
      </c>
      <c r="BM147" s="146" t="s">
        <v>198</v>
      </c>
    </row>
    <row r="148" spans="1:65" s="2" customFormat="1" ht="16.5" customHeight="1">
      <c r="A148" s="26"/>
      <c r="B148" s="134"/>
      <c r="C148" s="135" t="s">
        <v>7</v>
      </c>
      <c r="D148" s="135" t="s">
        <v>113</v>
      </c>
      <c r="E148" s="136" t="s">
        <v>199</v>
      </c>
      <c r="F148" s="137" t="s">
        <v>200</v>
      </c>
      <c r="G148" s="138" t="s">
        <v>125</v>
      </c>
      <c r="H148" s="139">
        <v>712</v>
      </c>
      <c r="I148" s="140"/>
      <c r="J148" s="140">
        <f>ROUND(I148*H148,2)</f>
        <v>0</v>
      </c>
      <c r="K148" s="141"/>
      <c r="L148" s="27"/>
      <c r="M148" s="142" t="s">
        <v>1</v>
      </c>
      <c r="N148" s="143" t="s">
        <v>35</v>
      </c>
      <c r="O148" s="144">
        <v>0.026</v>
      </c>
      <c r="P148" s="144">
        <f>O148*H148</f>
        <v>18.512</v>
      </c>
      <c r="Q148" s="144">
        <v>0.324</v>
      </c>
      <c r="R148" s="144">
        <f>Q148*H148</f>
        <v>230.68800000000002</v>
      </c>
      <c r="S148" s="144">
        <v>0</v>
      </c>
      <c r="T148" s="14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117</v>
      </c>
      <c r="AT148" s="146" t="s">
        <v>113</v>
      </c>
      <c r="AU148" s="146" t="s">
        <v>80</v>
      </c>
      <c r="AY148" s="14" t="s">
        <v>111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4" t="s">
        <v>78</v>
      </c>
      <c r="BK148" s="147">
        <f>ROUND(I148*H148,2)</f>
        <v>0</v>
      </c>
      <c r="BL148" s="14" t="s">
        <v>117</v>
      </c>
      <c r="BM148" s="146" t="s">
        <v>201</v>
      </c>
    </row>
    <row r="149" spans="1:65" s="2" customFormat="1" ht="16.5" customHeight="1">
      <c r="A149" s="26"/>
      <c r="B149" s="134"/>
      <c r="C149" s="135" t="s">
        <v>202</v>
      </c>
      <c r="D149" s="135" t="s">
        <v>113</v>
      </c>
      <c r="E149" s="136" t="s">
        <v>199</v>
      </c>
      <c r="F149" s="137" t="s">
        <v>200</v>
      </c>
      <c r="G149" s="138" t="s">
        <v>125</v>
      </c>
      <c r="H149" s="139">
        <v>712</v>
      </c>
      <c r="I149" s="140"/>
      <c r="J149" s="140">
        <f>ROUND(I149*H149,2)</f>
        <v>0</v>
      </c>
      <c r="K149" s="141"/>
      <c r="L149" s="27"/>
      <c r="M149" s="142" t="s">
        <v>1</v>
      </c>
      <c r="N149" s="143" t="s">
        <v>35</v>
      </c>
      <c r="O149" s="144">
        <v>0.026</v>
      </c>
      <c r="P149" s="144">
        <f>O149*H149</f>
        <v>18.512</v>
      </c>
      <c r="Q149" s="144">
        <v>0.324</v>
      </c>
      <c r="R149" s="144">
        <f>Q149*H149</f>
        <v>230.68800000000002</v>
      </c>
      <c r="S149" s="144">
        <v>0</v>
      </c>
      <c r="T149" s="145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117</v>
      </c>
      <c r="AT149" s="146" t="s">
        <v>113</v>
      </c>
      <c r="AU149" s="146" t="s">
        <v>80</v>
      </c>
      <c r="AY149" s="14" t="s">
        <v>111</v>
      </c>
      <c r="BE149" s="147">
        <f>IF(N149="základní",J149,0)</f>
        <v>0</v>
      </c>
      <c r="BF149" s="147">
        <f>IF(N149="snížená",J149,0)</f>
        <v>0</v>
      </c>
      <c r="BG149" s="147">
        <f>IF(N149="zákl. přenesená",J149,0)</f>
        <v>0</v>
      </c>
      <c r="BH149" s="147">
        <f>IF(N149="sníž. přenesená",J149,0)</f>
        <v>0</v>
      </c>
      <c r="BI149" s="147">
        <f>IF(N149="nulová",J149,0)</f>
        <v>0</v>
      </c>
      <c r="BJ149" s="14" t="s">
        <v>78</v>
      </c>
      <c r="BK149" s="147">
        <f>ROUND(I149*H149,2)</f>
        <v>0</v>
      </c>
      <c r="BL149" s="14" t="s">
        <v>117</v>
      </c>
      <c r="BM149" s="146" t="s">
        <v>203</v>
      </c>
    </row>
    <row r="150" spans="1:65" s="2" customFormat="1" ht="21.75" customHeight="1">
      <c r="A150" s="26"/>
      <c r="B150" s="134"/>
      <c r="C150" s="135" t="s">
        <v>204</v>
      </c>
      <c r="D150" s="135" t="s">
        <v>113</v>
      </c>
      <c r="E150" s="136" t="s">
        <v>205</v>
      </c>
      <c r="F150" s="137" t="s">
        <v>206</v>
      </c>
      <c r="G150" s="138" t="s">
        <v>125</v>
      </c>
      <c r="H150" s="139">
        <v>218</v>
      </c>
      <c r="I150" s="140"/>
      <c r="J150" s="140">
        <f>ROUND(I150*H150,2)</f>
        <v>0</v>
      </c>
      <c r="K150" s="141"/>
      <c r="L150" s="27"/>
      <c r="M150" s="142" t="s">
        <v>1</v>
      </c>
      <c r="N150" s="143" t="s">
        <v>35</v>
      </c>
      <c r="O150" s="144">
        <v>0.141</v>
      </c>
      <c r="P150" s="144">
        <f>O150*H150</f>
        <v>30.737999999999996</v>
      </c>
      <c r="Q150" s="144">
        <v>0.0835</v>
      </c>
      <c r="R150" s="144">
        <f>Q150*H150</f>
        <v>18.203</v>
      </c>
      <c r="S150" s="144">
        <v>0</v>
      </c>
      <c r="T150" s="14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117</v>
      </c>
      <c r="AT150" s="146" t="s">
        <v>113</v>
      </c>
      <c r="AU150" s="146" t="s">
        <v>80</v>
      </c>
      <c r="AY150" s="14" t="s">
        <v>111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4" t="s">
        <v>78</v>
      </c>
      <c r="BK150" s="147">
        <f>ROUND(I150*H150,2)</f>
        <v>0</v>
      </c>
      <c r="BL150" s="14" t="s">
        <v>117</v>
      </c>
      <c r="BM150" s="146" t="s">
        <v>207</v>
      </c>
    </row>
    <row r="151" spans="2:63" s="12" customFormat="1" ht="22.9" customHeight="1">
      <c r="B151" s="122"/>
      <c r="D151" s="123" t="s">
        <v>69</v>
      </c>
      <c r="E151" s="132" t="s">
        <v>148</v>
      </c>
      <c r="F151" s="132" t="s">
        <v>208</v>
      </c>
      <c r="J151" s="133">
        <f>BK151</f>
        <v>0</v>
      </c>
      <c r="L151" s="122"/>
      <c r="M151" s="126"/>
      <c r="N151" s="127"/>
      <c r="O151" s="127"/>
      <c r="P151" s="128">
        <f>SUM(P152:P154)</f>
        <v>16.185000000000002</v>
      </c>
      <c r="Q151" s="127"/>
      <c r="R151" s="128">
        <f>SUM(R152:R154)</f>
        <v>0</v>
      </c>
      <c r="S151" s="127"/>
      <c r="T151" s="129">
        <f>SUM(T152:T154)</f>
        <v>0.09344999999999999</v>
      </c>
      <c r="AR151" s="123" t="s">
        <v>78</v>
      </c>
      <c r="AT151" s="130" t="s">
        <v>69</v>
      </c>
      <c r="AU151" s="130" t="s">
        <v>78</v>
      </c>
      <c r="AY151" s="123" t="s">
        <v>111</v>
      </c>
      <c r="BK151" s="131">
        <f>SUM(BK152:BK154)</f>
        <v>0</v>
      </c>
    </row>
    <row r="152" spans="1:65" s="2" customFormat="1" ht="21.75" customHeight="1">
      <c r="A152" s="26"/>
      <c r="B152" s="134"/>
      <c r="C152" s="135" t="s">
        <v>209</v>
      </c>
      <c r="D152" s="135" t="s">
        <v>113</v>
      </c>
      <c r="E152" s="136" t="s">
        <v>210</v>
      </c>
      <c r="F152" s="137" t="s">
        <v>211</v>
      </c>
      <c r="G152" s="138" t="s">
        <v>116</v>
      </c>
      <c r="H152" s="139">
        <v>1</v>
      </c>
      <c r="I152" s="140"/>
      <c r="J152" s="140">
        <f>ROUND(I152*H152,2)</f>
        <v>0</v>
      </c>
      <c r="K152" s="141"/>
      <c r="L152" s="27"/>
      <c r="M152" s="142" t="s">
        <v>1</v>
      </c>
      <c r="N152" s="143" t="s">
        <v>35</v>
      </c>
      <c r="O152" s="144">
        <v>0.5</v>
      </c>
      <c r="P152" s="144">
        <f>O152*H152</f>
        <v>0.5</v>
      </c>
      <c r="Q152" s="144">
        <v>0</v>
      </c>
      <c r="R152" s="144">
        <f>Q152*H152</f>
        <v>0</v>
      </c>
      <c r="S152" s="144">
        <v>0.0657</v>
      </c>
      <c r="T152" s="145">
        <f>S152*H152</f>
        <v>0.0657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117</v>
      </c>
      <c r="AT152" s="146" t="s">
        <v>113</v>
      </c>
      <c r="AU152" s="146" t="s">
        <v>80</v>
      </c>
      <c r="AY152" s="14" t="s">
        <v>111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4" t="s">
        <v>78</v>
      </c>
      <c r="BK152" s="147">
        <f>ROUND(I152*H152,2)</f>
        <v>0</v>
      </c>
      <c r="BL152" s="14" t="s">
        <v>117</v>
      </c>
      <c r="BM152" s="146" t="s">
        <v>212</v>
      </c>
    </row>
    <row r="153" spans="1:65" s="2" customFormat="1" ht="21.75" customHeight="1">
      <c r="A153" s="26"/>
      <c r="B153" s="134"/>
      <c r="C153" s="135" t="s">
        <v>213</v>
      </c>
      <c r="D153" s="135" t="s">
        <v>113</v>
      </c>
      <c r="E153" s="136" t="s">
        <v>214</v>
      </c>
      <c r="F153" s="137" t="s">
        <v>215</v>
      </c>
      <c r="G153" s="138" t="s">
        <v>173</v>
      </c>
      <c r="H153" s="139">
        <v>3</v>
      </c>
      <c r="I153" s="140"/>
      <c r="J153" s="140">
        <f>ROUND(I153*H153,2)</f>
        <v>0</v>
      </c>
      <c r="K153" s="141"/>
      <c r="L153" s="27"/>
      <c r="M153" s="142" t="s">
        <v>1</v>
      </c>
      <c r="N153" s="143" t="s">
        <v>35</v>
      </c>
      <c r="O153" s="144">
        <v>0.287</v>
      </c>
      <c r="P153" s="144">
        <f>O153*H153</f>
        <v>0.861</v>
      </c>
      <c r="Q153" s="144">
        <v>0</v>
      </c>
      <c r="R153" s="144">
        <f>Q153*H153</f>
        <v>0</v>
      </c>
      <c r="S153" s="144">
        <v>0.00925</v>
      </c>
      <c r="T153" s="145">
        <f>S153*H153</f>
        <v>0.027749999999999997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6" t="s">
        <v>117</v>
      </c>
      <c r="AT153" s="146" t="s">
        <v>113</v>
      </c>
      <c r="AU153" s="146" t="s">
        <v>80</v>
      </c>
      <c r="AY153" s="14" t="s">
        <v>111</v>
      </c>
      <c r="BE153" s="147">
        <f>IF(N153="základní",J153,0)</f>
        <v>0</v>
      </c>
      <c r="BF153" s="147">
        <f>IF(N153="snížená",J153,0)</f>
        <v>0</v>
      </c>
      <c r="BG153" s="147">
        <f>IF(N153="zákl. přenesená",J153,0)</f>
        <v>0</v>
      </c>
      <c r="BH153" s="147">
        <f>IF(N153="sníž. přenesená",J153,0)</f>
        <v>0</v>
      </c>
      <c r="BI153" s="147">
        <f>IF(N153="nulová",J153,0)</f>
        <v>0</v>
      </c>
      <c r="BJ153" s="14" t="s">
        <v>78</v>
      </c>
      <c r="BK153" s="147">
        <f>ROUND(I153*H153,2)</f>
        <v>0</v>
      </c>
      <c r="BL153" s="14" t="s">
        <v>117</v>
      </c>
      <c r="BM153" s="146" t="s">
        <v>216</v>
      </c>
    </row>
    <row r="154" spans="1:65" s="2" customFormat="1" ht="21.75" customHeight="1">
      <c r="A154" s="26"/>
      <c r="B154" s="134"/>
      <c r="C154" s="135" t="s">
        <v>217</v>
      </c>
      <c r="D154" s="135" t="s">
        <v>113</v>
      </c>
      <c r="E154" s="136" t="s">
        <v>218</v>
      </c>
      <c r="F154" s="137" t="s">
        <v>219</v>
      </c>
      <c r="G154" s="138" t="s">
        <v>125</v>
      </c>
      <c r="H154" s="139">
        <v>218</v>
      </c>
      <c r="I154" s="140"/>
      <c r="J154" s="140">
        <f>ROUND(I154*H154,2)</f>
        <v>0</v>
      </c>
      <c r="K154" s="141"/>
      <c r="L154" s="27"/>
      <c r="M154" s="142" t="s">
        <v>1</v>
      </c>
      <c r="N154" s="143" t="s">
        <v>35</v>
      </c>
      <c r="O154" s="144">
        <v>0.068</v>
      </c>
      <c r="P154" s="144">
        <f>O154*H154</f>
        <v>14.824000000000002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117</v>
      </c>
      <c r="AT154" s="146" t="s">
        <v>113</v>
      </c>
      <c r="AU154" s="146" t="s">
        <v>80</v>
      </c>
      <c r="AY154" s="14" t="s">
        <v>111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4" t="s">
        <v>78</v>
      </c>
      <c r="BK154" s="147">
        <f>ROUND(I154*H154,2)</f>
        <v>0</v>
      </c>
      <c r="BL154" s="14" t="s">
        <v>117</v>
      </c>
      <c r="BM154" s="146" t="s">
        <v>220</v>
      </c>
    </row>
    <row r="155" spans="2:63" s="12" customFormat="1" ht="22.9" customHeight="1">
      <c r="B155" s="122"/>
      <c r="D155" s="123" t="s">
        <v>69</v>
      </c>
      <c r="E155" s="132" t="s">
        <v>221</v>
      </c>
      <c r="F155" s="132" t="s">
        <v>222</v>
      </c>
      <c r="J155" s="133">
        <f>BK155</f>
        <v>0</v>
      </c>
      <c r="L155" s="122"/>
      <c r="M155" s="126"/>
      <c r="N155" s="127"/>
      <c r="O155" s="127"/>
      <c r="P155" s="128">
        <f>P156</f>
        <v>33.477912</v>
      </c>
      <c r="Q155" s="127"/>
      <c r="R155" s="128">
        <f>R156</f>
        <v>0</v>
      </c>
      <c r="S155" s="127"/>
      <c r="T155" s="129">
        <f>T156</f>
        <v>0</v>
      </c>
      <c r="AR155" s="123" t="s">
        <v>78</v>
      </c>
      <c r="AT155" s="130" t="s">
        <v>69</v>
      </c>
      <c r="AU155" s="130" t="s">
        <v>78</v>
      </c>
      <c r="AY155" s="123" t="s">
        <v>111</v>
      </c>
      <c r="BK155" s="131">
        <f>BK156</f>
        <v>0</v>
      </c>
    </row>
    <row r="156" spans="1:65" s="2" customFormat="1" ht="21.75" customHeight="1">
      <c r="A156" s="26"/>
      <c r="B156" s="134"/>
      <c r="C156" s="135" t="s">
        <v>223</v>
      </c>
      <c r="D156" s="135" t="s">
        <v>113</v>
      </c>
      <c r="E156" s="136" t="s">
        <v>224</v>
      </c>
      <c r="F156" s="137" t="s">
        <v>225</v>
      </c>
      <c r="G156" s="138" t="s">
        <v>146</v>
      </c>
      <c r="H156" s="139">
        <v>89.037</v>
      </c>
      <c r="I156" s="140"/>
      <c r="J156" s="140">
        <f>ROUND(I156*H156,2)</f>
        <v>0</v>
      </c>
      <c r="K156" s="141"/>
      <c r="L156" s="27"/>
      <c r="M156" s="142" t="s">
        <v>1</v>
      </c>
      <c r="N156" s="143" t="s">
        <v>35</v>
      </c>
      <c r="O156" s="144">
        <v>0.376</v>
      </c>
      <c r="P156" s="144">
        <f>O156*H156</f>
        <v>33.477912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117</v>
      </c>
      <c r="AT156" s="146" t="s">
        <v>113</v>
      </c>
      <c r="AU156" s="146" t="s">
        <v>80</v>
      </c>
      <c r="AY156" s="14" t="s">
        <v>111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4" t="s">
        <v>78</v>
      </c>
      <c r="BK156" s="147">
        <f>ROUND(I156*H156,2)</f>
        <v>0</v>
      </c>
      <c r="BL156" s="14" t="s">
        <v>117</v>
      </c>
      <c r="BM156" s="146" t="s">
        <v>226</v>
      </c>
    </row>
    <row r="157" spans="2:63" s="12" customFormat="1" ht="22.9" customHeight="1">
      <c r="B157" s="122"/>
      <c r="D157" s="123" t="s">
        <v>69</v>
      </c>
      <c r="E157" s="132" t="s">
        <v>227</v>
      </c>
      <c r="F157" s="132" t="s">
        <v>228</v>
      </c>
      <c r="J157" s="133">
        <f>BK157</f>
        <v>0</v>
      </c>
      <c r="L157" s="122"/>
      <c r="M157" s="126"/>
      <c r="N157" s="127"/>
      <c r="O157" s="127"/>
      <c r="P157" s="128">
        <f>P158</f>
        <v>45.82987200000001</v>
      </c>
      <c r="Q157" s="127"/>
      <c r="R157" s="128">
        <f>R158</f>
        <v>0</v>
      </c>
      <c r="S157" s="127"/>
      <c r="T157" s="129">
        <f>T158</f>
        <v>0</v>
      </c>
      <c r="AR157" s="123" t="s">
        <v>78</v>
      </c>
      <c r="AT157" s="130" t="s">
        <v>69</v>
      </c>
      <c r="AU157" s="130" t="s">
        <v>78</v>
      </c>
      <c r="AY157" s="123" t="s">
        <v>111</v>
      </c>
      <c r="BK157" s="131">
        <f>BK158</f>
        <v>0</v>
      </c>
    </row>
    <row r="158" spans="1:65" s="2" customFormat="1" ht="21.75" customHeight="1">
      <c r="A158" s="26"/>
      <c r="B158" s="134"/>
      <c r="C158" s="135" t="s">
        <v>229</v>
      </c>
      <c r="D158" s="135" t="s">
        <v>113</v>
      </c>
      <c r="E158" s="136" t="s">
        <v>230</v>
      </c>
      <c r="F158" s="137" t="s">
        <v>231</v>
      </c>
      <c r="G158" s="138" t="s">
        <v>146</v>
      </c>
      <c r="H158" s="139">
        <v>694.392</v>
      </c>
      <c r="I158" s="140"/>
      <c r="J158" s="140">
        <f>ROUND(I158*H158,2)</f>
        <v>0</v>
      </c>
      <c r="K158" s="141"/>
      <c r="L158" s="27"/>
      <c r="M158" s="158" t="s">
        <v>1</v>
      </c>
      <c r="N158" s="159" t="s">
        <v>35</v>
      </c>
      <c r="O158" s="160">
        <v>0.066</v>
      </c>
      <c r="P158" s="160">
        <f>O158*H158</f>
        <v>45.82987200000001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6" t="s">
        <v>117</v>
      </c>
      <c r="AT158" s="146" t="s">
        <v>113</v>
      </c>
      <c r="AU158" s="146" t="s">
        <v>80</v>
      </c>
      <c r="AY158" s="14" t="s">
        <v>111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4" t="s">
        <v>78</v>
      </c>
      <c r="BK158" s="147">
        <f>ROUND(I158*H158,2)</f>
        <v>0</v>
      </c>
      <c r="BL158" s="14" t="s">
        <v>117</v>
      </c>
      <c r="BM158" s="146" t="s">
        <v>232</v>
      </c>
    </row>
    <row r="159" spans="1:31" s="2" customFormat="1" ht="6.95" customHeight="1">
      <c r="A159" s="26"/>
      <c r="B159" s="41"/>
      <c r="C159" s="42"/>
      <c r="D159" s="42"/>
      <c r="E159" s="42"/>
      <c r="F159" s="42"/>
      <c r="G159" s="42"/>
      <c r="H159" s="42"/>
      <c r="I159" s="42"/>
      <c r="J159" s="42"/>
      <c r="K159" s="42"/>
      <c r="L159" s="27"/>
      <c r="M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</sheetData>
  <autoFilter ref="C122:K15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H81M-VG4-PR\Pavla</dc:creator>
  <cp:keywords/>
  <dc:description/>
  <cp:lastModifiedBy>STUCHLÍKOVÁ Markéta, Ing.</cp:lastModifiedBy>
  <dcterms:created xsi:type="dcterms:W3CDTF">2020-04-07T04:44:08Z</dcterms:created>
  <dcterms:modified xsi:type="dcterms:W3CDTF">2020-05-14T08:55:11Z</dcterms:modified>
  <cp:category/>
  <cp:version/>
  <cp:contentType/>
  <cp:contentStatus/>
</cp:coreProperties>
</file>