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/>
  <bookViews>
    <workbookView xWindow="28680" yWindow="65416" windowWidth="29040" windowHeight="15840" activeTab="1"/>
  </bookViews>
  <sheets>
    <sheet name="Rekapitulace stavby" sheetId="1" r:id="rId1"/>
    <sheet name="2020-04 - Sobůlky - sil. ..." sheetId="2" r:id="rId2"/>
  </sheets>
  <definedNames>
    <definedName name="_xlnm._FilterDatabase" localSheetId="1" hidden="1">'2020-04 - Sobůlky - sil. ...'!$C$117:$K$170</definedName>
    <definedName name="_xlnm.Print_Area" localSheetId="1">'2020-04 - Sobůlky - sil. ...'!$C$4:$J$76,'2020-04 - Sobůlky - sil. ...'!$C$82:$J$101,'2020-04 - Sobůlky - sil. ...'!$C$107:$K$170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'2020-04 - Sobůlky - sil. ...'!$117:$117</definedName>
  </definedNames>
  <calcPr calcId="181029"/>
  <extLst/>
</workbook>
</file>

<file path=xl/sharedStrings.xml><?xml version="1.0" encoding="utf-8"?>
<sst xmlns="http://schemas.openxmlformats.org/spreadsheetml/2006/main" count="695" uniqueCount="204">
  <si>
    <t>Export Komplet</t>
  </si>
  <si>
    <t/>
  </si>
  <si>
    <t>2.0</t>
  </si>
  <si>
    <t>ZAMOK</t>
  </si>
  <si>
    <t>False</t>
  </si>
  <si>
    <t>{1c3acb4f-58a2-4f41-9648-09f37b72812b}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</si>
  <si>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</si>
  <si>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</si>
  <si>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</si>
  <si>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</si>
  <si>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</si>
  <si>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</si>
  <si>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</si>
  <si>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</si>
  <si>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</si>
  <si>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</si>
  <si>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</si>
  <si>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Sobůlky - sil. III/0549_</t>
  </si>
  <si>
    <t>KSO:</t>
  </si>
  <si>
    <t>CC-CZ:</t>
  </si>
  <si>
    <t>Místo:</t>
  </si>
  <si>
    <t xml:space="preserve"> </t>
  </si>
  <si>
    <t>Datum:</t>
  </si>
  <si>
    <t>17. 4. 2020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</si>
  <si>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</si>
  <si>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</si>
  <si>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</si>
  <si>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</si>
  <si>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</si>
  <si>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</si>
  <si>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</si>
  <si>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</si>
  <si>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</si>
  <si>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</si>
  <si>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</si>
  <si>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</si>
  <si>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</si>
  <si>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</si>
  <si>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</si>
  <si>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</si>
  <si>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</si>
  <si>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</si>
  <si>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</si>
  <si>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</si>
  <si>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</si>
  <si>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</si>
  <si>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</si>
  <si>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</si>
  <si>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</si>
  <si>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</si>
  <si>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</si>
  <si>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</si>
  <si>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</si>
  <si>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</si>
  <si>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</si>
  <si>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</si>
  <si>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</si>
  <si>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</si>
  <si>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</si>
  <si>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</si>
  <si>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</si>
  <si>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</si>
  <si>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</si>
  <si>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</si>
  <si>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</si>
  <si>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</si>
  <si>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</si>
  <si>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</si>
  <si>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</si>
  <si>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</si>
  <si>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</si>
  <si>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</si>
  <si>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</si>
  <si>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</si>
  <si>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</si>
  <si>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</si>
  <si>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</si>
  <si>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</si>
  <si>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</si>
  <si>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</si>
  <si>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</si>
  <si>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</si>
  <si>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</si>
  <si>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</si>
  <si>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</si>
  <si>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</si>
  <si>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</si>
  <si>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</si>
  <si>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</si>
  <si>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</si>
  <si>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</si>
  <si>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</si>
  <si>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</si>
  <si>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</si>
  <si>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</si>
  <si>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</si>
  <si>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</si>
  <si>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</si>
  <si>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</si>
  <si>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</si>
  <si>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</si>
  <si>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</si>
  <si>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</si>
  <si>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</si>
  <si>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</si>
  <si>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</si>
  <si>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</si>
  <si>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</si>
  <si>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</si>
  <si>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</si>
  <si>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</si>
  <si>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113138</t>
  </si>
  <si>
    <t>ODSTRANĚNÍ KRYTU ZPEVNĚNÝCH PLOCH S ASFALT POJIVEM, ODVOZ DO 20KM</t>
  </si>
  <si>
    <t>M3</t>
  </si>
  <si>
    <t>4</t>
  </si>
  <si>
    <t>-1193982031</t>
  </si>
  <si>
    <t>PP</t>
  </si>
  <si>
    <t>Technická specifikace: Položka zahrnuje veškerou manipulaci s vybouranou sutí a s vybouranými hmotami vč. uložení na skládku a poplatku v režii zhotovitele</t>
  </si>
  <si>
    <t>VV</t>
  </si>
  <si>
    <t>((2*475,11)-147)*0,1*0,05</t>
  </si>
  <si>
    <t>3</t>
  </si>
  <si>
    <t>113728</t>
  </si>
  <si>
    <t>FRÉZOVÁNÍ ZPEVNĚNÝCH PLOCH ASFALTOVÝCH, ODVOZ DO 20KM</t>
  </si>
  <si>
    <t>-468792414</t>
  </si>
  <si>
    <t>"frézování obrusné vrstvy" 3003,5*0,05</t>
  </si>
  <si>
    <t>"frézování podkladní vrstvy-vyspravení více narušených míst - odhad 25 %" (3003,5*0,05)*0,25</t>
  </si>
  <si>
    <t>Součet</t>
  </si>
  <si>
    <t>5</t>
  </si>
  <si>
    <t>Komunikace pozemní</t>
  </si>
  <si>
    <t>7</t>
  </si>
  <si>
    <t>56932</t>
  </si>
  <si>
    <t>ZPEVNĚNÍ KRAJNIC ZE ŠTĚRKODRTI TL. DO 100MM</t>
  </si>
  <si>
    <t>M2</t>
  </si>
  <si>
    <t>39528687</t>
  </si>
  <si>
    <t>Technická specifikace: - dodání kameniva předepsané kvality a zrnitosti
- rozprostření a zhutnění vrstvy v předepsané tloušťce
- zřízení vrstvy bez rozlišení šířky, pokládání vrstvy po etapách</t>
  </si>
  <si>
    <t>(16,2+17,8+31,5+47,0+16,5+45,0)*0,5</t>
  </si>
  <si>
    <t>572213</t>
  </si>
  <si>
    <t>SPOJOVACÍ POSTŘIK Z EMULZE DO 0,5KG/M2</t>
  </si>
  <si>
    <t>499998031</t>
  </si>
  <si>
    <t>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</si>
  <si>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9</t>
  </si>
  <si>
    <t>572223</t>
  </si>
  <si>
    <t>SPOJOVACÍ POSTŘIK Z EMULZE DO 1,0KG/M2</t>
  </si>
  <si>
    <t>933276017</t>
  </si>
  <si>
    <t>"frézování podkladní vrstvy-vyspravení více narušených míst - odhad 25 %" 3003,5*0,25</t>
  </si>
  <si>
    <t>6</t>
  </si>
  <si>
    <t>574A43</t>
  </si>
  <si>
    <t>ASFALTOVÝ BETON PRO OBRUSNÉ VRSTVY ACO 11 TL. 50MM</t>
  </si>
  <si>
    <t>-356397872</t>
  </si>
  <si>
    <t>Technická specifikace: - dodání směsi ACO 11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</si>
  <si>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3003,5</t>
  </si>
  <si>
    <t>10</t>
  </si>
  <si>
    <t>57741E</t>
  </si>
  <si>
    <t>VRSTVY PRO OBNOVU A OPRAVY Z ASF BETONU ACP</t>
  </si>
  <si>
    <t>T</t>
  </si>
  <si>
    <t>-1665707526</t>
  </si>
  <si>
    <t>Technická specifikace: - dodání směsi ACP16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položka je určena pro obnovu živičného krytu drobných oprav a plošných rozpadů (vztahuje se na plochu jednotlivě do 800m2). Není určena pro souvislou obnovu živičného krytu (ta se vykáže položkami 574*** a 575***) a pro výspravu výtluků (ta se vykáže položkami 5779**, vztahuje se na plochu jednotlivě do 10m2).
nezahrnuje očištění podkladu po veřejném provozu</t>
  </si>
  <si>
    <t>"frézování podkladní vrstvy-vyspravení více narušených míst - odhad 25 %" (3003,5*0,25)*0,05*2,35</t>
  </si>
  <si>
    <t>8</t>
  </si>
  <si>
    <t>577A2</t>
  </si>
  <si>
    <t>VÝSPRAVA TRHLIN ASFALTOVOU ZÁLIVKOU MODIFIK</t>
  </si>
  <si>
    <t>M</t>
  </si>
  <si>
    <t>972023810</t>
  </si>
  <si>
    <t>Technická specifikace: - vyfrézování drážky šířky do 20mm hloubky do 40mm
- vyčištění
- nátěr
- výplň předepsanou zálivkovou hmotou</t>
  </si>
  <si>
    <t xml:space="preserve">"příčná trhlina v hlavní trase 26x" 26*6 </t>
  </si>
  <si>
    <t>"trhlina v odbočce MK 8x" 8*6</t>
  </si>
  <si>
    <t>58920</t>
  </si>
  <si>
    <t>VÝPLŇ SPAR MODIFIKOVANÝM ASFALTEM vč. PROŘEZU</t>
  </si>
  <si>
    <t>-1958980252</t>
  </si>
  <si>
    <t>Technická specifikace: položka zahrnuje:
- dodávku předepsaného materiálu
- vyčištění a výplň spar tímto materiálem</t>
  </si>
  <si>
    <t>"spára v napojení" 6,0+6,0+3,8</t>
  </si>
  <si>
    <t>"středová podélná spára" 475,11</t>
  </si>
  <si>
    <t>Trubní vedení</t>
  </si>
  <si>
    <t>89922</t>
  </si>
  <si>
    <t>VÝŠKOVÁ ÚPRAVA MŘÍŽÍ</t>
  </si>
  <si>
    <t>KUS</t>
  </si>
  <si>
    <t>-94643868</t>
  </si>
  <si>
    <t>Technická specifikace: - položka výškové úpravy zahrnuje všechny nutné práce a materiály pro zvýšení nebo snížení zařízení (včetně nutné úpravy stávajícího povrchu vozovky) a likvidace vybouraných hmot v režii zhotovitele</t>
  </si>
  <si>
    <t>Ostatní konstrukce a práce, bourání</t>
  </si>
  <si>
    <t>919111</t>
  </si>
  <si>
    <t>ŘEZÁNÍ ASFALTOVÉHO KRYTU VOZOVEK TL DO 50MM</t>
  </si>
  <si>
    <t>328306262</t>
  </si>
  <si>
    <t>Technická specifikace: položka zahrnuje řezání vozovkové vrstvy v předepsané tloušťce, včetně spotřeby vody</t>
  </si>
  <si>
    <t>"spáry v napojeních" 6,0+6,0+3,8</t>
  </si>
  <si>
    <t>"příčná trhlina v hlavní trase 26x" 26*6</t>
  </si>
  <si>
    <t>12</t>
  </si>
  <si>
    <t>93808</t>
  </si>
  <si>
    <t>OČIŠTĚNÍ VOZOVEK ZAMETENÍM</t>
  </si>
  <si>
    <t>-1166477809</t>
  </si>
  <si>
    <t>Technická specifikace: položka zahrnuje očištění předepsaným způsobem včetně odklizení vzniklého odpadu vč. uložení na skládku a poplatku v režii zhotovitele</t>
  </si>
  <si>
    <t>OST</t>
  </si>
  <si>
    <t>Ostatní</t>
  </si>
  <si>
    <t>13</t>
  </si>
  <si>
    <t>02720</t>
  </si>
  <si>
    <t>POMOC PRÁCE ZŘÍZ NEBO ZAJIŠŤ REGULACI A OCHRANU DOPRAVY</t>
  </si>
  <si>
    <t>KČ</t>
  </si>
  <si>
    <t>512</t>
  </si>
  <si>
    <t>-827443214</t>
  </si>
  <si>
    <t>Technická specifikace: zahrnuje veškeré náklady spojené s objednatelem požadovanými zařízeními
návrh, odsouhlasení a vyznačení dopravního omezení a regulace dopravy v průběhu provádění prací ( pokládka živič.krytů )</t>
  </si>
  <si>
    <t>14</t>
  </si>
  <si>
    <t>02944</t>
  </si>
  <si>
    <t>OSTAT POŽADAVKY - DOKUMENTACE SKUTEČ PROVEDENÍ V DIGIT FORMĚ</t>
  </si>
  <si>
    <t>-1752298099</t>
  </si>
  <si>
    <t>Technická specifikace: zahrnuje veškeré náklady spojené s objednatelem požadovanými pracemi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</si>
</sst>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>
      <selection activeCell="AR18" sqref="AR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5" t="s">
        <v>14</v>
      </c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1"/>
      <c r="AQ5" s="21"/>
      <c r="AR5" s="19"/>
      <c r="BE5" s="242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47" t="s">
        <v>17</v>
      </c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1"/>
      <c r="AQ6" s="21"/>
      <c r="AR6" s="19"/>
      <c r="BE6" s="243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3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3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3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3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43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3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43"/>
      <c r="BS13" s="16" t="s">
        <v>6</v>
      </c>
    </row>
    <row r="14" spans="2:71" ht="12.75">
      <c r="B14" s="20"/>
      <c r="C14" s="21"/>
      <c r="D14" s="21"/>
      <c r="E14" s="248" t="s">
        <v>28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43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3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3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43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3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3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43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3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3"/>
    </row>
    <row r="23" spans="2:57" s="1" customFormat="1" ht="16.5" customHeight="1">
      <c r="B23" s="20"/>
      <c r="C23" s="21"/>
      <c r="D23" s="21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1"/>
      <c r="AP23" s="21"/>
      <c r="AQ23" s="21"/>
      <c r="AR23" s="19"/>
      <c r="BE23" s="243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3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3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1">
        <f>ROUND(AG94,2)</f>
        <v>0</v>
      </c>
      <c r="AL26" s="252"/>
      <c r="AM26" s="252"/>
      <c r="AN26" s="252"/>
      <c r="AO26" s="252"/>
      <c r="AP26" s="35"/>
      <c r="AQ26" s="35"/>
      <c r="AR26" s="38"/>
      <c r="BE26" s="243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3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3" t="s">
        <v>34</v>
      </c>
      <c r="M28" s="253"/>
      <c r="N28" s="253"/>
      <c r="O28" s="253"/>
      <c r="P28" s="253"/>
      <c r="Q28" s="35"/>
      <c r="R28" s="35"/>
      <c r="S28" s="35"/>
      <c r="T28" s="35"/>
      <c r="U28" s="35"/>
      <c r="V28" s="35"/>
      <c r="W28" s="253" t="s">
        <v>35</v>
      </c>
      <c r="X28" s="253"/>
      <c r="Y28" s="253"/>
      <c r="Z28" s="253"/>
      <c r="AA28" s="253"/>
      <c r="AB28" s="253"/>
      <c r="AC28" s="253"/>
      <c r="AD28" s="253"/>
      <c r="AE28" s="253"/>
      <c r="AF28" s="35"/>
      <c r="AG28" s="35"/>
      <c r="AH28" s="35"/>
      <c r="AI28" s="35"/>
      <c r="AJ28" s="35"/>
      <c r="AK28" s="253" t="s">
        <v>36</v>
      </c>
      <c r="AL28" s="253"/>
      <c r="AM28" s="253"/>
      <c r="AN28" s="253"/>
      <c r="AO28" s="253"/>
      <c r="AP28" s="35"/>
      <c r="AQ28" s="35"/>
      <c r="AR28" s="38"/>
      <c r="BE28" s="243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56">
        <v>0.21</v>
      </c>
      <c r="M29" s="255"/>
      <c r="N29" s="255"/>
      <c r="O29" s="255"/>
      <c r="P29" s="255"/>
      <c r="Q29" s="40"/>
      <c r="R29" s="40"/>
      <c r="S29" s="40"/>
      <c r="T29" s="40"/>
      <c r="U29" s="40"/>
      <c r="V29" s="40"/>
      <c r="W29" s="254">
        <f>ROUND(AZ94,2)</f>
        <v>0</v>
      </c>
      <c r="X29" s="255"/>
      <c r="Y29" s="255"/>
      <c r="Z29" s="255"/>
      <c r="AA29" s="255"/>
      <c r="AB29" s="255"/>
      <c r="AC29" s="255"/>
      <c r="AD29" s="255"/>
      <c r="AE29" s="255"/>
      <c r="AF29" s="40"/>
      <c r="AG29" s="40"/>
      <c r="AH29" s="40"/>
      <c r="AI29" s="40"/>
      <c r="AJ29" s="40"/>
      <c r="AK29" s="254">
        <f>ROUND(AV94,2)</f>
        <v>0</v>
      </c>
      <c r="AL29" s="255"/>
      <c r="AM29" s="255"/>
      <c r="AN29" s="255"/>
      <c r="AO29" s="255"/>
      <c r="AP29" s="40"/>
      <c r="AQ29" s="40"/>
      <c r="AR29" s="41"/>
      <c r="BE29" s="244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56">
        <v>0.15</v>
      </c>
      <c r="M30" s="255"/>
      <c r="N30" s="255"/>
      <c r="O30" s="255"/>
      <c r="P30" s="255"/>
      <c r="Q30" s="40"/>
      <c r="R30" s="40"/>
      <c r="S30" s="40"/>
      <c r="T30" s="40"/>
      <c r="U30" s="40"/>
      <c r="V30" s="40"/>
      <c r="W30" s="254">
        <f>ROUND(BA94,2)</f>
        <v>0</v>
      </c>
      <c r="X30" s="255"/>
      <c r="Y30" s="255"/>
      <c r="Z30" s="255"/>
      <c r="AA30" s="255"/>
      <c r="AB30" s="255"/>
      <c r="AC30" s="255"/>
      <c r="AD30" s="255"/>
      <c r="AE30" s="255"/>
      <c r="AF30" s="40"/>
      <c r="AG30" s="40"/>
      <c r="AH30" s="40"/>
      <c r="AI30" s="40"/>
      <c r="AJ30" s="40"/>
      <c r="AK30" s="254">
        <f>ROUND(AW94,2)</f>
        <v>0</v>
      </c>
      <c r="AL30" s="255"/>
      <c r="AM30" s="255"/>
      <c r="AN30" s="255"/>
      <c r="AO30" s="255"/>
      <c r="AP30" s="40"/>
      <c r="AQ30" s="40"/>
      <c r="AR30" s="41"/>
      <c r="BE30" s="244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56">
        <v>0.21</v>
      </c>
      <c r="M31" s="255"/>
      <c r="N31" s="255"/>
      <c r="O31" s="255"/>
      <c r="P31" s="255"/>
      <c r="Q31" s="40"/>
      <c r="R31" s="40"/>
      <c r="S31" s="40"/>
      <c r="T31" s="40"/>
      <c r="U31" s="40"/>
      <c r="V31" s="40"/>
      <c r="W31" s="254">
        <f>ROUND(BB94,2)</f>
        <v>0</v>
      </c>
      <c r="X31" s="255"/>
      <c r="Y31" s="255"/>
      <c r="Z31" s="255"/>
      <c r="AA31" s="255"/>
      <c r="AB31" s="255"/>
      <c r="AC31" s="255"/>
      <c r="AD31" s="255"/>
      <c r="AE31" s="255"/>
      <c r="AF31" s="40"/>
      <c r="AG31" s="40"/>
      <c r="AH31" s="40"/>
      <c r="AI31" s="40"/>
      <c r="AJ31" s="40"/>
      <c r="AK31" s="254">
        <v>0</v>
      </c>
      <c r="AL31" s="255"/>
      <c r="AM31" s="255"/>
      <c r="AN31" s="255"/>
      <c r="AO31" s="255"/>
      <c r="AP31" s="40"/>
      <c r="AQ31" s="40"/>
      <c r="AR31" s="41"/>
      <c r="BE31" s="244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56">
        <v>0.15</v>
      </c>
      <c r="M32" s="255"/>
      <c r="N32" s="255"/>
      <c r="O32" s="255"/>
      <c r="P32" s="255"/>
      <c r="Q32" s="40"/>
      <c r="R32" s="40"/>
      <c r="S32" s="40"/>
      <c r="T32" s="40"/>
      <c r="U32" s="40"/>
      <c r="V32" s="40"/>
      <c r="W32" s="254">
        <f>ROUND(BC94,2)</f>
        <v>0</v>
      </c>
      <c r="X32" s="255"/>
      <c r="Y32" s="255"/>
      <c r="Z32" s="255"/>
      <c r="AA32" s="255"/>
      <c r="AB32" s="255"/>
      <c r="AC32" s="255"/>
      <c r="AD32" s="255"/>
      <c r="AE32" s="255"/>
      <c r="AF32" s="40"/>
      <c r="AG32" s="40"/>
      <c r="AH32" s="40"/>
      <c r="AI32" s="40"/>
      <c r="AJ32" s="40"/>
      <c r="AK32" s="254">
        <v>0</v>
      </c>
      <c r="AL32" s="255"/>
      <c r="AM32" s="255"/>
      <c r="AN32" s="255"/>
      <c r="AO32" s="255"/>
      <c r="AP32" s="40"/>
      <c r="AQ32" s="40"/>
      <c r="AR32" s="41"/>
      <c r="BE32" s="244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56">
        <v>0</v>
      </c>
      <c r="M33" s="255"/>
      <c r="N33" s="255"/>
      <c r="O33" s="255"/>
      <c r="P33" s="255"/>
      <c r="Q33" s="40"/>
      <c r="R33" s="40"/>
      <c r="S33" s="40"/>
      <c r="T33" s="40"/>
      <c r="U33" s="40"/>
      <c r="V33" s="40"/>
      <c r="W33" s="254">
        <f>ROUND(BD94,2)</f>
        <v>0</v>
      </c>
      <c r="X33" s="255"/>
      <c r="Y33" s="255"/>
      <c r="Z33" s="255"/>
      <c r="AA33" s="255"/>
      <c r="AB33" s="255"/>
      <c r="AC33" s="255"/>
      <c r="AD33" s="255"/>
      <c r="AE33" s="255"/>
      <c r="AF33" s="40"/>
      <c r="AG33" s="40"/>
      <c r="AH33" s="40"/>
      <c r="AI33" s="40"/>
      <c r="AJ33" s="40"/>
      <c r="AK33" s="254">
        <v>0</v>
      </c>
      <c r="AL33" s="255"/>
      <c r="AM33" s="255"/>
      <c r="AN33" s="255"/>
      <c r="AO33" s="255"/>
      <c r="AP33" s="40"/>
      <c r="AQ33" s="40"/>
      <c r="AR33" s="41"/>
      <c r="BE33" s="244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3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57" t="s">
        <v>45</v>
      </c>
      <c r="Y35" s="258"/>
      <c r="Z35" s="258"/>
      <c r="AA35" s="258"/>
      <c r="AB35" s="258"/>
      <c r="AC35" s="44"/>
      <c r="AD35" s="44"/>
      <c r="AE35" s="44"/>
      <c r="AF35" s="44"/>
      <c r="AG35" s="44"/>
      <c r="AH35" s="44"/>
      <c r="AI35" s="44"/>
      <c r="AJ35" s="44"/>
      <c r="AK35" s="259">
        <f>SUM(AK26:AK33)</f>
        <v>0</v>
      </c>
      <c r="AL35" s="258"/>
      <c r="AM35" s="258"/>
      <c r="AN35" s="258"/>
      <c r="AO35" s="260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2020/04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1" t="str">
        <f>K6</f>
        <v>Sobůlky - sil. III/0549_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3" t="str">
        <f>IF(AN8="","",AN8)</f>
        <v>17. 4. 2020</v>
      </c>
      <c r="AN87" s="263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64" t="str">
        <f>IF(E17="","",E17)</f>
        <v xml:space="preserve"> </v>
      </c>
      <c r="AN89" s="265"/>
      <c r="AO89" s="265"/>
      <c r="AP89" s="265"/>
      <c r="AQ89" s="35"/>
      <c r="AR89" s="38"/>
      <c r="AS89" s="266" t="s">
        <v>53</v>
      </c>
      <c r="AT89" s="267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64" t="str">
        <f>IF(E20="","",E20)</f>
        <v xml:space="preserve"> </v>
      </c>
      <c r="AN90" s="265"/>
      <c r="AO90" s="265"/>
      <c r="AP90" s="265"/>
      <c r="AQ90" s="35"/>
      <c r="AR90" s="38"/>
      <c r="AS90" s="268"/>
      <c r="AT90" s="269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0"/>
      <c r="AT91" s="271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72" t="s">
        <v>54</v>
      </c>
      <c r="D92" s="273"/>
      <c r="E92" s="273"/>
      <c r="F92" s="273"/>
      <c r="G92" s="273"/>
      <c r="H92" s="72"/>
      <c r="I92" s="274" t="s">
        <v>55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5" t="s">
        <v>56</v>
      </c>
      <c r="AH92" s="273"/>
      <c r="AI92" s="273"/>
      <c r="AJ92" s="273"/>
      <c r="AK92" s="273"/>
      <c r="AL92" s="273"/>
      <c r="AM92" s="273"/>
      <c r="AN92" s="274" t="s">
        <v>57</v>
      </c>
      <c r="AO92" s="273"/>
      <c r="AP92" s="276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80">
        <f>ROUND(AG95,2)</f>
        <v>0</v>
      </c>
      <c r="AH94" s="280"/>
      <c r="AI94" s="280"/>
      <c r="AJ94" s="280"/>
      <c r="AK94" s="280"/>
      <c r="AL94" s="280"/>
      <c r="AM94" s="280"/>
      <c r="AN94" s="281">
        <f>SUM(AG94,AT94)</f>
        <v>0</v>
      </c>
      <c r="AO94" s="281"/>
      <c r="AP94" s="281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72</v>
      </c>
      <c r="BT94" s="90" t="s">
        <v>73</v>
      </c>
      <c r="BV94" s="90" t="s">
        <v>74</v>
      </c>
      <c r="BW94" s="90" t="s">
        <v>5</v>
      </c>
      <c r="BX94" s="90" t="s">
        <v>75</v>
      </c>
      <c r="CL94" s="90" t="s">
        <v>1</v>
      </c>
    </row>
    <row r="95" spans="1:90" s="7" customFormat="1" ht="16.5" customHeight="1">
      <c r="A95" s="91" t="s">
        <v>76</v>
      </c>
      <c r="B95" s="92"/>
      <c r="C95" s="93"/>
      <c r="D95" s="279" t="s">
        <v>14</v>
      </c>
      <c r="E95" s="279"/>
      <c r="F95" s="279"/>
      <c r="G95" s="279"/>
      <c r="H95" s="279"/>
      <c r="I95" s="94"/>
      <c r="J95" s="279" t="s">
        <v>17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7">
        <f>'2020-04 - Sobůlky - sil. ...'!J28</f>
        <v>0</v>
      </c>
      <c r="AH95" s="278"/>
      <c r="AI95" s="278"/>
      <c r="AJ95" s="278"/>
      <c r="AK95" s="278"/>
      <c r="AL95" s="278"/>
      <c r="AM95" s="278"/>
      <c r="AN95" s="277">
        <f>SUM(AG95,AT95)</f>
        <v>0</v>
      </c>
      <c r="AO95" s="278"/>
      <c r="AP95" s="278"/>
      <c r="AQ95" s="95" t="s">
        <v>77</v>
      </c>
      <c r="AR95" s="96"/>
      <c r="AS95" s="97">
        <v>0</v>
      </c>
      <c r="AT95" s="98">
        <f>ROUND(SUM(AV95:AW95),2)</f>
        <v>0</v>
      </c>
      <c r="AU95" s="99">
        <f>'2020-04 - Sobůlky - sil. ...'!P118</f>
        <v>0</v>
      </c>
      <c r="AV95" s="98">
        <f>'2020-04 - Sobůlky - sil. ...'!J31</f>
        <v>0</v>
      </c>
      <c r="AW95" s="98">
        <f>'2020-04 - Sobůlky - sil. ...'!J32</f>
        <v>0</v>
      </c>
      <c r="AX95" s="98">
        <f>'2020-04 - Sobůlky - sil. ...'!J33</f>
        <v>0</v>
      </c>
      <c r="AY95" s="98">
        <f>'2020-04 - Sobůlky - sil. ...'!J34</f>
        <v>0</v>
      </c>
      <c r="AZ95" s="98">
        <f>'2020-04 - Sobůlky - sil. ...'!F31</f>
        <v>0</v>
      </c>
      <c r="BA95" s="98">
        <f>'2020-04 - Sobůlky - sil. ...'!F32</f>
        <v>0</v>
      </c>
      <c r="BB95" s="98">
        <f>'2020-04 - Sobůlky - sil. ...'!F33</f>
        <v>0</v>
      </c>
      <c r="BC95" s="98">
        <f>'2020-04 - Sobůlky - sil. ...'!F34</f>
        <v>0</v>
      </c>
      <c r="BD95" s="100">
        <f>'2020-04 - Sobůlky - sil. ...'!F35</f>
        <v>0</v>
      </c>
      <c r="BT95" s="101" t="s">
        <v>78</v>
      </c>
      <c r="BU95" s="101" t="s">
        <v>79</v>
      </c>
      <c r="BV95" s="101" t="s">
        <v>74</v>
      </c>
      <c r="BW95" s="101" t="s">
        <v>5</v>
      </c>
      <c r="BX95" s="101" t="s">
        <v>75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YXOGcUK6c9UKvylx3m3t9kC8gDiP8Qpt3f/ZO3M9UTtdWho5FC2jQ5gfYAHdoUTz0EdPuHYM/sIIydOz8altgA==" saltValue="gkGf+ySB14B3utyQVwqifO05bZUpN4p4tmqBNsghTLEgdQm30j4/zuAV6fouHf/+7alyTxut0lzeFuQll5+yu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-04 - Sobůlky - sil.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1"/>
  <sheetViews>
    <sheetView showGridLines="0" tabSelected="1" workbookViewId="0" topLeftCell="A105">
      <selection activeCell="W166" sqref="W16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6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19"/>
      <c r="AT3" s="16" t="s">
        <v>80</v>
      </c>
    </row>
    <row r="4" spans="2:46" s="1" customFormat="1" ht="24.95" customHeight="1">
      <c r="B4" s="19"/>
      <c r="D4" s="106" t="s">
        <v>81</v>
      </c>
      <c r="I4" s="102"/>
      <c r="L4" s="19"/>
      <c r="M4" s="107" t="s">
        <v>10</v>
      </c>
      <c r="AT4" s="16" t="s">
        <v>4</v>
      </c>
    </row>
    <row r="5" spans="2:12" s="1" customFormat="1" ht="6.95" customHeight="1">
      <c r="B5" s="19"/>
      <c r="I5" s="102"/>
      <c r="L5" s="19"/>
    </row>
    <row r="6" spans="1:31" s="2" customFormat="1" ht="12" customHeight="1">
      <c r="A6" s="33"/>
      <c r="B6" s="38"/>
      <c r="C6" s="33"/>
      <c r="D6" s="108" t="s">
        <v>16</v>
      </c>
      <c r="E6" s="33"/>
      <c r="F6" s="33"/>
      <c r="G6" s="33"/>
      <c r="H6" s="33"/>
      <c r="I6" s="109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8"/>
      <c r="C7" s="33"/>
      <c r="D7" s="33"/>
      <c r="E7" s="283" t="s">
        <v>17</v>
      </c>
      <c r="F7" s="284"/>
      <c r="G7" s="284"/>
      <c r="H7" s="284"/>
      <c r="I7" s="109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109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8" t="s">
        <v>18</v>
      </c>
      <c r="E9" s="33"/>
      <c r="F9" s="110" t="s">
        <v>1</v>
      </c>
      <c r="G9" s="33"/>
      <c r="H9" s="33"/>
      <c r="I9" s="111" t="s">
        <v>19</v>
      </c>
      <c r="J9" s="110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8" t="s">
        <v>20</v>
      </c>
      <c r="E10" s="33"/>
      <c r="F10" s="110" t="s">
        <v>21</v>
      </c>
      <c r="G10" s="33"/>
      <c r="H10" s="33"/>
      <c r="I10" s="111" t="s">
        <v>22</v>
      </c>
      <c r="J10" s="112" t="str">
        <f>'Rekapitulace stavby'!AN8</f>
        <v>17. 4. 2020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109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8" t="s">
        <v>24</v>
      </c>
      <c r="E12" s="33"/>
      <c r="F12" s="33"/>
      <c r="G12" s="33"/>
      <c r="H12" s="33"/>
      <c r="I12" s="111" t="s">
        <v>25</v>
      </c>
      <c r="J12" s="110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10" t="str">
        <f>IF('Rekapitulace stavby'!E11="","",'Rekapitulace stavby'!E11)</f>
        <v xml:space="preserve"> </v>
      </c>
      <c r="F13" s="33"/>
      <c r="G13" s="33"/>
      <c r="H13" s="33"/>
      <c r="I13" s="111" t="s">
        <v>26</v>
      </c>
      <c r="J13" s="110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109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8" t="s">
        <v>27</v>
      </c>
      <c r="E15" s="33"/>
      <c r="F15" s="33"/>
      <c r="G15" s="33"/>
      <c r="H15" s="33"/>
      <c r="I15" s="111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85" t="str">
        <f>'Rekapitulace stavby'!E14</f>
        <v>Vyplň údaj</v>
      </c>
      <c r="F16" s="286"/>
      <c r="G16" s="286"/>
      <c r="H16" s="286"/>
      <c r="I16" s="111" t="s">
        <v>26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109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8" t="s">
        <v>29</v>
      </c>
      <c r="E18" s="33"/>
      <c r="F18" s="33"/>
      <c r="G18" s="33"/>
      <c r="H18" s="33"/>
      <c r="I18" s="111" t="s">
        <v>25</v>
      </c>
      <c r="J18" s="110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10" t="str">
        <f>IF('Rekapitulace stavby'!E17="","",'Rekapitulace stavby'!E17)</f>
        <v xml:space="preserve"> </v>
      </c>
      <c r="F19" s="33"/>
      <c r="G19" s="33"/>
      <c r="H19" s="33"/>
      <c r="I19" s="111" t="s">
        <v>26</v>
      </c>
      <c r="J19" s="110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109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8" t="s">
        <v>31</v>
      </c>
      <c r="E21" s="33"/>
      <c r="F21" s="33"/>
      <c r="G21" s="33"/>
      <c r="H21" s="33"/>
      <c r="I21" s="111" t="s">
        <v>25</v>
      </c>
      <c r="J21" s="110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10" t="str">
        <f>IF('Rekapitulace stavby'!E20="","",'Rekapitulace stavby'!E20)</f>
        <v xml:space="preserve"> </v>
      </c>
      <c r="F22" s="33"/>
      <c r="G22" s="33"/>
      <c r="H22" s="33"/>
      <c r="I22" s="111" t="s">
        <v>26</v>
      </c>
      <c r="J22" s="110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109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8" t="s">
        <v>32</v>
      </c>
      <c r="E24" s="33"/>
      <c r="F24" s="33"/>
      <c r="G24" s="33"/>
      <c r="H24" s="33"/>
      <c r="I24" s="109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13"/>
      <c r="B25" s="114"/>
      <c r="C25" s="113"/>
      <c r="D25" s="113"/>
      <c r="E25" s="287" t="s">
        <v>1</v>
      </c>
      <c r="F25" s="287"/>
      <c r="G25" s="287"/>
      <c r="H25" s="287"/>
      <c r="I25" s="115"/>
      <c r="J25" s="113"/>
      <c r="K25" s="113"/>
      <c r="L25" s="116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109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7"/>
      <c r="E27" s="117"/>
      <c r="F27" s="117"/>
      <c r="G27" s="117"/>
      <c r="H27" s="117"/>
      <c r="I27" s="118"/>
      <c r="J27" s="117"/>
      <c r="K27" s="117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9" t="s">
        <v>33</v>
      </c>
      <c r="E28" s="33"/>
      <c r="F28" s="33"/>
      <c r="G28" s="33"/>
      <c r="H28" s="33"/>
      <c r="I28" s="109"/>
      <c r="J28" s="120">
        <f>ROUND(J118,2)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8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21" t="s">
        <v>35</v>
      </c>
      <c r="G30" s="33"/>
      <c r="H30" s="33"/>
      <c r="I30" s="122" t="s">
        <v>34</v>
      </c>
      <c r="J30" s="121" t="s">
        <v>36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23" t="s">
        <v>37</v>
      </c>
      <c r="E31" s="108" t="s">
        <v>38</v>
      </c>
      <c r="F31" s="124">
        <f>ROUND((SUM(BE118:BE170)),2)</f>
        <v>0</v>
      </c>
      <c r="G31" s="33"/>
      <c r="H31" s="33"/>
      <c r="I31" s="125">
        <v>0.21</v>
      </c>
      <c r="J31" s="124">
        <f>ROUND(((SUM(BE118:BE170))*I31),2)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8" t="s">
        <v>39</v>
      </c>
      <c r="F32" s="124">
        <f>ROUND((SUM(BF118:BF170)),2)</f>
        <v>0</v>
      </c>
      <c r="G32" s="33"/>
      <c r="H32" s="33"/>
      <c r="I32" s="125">
        <v>0.15</v>
      </c>
      <c r="J32" s="124">
        <f>ROUND(((SUM(BF118:BF170))*I32),2)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8" t="s">
        <v>40</v>
      </c>
      <c r="F33" s="124">
        <f>ROUND((SUM(BG118:BG170)),2)</f>
        <v>0</v>
      </c>
      <c r="G33" s="33"/>
      <c r="H33" s="33"/>
      <c r="I33" s="125">
        <v>0.21</v>
      </c>
      <c r="J33" s="124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8" t="s">
        <v>41</v>
      </c>
      <c r="F34" s="124">
        <f>ROUND((SUM(BH118:BH170)),2)</f>
        <v>0</v>
      </c>
      <c r="G34" s="33"/>
      <c r="H34" s="33"/>
      <c r="I34" s="125">
        <v>0.15</v>
      </c>
      <c r="J34" s="124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8" t="s">
        <v>42</v>
      </c>
      <c r="F35" s="124">
        <f>ROUND((SUM(BI118:BI170)),2)</f>
        <v>0</v>
      </c>
      <c r="G35" s="33"/>
      <c r="H35" s="33"/>
      <c r="I35" s="125">
        <v>0</v>
      </c>
      <c r="J35" s="124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109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26"/>
      <c r="D37" s="127" t="s">
        <v>43</v>
      </c>
      <c r="E37" s="128"/>
      <c r="F37" s="128"/>
      <c r="G37" s="129" t="s">
        <v>44</v>
      </c>
      <c r="H37" s="130" t="s">
        <v>45</v>
      </c>
      <c r="I37" s="131"/>
      <c r="J37" s="132">
        <f>SUM(J28:J35)</f>
        <v>0</v>
      </c>
      <c r="K37" s="1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109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I39" s="102"/>
      <c r="L39" s="19"/>
    </row>
    <row r="40" spans="2:12" s="1" customFormat="1" ht="14.45" customHeight="1">
      <c r="B40" s="19"/>
      <c r="I40" s="102"/>
      <c r="L40" s="19"/>
    </row>
    <row r="41" spans="2:12" s="1" customFormat="1" ht="14.45" customHeight="1">
      <c r="B41" s="19"/>
      <c r="I41" s="102"/>
      <c r="L41" s="19"/>
    </row>
    <row r="42" spans="2:12" s="1" customFormat="1" ht="14.45" customHeight="1">
      <c r="B42" s="19"/>
      <c r="I42" s="102"/>
      <c r="L42" s="19"/>
    </row>
    <row r="43" spans="2:12" s="1" customFormat="1" ht="14.45" customHeight="1">
      <c r="B43" s="19"/>
      <c r="I43" s="102"/>
      <c r="L43" s="19"/>
    </row>
    <row r="44" spans="2:12" s="1" customFormat="1" ht="14.45" customHeight="1">
      <c r="B44" s="19"/>
      <c r="I44" s="102"/>
      <c r="L44" s="19"/>
    </row>
    <row r="45" spans="2:12" s="1" customFormat="1" ht="14.45" customHeight="1">
      <c r="B45" s="19"/>
      <c r="I45" s="102"/>
      <c r="L45" s="19"/>
    </row>
    <row r="46" spans="2:12" s="1" customFormat="1" ht="14.45" customHeight="1">
      <c r="B46" s="19"/>
      <c r="I46" s="102"/>
      <c r="L46" s="19"/>
    </row>
    <row r="47" spans="2:12" s="1" customFormat="1" ht="14.45" customHeight="1">
      <c r="B47" s="19"/>
      <c r="I47" s="102"/>
      <c r="L47" s="19"/>
    </row>
    <row r="48" spans="2:12" s="1" customFormat="1" ht="14.45" customHeight="1">
      <c r="B48" s="19"/>
      <c r="I48" s="102"/>
      <c r="L48" s="19"/>
    </row>
    <row r="49" spans="2:12" s="1" customFormat="1" ht="14.45" customHeight="1">
      <c r="B49" s="19"/>
      <c r="I49" s="102"/>
      <c r="L49" s="19"/>
    </row>
    <row r="50" spans="2:12" s="2" customFormat="1" ht="14.45" customHeight="1">
      <c r="B50" s="50"/>
      <c r="D50" s="134" t="s">
        <v>46</v>
      </c>
      <c r="E50" s="135"/>
      <c r="F50" s="135"/>
      <c r="G50" s="134" t="s">
        <v>47</v>
      </c>
      <c r="H50" s="135"/>
      <c r="I50" s="136"/>
      <c r="J50" s="135"/>
      <c r="K50" s="135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7" t="s">
        <v>48</v>
      </c>
      <c r="E61" s="138"/>
      <c r="F61" s="139" t="s">
        <v>49</v>
      </c>
      <c r="G61" s="137" t="s">
        <v>48</v>
      </c>
      <c r="H61" s="138"/>
      <c r="I61" s="140"/>
      <c r="J61" s="141" t="s">
        <v>49</v>
      </c>
      <c r="K61" s="138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4" t="s">
        <v>50</v>
      </c>
      <c r="E65" s="142"/>
      <c r="F65" s="142"/>
      <c r="G65" s="134" t="s">
        <v>51</v>
      </c>
      <c r="H65" s="142"/>
      <c r="I65" s="143"/>
      <c r="J65" s="142"/>
      <c r="K65" s="14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7" t="s">
        <v>48</v>
      </c>
      <c r="E76" s="138"/>
      <c r="F76" s="139" t="s">
        <v>49</v>
      </c>
      <c r="G76" s="137" t="s">
        <v>48</v>
      </c>
      <c r="H76" s="138"/>
      <c r="I76" s="140"/>
      <c r="J76" s="141" t="s">
        <v>49</v>
      </c>
      <c r="K76" s="138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82</v>
      </c>
      <c r="D82" s="35"/>
      <c r="E82" s="35"/>
      <c r="F82" s="35"/>
      <c r="G82" s="35"/>
      <c r="H82" s="35"/>
      <c r="I82" s="109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09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109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61" t="str">
        <f>E7</f>
        <v>Sobůlky - sil. III/0549_</v>
      </c>
      <c r="F85" s="288"/>
      <c r="G85" s="288"/>
      <c r="H85" s="288"/>
      <c r="I85" s="109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109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111" t="s">
        <v>22</v>
      </c>
      <c r="J87" s="65" t="str">
        <f>IF(J10="","",J10)</f>
        <v>17. 4. 2020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109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111" t="s">
        <v>29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27</v>
      </c>
      <c r="D90" s="35"/>
      <c r="E90" s="35"/>
      <c r="F90" s="26" t="str">
        <f>IF(E16="","",E16)</f>
        <v>Vyplň údaj</v>
      </c>
      <c r="G90" s="35"/>
      <c r="H90" s="35"/>
      <c r="I90" s="111" t="s">
        <v>31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109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50" t="s">
        <v>83</v>
      </c>
      <c r="D92" s="151"/>
      <c r="E92" s="151"/>
      <c r="F92" s="151"/>
      <c r="G92" s="151"/>
      <c r="H92" s="151"/>
      <c r="I92" s="152"/>
      <c r="J92" s="153" t="s">
        <v>84</v>
      </c>
      <c r="K92" s="151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109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54" t="s">
        <v>85</v>
      </c>
      <c r="D94" s="35"/>
      <c r="E94" s="35"/>
      <c r="F94" s="35"/>
      <c r="G94" s="35"/>
      <c r="H94" s="35"/>
      <c r="I94" s="109"/>
      <c r="J94" s="83">
        <f>J118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86</v>
      </c>
    </row>
    <row r="95" spans="2:12" s="9" customFormat="1" ht="24.95" customHeight="1">
      <c r="B95" s="155"/>
      <c r="C95" s="156"/>
      <c r="D95" s="157" t="s">
        <v>87</v>
      </c>
      <c r="E95" s="158"/>
      <c r="F95" s="158"/>
      <c r="G95" s="158"/>
      <c r="H95" s="158"/>
      <c r="I95" s="159"/>
      <c r="J95" s="160">
        <f>J119</f>
        <v>0</v>
      </c>
      <c r="K95" s="156"/>
      <c r="L95" s="161"/>
    </row>
    <row r="96" spans="2:12" s="10" customFormat="1" ht="19.9" customHeight="1">
      <c r="B96" s="162"/>
      <c r="C96" s="163"/>
      <c r="D96" s="164" t="s">
        <v>88</v>
      </c>
      <c r="E96" s="165"/>
      <c r="F96" s="165"/>
      <c r="G96" s="165"/>
      <c r="H96" s="165"/>
      <c r="I96" s="166"/>
      <c r="J96" s="167">
        <f>J120</f>
        <v>0</v>
      </c>
      <c r="K96" s="163"/>
      <c r="L96" s="168"/>
    </row>
    <row r="97" spans="2:12" s="10" customFormat="1" ht="19.9" customHeight="1">
      <c r="B97" s="162"/>
      <c r="C97" s="163"/>
      <c r="D97" s="164" t="s">
        <v>89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10" customFormat="1" ht="19.9" customHeight="1">
      <c r="B98" s="162"/>
      <c r="C98" s="163"/>
      <c r="D98" s="164" t="s">
        <v>90</v>
      </c>
      <c r="E98" s="165"/>
      <c r="F98" s="165"/>
      <c r="G98" s="165"/>
      <c r="H98" s="165"/>
      <c r="I98" s="166"/>
      <c r="J98" s="167">
        <f>J154</f>
        <v>0</v>
      </c>
      <c r="K98" s="163"/>
      <c r="L98" s="168"/>
    </row>
    <row r="99" spans="2:12" s="10" customFormat="1" ht="19.9" customHeight="1">
      <c r="B99" s="162"/>
      <c r="C99" s="163"/>
      <c r="D99" s="164" t="s">
        <v>91</v>
      </c>
      <c r="E99" s="165"/>
      <c r="F99" s="165"/>
      <c r="G99" s="165"/>
      <c r="H99" s="165"/>
      <c r="I99" s="166"/>
      <c r="J99" s="167">
        <f>J157</f>
        <v>0</v>
      </c>
      <c r="K99" s="163"/>
      <c r="L99" s="168"/>
    </row>
    <row r="100" spans="2:12" s="9" customFormat="1" ht="24.95" customHeight="1">
      <c r="B100" s="155"/>
      <c r="C100" s="156"/>
      <c r="D100" s="157" t="s">
        <v>92</v>
      </c>
      <c r="E100" s="158"/>
      <c r="F100" s="158"/>
      <c r="G100" s="158"/>
      <c r="H100" s="158"/>
      <c r="I100" s="159"/>
      <c r="J100" s="160">
        <f>J166</f>
        <v>0</v>
      </c>
      <c r="K100" s="156"/>
      <c r="L100" s="161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109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146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149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93</v>
      </c>
      <c r="D107" s="35"/>
      <c r="E107" s="35"/>
      <c r="F107" s="35"/>
      <c r="G107" s="35"/>
      <c r="H107" s="35"/>
      <c r="I107" s="109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109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109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61" t="str">
        <f>E7</f>
        <v>Sobůlky - sil. III/0549_</v>
      </c>
      <c r="F110" s="288"/>
      <c r="G110" s="288"/>
      <c r="H110" s="288"/>
      <c r="I110" s="109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109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5"/>
      <c r="E112" s="35"/>
      <c r="F112" s="26" t="str">
        <f>F10</f>
        <v xml:space="preserve"> </v>
      </c>
      <c r="G112" s="35"/>
      <c r="H112" s="35"/>
      <c r="I112" s="111" t="s">
        <v>22</v>
      </c>
      <c r="J112" s="65" t="str">
        <f>IF(J10="","",J10)</f>
        <v>17. 4. 2020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109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5"/>
      <c r="E114" s="35"/>
      <c r="F114" s="26" t="str">
        <f>E13</f>
        <v xml:space="preserve"> </v>
      </c>
      <c r="G114" s="35"/>
      <c r="H114" s="35"/>
      <c r="I114" s="111" t="s">
        <v>29</v>
      </c>
      <c r="J114" s="31" t="str">
        <f>E19</f>
        <v xml:space="preserve"> 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27</v>
      </c>
      <c r="D115" s="35"/>
      <c r="E115" s="35"/>
      <c r="F115" s="26" t="str">
        <f>IF(E16="","",E16)</f>
        <v>Vyplň údaj</v>
      </c>
      <c r="G115" s="35"/>
      <c r="H115" s="35"/>
      <c r="I115" s="111" t="s">
        <v>31</v>
      </c>
      <c r="J115" s="31" t="str">
        <f>E22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5"/>
      <c r="D116" s="35"/>
      <c r="E116" s="35"/>
      <c r="F116" s="35"/>
      <c r="G116" s="35"/>
      <c r="H116" s="35"/>
      <c r="I116" s="109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69"/>
      <c r="B117" s="170"/>
      <c r="C117" s="171" t="s">
        <v>94</v>
      </c>
      <c r="D117" s="172" t="s">
        <v>58</v>
      </c>
      <c r="E117" s="172" t="s">
        <v>54</v>
      </c>
      <c r="F117" s="172" t="s">
        <v>55</v>
      </c>
      <c r="G117" s="172" t="s">
        <v>95</v>
      </c>
      <c r="H117" s="172" t="s">
        <v>96</v>
      </c>
      <c r="I117" s="173" t="s">
        <v>97</v>
      </c>
      <c r="J117" s="174" t="s">
        <v>84</v>
      </c>
      <c r="K117" s="175" t="s">
        <v>98</v>
      </c>
      <c r="L117" s="176"/>
      <c r="M117" s="74" t="s">
        <v>1</v>
      </c>
      <c r="N117" s="75" t="s">
        <v>37</v>
      </c>
      <c r="O117" s="75" t="s">
        <v>99</v>
      </c>
      <c r="P117" s="75" t="s">
        <v>100</v>
      </c>
      <c r="Q117" s="75" t="s">
        <v>101</v>
      </c>
      <c r="R117" s="75" t="s">
        <v>102</v>
      </c>
      <c r="S117" s="75" t="s">
        <v>103</v>
      </c>
      <c r="T117" s="76" t="s">
        <v>104</v>
      </c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</row>
    <row r="118" spans="1:63" s="2" customFormat="1" ht="22.9" customHeight="1">
      <c r="A118" s="33"/>
      <c r="B118" s="34"/>
      <c r="C118" s="81" t="s">
        <v>105</v>
      </c>
      <c r="D118" s="35"/>
      <c r="E118" s="35"/>
      <c r="F118" s="35"/>
      <c r="G118" s="35"/>
      <c r="H118" s="35"/>
      <c r="I118" s="109"/>
      <c r="J118" s="177">
        <f>BK118</f>
        <v>0</v>
      </c>
      <c r="K118" s="35"/>
      <c r="L118" s="38"/>
      <c r="M118" s="77"/>
      <c r="N118" s="178"/>
      <c r="O118" s="78"/>
      <c r="P118" s="179">
        <f>P119+P166</f>
        <v>0</v>
      </c>
      <c r="Q118" s="78"/>
      <c r="R118" s="179">
        <f>R119+R166</f>
        <v>0</v>
      </c>
      <c r="S118" s="78"/>
      <c r="T118" s="180">
        <f>T119+T166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72</v>
      </c>
      <c r="AU118" s="16" t="s">
        <v>86</v>
      </c>
      <c r="BK118" s="181">
        <f>BK119+BK166</f>
        <v>0</v>
      </c>
    </row>
    <row r="119" spans="2:63" s="12" customFormat="1" ht="25.9" customHeight="1">
      <c r="B119" s="182"/>
      <c r="C119" s="183"/>
      <c r="D119" s="184" t="s">
        <v>72</v>
      </c>
      <c r="E119" s="185" t="s">
        <v>106</v>
      </c>
      <c r="F119" s="185" t="s">
        <v>107</v>
      </c>
      <c r="G119" s="183"/>
      <c r="H119" s="183"/>
      <c r="I119" s="186"/>
      <c r="J119" s="187">
        <f>BK119</f>
        <v>0</v>
      </c>
      <c r="K119" s="183"/>
      <c r="L119" s="188"/>
      <c r="M119" s="189"/>
      <c r="N119" s="190"/>
      <c r="O119" s="190"/>
      <c r="P119" s="191">
        <f>P120+P129+P154+P157</f>
        <v>0</v>
      </c>
      <c r="Q119" s="190"/>
      <c r="R119" s="191">
        <f>R120+R129+R154+R157</f>
        <v>0</v>
      </c>
      <c r="S119" s="190"/>
      <c r="T119" s="192">
        <f>T120+T129+T154+T157</f>
        <v>0</v>
      </c>
      <c r="AR119" s="193" t="s">
        <v>78</v>
      </c>
      <c r="AT119" s="194" t="s">
        <v>72</v>
      </c>
      <c r="AU119" s="194" t="s">
        <v>73</v>
      </c>
      <c r="AY119" s="193" t="s">
        <v>108</v>
      </c>
      <c r="BK119" s="195">
        <f>BK120+BK129+BK154+BK157</f>
        <v>0</v>
      </c>
    </row>
    <row r="120" spans="2:63" s="12" customFormat="1" ht="22.9" customHeight="1">
      <c r="B120" s="182"/>
      <c r="C120" s="183"/>
      <c r="D120" s="184" t="s">
        <v>72</v>
      </c>
      <c r="E120" s="196" t="s">
        <v>78</v>
      </c>
      <c r="F120" s="196" t="s">
        <v>109</v>
      </c>
      <c r="G120" s="183"/>
      <c r="H120" s="183"/>
      <c r="I120" s="186"/>
      <c r="J120" s="197">
        <f>BK120</f>
        <v>0</v>
      </c>
      <c r="K120" s="183"/>
      <c r="L120" s="188"/>
      <c r="M120" s="189"/>
      <c r="N120" s="190"/>
      <c r="O120" s="190"/>
      <c r="P120" s="191">
        <f>SUM(P121:P128)</f>
        <v>0</v>
      </c>
      <c r="Q120" s="190"/>
      <c r="R120" s="191">
        <f>SUM(R121:R128)</f>
        <v>0</v>
      </c>
      <c r="S120" s="190"/>
      <c r="T120" s="192">
        <f>SUM(T121:T128)</f>
        <v>0</v>
      </c>
      <c r="AR120" s="193" t="s">
        <v>78</v>
      </c>
      <c r="AT120" s="194" t="s">
        <v>72</v>
      </c>
      <c r="AU120" s="194" t="s">
        <v>78</v>
      </c>
      <c r="AY120" s="193" t="s">
        <v>108</v>
      </c>
      <c r="BK120" s="195">
        <f>SUM(BK121:BK128)</f>
        <v>0</v>
      </c>
    </row>
    <row r="121" spans="1:65" s="2" customFormat="1" ht="30" customHeight="1">
      <c r="A121" s="33"/>
      <c r="B121" s="34"/>
      <c r="C121" s="198" t="s">
        <v>8</v>
      </c>
      <c r="D121" s="198" t="s">
        <v>110</v>
      </c>
      <c r="E121" s="199" t="s">
        <v>111</v>
      </c>
      <c r="F121" s="200" t="s">
        <v>112</v>
      </c>
      <c r="G121" s="201" t="s">
        <v>113</v>
      </c>
      <c r="H121" s="202">
        <v>4.016</v>
      </c>
      <c r="I121" s="203"/>
      <c r="J121" s="204">
        <f>ROUND(I121*H121,2)</f>
        <v>0</v>
      </c>
      <c r="K121" s="205"/>
      <c r="L121" s="38"/>
      <c r="M121" s="206" t="s">
        <v>1</v>
      </c>
      <c r="N121" s="207" t="s">
        <v>38</v>
      </c>
      <c r="O121" s="70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10" t="s">
        <v>114</v>
      </c>
      <c r="AT121" s="210" t="s">
        <v>110</v>
      </c>
      <c r="AU121" s="210" t="s">
        <v>80</v>
      </c>
      <c r="AY121" s="16" t="s">
        <v>108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6" t="s">
        <v>78</v>
      </c>
      <c r="BK121" s="211">
        <f>ROUND(I121*H121,2)</f>
        <v>0</v>
      </c>
      <c r="BL121" s="16" t="s">
        <v>114</v>
      </c>
      <c r="BM121" s="210" t="s">
        <v>115</v>
      </c>
    </row>
    <row r="122" spans="1:47" s="2" customFormat="1" ht="29.25">
      <c r="A122" s="33"/>
      <c r="B122" s="34"/>
      <c r="C122" s="35"/>
      <c r="D122" s="212" t="s">
        <v>116</v>
      </c>
      <c r="E122" s="35"/>
      <c r="F122" s="213" t="s">
        <v>117</v>
      </c>
      <c r="G122" s="35"/>
      <c r="H122" s="35"/>
      <c r="I122" s="109"/>
      <c r="J122" s="35"/>
      <c r="K122" s="35"/>
      <c r="L122" s="38"/>
      <c r="M122" s="214"/>
      <c r="N122" s="215"/>
      <c r="O122" s="70"/>
      <c r="P122" s="70"/>
      <c r="Q122" s="70"/>
      <c r="R122" s="70"/>
      <c r="S122" s="70"/>
      <c r="T122" s="71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116</v>
      </c>
      <c r="AU122" s="16" t="s">
        <v>80</v>
      </c>
    </row>
    <row r="123" spans="2:51" s="13" customFormat="1" ht="11.25">
      <c r="B123" s="216"/>
      <c r="C123" s="217"/>
      <c r="D123" s="212" t="s">
        <v>118</v>
      </c>
      <c r="E123" s="218" t="s">
        <v>1</v>
      </c>
      <c r="F123" s="219" t="s">
        <v>119</v>
      </c>
      <c r="G123" s="217"/>
      <c r="H123" s="220">
        <v>4.016</v>
      </c>
      <c r="I123" s="221"/>
      <c r="J123" s="217"/>
      <c r="K123" s="217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118</v>
      </c>
      <c r="AU123" s="226" t="s">
        <v>80</v>
      </c>
      <c r="AV123" s="13" t="s">
        <v>80</v>
      </c>
      <c r="AW123" s="13" t="s">
        <v>30</v>
      </c>
      <c r="AX123" s="13" t="s">
        <v>78</v>
      </c>
      <c r="AY123" s="226" t="s">
        <v>108</v>
      </c>
    </row>
    <row r="124" spans="1:65" s="2" customFormat="1" ht="30" customHeight="1">
      <c r="A124" s="33"/>
      <c r="B124" s="34"/>
      <c r="C124" s="198" t="s">
        <v>120</v>
      </c>
      <c r="D124" s="198" t="s">
        <v>110</v>
      </c>
      <c r="E124" s="199" t="s">
        <v>121</v>
      </c>
      <c r="F124" s="200" t="s">
        <v>122</v>
      </c>
      <c r="G124" s="201" t="s">
        <v>113</v>
      </c>
      <c r="H124" s="202">
        <v>187.719</v>
      </c>
      <c r="I124" s="203"/>
      <c r="J124" s="204">
        <f>ROUND(I124*H124,2)</f>
        <v>0</v>
      </c>
      <c r="K124" s="205"/>
      <c r="L124" s="38"/>
      <c r="M124" s="206" t="s">
        <v>1</v>
      </c>
      <c r="N124" s="207" t="s">
        <v>38</v>
      </c>
      <c r="O124" s="70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10" t="s">
        <v>114</v>
      </c>
      <c r="AT124" s="210" t="s">
        <v>110</v>
      </c>
      <c r="AU124" s="210" t="s">
        <v>80</v>
      </c>
      <c r="AY124" s="16" t="s">
        <v>108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6" t="s">
        <v>78</v>
      </c>
      <c r="BK124" s="211">
        <f>ROUND(I124*H124,2)</f>
        <v>0</v>
      </c>
      <c r="BL124" s="16" t="s">
        <v>114</v>
      </c>
      <c r="BM124" s="210" t="s">
        <v>123</v>
      </c>
    </row>
    <row r="125" spans="1:47" s="2" customFormat="1" ht="29.25">
      <c r="A125" s="33"/>
      <c r="B125" s="34"/>
      <c r="C125" s="35"/>
      <c r="D125" s="212" t="s">
        <v>116</v>
      </c>
      <c r="E125" s="35"/>
      <c r="F125" s="213" t="s">
        <v>117</v>
      </c>
      <c r="G125" s="35"/>
      <c r="H125" s="35"/>
      <c r="I125" s="109"/>
      <c r="J125" s="35"/>
      <c r="K125" s="35"/>
      <c r="L125" s="38"/>
      <c r="M125" s="214"/>
      <c r="N125" s="215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116</v>
      </c>
      <c r="AU125" s="16" t="s">
        <v>80</v>
      </c>
    </row>
    <row r="126" spans="2:51" s="13" customFormat="1" ht="11.25">
      <c r="B126" s="216"/>
      <c r="C126" s="217"/>
      <c r="D126" s="212" t="s">
        <v>118</v>
      </c>
      <c r="E126" s="218" t="s">
        <v>1</v>
      </c>
      <c r="F126" s="219" t="s">
        <v>124</v>
      </c>
      <c r="G126" s="217"/>
      <c r="H126" s="220">
        <v>150.175</v>
      </c>
      <c r="I126" s="221"/>
      <c r="J126" s="217"/>
      <c r="K126" s="217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118</v>
      </c>
      <c r="AU126" s="226" t="s">
        <v>80</v>
      </c>
      <c r="AV126" s="13" t="s">
        <v>80</v>
      </c>
      <c r="AW126" s="13" t="s">
        <v>30</v>
      </c>
      <c r="AX126" s="13" t="s">
        <v>73</v>
      </c>
      <c r="AY126" s="226" t="s">
        <v>108</v>
      </c>
    </row>
    <row r="127" spans="2:51" s="13" customFormat="1" ht="22.5">
      <c r="B127" s="216"/>
      <c r="C127" s="217"/>
      <c r="D127" s="212" t="s">
        <v>118</v>
      </c>
      <c r="E127" s="218" t="s">
        <v>1</v>
      </c>
      <c r="F127" s="219" t="s">
        <v>125</v>
      </c>
      <c r="G127" s="217"/>
      <c r="H127" s="220">
        <v>37.544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118</v>
      </c>
      <c r="AU127" s="226" t="s">
        <v>80</v>
      </c>
      <c r="AV127" s="13" t="s">
        <v>80</v>
      </c>
      <c r="AW127" s="13" t="s">
        <v>30</v>
      </c>
      <c r="AX127" s="13" t="s">
        <v>73</v>
      </c>
      <c r="AY127" s="226" t="s">
        <v>108</v>
      </c>
    </row>
    <row r="128" spans="2:51" s="14" customFormat="1" ht="11.25">
      <c r="B128" s="227"/>
      <c r="C128" s="228"/>
      <c r="D128" s="212" t="s">
        <v>118</v>
      </c>
      <c r="E128" s="229" t="s">
        <v>1</v>
      </c>
      <c r="F128" s="230" t="s">
        <v>126</v>
      </c>
      <c r="G128" s="228"/>
      <c r="H128" s="231">
        <v>187.719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118</v>
      </c>
      <c r="AU128" s="237" t="s">
        <v>80</v>
      </c>
      <c r="AV128" s="14" t="s">
        <v>114</v>
      </c>
      <c r="AW128" s="14" t="s">
        <v>30</v>
      </c>
      <c r="AX128" s="14" t="s">
        <v>78</v>
      </c>
      <c r="AY128" s="237" t="s">
        <v>108</v>
      </c>
    </row>
    <row r="129" spans="2:63" s="12" customFormat="1" ht="22.9" customHeight="1">
      <c r="B129" s="182"/>
      <c r="C129" s="183"/>
      <c r="D129" s="184" t="s">
        <v>72</v>
      </c>
      <c r="E129" s="196" t="s">
        <v>127</v>
      </c>
      <c r="F129" s="196" t="s">
        <v>128</v>
      </c>
      <c r="G129" s="183"/>
      <c r="H129" s="183"/>
      <c r="I129" s="186"/>
      <c r="J129" s="197">
        <f>BK129</f>
        <v>0</v>
      </c>
      <c r="K129" s="183"/>
      <c r="L129" s="188"/>
      <c r="M129" s="189"/>
      <c r="N129" s="190"/>
      <c r="O129" s="190"/>
      <c r="P129" s="191">
        <f>SUM(P130:P153)</f>
        <v>0</v>
      </c>
      <c r="Q129" s="190"/>
      <c r="R129" s="191">
        <f>SUM(R130:R153)</f>
        <v>0</v>
      </c>
      <c r="S129" s="190"/>
      <c r="T129" s="192">
        <f>SUM(T130:T153)</f>
        <v>0</v>
      </c>
      <c r="AR129" s="193" t="s">
        <v>78</v>
      </c>
      <c r="AT129" s="194" t="s">
        <v>72</v>
      </c>
      <c r="AU129" s="194" t="s">
        <v>78</v>
      </c>
      <c r="AY129" s="193" t="s">
        <v>108</v>
      </c>
      <c r="BK129" s="195">
        <f>SUM(BK130:BK153)</f>
        <v>0</v>
      </c>
    </row>
    <row r="130" spans="1:65" s="2" customFormat="1" ht="16.5" customHeight="1">
      <c r="A130" s="33"/>
      <c r="B130" s="34"/>
      <c r="C130" s="198" t="s">
        <v>129</v>
      </c>
      <c r="D130" s="198" t="s">
        <v>110</v>
      </c>
      <c r="E130" s="199" t="s">
        <v>130</v>
      </c>
      <c r="F130" s="200" t="s">
        <v>131</v>
      </c>
      <c r="G130" s="201" t="s">
        <v>132</v>
      </c>
      <c r="H130" s="202">
        <v>87</v>
      </c>
      <c r="I130" s="203"/>
      <c r="J130" s="204">
        <f>ROUND(I130*H130,2)</f>
        <v>0</v>
      </c>
      <c r="K130" s="205"/>
      <c r="L130" s="38"/>
      <c r="M130" s="206" t="s">
        <v>1</v>
      </c>
      <c r="N130" s="207" t="s">
        <v>38</v>
      </c>
      <c r="O130" s="70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10" t="s">
        <v>114</v>
      </c>
      <c r="AT130" s="210" t="s">
        <v>110</v>
      </c>
      <c r="AU130" s="210" t="s">
        <v>80</v>
      </c>
      <c r="AY130" s="16" t="s">
        <v>108</v>
      </c>
      <c r="BE130" s="211">
        <f>IF(N130="základní",J130,0)</f>
        <v>0</v>
      </c>
      <c r="BF130" s="211">
        <f>IF(N130="snížená",J130,0)</f>
        <v>0</v>
      </c>
      <c r="BG130" s="211">
        <f>IF(N130="zákl. přenesená",J130,0)</f>
        <v>0</v>
      </c>
      <c r="BH130" s="211">
        <f>IF(N130="sníž. přenesená",J130,0)</f>
        <v>0</v>
      </c>
      <c r="BI130" s="211">
        <f>IF(N130="nulová",J130,0)</f>
        <v>0</v>
      </c>
      <c r="BJ130" s="16" t="s">
        <v>78</v>
      </c>
      <c r="BK130" s="211">
        <f>ROUND(I130*H130,2)</f>
        <v>0</v>
      </c>
      <c r="BL130" s="16" t="s">
        <v>114</v>
      </c>
      <c r="BM130" s="210" t="s">
        <v>133</v>
      </c>
    </row>
    <row r="131" spans="1:47" s="2" customFormat="1" ht="39">
      <c r="A131" s="33"/>
      <c r="B131" s="34"/>
      <c r="C131" s="35"/>
      <c r="D131" s="212" t="s">
        <v>116</v>
      </c>
      <c r="E131" s="35"/>
      <c r="F131" s="213" t="s">
        <v>134</v>
      </c>
      <c r="G131" s="35"/>
      <c r="H131" s="35"/>
      <c r="I131" s="109"/>
      <c r="J131" s="35"/>
      <c r="K131" s="35"/>
      <c r="L131" s="38"/>
      <c r="M131" s="214"/>
      <c r="N131" s="215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116</v>
      </c>
      <c r="AU131" s="16" t="s">
        <v>80</v>
      </c>
    </row>
    <row r="132" spans="2:51" s="13" customFormat="1" ht="11.25">
      <c r="B132" s="216"/>
      <c r="C132" s="217"/>
      <c r="D132" s="212" t="s">
        <v>118</v>
      </c>
      <c r="E132" s="218" t="s">
        <v>1</v>
      </c>
      <c r="F132" s="219" t="s">
        <v>135</v>
      </c>
      <c r="G132" s="217"/>
      <c r="H132" s="220">
        <v>87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118</v>
      </c>
      <c r="AU132" s="226" t="s">
        <v>80</v>
      </c>
      <c r="AV132" s="13" t="s">
        <v>80</v>
      </c>
      <c r="AW132" s="13" t="s">
        <v>30</v>
      </c>
      <c r="AX132" s="13" t="s">
        <v>78</v>
      </c>
      <c r="AY132" s="226" t="s">
        <v>108</v>
      </c>
    </row>
    <row r="133" spans="1:65" s="2" customFormat="1" ht="16.5" customHeight="1">
      <c r="A133" s="33"/>
      <c r="B133" s="34"/>
      <c r="C133" s="198" t="s">
        <v>127</v>
      </c>
      <c r="D133" s="198" t="s">
        <v>110</v>
      </c>
      <c r="E133" s="199" t="s">
        <v>136</v>
      </c>
      <c r="F133" s="200" t="s">
        <v>137</v>
      </c>
      <c r="G133" s="201" t="s">
        <v>132</v>
      </c>
      <c r="H133" s="202">
        <v>3003.5</v>
      </c>
      <c r="I133" s="203"/>
      <c r="J133" s="204">
        <f>ROUND(I133*H133,2)</f>
        <v>0</v>
      </c>
      <c r="K133" s="205"/>
      <c r="L133" s="38"/>
      <c r="M133" s="206" t="s">
        <v>1</v>
      </c>
      <c r="N133" s="207" t="s">
        <v>38</v>
      </c>
      <c r="O133" s="70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10" t="s">
        <v>114</v>
      </c>
      <c r="AT133" s="210" t="s">
        <v>110</v>
      </c>
      <c r="AU133" s="210" t="s">
        <v>80</v>
      </c>
      <c r="AY133" s="16" t="s">
        <v>108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6" t="s">
        <v>78</v>
      </c>
      <c r="BK133" s="211">
        <f>ROUND(I133*H133,2)</f>
        <v>0</v>
      </c>
      <c r="BL133" s="16" t="s">
        <v>114</v>
      </c>
      <c r="BM133" s="210" t="s">
        <v>138</v>
      </c>
    </row>
    <row r="134" spans="1:47" s="2" customFormat="1" ht="48.75">
      <c r="A134" s="33"/>
      <c r="B134" s="34"/>
      <c r="C134" s="35"/>
      <c r="D134" s="212" t="s">
        <v>116</v>
      </c>
      <c r="E134" s="35"/>
      <c r="F134" s="213" t="s">
        <v>139</v>
      </c>
      <c r="G134" s="35"/>
      <c r="H134" s="35"/>
      <c r="I134" s="109"/>
      <c r="J134" s="35"/>
      <c r="K134" s="35"/>
      <c r="L134" s="38"/>
      <c r="M134" s="214"/>
      <c r="N134" s="215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116</v>
      </c>
      <c r="AU134" s="16" t="s">
        <v>80</v>
      </c>
    </row>
    <row r="135" spans="1:65" s="2" customFormat="1" ht="16.5" customHeight="1">
      <c r="A135" s="33"/>
      <c r="B135" s="34"/>
      <c r="C135" s="198" t="s">
        <v>140</v>
      </c>
      <c r="D135" s="198" t="s">
        <v>110</v>
      </c>
      <c r="E135" s="199" t="s">
        <v>141</v>
      </c>
      <c r="F135" s="200" t="s">
        <v>142</v>
      </c>
      <c r="G135" s="201" t="s">
        <v>132</v>
      </c>
      <c r="H135" s="202">
        <v>750.875</v>
      </c>
      <c r="I135" s="203"/>
      <c r="J135" s="204">
        <f>ROUND(I135*H135,2)</f>
        <v>0</v>
      </c>
      <c r="K135" s="205"/>
      <c r="L135" s="38"/>
      <c r="M135" s="206" t="s">
        <v>1</v>
      </c>
      <c r="N135" s="207" t="s">
        <v>38</v>
      </c>
      <c r="O135" s="70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10" t="s">
        <v>114</v>
      </c>
      <c r="AT135" s="210" t="s">
        <v>110</v>
      </c>
      <c r="AU135" s="210" t="s">
        <v>80</v>
      </c>
      <c r="AY135" s="16" t="s">
        <v>108</v>
      </c>
      <c r="BE135" s="211">
        <f>IF(N135="základní",J135,0)</f>
        <v>0</v>
      </c>
      <c r="BF135" s="211">
        <f>IF(N135="snížená",J135,0)</f>
        <v>0</v>
      </c>
      <c r="BG135" s="211">
        <f>IF(N135="zákl. přenesená",J135,0)</f>
        <v>0</v>
      </c>
      <c r="BH135" s="211">
        <f>IF(N135="sníž. přenesená",J135,0)</f>
        <v>0</v>
      </c>
      <c r="BI135" s="211">
        <f>IF(N135="nulová",J135,0)</f>
        <v>0</v>
      </c>
      <c r="BJ135" s="16" t="s">
        <v>78</v>
      </c>
      <c r="BK135" s="211">
        <f>ROUND(I135*H135,2)</f>
        <v>0</v>
      </c>
      <c r="BL135" s="16" t="s">
        <v>114</v>
      </c>
      <c r="BM135" s="210" t="s">
        <v>143</v>
      </c>
    </row>
    <row r="136" spans="1:47" s="2" customFormat="1" ht="48.75">
      <c r="A136" s="33"/>
      <c r="B136" s="34"/>
      <c r="C136" s="35"/>
      <c r="D136" s="212" t="s">
        <v>116</v>
      </c>
      <c r="E136" s="35"/>
      <c r="F136" s="213" t="s">
        <v>139</v>
      </c>
      <c r="G136" s="35"/>
      <c r="H136" s="35"/>
      <c r="I136" s="109"/>
      <c r="J136" s="35"/>
      <c r="K136" s="35"/>
      <c r="L136" s="38"/>
      <c r="M136" s="214"/>
      <c r="N136" s="215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116</v>
      </c>
      <c r="AU136" s="16" t="s">
        <v>80</v>
      </c>
    </row>
    <row r="137" spans="2:51" s="13" customFormat="1" ht="22.5">
      <c r="B137" s="216"/>
      <c r="C137" s="217"/>
      <c r="D137" s="212" t="s">
        <v>118</v>
      </c>
      <c r="E137" s="218" t="s">
        <v>1</v>
      </c>
      <c r="F137" s="219" t="s">
        <v>144</v>
      </c>
      <c r="G137" s="217"/>
      <c r="H137" s="220">
        <v>750.875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118</v>
      </c>
      <c r="AU137" s="226" t="s">
        <v>80</v>
      </c>
      <c r="AV137" s="13" t="s">
        <v>80</v>
      </c>
      <c r="AW137" s="13" t="s">
        <v>30</v>
      </c>
      <c r="AX137" s="13" t="s">
        <v>78</v>
      </c>
      <c r="AY137" s="226" t="s">
        <v>108</v>
      </c>
    </row>
    <row r="138" spans="1:65" s="2" customFormat="1" ht="30" customHeight="1">
      <c r="A138" s="33"/>
      <c r="B138" s="34"/>
      <c r="C138" s="198" t="s">
        <v>145</v>
      </c>
      <c r="D138" s="198" t="s">
        <v>110</v>
      </c>
      <c r="E138" s="199" t="s">
        <v>146</v>
      </c>
      <c r="F138" s="200" t="s">
        <v>147</v>
      </c>
      <c r="G138" s="201" t="s">
        <v>132</v>
      </c>
      <c r="H138" s="202">
        <v>3003.5</v>
      </c>
      <c r="I138" s="203"/>
      <c r="J138" s="204">
        <f>ROUND(I138*H138,2)</f>
        <v>0</v>
      </c>
      <c r="K138" s="205"/>
      <c r="L138" s="38"/>
      <c r="M138" s="206" t="s">
        <v>1</v>
      </c>
      <c r="N138" s="207" t="s">
        <v>38</v>
      </c>
      <c r="O138" s="70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10" t="s">
        <v>114</v>
      </c>
      <c r="AT138" s="210" t="s">
        <v>110</v>
      </c>
      <c r="AU138" s="210" t="s">
        <v>80</v>
      </c>
      <c r="AY138" s="16" t="s">
        <v>108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6" t="s">
        <v>78</v>
      </c>
      <c r="BK138" s="211">
        <f>ROUND(I138*H138,2)</f>
        <v>0</v>
      </c>
      <c r="BL138" s="16" t="s">
        <v>114</v>
      </c>
      <c r="BM138" s="210" t="s">
        <v>148</v>
      </c>
    </row>
    <row r="139" spans="1:47" s="2" customFormat="1" ht="117">
      <c r="A139" s="33"/>
      <c r="B139" s="34"/>
      <c r="C139" s="35"/>
      <c r="D139" s="212" t="s">
        <v>116</v>
      </c>
      <c r="E139" s="35"/>
      <c r="F139" s="213" t="s">
        <v>149</v>
      </c>
      <c r="G139" s="35"/>
      <c r="H139" s="35"/>
      <c r="I139" s="109"/>
      <c r="J139" s="35"/>
      <c r="K139" s="35"/>
      <c r="L139" s="38"/>
      <c r="M139" s="214"/>
      <c r="N139" s="215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116</v>
      </c>
      <c r="AU139" s="16" t="s">
        <v>80</v>
      </c>
    </row>
    <row r="140" spans="2:51" s="13" customFormat="1" ht="11.25">
      <c r="B140" s="216"/>
      <c r="C140" s="217"/>
      <c r="D140" s="212" t="s">
        <v>118</v>
      </c>
      <c r="E140" s="218" t="s">
        <v>1</v>
      </c>
      <c r="F140" s="219" t="s">
        <v>150</v>
      </c>
      <c r="G140" s="217"/>
      <c r="H140" s="220">
        <v>3003.5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118</v>
      </c>
      <c r="AU140" s="226" t="s">
        <v>80</v>
      </c>
      <c r="AV140" s="13" t="s">
        <v>80</v>
      </c>
      <c r="AW140" s="13" t="s">
        <v>30</v>
      </c>
      <c r="AX140" s="13" t="s">
        <v>78</v>
      </c>
      <c r="AY140" s="226" t="s">
        <v>108</v>
      </c>
    </row>
    <row r="141" spans="1:65" s="2" customFormat="1" ht="30" customHeight="1">
      <c r="A141" s="33"/>
      <c r="B141" s="34"/>
      <c r="C141" s="198" t="s">
        <v>151</v>
      </c>
      <c r="D141" s="198" t="s">
        <v>110</v>
      </c>
      <c r="E141" s="199" t="s">
        <v>152</v>
      </c>
      <c r="F141" s="200" t="s">
        <v>153</v>
      </c>
      <c r="G141" s="201" t="s">
        <v>154</v>
      </c>
      <c r="H141" s="202">
        <v>88.228</v>
      </c>
      <c r="I141" s="203"/>
      <c r="J141" s="204">
        <f>ROUND(I141*H141,2)</f>
        <v>0</v>
      </c>
      <c r="K141" s="205"/>
      <c r="L141" s="38"/>
      <c r="M141" s="206" t="s">
        <v>1</v>
      </c>
      <c r="N141" s="207" t="s">
        <v>38</v>
      </c>
      <c r="O141" s="70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10" t="s">
        <v>114</v>
      </c>
      <c r="AT141" s="210" t="s">
        <v>110</v>
      </c>
      <c r="AU141" s="210" t="s">
        <v>80</v>
      </c>
      <c r="AY141" s="16" t="s">
        <v>108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6" t="s">
        <v>78</v>
      </c>
      <c r="BK141" s="211">
        <f>ROUND(I141*H141,2)</f>
        <v>0</v>
      </c>
      <c r="BL141" s="16" t="s">
        <v>114</v>
      </c>
      <c r="BM141" s="210" t="s">
        <v>155</v>
      </c>
    </row>
    <row r="142" spans="1:47" s="2" customFormat="1" ht="165.75">
      <c r="A142" s="33"/>
      <c r="B142" s="34"/>
      <c r="C142" s="35"/>
      <c r="D142" s="212" t="s">
        <v>116</v>
      </c>
      <c r="E142" s="35"/>
      <c r="F142" s="213" t="s">
        <v>156</v>
      </c>
      <c r="G142" s="35"/>
      <c r="H142" s="35"/>
      <c r="I142" s="109"/>
      <c r="J142" s="35"/>
      <c r="K142" s="35"/>
      <c r="L142" s="38"/>
      <c r="M142" s="214"/>
      <c r="N142" s="215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116</v>
      </c>
      <c r="AU142" s="16" t="s">
        <v>80</v>
      </c>
    </row>
    <row r="143" spans="2:51" s="13" customFormat="1" ht="22.5">
      <c r="B143" s="216"/>
      <c r="C143" s="217"/>
      <c r="D143" s="212" t="s">
        <v>118</v>
      </c>
      <c r="E143" s="218" t="s">
        <v>1</v>
      </c>
      <c r="F143" s="219" t="s">
        <v>157</v>
      </c>
      <c r="G143" s="217"/>
      <c r="H143" s="220">
        <v>88.228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118</v>
      </c>
      <c r="AU143" s="226" t="s">
        <v>80</v>
      </c>
      <c r="AV143" s="13" t="s">
        <v>80</v>
      </c>
      <c r="AW143" s="13" t="s">
        <v>30</v>
      </c>
      <c r="AX143" s="13" t="s">
        <v>78</v>
      </c>
      <c r="AY143" s="226" t="s">
        <v>108</v>
      </c>
    </row>
    <row r="144" spans="1:65" s="2" customFormat="1" ht="21.75" customHeight="1">
      <c r="A144" s="33"/>
      <c r="B144" s="34"/>
      <c r="C144" s="198" t="s">
        <v>158</v>
      </c>
      <c r="D144" s="198" t="s">
        <v>110</v>
      </c>
      <c r="E144" s="199" t="s">
        <v>159</v>
      </c>
      <c r="F144" s="200" t="s">
        <v>160</v>
      </c>
      <c r="G144" s="201" t="s">
        <v>161</v>
      </c>
      <c r="H144" s="202">
        <v>204</v>
      </c>
      <c r="I144" s="203"/>
      <c r="J144" s="204">
        <f>ROUND(I144*H144,2)</f>
        <v>0</v>
      </c>
      <c r="K144" s="205"/>
      <c r="L144" s="38"/>
      <c r="M144" s="206" t="s">
        <v>1</v>
      </c>
      <c r="N144" s="207" t="s">
        <v>38</v>
      </c>
      <c r="O144" s="70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10" t="s">
        <v>114</v>
      </c>
      <c r="AT144" s="210" t="s">
        <v>110</v>
      </c>
      <c r="AU144" s="210" t="s">
        <v>80</v>
      </c>
      <c r="AY144" s="16" t="s">
        <v>108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6" t="s">
        <v>78</v>
      </c>
      <c r="BK144" s="211">
        <f>ROUND(I144*H144,2)</f>
        <v>0</v>
      </c>
      <c r="BL144" s="16" t="s">
        <v>114</v>
      </c>
      <c r="BM144" s="210" t="s">
        <v>162</v>
      </c>
    </row>
    <row r="145" spans="1:47" s="2" customFormat="1" ht="48.75">
      <c r="A145" s="33"/>
      <c r="B145" s="34"/>
      <c r="C145" s="35"/>
      <c r="D145" s="212" t="s">
        <v>116</v>
      </c>
      <c r="E145" s="35"/>
      <c r="F145" s="213" t="s">
        <v>163</v>
      </c>
      <c r="G145" s="35"/>
      <c r="H145" s="35"/>
      <c r="I145" s="109"/>
      <c r="J145" s="35"/>
      <c r="K145" s="35"/>
      <c r="L145" s="38"/>
      <c r="M145" s="214"/>
      <c r="N145" s="215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116</v>
      </c>
      <c r="AU145" s="16" t="s">
        <v>80</v>
      </c>
    </row>
    <row r="146" spans="2:51" s="13" customFormat="1" ht="11.25">
      <c r="B146" s="216"/>
      <c r="C146" s="217"/>
      <c r="D146" s="212" t="s">
        <v>118</v>
      </c>
      <c r="E146" s="218" t="s">
        <v>1</v>
      </c>
      <c r="F146" s="219" t="s">
        <v>164</v>
      </c>
      <c r="G146" s="217"/>
      <c r="H146" s="220">
        <v>156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118</v>
      </c>
      <c r="AU146" s="226" t="s">
        <v>80</v>
      </c>
      <c r="AV146" s="13" t="s">
        <v>80</v>
      </c>
      <c r="AW146" s="13" t="s">
        <v>30</v>
      </c>
      <c r="AX146" s="13" t="s">
        <v>73</v>
      </c>
      <c r="AY146" s="226" t="s">
        <v>108</v>
      </c>
    </row>
    <row r="147" spans="2:51" s="13" customFormat="1" ht="11.25">
      <c r="B147" s="216"/>
      <c r="C147" s="217"/>
      <c r="D147" s="212" t="s">
        <v>118</v>
      </c>
      <c r="E147" s="218" t="s">
        <v>1</v>
      </c>
      <c r="F147" s="219" t="s">
        <v>165</v>
      </c>
      <c r="G147" s="217"/>
      <c r="H147" s="220">
        <v>48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118</v>
      </c>
      <c r="AU147" s="226" t="s">
        <v>80</v>
      </c>
      <c r="AV147" s="13" t="s">
        <v>80</v>
      </c>
      <c r="AW147" s="13" t="s">
        <v>30</v>
      </c>
      <c r="AX147" s="13" t="s">
        <v>73</v>
      </c>
      <c r="AY147" s="226" t="s">
        <v>108</v>
      </c>
    </row>
    <row r="148" spans="2:51" s="14" customFormat="1" ht="11.25">
      <c r="B148" s="227"/>
      <c r="C148" s="228"/>
      <c r="D148" s="212" t="s">
        <v>118</v>
      </c>
      <c r="E148" s="229" t="s">
        <v>1</v>
      </c>
      <c r="F148" s="230" t="s">
        <v>126</v>
      </c>
      <c r="G148" s="228"/>
      <c r="H148" s="231">
        <v>204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118</v>
      </c>
      <c r="AU148" s="237" t="s">
        <v>80</v>
      </c>
      <c r="AV148" s="14" t="s">
        <v>114</v>
      </c>
      <c r="AW148" s="14" t="s">
        <v>30</v>
      </c>
      <c r="AX148" s="14" t="s">
        <v>78</v>
      </c>
      <c r="AY148" s="237" t="s">
        <v>108</v>
      </c>
    </row>
    <row r="149" spans="1:65" s="2" customFormat="1" ht="30" customHeight="1">
      <c r="A149" s="33"/>
      <c r="B149" s="34"/>
      <c r="C149" s="198" t="s">
        <v>80</v>
      </c>
      <c r="D149" s="198" t="s">
        <v>110</v>
      </c>
      <c r="E149" s="199" t="s">
        <v>166</v>
      </c>
      <c r="F149" s="200" t="s">
        <v>167</v>
      </c>
      <c r="G149" s="201" t="s">
        <v>161</v>
      </c>
      <c r="H149" s="202">
        <v>490.91</v>
      </c>
      <c r="I149" s="203"/>
      <c r="J149" s="204">
        <f>ROUND(I149*H149,2)</f>
        <v>0</v>
      </c>
      <c r="K149" s="205"/>
      <c r="L149" s="38"/>
      <c r="M149" s="206" t="s">
        <v>1</v>
      </c>
      <c r="N149" s="207" t="s">
        <v>38</v>
      </c>
      <c r="O149" s="70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10" t="s">
        <v>114</v>
      </c>
      <c r="AT149" s="210" t="s">
        <v>110</v>
      </c>
      <c r="AU149" s="210" t="s">
        <v>80</v>
      </c>
      <c r="AY149" s="16" t="s">
        <v>108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6" t="s">
        <v>78</v>
      </c>
      <c r="BK149" s="211">
        <f>ROUND(I149*H149,2)</f>
        <v>0</v>
      </c>
      <c r="BL149" s="16" t="s">
        <v>114</v>
      </c>
      <c r="BM149" s="210" t="s">
        <v>168</v>
      </c>
    </row>
    <row r="150" spans="1:47" s="2" customFormat="1" ht="29.25">
      <c r="A150" s="33"/>
      <c r="B150" s="34"/>
      <c r="C150" s="35"/>
      <c r="D150" s="212" t="s">
        <v>116</v>
      </c>
      <c r="E150" s="35"/>
      <c r="F150" s="213" t="s">
        <v>169</v>
      </c>
      <c r="G150" s="35"/>
      <c r="H150" s="35"/>
      <c r="I150" s="109"/>
      <c r="J150" s="35"/>
      <c r="K150" s="35"/>
      <c r="L150" s="38"/>
      <c r="M150" s="214"/>
      <c r="N150" s="215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116</v>
      </c>
      <c r="AU150" s="16" t="s">
        <v>80</v>
      </c>
    </row>
    <row r="151" spans="2:51" s="13" customFormat="1" ht="11.25">
      <c r="B151" s="216"/>
      <c r="C151" s="217"/>
      <c r="D151" s="212" t="s">
        <v>118</v>
      </c>
      <c r="E151" s="218" t="s">
        <v>1</v>
      </c>
      <c r="F151" s="219" t="s">
        <v>170</v>
      </c>
      <c r="G151" s="217"/>
      <c r="H151" s="220">
        <v>15.8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118</v>
      </c>
      <c r="AU151" s="226" t="s">
        <v>80</v>
      </c>
      <c r="AV151" s="13" t="s">
        <v>80</v>
      </c>
      <c r="AW151" s="13" t="s">
        <v>30</v>
      </c>
      <c r="AX151" s="13" t="s">
        <v>73</v>
      </c>
      <c r="AY151" s="226" t="s">
        <v>108</v>
      </c>
    </row>
    <row r="152" spans="2:51" s="13" customFormat="1" ht="11.25">
      <c r="B152" s="216"/>
      <c r="C152" s="217"/>
      <c r="D152" s="212" t="s">
        <v>118</v>
      </c>
      <c r="E152" s="218" t="s">
        <v>1</v>
      </c>
      <c r="F152" s="219" t="s">
        <v>171</v>
      </c>
      <c r="G152" s="217"/>
      <c r="H152" s="220">
        <v>475.11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118</v>
      </c>
      <c r="AU152" s="226" t="s">
        <v>80</v>
      </c>
      <c r="AV152" s="13" t="s">
        <v>80</v>
      </c>
      <c r="AW152" s="13" t="s">
        <v>30</v>
      </c>
      <c r="AX152" s="13" t="s">
        <v>73</v>
      </c>
      <c r="AY152" s="226" t="s">
        <v>108</v>
      </c>
    </row>
    <row r="153" spans="2:51" s="14" customFormat="1" ht="11.25">
      <c r="B153" s="227"/>
      <c r="C153" s="228"/>
      <c r="D153" s="212" t="s">
        <v>118</v>
      </c>
      <c r="E153" s="229" t="s">
        <v>1</v>
      </c>
      <c r="F153" s="230" t="s">
        <v>126</v>
      </c>
      <c r="G153" s="228"/>
      <c r="H153" s="231">
        <v>490.91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118</v>
      </c>
      <c r="AU153" s="237" t="s">
        <v>80</v>
      </c>
      <c r="AV153" s="14" t="s">
        <v>114</v>
      </c>
      <c r="AW153" s="14" t="s">
        <v>30</v>
      </c>
      <c r="AX153" s="14" t="s">
        <v>78</v>
      </c>
      <c r="AY153" s="237" t="s">
        <v>108</v>
      </c>
    </row>
    <row r="154" spans="2:63" s="12" customFormat="1" ht="22.9" customHeight="1">
      <c r="B154" s="182"/>
      <c r="C154" s="183"/>
      <c r="D154" s="184" t="s">
        <v>72</v>
      </c>
      <c r="E154" s="196" t="s">
        <v>158</v>
      </c>
      <c r="F154" s="196" t="s">
        <v>172</v>
      </c>
      <c r="G154" s="183"/>
      <c r="H154" s="183"/>
      <c r="I154" s="186"/>
      <c r="J154" s="197">
        <f>BK154</f>
        <v>0</v>
      </c>
      <c r="K154" s="183"/>
      <c r="L154" s="188"/>
      <c r="M154" s="189"/>
      <c r="N154" s="190"/>
      <c r="O154" s="190"/>
      <c r="P154" s="191">
        <f>SUM(P155:P156)</f>
        <v>0</v>
      </c>
      <c r="Q154" s="190"/>
      <c r="R154" s="191">
        <f>SUM(R155:R156)</f>
        <v>0</v>
      </c>
      <c r="S154" s="190"/>
      <c r="T154" s="192">
        <f>SUM(T155:T156)</f>
        <v>0</v>
      </c>
      <c r="AR154" s="193" t="s">
        <v>78</v>
      </c>
      <c r="AT154" s="194" t="s">
        <v>72</v>
      </c>
      <c r="AU154" s="194" t="s">
        <v>78</v>
      </c>
      <c r="AY154" s="193" t="s">
        <v>108</v>
      </c>
      <c r="BK154" s="195">
        <f>SUM(BK155:BK156)</f>
        <v>0</v>
      </c>
    </row>
    <row r="155" spans="1:65" s="2" customFormat="1" ht="16.5" customHeight="1">
      <c r="A155" s="33"/>
      <c r="B155" s="34"/>
      <c r="C155" s="198" t="s">
        <v>114</v>
      </c>
      <c r="D155" s="198" t="s">
        <v>110</v>
      </c>
      <c r="E155" s="199" t="s">
        <v>173</v>
      </c>
      <c r="F155" s="200" t="s">
        <v>174</v>
      </c>
      <c r="G155" s="201" t="s">
        <v>175</v>
      </c>
      <c r="H155" s="202">
        <v>6</v>
      </c>
      <c r="I155" s="203"/>
      <c r="J155" s="204">
        <f>ROUND(I155*H155,2)</f>
        <v>0</v>
      </c>
      <c r="K155" s="205"/>
      <c r="L155" s="38"/>
      <c r="M155" s="206" t="s">
        <v>1</v>
      </c>
      <c r="N155" s="207" t="s">
        <v>38</v>
      </c>
      <c r="O155" s="70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10" t="s">
        <v>114</v>
      </c>
      <c r="AT155" s="210" t="s">
        <v>110</v>
      </c>
      <c r="AU155" s="210" t="s">
        <v>80</v>
      </c>
      <c r="AY155" s="16" t="s">
        <v>108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6" t="s">
        <v>78</v>
      </c>
      <c r="BK155" s="211">
        <f>ROUND(I155*H155,2)</f>
        <v>0</v>
      </c>
      <c r="BL155" s="16" t="s">
        <v>114</v>
      </c>
      <c r="BM155" s="210" t="s">
        <v>176</v>
      </c>
    </row>
    <row r="156" spans="1:47" s="2" customFormat="1" ht="39">
      <c r="A156" s="33"/>
      <c r="B156" s="34"/>
      <c r="C156" s="35"/>
      <c r="D156" s="212" t="s">
        <v>116</v>
      </c>
      <c r="E156" s="35"/>
      <c r="F156" s="213" t="s">
        <v>177</v>
      </c>
      <c r="G156" s="35"/>
      <c r="H156" s="35"/>
      <c r="I156" s="109"/>
      <c r="J156" s="35"/>
      <c r="K156" s="35"/>
      <c r="L156" s="38"/>
      <c r="M156" s="214"/>
      <c r="N156" s="215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116</v>
      </c>
      <c r="AU156" s="16" t="s">
        <v>80</v>
      </c>
    </row>
    <row r="157" spans="2:63" s="12" customFormat="1" ht="22.9" customHeight="1">
      <c r="B157" s="182"/>
      <c r="C157" s="183"/>
      <c r="D157" s="184" t="s">
        <v>72</v>
      </c>
      <c r="E157" s="196" t="s">
        <v>140</v>
      </c>
      <c r="F157" s="196" t="s">
        <v>178</v>
      </c>
      <c r="G157" s="183"/>
      <c r="H157" s="183"/>
      <c r="I157" s="186"/>
      <c r="J157" s="197">
        <f>BK157</f>
        <v>0</v>
      </c>
      <c r="K157" s="183"/>
      <c r="L157" s="188"/>
      <c r="M157" s="189"/>
      <c r="N157" s="190"/>
      <c r="O157" s="190"/>
      <c r="P157" s="191">
        <f>SUM(P158:P165)</f>
        <v>0</v>
      </c>
      <c r="Q157" s="190"/>
      <c r="R157" s="191">
        <f>SUM(R158:R165)</f>
        <v>0</v>
      </c>
      <c r="S157" s="190"/>
      <c r="T157" s="192">
        <f>SUM(T158:T165)</f>
        <v>0</v>
      </c>
      <c r="AR157" s="193" t="s">
        <v>78</v>
      </c>
      <c r="AT157" s="194" t="s">
        <v>72</v>
      </c>
      <c r="AU157" s="194" t="s">
        <v>78</v>
      </c>
      <c r="AY157" s="193" t="s">
        <v>108</v>
      </c>
      <c r="BK157" s="195">
        <f>SUM(BK158:BK165)</f>
        <v>0</v>
      </c>
    </row>
    <row r="158" spans="1:65" s="2" customFormat="1" ht="30" customHeight="1">
      <c r="A158" s="33"/>
      <c r="B158" s="34"/>
      <c r="C158" s="198" t="s">
        <v>78</v>
      </c>
      <c r="D158" s="198" t="s">
        <v>110</v>
      </c>
      <c r="E158" s="199" t="s">
        <v>179</v>
      </c>
      <c r="F158" s="200" t="s">
        <v>180</v>
      </c>
      <c r="G158" s="201" t="s">
        <v>161</v>
      </c>
      <c r="H158" s="202">
        <v>219.8</v>
      </c>
      <c r="I158" s="203"/>
      <c r="J158" s="204">
        <f>ROUND(I158*H158,2)</f>
        <v>0</v>
      </c>
      <c r="K158" s="205"/>
      <c r="L158" s="38"/>
      <c r="M158" s="206" t="s">
        <v>1</v>
      </c>
      <c r="N158" s="207" t="s">
        <v>38</v>
      </c>
      <c r="O158" s="70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10" t="s">
        <v>114</v>
      </c>
      <c r="AT158" s="210" t="s">
        <v>110</v>
      </c>
      <c r="AU158" s="210" t="s">
        <v>80</v>
      </c>
      <c r="AY158" s="16" t="s">
        <v>108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6" t="s">
        <v>78</v>
      </c>
      <c r="BK158" s="211">
        <f>ROUND(I158*H158,2)</f>
        <v>0</v>
      </c>
      <c r="BL158" s="16" t="s">
        <v>114</v>
      </c>
      <c r="BM158" s="210" t="s">
        <v>181</v>
      </c>
    </row>
    <row r="159" spans="1:47" s="2" customFormat="1" ht="19.5">
      <c r="A159" s="33"/>
      <c r="B159" s="34"/>
      <c r="C159" s="35"/>
      <c r="D159" s="212" t="s">
        <v>116</v>
      </c>
      <c r="E159" s="35"/>
      <c r="F159" s="213" t="s">
        <v>182</v>
      </c>
      <c r="G159" s="35"/>
      <c r="H159" s="35"/>
      <c r="I159" s="109"/>
      <c r="J159" s="35"/>
      <c r="K159" s="35"/>
      <c r="L159" s="38"/>
      <c r="M159" s="214"/>
      <c r="N159" s="215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116</v>
      </c>
      <c r="AU159" s="16" t="s">
        <v>80</v>
      </c>
    </row>
    <row r="160" spans="2:51" s="13" customFormat="1" ht="11.25">
      <c r="B160" s="216"/>
      <c r="C160" s="217"/>
      <c r="D160" s="212" t="s">
        <v>118</v>
      </c>
      <c r="E160" s="218" t="s">
        <v>1</v>
      </c>
      <c r="F160" s="219" t="s">
        <v>183</v>
      </c>
      <c r="G160" s="217"/>
      <c r="H160" s="220">
        <v>15.8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118</v>
      </c>
      <c r="AU160" s="226" t="s">
        <v>80</v>
      </c>
      <c r="AV160" s="13" t="s">
        <v>80</v>
      </c>
      <c r="AW160" s="13" t="s">
        <v>30</v>
      </c>
      <c r="AX160" s="13" t="s">
        <v>73</v>
      </c>
      <c r="AY160" s="226" t="s">
        <v>108</v>
      </c>
    </row>
    <row r="161" spans="2:51" s="13" customFormat="1" ht="11.25">
      <c r="B161" s="216"/>
      <c r="C161" s="217"/>
      <c r="D161" s="212" t="s">
        <v>118</v>
      </c>
      <c r="E161" s="218" t="s">
        <v>1</v>
      </c>
      <c r="F161" s="219" t="s">
        <v>184</v>
      </c>
      <c r="G161" s="217"/>
      <c r="H161" s="220">
        <v>156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118</v>
      </c>
      <c r="AU161" s="226" t="s">
        <v>80</v>
      </c>
      <c r="AV161" s="13" t="s">
        <v>80</v>
      </c>
      <c r="AW161" s="13" t="s">
        <v>30</v>
      </c>
      <c r="AX161" s="13" t="s">
        <v>73</v>
      </c>
      <c r="AY161" s="226" t="s">
        <v>108</v>
      </c>
    </row>
    <row r="162" spans="2:51" s="13" customFormat="1" ht="11.25">
      <c r="B162" s="216"/>
      <c r="C162" s="217"/>
      <c r="D162" s="212" t="s">
        <v>118</v>
      </c>
      <c r="E162" s="218" t="s">
        <v>1</v>
      </c>
      <c r="F162" s="219" t="s">
        <v>165</v>
      </c>
      <c r="G162" s="217"/>
      <c r="H162" s="220">
        <v>48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118</v>
      </c>
      <c r="AU162" s="226" t="s">
        <v>80</v>
      </c>
      <c r="AV162" s="13" t="s">
        <v>80</v>
      </c>
      <c r="AW162" s="13" t="s">
        <v>30</v>
      </c>
      <c r="AX162" s="13" t="s">
        <v>73</v>
      </c>
      <c r="AY162" s="226" t="s">
        <v>108</v>
      </c>
    </row>
    <row r="163" spans="2:51" s="14" customFormat="1" ht="11.25">
      <c r="B163" s="227"/>
      <c r="C163" s="228"/>
      <c r="D163" s="212" t="s">
        <v>118</v>
      </c>
      <c r="E163" s="229" t="s">
        <v>1</v>
      </c>
      <c r="F163" s="230" t="s">
        <v>126</v>
      </c>
      <c r="G163" s="228"/>
      <c r="H163" s="231">
        <v>219.8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118</v>
      </c>
      <c r="AU163" s="237" t="s">
        <v>80</v>
      </c>
      <c r="AV163" s="14" t="s">
        <v>114</v>
      </c>
      <c r="AW163" s="14" t="s">
        <v>30</v>
      </c>
      <c r="AX163" s="14" t="s">
        <v>78</v>
      </c>
      <c r="AY163" s="237" t="s">
        <v>108</v>
      </c>
    </row>
    <row r="164" spans="1:65" s="2" customFormat="1" ht="16.5" customHeight="1">
      <c r="A164" s="33"/>
      <c r="B164" s="34"/>
      <c r="C164" s="198" t="s">
        <v>185</v>
      </c>
      <c r="D164" s="198" t="s">
        <v>110</v>
      </c>
      <c r="E164" s="199" t="s">
        <v>186</v>
      </c>
      <c r="F164" s="200" t="s">
        <v>187</v>
      </c>
      <c r="G164" s="201" t="s">
        <v>132</v>
      </c>
      <c r="H164" s="202">
        <v>3003.5</v>
      </c>
      <c r="I164" s="203"/>
      <c r="J164" s="204">
        <f>ROUND(I164*H164,2)</f>
        <v>0</v>
      </c>
      <c r="K164" s="205"/>
      <c r="L164" s="38"/>
      <c r="M164" s="206" t="s">
        <v>1</v>
      </c>
      <c r="N164" s="207" t="s">
        <v>38</v>
      </c>
      <c r="O164" s="70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10" t="s">
        <v>114</v>
      </c>
      <c r="AT164" s="210" t="s">
        <v>110</v>
      </c>
      <c r="AU164" s="210" t="s">
        <v>80</v>
      </c>
      <c r="AY164" s="16" t="s">
        <v>108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6" t="s">
        <v>78</v>
      </c>
      <c r="BK164" s="211">
        <f>ROUND(I164*H164,2)</f>
        <v>0</v>
      </c>
      <c r="BL164" s="16" t="s">
        <v>114</v>
      </c>
      <c r="BM164" s="210" t="s">
        <v>188</v>
      </c>
    </row>
    <row r="165" spans="1:47" s="2" customFormat="1" ht="29.25">
      <c r="A165" s="33"/>
      <c r="B165" s="34"/>
      <c r="C165" s="35"/>
      <c r="D165" s="212" t="s">
        <v>116</v>
      </c>
      <c r="E165" s="35"/>
      <c r="F165" s="213" t="s">
        <v>189</v>
      </c>
      <c r="G165" s="35"/>
      <c r="H165" s="35"/>
      <c r="I165" s="109"/>
      <c r="J165" s="35"/>
      <c r="K165" s="35"/>
      <c r="L165" s="38"/>
      <c r="M165" s="214"/>
      <c r="N165" s="215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116</v>
      </c>
      <c r="AU165" s="16" t="s">
        <v>80</v>
      </c>
    </row>
    <row r="166" spans="2:63" s="12" customFormat="1" ht="25.9" customHeight="1">
      <c r="B166" s="182"/>
      <c r="C166" s="183"/>
      <c r="D166" s="184" t="s">
        <v>72</v>
      </c>
      <c r="E166" s="185" t="s">
        <v>190</v>
      </c>
      <c r="F166" s="185" t="s">
        <v>191</v>
      </c>
      <c r="G166" s="183"/>
      <c r="H166" s="183"/>
      <c r="I166" s="186"/>
      <c r="J166" s="187">
        <f>BK166</f>
        <v>0</v>
      </c>
      <c r="K166" s="183"/>
      <c r="L166" s="188"/>
      <c r="M166" s="189"/>
      <c r="N166" s="190"/>
      <c r="O166" s="190"/>
      <c r="P166" s="191">
        <f>SUM(P167:P170)</f>
        <v>0</v>
      </c>
      <c r="Q166" s="190"/>
      <c r="R166" s="191">
        <f>SUM(R167:R170)</f>
        <v>0</v>
      </c>
      <c r="S166" s="190"/>
      <c r="T166" s="192">
        <f>SUM(T167:T170)</f>
        <v>0</v>
      </c>
      <c r="AR166" s="193" t="s">
        <v>114</v>
      </c>
      <c r="AT166" s="194" t="s">
        <v>72</v>
      </c>
      <c r="AU166" s="194" t="s">
        <v>73</v>
      </c>
      <c r="AY166" s="193" t="s">
        <v>108</v>
      </c>
      <c r="BK166" s="195">
        <f>SUM(BK167:BK170)</f>
        <v>0</v>
      </c>
    </row>
    <row r="167" spans="1:65" s="2" customFormat="1" ht="30" customHeight="1">
      <c r="A167" s="33"/>
      <c r="B167" s="34"/>
      <c r="C167" s="198" t="s">
        <v>192</v>
      </c>
      <c r="D167" s="198" t="s">
        <v>110</v>
      </c>
      <c r="E167" s="199" t="s">
        <v>193</v>
      </c>
      <c r="F167" s="200" t="s">
        <v>194</v>
      </c>
      <c r="G167" s="201" t="s">
        <v>195</v>
      </c>
      <c r="H167" s="202">
        <v>1</v>
      </c>
      <c r="I167" s="203"/>
      <c r="J167" s="204">
        <f>ROUND(I167*H167,2)</f>
        <v>0</v>
      </c>
      <c r="K167" s="205"/>
      <c r="L167" s="38"/>
      <c r="M167" s="206" t="s">
        <v>1</v>
      </c>
      <c r="N167" s="207" t="s">
        <v>38</v>
      </c>
      <c r="O167" s="70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10" t="s">
        <v>196</v>
      </c>
      <c r="AT167" s="210" t="s">
        <v>110</v>
      </c>
      <c r="AU167" s="210" t="s">
        <v>78</v>
      </c>
      <c r="AY167" s="16" t="s">
        <v>108</v>
      </c>
      <c r="BE167" s="211">
        <f>IF(N167="základní",J167,0)</f>
        <v>0</v>
      </c>
      <c r="BF167" s="211">
        <f>IF(N167="snížená",J167,0)</f>
        <v>0</v>
      </c>
      <c r="BG167" s="211">
        <f>IF(N167="zákl. přenesená",J167,0)</f>
        <v>0</v>
      </c>
      <c r="BH167" s="211">
        <f>IF(N167="sníž. přenesená",J167,0)</f>
        <v>0</v>
      </c>
      <c r="BI167" s="211">
        <f>IF(N167="nulová",J167,0)</f>
        <v>0</v>
      </c>
      <c r="BJ167" s="16" t="s">
        <v>78</v>
      </c>
      <c r="BK167" s="211">
        <f>ROUND(I167*H167,2)</f>
        <v>0</v>
      </c>
      <c r="BL167" s="16" t="s">
        <v>196</v>
      </c>
      <c r="BM167" s="210" t="s">
        <v>197</v>
      </c>
    </row>
    <row r="168" spans="1:47" s="2" customFormat="1" ht="39">
      <c r="A168" s="33"/>
      <c r="B168" s="34"/>
      <c r="C168" s="35"/>
      <c r="D168" s="212" t="s">
        <v>116</v>
      </c>
      <c r="E168" s="35"/>
      <c r="F168" s="213" t="s">
        <v>198</v>
      </c>
      <c r="G168" s="35"/>
      <c r="H168" s="35"/>
      <c r="I168" s="109"/>
      <c r="J168" s="35"/>
      <c r="K168" s="35"/>
      <c r="L168" s="38"/>
      <c r="M168" s="214"/>
      <c r="N168" s="215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116</v>
      </c>
      <c r="AU168" s="16" t="s">
        <v>78</v>
      </c>
    </row>
    <row r="169" spans="1:65" s="2" customFormat="1" ht="30" customHeight="1">
      <c r="A169" s="33"/>
      <c r="B169" s="34"/>
      <c r="C169" s="198" t="s">
        <v>199</v>
      </c>
      <c r="D169" s="198" t="s">
        <v>110</v>
      </c>
      <c r="E169" s="199" t="s">
        <v>200</v>
      </c>
      <c r="F169" s="200" t="s">
        <v>201</v>
      </c>
      <c r="G169" s="201" t="s">
        <v>195</v>
      </c>
      <c r="H169" s="202">
        <v>1</v>
      </c>
      <c r="I169" s="203"/>
      <c r="J169" s="204">
        <f>ROUND(I169*H169,2)</f>
        <v>0</v>
      </c>
      <c r="K169" s="205"/>
      <c r="L169" s="38"/>
      <c r="M169" s="206" t="s">
        <v>1</v>
      </c>
      <c r="N169" s="207" t="s">
        <v>38</v>
      </c>
      <c r="O169" s="70"/>
      <c r="P169" s="208">
        <f>O169*H169</f>
        <v>0</v>
      </c>
      <c r="Q169" s="208">
        <v>0</v>
      </c>
      <c r="R169" s="208">
        <f>Q169*H169</f>
        <v>0</v>
      </c>
      <c r="S169" s="208">
        <v>0</v>
      </c>
      <c r="T169" s="20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210" t="s">
        <v>196</v>
      </c>
      <c r="AT169" s="210" t="s">
        <v>110</v>
      </c>
      <c r="AU169" s="210" t="s">
        <v>78</v>
      </c>
      <c r="AY169" s="16" t="s">
        <v>108</v>
      </c>
      <c r="BE169" s="211">
        <f>IF(N169="základní",J169,0)</f>
        <v>0</v>
      </c>
      <c r="BF169" s="211">
        <f>IF(N169="snížená",J169,0)</f>
        <v>0</v>
      </c>
      <c r="BG169" s="211">
        <f>IF(N169="zákl. přenesená",J169,0)</f>
        <v>0</v>
      </c>
      <c r="BH169" s="211">
        <f>IF(N169="sníž. přenesená",J169,0)</f>
        <v>0</v>
      </c>
      <c r="BI169" s="211">
        <f>IF(N169="nulová",J169,0)</f>
        <v>0</v>
      </c>
      <c r="BJ169" s="16" t="s">
        <v>78</v>
      </c>
      <c r="BK169" s="211">
        <f>ROUND(I169*H169,2)</f>
        <v>0</v>
      </c>
      <c r="BL169" s="16" t="s">
        <v>196</v>
      </c>
      <c r="BM169" s="210" t="s">
        <v>202</v>
      </c>
    </row>
    <row r="170" spans="1:47" s="2" customFormat="1" ht="19.5">
      <c r="A170" s="33"/>
      <c r="B170" s="34"/>
      <c r="C170" s="35"/>
      <c r="D170" s="212" t="s">
        <v>116</v>
      </c>
      <c r="E170" s="35"/>
      <c r="F170" s="213" t="s">
        <v>203</v>
      </c>
      <c r="G170" s="35"/>
      <c r="H170" s="35"/>
      <c r="I170" s="109"/>
      <c r="J170" s="35"/>
      <c r="K170" s="35"/>
      <c r="L170" s="38"/>
      <c r="M170" s="238"/>
      <c r="N170" s="239"/>
      <c r="O170" s="240"/>
      <c r="P170" s="240"/>
      <c r="Q170" s="240"/>
      <c r="R170" s="240"/>
      <c r="S170" s="240"/>
      <c r="T170" s="24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116</v>
      </c>
      <c r="AU170" s="16" t="s">
        <v>78</v>
      </c>
    </row>
    <row r="171" spans="1:31" s="2" customFormat="1" ht="6.95" customHeight="1">
      <c r="A171" s="33"/>
      <c r="B171" s="53"/>
      <c r="C171" s="54"/>
      <c r="D171" s="54"/>
      <c r="E171" s="54"/>
      <c r="F171" s="54"/>
      <c r="G171" s="54"/>
      <c r="H171" s="54"/>
      <c r="I171" s="146"/>
      <c r="J171" s="54"/>
      <c r="K171" s="54"/>
      <c r="L171" s="38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sheetProtection algorithmName="SHA-512" hashValue="z1ImuD/NBKWrRrcDHTFtMbOj1DbRX1MSCHl9dDGil5X9+Vc8cQHIuGdgsSnxyMp9a6eeXSRhtu54nmxsYBVBRw==" saltValue="CNhyC0AMopsF1zqlekP7GwG7GvufePMZ73rgVm4dKtOIHb7K8nOTpzbnTlc7oaZ6mPK0Ny2B20NUBqheK5JONQ==" spinCount="100000" sheet="1" objects="1" scenarios="1" formatColumns="0" formatRows="0" autoFilter="0"/>
  <autoFilter ref="C117:K170"/>
  <mergeCells count="6">
    <mergeCell ref="L2:V2"/>
    <mergeCell ref="E7:H7"/>
    <mergeCell ref="E16:H16"/>
    <mergeCell ref="E25:H25"/>
    <mergeCell ref="E85:H85"/>
    <mergeCell ref="E110:H110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PC-PETR\Administrator</dc:creator>
  <cp:keywords/>
  <dc:description/>
  <cp:lastModifiedBy>Administrator</cp:lastModifiedBy>
  <dcterms:created xsi:type="dcterms:W3CDTF">2020-05-12T10:29:15Z</dcterms:created>
  <dcterms:modified xsi:type="dcterms:W3CDTF">2020-05-12T10:30:33Z</dcterms:modified>
  <cp:category/>
  <cp:version/>
  <cp:contentType/>
  <cp:contentStatus/>
</cp:coreProperties>
</file>