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0-05 - III-49919 - MAL..." sheetId="2" r:id="rId2"/>
  </sheets>
  <definedNames>
    <definedName name="_xlnm.Print_Area" localSheetId="0">'Rekapitulace stavby'!$D$4:$AO$76,'Rekapitulace stavby'!$C$82:$AQ$96</definedName>
    <definedName name="_xlnm._FilterDatabase" localSheetId="1" hidden="1">'2020-05 - III-49919 - MAL...'!$C$117:$K$262</definedName>
    <definedName name="_xlnm.Print_Area" localSheetId="1">'2020-05 - III-49919 - MAL...'!$C$4:$J$76,'2020-05 - III-49919 - MAL...'!$C$82:$J$101,'2020-05 - III-49919 - MAL...'!$C$107:$K$262</definedName>
    <definedName name="_xlnm.Print_Titles" localSheetId="0">'Rekapitulace stavby'!$92:$92</definedName>
    <definedName name="_xlnm.Print_Titles" localSheetId="1">'2020-05 - III-49919 - MAL...'!$117:$117</definedName>
  </definedNames>
  <calcPr fullCalcOnLoad="1"/>
</workbook>
</file>

<file path=xl/sharedStrings.xml><?xml version="1.0" encoding="utf-8"?>
<sst xmlns="http://schemas.openxmlformats.org/spreadsheetml/2006/main" count="1547" uniqueCount="332">
  <si>
    <t>Export Komplet</t>
  </si>
  <si>
    <t/>
  </si>
  <si>
    <t>2.0</t>
  </si>
  <si>
    <t>False</t>
  </si>
  <si>
    <t>{6f1776e4-7e25-4f28-a41c-d5552cad2725}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</si>
  <si>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</si>
  <si>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</si>
  <si>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</si>
  <si>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</si>
  <si>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</si>
  <si>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</si>
  <si>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</si>
  <si>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</si>
  <si>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</si>
  <si>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2020/05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</si>
  <si>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</si>
  <si>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</si>
  <si>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III/49919 - MALÁ VRBKA průtah</t>
  </si>
  <si>
    <t>KSO:</t>
  </si>
  <si>
    <t>CC-CZ:</t>
  </si>
  <si>
    <t>Místo:</t>
  </si>
  <si>
    <t>Malá Vrbka</t>
  </si>
  <si>
    <t>Datum:</t>
  </si>
  <si>
    <t>3. 6. 2020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</si>
  <si>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</si>
  <si>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</si>
  <si>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</si>
  <si>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</si>
  <si>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</si>
  <si>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</si>
  <si>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</si>
  <si>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</si>
  <si>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</si>
  <si>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Projekce DS s.r.o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</si>
  <si>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</si>
  <si>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</si>
  <si>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</si>
  <si>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</si>
  <si>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</si>
  <si>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</si>
  <si>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</si>
  <si>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</si>
  <si>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</si>
  <si>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</si>
  <si>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</si>
  <si>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</si>
  <si>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</si>
  <si>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</si>
  <si>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</si>
  <si>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</si>
  <si>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</si>
  <si>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</si>
  <si>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</si>
  <si>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</si>
  <si>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</si>
  <si>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</si>
  <si>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</si>
  <si>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</si>
  <si>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</si>
  <si>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</si>
  <si>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</si>
  <si>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</si>
  <si>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</si>
  <si>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</si>
  <si>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</si>
  <si>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</si>
  <si>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</si>
  <si>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</si>
  <si>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</si>
  <si>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</si>
  <si>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</si>
  <si>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</si>
  <si>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</si>
  <si>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</si>
  <si>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</si>
  <si>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</si>
  <si>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</si>
  <si>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</si>
  <si>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</si>
  <si>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</si>
  <si>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</si>
  <si>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</si>
  <si>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</si>
  <si>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</si>
  <si>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</si>
  <si>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</si>
  <si>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</si>
  <si>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</si>
  <si>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</si>
  <si>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</si>
  <si>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</si>
  <si>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</si>
  <si>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</si>
  <si>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</si>
  <si>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</si>
  <si>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</si>
  <si>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</si>
  <si>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</si>
  <si>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</si>
  <si>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</si>
  <si>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</si>
  <si>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</si>
  <si>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</si>
  <si>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</si>
  <si>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</si>
  <si>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</si>
  <si>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</si>
  <si>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</si>
  <si>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</si>
  <si>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</si>
  <si>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</si>
  <si>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</si>
  <si>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</si>
  <si>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12922</t>
  </si>
  <si>
    <t>ČIŠTĚNÍ KRAJNIC OD NÁNOSU TL. DO 100MM</t>
  </si>
  <si>
    <t>M2</t>
  </si>
  <si>
    <t>4</t>
  </si>
  <si>
    <t>-30871379</t>
  </si>
  <si>
    <t>PP</t>
  </si>
  <si>
    <t>Technická specifikace: - vodorovná a svislá doprava, přemístění, přeložení, manipulace s výkopkem a uložení na skládku (bez poplatku)</t>
  </si>
  <si>
    <t>VV</t>
  </si>
  <si>
    <t>odvozná vzdálenost v režii zhotovitele</t>
  </si>
  <si>
    <t>"ve staničení 0,000 - 0,060"60*2*0,25</t>
  </si>
  <si>
    <t>"ve staničení 0,445 - 0,595 pravostranně"150*0,25</t>
  </si>
  <si>
    <t>"ve staničení 0,750 - 0,815"65*2*0,25</t>
  </si>
  <si>
    <t>Součet</t>
  </si>
  <si>
    <t>11313R</t>
  </si>
  <si>
    <t>ODSTRANĚNÍ KRYTU ZPEVNĚNÝCH PLOCH S ASFALTOVÝM POJIVEM</t>
  </si>
  <si>
    <t>M3</t>
  </si>
  <si>
    <t>-1380558068</t>
  </si>
  <si>
    <t>Technická specifikace: 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</si>
  <si>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"vč. podkladu, odvozná vzdálenost v režii zhotovitele, v místě odvodňovacích příčných žlabů ve staničení 0,400 km a 0,500 km"2*8*0,25*0,25</t>
  </si>
  <si>
    <t>3</t>
  </si>
  <si>
    <t>11372A</t>
  </si>
  <si>
    <t>FRÉZOVÁNÍ ZPEVNĚNÝCH PLOCH ASFALTOVÝCH</t>
  </si>
  <si>
    <t>-1099742076</t>
  </si>
  <si>
    <t>odvozná vzdálenost v režii zhotovitele, materiál pro nezp. krajnici a sjezdy, odvoz asf. recyklátu na meziskádku</t>
  </si>
  <si>
    <t xml:space="preserve">Frézovaný materiál bude převezen na meziskládku, prům. tl. frézování na hl. trase 50mm, bude provedeno do lanka </t>
  </si>
  <si>
    <t>odvoz a dovoz asf. recyklátu na meziskládku- pro položku 56962</t>
  </si>
  <si>
    <t>"materiál použitý na krajnice"100*0,10</t>
  </si>
  <si>
    <t>11372B</t>
  </si>
  <si>
    <t>-1591357714</t>
  </si>
  <si>
    <t>Frézovaný materiál bude likvidován a odvezen v režii zhotovitele, prům. tl. frézování na hl. trase 50mm, bude provedeno do lanka</t>
  </si>
  <si>
    <t>odvozová vzdálenost a likvidace v režii zhotovitele</t>
  </si>
  <si>
    <t>"materiál použitý na krajnice"-10</t>
  </si>
  <si>
    <t>"frézování obrusné vrstvy"5220*0,05</t>
  </si>
  <si>
    <t>5</t>
  </si>
  <si>
    <t>13273A</t>
  </si>
  <si>
    <t xml:space="preserve">HLOUBENÍ RÝH ŠÍŘ DO 2M PAŽ I NEPAŽ TŘ. I </t>
  </si>
  <si>
    <t>-1493887913</t>
  </si>
  <si>
    <t>Technická specifikace: položka zahrnuje:
-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</si>
  <si>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"napojení vpusti do vodoteče"8*0,6*1,5</t>
  </si>
  <si>
    <t>"pro DV"1,5*1,5*1,2</t>
  </si>
  <si>
    <t>"rozšíření vozovky z šířky 4,90 m na 6,00m, rýha bude v šířce 1,50m, délky 60 m ve staničení 0,000 - 0,060 km levostranně, hloubky 0,50"1,5*60*0,50</t>
  </si>
  <si>
    <t>6</t>
  </si>
  <si>
    <t>17120</t>
  </si>
  <si>
    <t>ULOŽENÍ SYPANINY DO NÁSYPŮ A NA SKLÁDKY BEZ ZHUTNĚNÍ</t>
  </si>
  <si>
    <t>513945951</t>
  </si>
  <si>
    <t>Technická specifikace: položka zahrnuje:
- kompletní provedení zemní konstrukce do předepsaného tvaru
- ošetření úložiště po celou dobu práce v něm vč. klimatických opatření
- ztížení v okolí vedení, konstrukcí a objektů a jejich dočasné zajištění
- ztížení provádění ve ztížených podmínkách a stísněných prostorech
- ztížené ukládání sypaniny pod vodu
- ukládání po vrstvách a po jiných nutných částech (figurách) vč. dosypávek
- spouštění a nošení materiálu
- úprava, očištění a ochrana podloží a svahů
- svahování,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</si>
  <si>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"zemina z místa rozšíření komunikace ve staničení 0,000 - 0,060 km levostranně" 60*1,5*0,5</t>
  </si>
  <si>
    <t>7</t>
  </si>
  <si>
    <t>17310</t>
  </si>
  <si>
    <t>ZEMNÍ KRAJNICE A DOSYPÁVKY SE ZHUTNĚNÍM</t>
  </si>
  <si>
    <t>-1733540196</t>
  </si>
  <si>
    <t>Technická specifikace: 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
- svahování, hutnění a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</si>
  <si>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"v místě rozšíření komunikace ve staničení 0,000 - 0,060 km levostranně"6,20</t>
  </si>
  <si>
    <t>8</t>
  </si>
  <si>
    <t>17521</t>
  </si>
  <si>
    <t>OBSYP POTRUBÍ A OBJEKTŮ ZEMINOU BEZ ZHUT</t>
  </si>
  <si>
    <t>1952766769</t>
  </si>
  <si>
    <t>Technická specifikace: položka zahrnuje:
- kompletní provedení zemní konstrukce vč. výběru vhodného materiálu
- úprava  ukládaného  materiálu  vlhčením,  tříděním,  promícháním  nebo  vysoušením,  příp. jiné úpravy za účelem zlepšení jeho  mech. vlastností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výplň jam a prohlubní v podloží
- úprava, očištění, ochrana a zhutnění podloží
- svahování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</si>
  <si>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"v místě rýhy nad potrubím"</t>
  </si>
  <si>
    <t>"obsyp potrubí uliční vpusti"8*0,6*1,2</t>
  </si>
  <si>
    <t>9</t>
  </si>
  <si>
    <t>18110</t>
  </si>
  <si>
    <t>ÚPRAVA PLÁNĚ SE ZHUTNĚNÍM V HORNINĚ TŘ. I</t>
  </si>
  <si>
    <t>-1668600208</t>
  </si>
  <si>
    <t>Technická specifikace: položka zahrnuje úpravu pláně včetně vyrovnání výškových rozdílů. Míru zhutnění určuje projekt.</t>
  </si>
  <si>
    <t>"v místě rozšíření komunikace ve staničení 0,000 - 0,060 km levostranně"60*1,50</t>
  </si>
  <si>
    <t>Komunikace pozemní</t>
  </si>
  <si>
    <t>10</t>
  </si>
  <si>
    <t>56332</t>
  </si>
  <si>
    <t>VOZOVKOVÉ VRSTVY ZE ŠTĚRKODRTI TL. DO 100MM</t>
  </si>
  <si>
    <t>1637028660</t>
  </si>
  <si>
    <t>Technická specifikace: - dodání kameniva předepsané kvality a zrnitosti
- rozprostření a zhutnění vrstvy v předepsané tloušťce
- zřízení vrstvy bez rozlišení šířky, pokládání vrstvy po etapách
- nezahrnuje postřiky, nátěry</t>
  </si>
  <si>
    <t>"vyspravení podkladu po překopech vpusti"6*0,6*1,50</t>
  </si>
  <si>
    <t>"v místě rozšíření komunikace ve staničení 0,000 - 0,060 km levostranně ŠD 0/32A"60*1,50</t>
  </si>
  <si>
    <t>11</t>
  </si>
  <si>
    <t>56336</t>
  </si>
  <si>
    <t>VOZOVKOVÉ VRSTVY ZE ŠTĚRKODRTI TL. DO 300MM</t>
  </si>
  <si>
    <t>-910516333</t>
  </si>
  <si>
    <t>ŠD 0/125</t>
  </si>
  <si>
    <t>"v místě rozšíření komunikace ve staničení 0,000 - 0,060 km levostranně, 1 vrstva 300 mm"60*1,5</t>
  </si>
  <si>
    <t>12</t>
  </si>
  <si>
    <t>56962</t>
  </si>
  <si>
    <t>ZPEVNĚNÍ KRAJNIC Z RECYKLOVANÉHO MATERIÁLU TL DO 100MM</t>
  </si>
  <si>
    <t>-635180675</t>
  </si>
  <si>
    <t>Technická specifikace: - dodání recyklátu v požadované kvalitě
- očištění podkladu
- uložení recyklátu dle předepsaného technologického předpisu, zhutnění vrstvy v předepsané tloušťce
- zřízení vrstvy bez rozlišení šířky, pokládání vrstvy po etapách, včetně pracovních spar a spojů
- úpravu napojení, ukončení 
- nezahrnuje postřiky, nátěry</t>
  </si>
  <si>
    <t>"v šířce krajnice 0,250 m"</t>
  </si>
  <si>
    <t>13</t>
  </si>
  <si>
    <t>572121</t>
  </si>
  <si>
    <t>INFILTRAČNÍ POSTŘIK ASFALTOVÝ 1,0KG/M2</t>
  </si>
  <si>
    <t>1181860404</t>
  </si>
  <si>
    <t>Technická specifikace: 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</si>
  <si>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"v místě rozšíření komunikace ve staničení 0,000 - 0,060 km levostranně" 60*1,5</t>
  </si>
  <si>
    <t>14</t>
  </si>
  <si>
    <t>572213</t>
  </si>
  <si>
    <t>SPOJOVACÍ POSTŘIK Z EMULZE DO 0,5KG/M2</t>
  </si>
  <si>
    <t>-310986155</t>
  </si>
  <si>
    <t>"0,40 kg/m2"5220</t>
  </si>
  <si>
    <t>574A44</t>
  </si>
  <si>
    <t>ASFALTOVÝ BETON PRO OBRUSNÉ VRSTVY ACO 11+, 11S TL. 50MM</t>
  </si>
  <si>
    <t>-1666469401</t>
  </si>
  <si>
    <t>Technická specifikace: 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</si>
  <si>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"ACO 11+"</t>
  </si>
  <si>
    <t>"délka 0,815 km, šířka 6,0 m" 815*6</t>
  </si>
  <si>
    <t>"napojení komunikací a vjezdů"20*3</t>
  </si>
  <si>
    <t>"rozšíření u obchodu"30*9</t>
  </si>
  <si>
    <t>16</t>
  </si>
  <si>
    <t>574C06</t>
  </si>
  <si>
    <t>ASFALTOVÝ BETON PRO LOŽNÍ VRSTVY ACL 16+, 16S</t>
  </si>
  <si>
    <t>1543682246</t>
  </si>
  <si>
    <t>ACL16+</t>
  </si>
  <si>
    <t>"vyrovnávka výtluků "57,42</t>
  </si>
  <si>
    <t>17</t>
  </si>
  <si>
    <t>574C46</t>
  </si>
  <si>
    <t>ASFALTOVÝ BETON PRO LOŽNÍ VRSTVY ACL 16+, 16S TL. 50MM</t>
  </si>
  <si>
    <t>-1173883590</t>
  </si>
  <si>
    <t>18</t>
  </si>
  <si>
    <t>58222</t>
  </si>
  <si>
    <t>DLÁŽDĚNÉ KRYTY Z DROBNÝCH KOSTEK DO LOŽE Z MC</t>
  </si>
  <si>
    <t>-415495874</t>
  </si>
  <si>
    <t>Technická specifikace: - dodání dlažebního materiálu v požadované kvalitě, dodání materiálu pro předepsané  lože v tloušťce předepsané dokumentací a pro předepsanou výplň spar
- očištění podkladu
- uložení dlažby dle předepsaného technologického předpisu včetně předepsané podkladní vrstvy a předepsané výplně spar
- zřízení vrstvy bez rozlišení šířky, pokládání vrstvy po etapách 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</si>
  <si>
    <t>"dlážděné koryto zaústěne do potoka před mostem ve staničení 0,595 km levostranně"0,5*3</t>
  </si>
  <si>
    <t>19</t>
  </si>
  <si>
    <t>58920</t>
  </si>
  <si>
    <t>VÝPLŇ SPAR MODIFIKOVANÝM ASFALTEM</t>
  </si>
  <si>
    <t>M</t>
  </si>
  <si>
    <t>2055999562</t>
  </si>
  <si>
    <t>Technická specifikace: položka zahrnuje:
- dodávku předepsaného materiálu
- vyčištění a výplň spar tímto materiálem</t>
  </si>
  <si>
    <t>vč. PROŘEZU</t>
  </si>
  <si>
    <t>"ZÚ A KÚ"6+6</t>
  </si>
  <si>
    <t>"napojení komunikací"20</t>
  </si>
  <si>
    <t>"v místě trhlin"200</t>
  </si>
  <si>
    <t>"příčný odvodňovací žlab"2*8*2</t>
  </si>
  <si>
    <t>Trubní vedení</t>
  </si>
  <si>
    <t>20</t>
  </si>
  <si>
    <t>87433</t>
  </si>
  <si>
    <t>POTRUBÍ Z TRUB PLASTOVÝCH ODPADNÍCH DN DO 150MM</t>
  </si>
  <si>
    <t>-1542137175</t>
  </si>
  <si>
    <t>Technická specifikace: 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
nezahrnuje zkoušky vodotěsnosti a televizní prohlídku</t>
  </si>
  <si>
    <t>"napojení potrubí materiálu SN8 DN150"8</t>
  </si>
  <si>
    <t>89712</t>
  </si>
  <si>
    <t>VPUSŤ KANALIZAČNÍ ULIČNÍ KOMPLETNÍ Z BETONOVÝCH DÍLCŮ</t>
  </si>
  <si>
    <t>KUS</t>
  </si>
  <si>
    <t>791297352</t>
  </si>
  <si>
    <t>Technická specifikace: položka zahrnuje:
- dodávku a osazení předepsaných dílů včetně mříže
- výplň, těsnění  a tmelení spar a spojů,
- opatření  povrchů  betonu  izolací  proti zemní vlhkosti v částech, kde přijdou do styku se zeminou nebo kamenivem,
- předepsané podkladní konstrukce</t>
  </si>
  <si>
    <t>"vč. betonového podkladu tl. 100 mm beton C16/20"</t>
  </si>
  <si>
    <t>"skladba viz. příloha odvodnění"1</t>
  </si>
  <si>
    <t>22</t>
  </si>
  <si>
    <t>89921</t>
  </si>
  <si>
    <t>VÝŠKOVÁ ÚPRAVA POKLOPŮ</t>
  </si>
  <si>
    <t>260874819</t>
  </si>
  <si>
    <t>Technická specifikace: - položka výškové úpravy zahrnuje všechny nutné práce a materiály pro zvýšení nebo snížení zařízení (včetně nutné úpravy stávajícího povrchu vozovky nebo chodníku).</t>
  </si>
  <si>
    <t>"kanalizační šachty"5</t>
  </si>
  <si>
    <t>23</t>
  </si>
  <si>
    <t>89922</t>
  </si>
  <si>
    <t>VÝŠKOVÁ ÚPRAVA MŘÍŽÍ</t>
  </si>
  <si>
    <t>153789293</t>
  </si>
  <si>
    <t>24</t>
  </si>
  <si>
    <t>89923</t>
  </si>
  <si>
    <t>VÝŠKOVÁ ÚPRAVA KRYCÍCH HRNCŮ</t>
  </si>
  <si>
    <t>151854999</t>
  </si>
  <si>
    <t>Ostatní konstrukce a práce, bourání</t>
  </si>
  <si>
    <t>25</t>
  </si>
  <si>
    <t>919111</t>
  </si>
  <si>
    <t>ŘEZÁNÍ ASFALTOVÉHO KRYTU VOZOVEK TL DO 50MM</t>
  </si>
  <si>
    <t>549445875</t>
  </si>
  <si>
    <t>Technická specifikace: položka zahrnuje řezání vozovkové vrstvy v předepsané tloušťce, včetně spotřeby vody</t>
  </si>
  <si>
    <t>26</t>
  </si>
  <si>
    <t>93543</t>
  </si>
  <si>
    <t>ŽLABY Z DÍLCŮ Z POLYMERBETONU SVĚTLÉ ŠÍŘKY DO 200MM VČETNĚ MŘÍŽÍ</t>
  </si>
  <si>
    <t>-345966583</t>
  </si>
  <si>
    <t>Technická specifikace: položka zahrnuje:
-dodávku a uložení dílců žlabu z předepsaného materiálu předepsaných rozměrů včetně mříže
- spárování, úpravy vtoku a výtoku
- nezahrnuje nutné zemní práce, předepsané lože, obetonování
- měří se v metrech běžných délky osy žlabu, odečítají se čistící kusy a vpustě</t>
  </si>
  <si>
    <t>"příčný odvodňovací žlab DN200 délky 8 m ve staničení 0,400 km a 0,500 km"8*2</t>
  </si>
  <si>
    <t>"skladba viz. příloha odvodnění"</t>
  </si>
  <si>
    <t>27</t>
  </si>
  <si>
    <t>93631</t>
  </si>
  <si>
    <t>DROBNÉ DOPLŇK KONSTR BETON MONOLIT</t>
  </si>
  <si>
    <t>-51423954</t>
  </si>
  <si>
    <t>Technická specifikace: 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</si>
  <si>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"obetonování žlabu - položka 93563"16*0,50*0,30</t>
  </si>
  <si>
    <t>28</t>
  </si>
  <si>
    <t>93808</t>
  </si>
  <si>
    <t>OČIŠTĚNÍ VOZOVEK ZAMETENÍM</t>
  </si>
  <si>
    <t>192824155</t>
  </si>
  <si>
    <t>Technická specifikace: položka zahrnuje očištění předepsaným způsobem včetně odklizení vzniklého odpadu</t>
  </si>
  <si>
    <t>OST</t>
  </si>
  <si>
    <t>Ostatní</t>
  </si>
  <si>
    <t>29</t>
  </si>
  <si>
    <t>014102</t>
  </si>
  <si>
    <t>POPLATKY ZA SKLÁDKU</t>
  </si>
  <si>
    <t>T</t>
  </si>
  <si>
    <t>512</t>
  </si>
  <si>
    <t>-706448600</t>
  </si>
  <si>
    <t>Technická specifikace: zahrnuje veškeré poplatky provozovateli skládky související s uložením odpadu na skládce.</t>
  </si>
  <si>
    <t>zemina z rozšíření 45,00 m3</t>
  </si>
  <si>
    <t>objemová hmotnost 2,0 t/m3</t>
  </si>
  <si>
    <t>45,00*2</t>
  </si>
  <si>
    <t>30</t>
  </si>
  <si>
    <t>02720</t>
  </si>
  <si>
    <t>POMOC PRÁCE ZŘÍZ NEBO ZAJIŠŤ REGULACI A OCHRANU DOPRAVY</t>
  </si>
  <si>
    <t>KČ</t>
  </si>
  <si>
    <t>1075462364</t>
  </si>
  <si>
    <t>Technická specifikace: zahrnuje veškeré náklady spojené s objednatelem požadovanými zařízeními</t>
  </si>
  <si>
    <t>"zahrnuje zajištění stanovení přechodné úpravy provozu, povolení uzavírky, umístění, přemístění a demontáž přechodného dopravního značení"1</t>
  </si>
  <si>
    <t>31</t>
  </si>
  <si>
    <t>02911</t>
  </si>
  <si>
    <t>OSTATNÍ POŽADAVKY - GEODETICKÉ ZAMĚŘENÍ</t>
  </si>
  <si>
    <t>HM</t>
  </si>
  <si>
    <t>-188257277</t>
  </si>
  <si>
    <t>Technická specifikace: zahrnuje veškeré náklady spojené s objednatelem požadovanými pracemi</t>
  </si>
  <si>
    <t>32</t>
  </si>
  <si>
    <t>02946</t>
  </si>
  <si>
    <t>OSTAT POŽADAVKY - FOTODOKUMENTACE</t>
  </si>
  <si>
    <t>-1699825373</t>
  </si>
  <si>
    <t>Technická specifikace: položka zahrnuje:
- fotodokumentaci zadavatelem požadovaného děje a konstrukcí v požadovaných časových intervalech
- zadavatelem specifikované výstupy (fotografie v papírovém a digitálním formátu) v požadovaném počtu</t>
  </si>
  <si>
    <t>33</t>
  </si>
  <si>
    <t>02950</t>
  </si>
  <si>
    <t>OSTATNÍ POŽADAVKY - POSUDKY, KONTROLY, REVIZNÍ ZPRÁVY</t>
  </si>
  <si>
    <t>602185690</t>
  </si>
  <si>
    <t>"Zajištění provedení a výstupů veškerých zkoušek a revizí - popsáno v obchodních podmínkách, technických podmínkách a normách ČSN"1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</si>
</sst>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2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8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left"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3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 applyProtection="1">
      <alignment horizontal="center" vertical="center" wrapText="1"/>
      <protection locked="0"/>
    </xf>
    <xf numFmtId="0" fontId="23" fillId="5" borderId="18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2" fillId="0" borderId="12" xfId="0" applyNumberFormat="1" applyFont="1" applyBorder="1" applyAlignment="1">
      <alignment/>
    </xf>
    <xf numFmtId="166" fontId="32" fillId="0" borderId="13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17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s="1" customFormat="1" ht="12" customHeight="1">
      <c r="B5" s="21"/>
      <c r="D5" s="25" t="s">
        <v>13</v>
      </c>
      <c r="K5" s="26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1"/>
      <c r="BE5" s="27" t="s">
        <v>15</v>
      </c>
      <c r="BS5" s="18" t="s">
        <v>6</v>
      </c>
    </row>
    <row r="6" spans="2:71" s="1" customFormat="1" ht="36.95" customHeight="1">
      <c r="B6" s="21"/>
      <c r="D6" s="28" t="s">
        <v>16</v>
      </c>
      <c r="K6" s="29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1"/>
      <c r="BE6" s="30"/>
      <c r="BS6" s="18" t="s">
        <v>6</v>
      </c>
    </row>
    <row r="7" spans="2:71" s="1" customFormat="1" ht="12" customHeight="1">
      <c r="B7" s="21"/>
      <c r="D7" s="31" t="s">
        <v>18</v>
      </c>
      <c r="K7" s="26" t="s">
        <v>1</v>
      </c>
      <c r="AK7" s="31" t="s">
        <v>19</v>
      </c>
      <c r="AN7" s="26" t="s">
        <v>1</v>
      </c>
      <c r="AR7" s="21"/>
      <c r="BE7" s="30"/>
      <c r="BS7" s="18" t="s">
        <v>6</v>
      </c>
    </row>
    <row r="8" spans="2:71" s="1" customFormat="1" ht="12" customHeight="1">
      <c r="B8" s="21"/>
      <c r="D8" s="31" t="s">
        <v>20</v>
      </c>
      <c r="K8" s="26" t="s">
        <v>21</v>
      </c>
      <c r="AK8" s="31" t="s">
        <v>22</v>
      </c>
      <c r="AN8" s="32" t="s">
        <v>23</v>
      </c>
      <c r="AR8" s="21"/>
      <c r="BE8" s="30"/>
      <c r="BS8" s="18" t="s">
        <v>6</v>
      </c>
    </row>
    <row r="9" spans="2:71" s="1" customFormat="1" ht="14.4" customHeight="1">
      <c r="B9" s="21"/>
      <c r="AR9" s="21"/>
      <c r="BE9" s="30"/>
      <c r="BS9" s="18" t="s">
        <v>6</v>
      </c>
    </row>
    <row r="10" spans="2:71" s="1" customFormat="1" ht="12" customHeight="1">
      <c r="B10" s="21"/>
      <c r="D10" s="31" t="s">
        <v>24</v>
      </c>
      <c r="AK10" s="31" t="s">
        <v>25</v>
      </c>
      <c r="AN10" s="26" t="s">
        <v>1</v>
      </c>
      <c r="AR10" s="21"/>
      <c r="BE10" s="30"/>
      <c r="BS10" s="18" t="s">
        <v>6</v>
      </c>
    </row>
    <row r="11" spans="2:71" s="1" customFormat="1" ht="18.45" customHeight="1">
      <c r="B11" s="21"/>
      <c r="E11" s="26" t="s">
        <v>26</v>
      </c>
      <c r="AK11" s="31" t="s">
        <v>27</v>
      </c>
      <c r="AN11" s="26" t="s">
        <v>1</v>
      </c>
      <c r="AR11" s="21"/>
      <c r="BE11" s="30"/>
      <c r="BS11" s="18" t="s">
        <v>6</v>
      </c>
    </row>
    <row r="12" spans="2:71" s="1" customFormat="1" ht="6.95" customHeight="1">
      <c r="B12" s="21"/>
      <c r="AR12" s="21"/>
      <c r="BE12" s="30"/>
      <c r="BS12" s="18" t="s">
        <v>6</v>
      </c>
    </row>
    <row r="13" spans="2:71" s="1" customFormat="1" ht="12" customHeight="1">
      <c r="B13" s="21"/>
      <c r="D13" s="31" t="s">
        <v>28</v>
      </c>
      <c r="AK13" s="31" t="s">
        <v>25</v>
      </c>
      <c r="AN13" s="33" t="s">
        <v>29</v>
      </c>
      <c r="AR13" s="21"/>
      <c r="BE13" s="30"/>
      <c r="BS13" s="18" t="s">
        <v>6</v>
      </c>
    </row>
    <row r="14" spans="2:71" ht="12">
      <c r="B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N14" s="33" t="s">
        <v>29</v>
      </c>
      <c r="AR14" s="21"/>
      <c r="BE14" s="30"/>
      <c r="BS14" s="18" t="s">
        <v>6</v>
      </c>
    </row>
    <row r="15" spans="2:71" s="1" customFormat="1" ht="6.95" customHeight="1">
      <c r="B15" s="21"/>
      <c r="AR15" s="21"/>
      <c r="BE15" s="30"/>
      <c r="BS15" s="18" t="s">
        <v>3</v>
      </c>
    </row>
    <row r="16" spans="2:71" s="1" customFormat="1" ht="12" customHeight="1">
      <c r="B16" s="21"/>
      <c r="D16" s="31" t="s">
        <v>30</v>
      </c>
      <c r="AK16" s="31" t="s">
        <v>25</v>
      </c>
      <c r="AN16" s="26" t="s">
        <v>1</v>
      </c>
      <c r="AR16" s="21"/>
      <c r="BE16" s="30"/>
      <c r="BS16" s="18" t="s">
        <v>3</v>
      </c>
    </row>
    <row r="17" spans="2:71" s="1" customFormat="1" ht="18.45" customHeight="1">
      <c r="B17" s="21"/>
      <c r="E17" s="26" t="s">
        <v>26</v>
      </c>
      <c r="AK17" s="31" t="s">
        <v>27</v>
      </c>
      <c r="AN17" s="26" t="s">
        <v>1</v>
      </c>
      <c r="AR17" s="21"/>
      <c r="BE17" s="30"/>
      <c r="BS17" s="18" t="s">
        <v>31</v>
      </c>
    </row>
    <row r="18" spans="2:71" s="1" customFormat="1" ht="6.95" customHeight="1">
      <c r="B18" s="21"/>
      <c r="AR18" s="21"/>
      <c r="BE18" s="30"/>
      <c r="BS18" s="18" t="s">
        <v>6</v>
      </c>
    </row>
    <row r="19" spans="2:71" s="1" customFormat="1" ht="12" customHeight="1">
      <c r="B19" s="21"/>
      <c r="D19" s="31" t="s">
        <v>32</v>
      </c>
      <c r="AK19" s="31" t="s">
        <v>25</v>
      </c>
      <c r="AN19" s="26" t="s">
        <v>1</v>
      </c>
      <c r="AR19" s="21"/>
      <c r="BE19" s="30"/>
      <c r="BS19" s="18" t="s">
        <v>6</v>
      </c>
    </row>
    <row r="20" spans="2:71" s="1" customFormat="1" ht="18.45" customHeight="1">
      <c r="B20" s="21"/>
      <c r="E20" s="26" t="s">
        <v>33</v>
      </c>
      <c r="AK20" s="31" t="s">
        <v>27</v>
      </c>
      <c r="AN20" s="26" t="s">
        <v>1</v>
      </c>
      <c r="AR20" s="21"/>
      <c r="BE20" s="30"/>
      <c r="BS20" s="18" t="s">
        <v>31</v>
      </c>
    </row>
    <row r="21" spans="2:57" s="1" customFormat="1" ht="6.95" customHeight="1">
      <c r="B21" s="21"/>
      <c r="AR21" s="21"/>
      <c r="BE21" s="30"/>
    </row>
    <row r="22" spans="2:57" s="1" customFormat="1" ht="12" customHeight="1">
      <c r="B22" s="21"/>
      <c r="D22" s="31" t="s">
        <v>34</v>
      </c>
      <c r="AR22" s="21"/>
      <c r="BE22" s="30"/>
    </row>
    <row r="23" spans="2:57" s="1" customFormat="1" ht="16.5" customHeight="1">
      <c r="B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R23" s="21"/>
      <c r="BE23" s="30"/>
    </row>
    <row r="24" spans="2:57" s="1" customFormat="1" ht="6.95" customHeight="1">
      <c r="B24" s="21"/>
      <c r="AR24" s="21"/>
      <c r="BE24" s="30"/>
    </row>
    <row r="25" spans="2:57" s="1" customFormat="1" ht="6.95" customHeight="1">
      <c r="B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R25" s="21"/>
      <c r="BE25" s="30"/>
    </row>
    <row r="26" spans="1:57" s="2" customFormat="1" ht="25.9" customHeight="1">
      <c r="A26" s="37"/>
      <c r="B26" s="38"/>
      <c r="C26" s="37"/>
      <c r="D26" s="39" t="s">
        <v>35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7"/>
      <c r="AQ26" s="37"/>
      <c r="AR26" s="38"/>
      <c r="BE26" s="30"/>
    </row>
    <row r="27" spans="1:57" s="2" customFormat="1" ht="6.95" customHeight="1">
      <c r="A27" s="37"/>
      <c r="B27" s="38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8"/>
      <c r="BE27" s="30"/>
    </row>
    <row r="28" spans="1:57" s="2" customFormat="1" ht="12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36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37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38</v>
      </c>
      <c r="AL28" s="42"/>
      <c r="AM28" s="42"/>
      <c r="AN28" s="42"/>
      <c r="AO28" s="42"/>
      <c r="AP28" s="37"/>
      <c r="AQ28" s="37"/>
      <c r="AR28" s="38"/>
      <c r="BE28" s="30"/>
    </row>
    <row r="29" spans="1:57" s="3" customFormat="1" ht="14.4" customHeight="1">
      <c r="A29" s="3"/>
      <c r="B29" s="43"/>
      <c r="C29" s="3"/>
      <c r="D29" s="31" t="s">
        <v>39</v>
      </c>
      <c r="E29" s="3"/>
      <c r="F29" s="31" t="s">
        <v>40</v>
      </c>
      <c r="G29" s="3"/>
      <c r="H29" s="3"/>
      <c r="I29" s="3"/>
      <c r="J29" s="3"/>
      <c r="K29" s="3"/>
      <c r="L29" s="44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5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5">
        <f>ROUND(AV94,2)</f>
        <v>0</v>
      </c>
      <c r="AL29" s="3"/>
      <c r="AM29" s="3"/>
      <c r="AN29" s="3"/>
      <c r="AO29" s="3"/>
      <c r="AP29" s="3"/>
      <c r="AQ29" s="3"/>
      <c r="AR29" s="43"/>
      <c r="BE29" s="46"/>
    </row>
    <row r="30" spans="1:57" s="3" customFormat="1" ht="14.4" customHeight="1">
      <c r="A30" s="3"/>
      <c r="B30" s="43"/>
      <c r="C30" s="3"/>
      <c r="D30" s="3"/>
      <c r="E30" s="3"/>
      <c r="F30" s="31" t="s">
        <v>41</v>
      </c>
      <c r="G30" s="3"/>
      <c r="H30" s="3"/>
      <c r="I30" s="3"/>
      <c r="J30" s="3"/>
      <c r="K30" s="3"/>
      <c r="L30" s="44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5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5">
        <f>ROUND(AW94,2)</f>
        <v>0</v>
      </c>
      <c r="AL30" s="3"/>
      <c r="AM30" s="3"/>
      <c r="AN30" s="3"/>
      <c r="AO30" s="3"/>
      <c r="AP30" s="3"/>
      <c r="AQ30" s="3"/>
      <c r="AR30" s="43"/>
      <c r="BE30" s="46"/>
    </row>
    <row r="31" spans="1:57" s="3" customFormat="1" ht="14.4" customHeight="1" hidden="1">
      <c r="A31" s="3"/>
      <c r="B31" s="43"/>
      <c r="C31" s="3"/>
      <c r="D31" s="3"/>
      <c r="E31" s="3"/>
      <c r="F31" s="31" t="s">
        <v>42</v>
      </c>
      <c r="G31" s="3"/>
      <c r="H31" s="3"/>
      <c r="I31" s="3"/>
      <c r="J31" s="3"/>
      <c r="K31" s="3"/>
      <c r="L31" s="44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5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5">
        <v>0</v>
      </c>
      <c r="AL31" s="3"/>
      <c r="AM31" s="3"/>
      <c r="AN31" s="3"/>
      <c r="AO31" s="3"/>
      <c r="AP31" s="3"/>
      <c r="AQ31" s="3"/>
      <c r="AR31" s="43"/>
      <c r="BE31" s="46"/>
    </row>
    <row r="32" spans="1:57" s="3" customFormat="1" ht="14.4" customHeight="1" hidden="1">
      <c r="A32" s="3"/>
      <c r="B32" s="43"/>
      <c r="C32" s="3"/>
      <c r="D32" s="3"/>
      <c r="E32" s="3"/>
      <c r="F32" s="31" t="s">
        <v>43</v>
      </c>
      <c r="G32" s="3"/>
      <c r="H32" s="3"/>
      <c r="I32" s="3"/>
      <c r="J32" s="3"/>
      <c r="K32" s="3"/>
      <c r="L32" s="44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5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5">
        <v>0</v>
      </c>
      <c r="AL32" s="3"/>
      <c r="AM32" s="3"/>
      <c r="AN32" s="3"/>
      <c r="AO32" s="3"/>
      <c r="AP32" s="3"/>
      <c r="AQ32" s="3"/>
      <c r="AR32" s="43"/>
      <c r="BE32" s="46"/>
    </row>
    <row r="33" spans="1:57" s="3" customFormat="1" ht="14.4" customHeight="1" hidden="1">
      <c r="A33" s="3"/>
      <c r="B33" s="43"/>
      <c r="C33" s="3"/>
      <c r="D33" s="3"/>
      <c r="E33" s="3"/>
      <c r="F33" s="31" t="s">
        <v>44</v>
      </c>
      <c r="G33" s="3"/>
      <c r="H33" s="3"/>
      <c r="I33" s="3"/>
      <c r="J33" s="3"/>
      <c r="K33" s="3"/>
      <c r="L33" s="44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5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5">
        <v>0</v>
      </c>
      <c r="AL33" s="3"/>
      <c r="AM33" s="3"/>
      <c r="AN33" s="3"/>
      <c r="AO33" s="3"/>
      <c r="AP33" s="3"/>
      <c r="AQ33" s="3"/>
      <c r="AR33" s="43"/>
      <c r="BE33" s="46"/>
    </row>
    <row r="34" spans="1:57" s="2" customFormat="1" ht="6.95" customHeight="1">
      <c r="A34" s="37"/>
      <c r="B34" s="38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BE34" s="30"/>
    </row>
    <row r="35" spans="1:57" s="2" customFormat="1" ht="25.9" customHeight="1">
      <c r="A35" s="37"/>
      <c r="B35" s="38"/>
      <c r="C35" s="47"/>
      <c r="D35" s="48" t="s">
        <v>45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46</v>
      </c>
      <c r="U35" s="49"/>
      <c r="V35" s="49"/>
      <c r="W35" s="49"/>
      <c r="X35" s="51" t="s">
        <v>47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38"/>
      <c r="BE35" s="37"/>
    </row>
    <row r="36" spans="1:57" s="2" customFormat="1" ht="6.95" customHeight="1">
      <c r="A36" s="37"/>
      <c r="B36" s="38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BE36" s="37"/>
    </row>
    <row r="37" spans="1:57" s="2" customFormat="1" ht="14.4" customHeight="1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BE37" s="37"/>
    </row>
    <row r="38" spans="2:44" s="1" customFormat="1" ht="14.4" customHeight="1">
      <c r="B38" s="21"/>
      <c r="AR38" s="21"/>
    </row>
    <row r="39" spans="2:44" s="1" customFormat="1" ht="14.4" customHeight="1">
      <c r="B39" s="21"/>
      <c r="AR39" s="21"/>
    </row>
    <row r="40" spans="2:44" s="1" customFormat="1" ht="14.4" customHeight="1">
      <c r="B40" s="21"/>
      <c r="AR40" s="21"/>
    </row>
    <row r="41" spans="2:44" s="1" customFormat="1" ht="14.4" customHeight="1">
      <c r="B41" s="21"/>
      <c r="AR41" s="21"/>
    </row>
    <row r="42" spans="2:44" s="1" customFormat="1" ht="14.4" customHeight="1">
      <c r="B42" s="21"/>
      <c r="AR42" s="21"/>
    </row>
    <row r="43" spans="2:44" s="1" customFormat="1" ht="14.4" customHeight="1">
      <c r="B43" s="21"/>
      <c r="AR43" s="21"/>
    </row>
    <row r="44" spans="2:44" s="1" customFormat="1" ht="14.4" customHeight="1">
      <c r="B44" s="21"/>
      <c r="AR44" s="21"/>
    </row>
    <row r="45" spans="2:44" s="1" customFormat="1" ht="14.4" customHeight="1">
      <c r="B45" s="21"/>
      <c r="AR45" s="21"/>
    </row>
    <row r="46" spans="2:44" s="1" customFormat="1" ht="14.4" customHeight="1">
      <c r="B46" s="21"/>
      <c r="AR46" s="21"/>
    </row>
    <row r="47" spans="2:44" s="1" customFormat="1" ht="14.4" customHeight="1">
      <c r="B47" s="21"/>
      <c r="AR47" s="21"/>
    </row>
    <row r="48" spans="2:44" s="1" customFormat="1" ht="14.4" customHeight="1">
      <c r="B48" s="21"/>
      <c r="AR48" s="21"/>
    </row>
    <row r="49" spans="2:44" s="2" customFormat="1" ht="14.4" customHeight="1">
      <c r="B49" s="54"/>
      <c r="D49" s="55" t="s">
        <v>48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5" t="s">
        <v>49</v>
      </c>
      <c r="AI49" s="56"/>
      <c r="AJ49" s="56"/>
      <c r="AK49" s="56"/>
      <c r="AL49" s="56"/>
      <c r="AM49" s="56"/>
      <c r="AN49" s="56"/>
      <c r="AO49" s="56"/>
      <c r="AR49" s="54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2">
      <c r="A60" s="37"/>
      <c r="B60" s="38"/>
      <c r="C60" s="37"/>
      <c r="D60" s="57" t="s">
        <v>50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7" t="s">
        <v>51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7" t="s">
        <v>50</v>
      </c>
      <c r="AI60" s="40"/>
      <c r="AJ60" s="40"/>
      <c r="AK60" s="40"/>
      <c r="AL60" s="40"/>
      <c r="AM60" s="57" t="s">
        <v>51</v>
      </c>
      <c r="AN60" s="40"/>
      <c r="AO60" s="40"/>
      <c r="AP60" s="37"/>
      <c r="AQ60" s="37"/>
      <c r="AR60" s="38"/>
      <c r="BE60" s="37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2">
      <c r="A64" s="37"/>
      <c r="B64" s="38"/>
      <c r="C64" s="37"/>
      <c r="D64" s="55" t="s">
        <v>52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5" t="s">
        <v>53</v>
      </c>
      <c r="AI64" s="58"/>
      <c r="AJ64" s="58"/>
      <c r="AK64" s="58"/>
      <c r="AL64" s="58"/>
      <c r="AM64" s="58"/>
      <c r="AN64" s="58"/>
      <c r="AO64" s="58"/>
      <c r="AP64" s="37"/>
      <c r="AQ64" s="37"/>
      <c r="AR64" s="38"/>
      <c r="BE64" s="37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2">
      <c r="A75" s="37"/>
      <c r="B75" s="38"/>
      <c r="C75" s="37"/>
      <c r="D75" s="57" t="s">
        <v>50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7" t="s">
        <v>51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7" t="s">
        <v>50</v>
      </c>
      <c r="AI75" s="40"/>
      <c r="AJ75" s="40"/>
      <c r="AK75" s="40"/>
      <c r="AL75" s="40"/>
      <c r="AM75" s="57" t="s">
        <v>51</v>
      </c>
      <c r="AN75" s="40"/>
      <c r="AO75" s="40"/>
      <c r="AP75" s="37"/>
      <c r="AQ75" s="37"/>
      <c r="AR75" s="38"/>
      <c r="BE75" s="37"/>
    </row>
    <row r="76" spans="1:57" s="2" customFormat="1" ht="12">
      <c r="A76" s="37"/>
      <c r="B76" s="38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BE76" s="37"/>
    </row>
    <row r="77" spans="1:57" s="2" customFormat="1" ht="6.95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38"/>
      <c r="BE77" s="37"/>
    </row>
    <row r="81" spans="1:57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38"/>
      <c r="BE81" s="37"/>
    </row>
    <row r="82" spans="1:57" s="2" customFormat="1" ht="24.95" customHeight="1">
      <c r="A82" s="37"/>
      <c r="B82" s="38"/>
      <c r="C82" s="22" t="s">
        <v>54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BE82" s="37"/>
    </row>
    <row r="83" spans="1:57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BE83" s="37"/>
    </row>
    <row r="84" spans="1:57" s="4" customFormat="1" ht="12" customHeight="1">
      <c r="A84" s="4"/>
      <c r="B84" s="63"/>
      <c r="C84" s="31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2020/05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3"/>
      <c r="BE84" s="4"/>
    </row>
    <row r="85" spans="1:57" s="5" customFormat="1" ht="36.95" customHeight="1">
      <c r="A85" s="5"/>
      <c r="B85" s="64"/>
      <c r="C85" s="65" t="s">
        <v>16</v>
      </c>
      <c r="D85" s="5"/>
      <c r="E85" s="5"/>
      <c r="F85" s="5"/>
      <c r="G85" s="5"/>
      <c r="H85" s="5"/>
      <c r="I85" s="5"/>
      <c r="J85" s="5"/>
      <c r="K85" s="5"/>
      <c r="L85" s="66" t="str">
        <f>K6</f>
        <v>III/49919 - MALÁ VRBKA průtah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4"/>
      <c r="BE85" s="5"/>
    </row>
    <row r="86" spans="1:57" s="2" customFormat="1" ht="6.95" customHeight="1">
      <c r="A86" s="37"/>
      <c r="B86" s="38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BE86" s="37"/>
    </row>
    <row r="87" spans="1:57" s="2" customFormat="1" ht="12" customHeight="1">
      <c r="A87" s="37"/>
      <c r="B87" s="38"/>
      <c r="C87" s="31" t="s">
        <v>20</v>
      </c>
      <c r="D87" s="37"/>
      <c r="E87" s="37"/>
      <c r="F87" s="37"/>
      <c r="G87" s="37"/>
      <c r="H87" s="37"/>
      <c r="I87" s="37"/>
      <c r="J87" s="37"/>
      <c r="K87" s="37"/>
      <c r="L87" s="67" t="str">
        <f>IF(K8="","",K8)</f>
        <v>Malá Vrbka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1" t="s">
        <v>22</v>
      </c>
      <c r="AJ87" s="37"/>
      <c r="AK87" s="37"/>
      <c r="AL87" s="37"/>
      <c r="AM87" s="68" t="str">
        <f>IF(AN8="","",AN8)</f>
        <v>3. 6. 2020</v>
      </c>
      <c r="AN87" s="68"/>
      <c r="AO87" s="37"/>
      <c r="AP87" s="37"/>
      <c r="AQ87" s="37"/>
      <c r="AR87" s="38"/>
      <c r="BE87" s="37"/>
    </row>
    <row r="88" spans="1:57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BE88" s="37"/>
    </row>
    <row r="89" spans="1:57" s="2" customFormat="1" ht="15.15" customHeight="1">
      <c r="A89" s="37"/>
      <c r="B89" s="38"/>
      <c r="C89" s="31" t="s">
        <v>24</v>
      </c>
      <c r="D89" s="37"/>
      <c r="E89" s="37"/>
      <c r="F89" s="37"/>
      <c r="G89" s="37"/>
      <c r="H89" s="37"/>
      <c r="I89" s="37"/>
      <c r="J89" s="37"/>
      <c r="K89" s="37"/>
      <c r="L89" s="4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1" t="s">
        <v>30</v>
      </c>
      <c r="AJ89" s="37"/>
      <c r="AK89" s="37"/>
      <c r="AL89" s="37"/>
      <c r="AM89" s="69" t="str">
        <f>IF(E17="","",E17)</f>
        <v xml:space="preserve"> </v>
      </c>
      <c r="AN89" s="4"/>
      <c r="AO89" s="4"/>
      <c r="AP89" s="4"/>
      <c r="AQ89" s="37"/>
      <c r="AR89" s="38"/>
      <c r="AS89" s="70" t="s">
        <v>55</v>
      </c>
      <c r="AT89" s="71"/>
      <c r="AU89" s="72"/>
      <c r="AV89" s="72"/>
      <c r="AW89" s="72"/>
      <c r="AX89" s="72"/>
      <c r="AY89" s="72"/>
      <c r="AZ89" s="72"/>
      <c r="BA89" s="72"/>
      <c r="BB89" s="72"/>
      <c r="BC89" s="72"/>
      <c r="BD89" s="73"/>
      <c r="BE89" s="37"/>
    </row>
    <row r="90" spans="1:57" s="2" customFormat="1" ht="15.15" customHeight="1">
      <c r="A90" s="37"/>
      <c r="B90" s="38"/>
      <c r="C90" s="31" t="s">
        <v>28</v>
      </c>
      <c r="D90" s="37"/>
      <c r="E90" s="37"/>
      <c r="F90" s="37"/>
      <c r="G90" s="37"/>
      <c r="H90" s="37"/>
      <c r="I90" s="37"/>
      <c r="J90" s="37"/>
      <c r="K90" s="37"/>
      <c r="L90" s="4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1" t="s">
        <v>32</v>
      </c>
      <c r="AJ90" s="37"/>
      <c r="AK90" s="37"/>
      <c r="AL90" s="37"/>
      <c r="AM90" s="69" t="str">
        <f>IF(E20="","",E20)</f>
        <v>Projekce DS s.r.o</v>
      </c>
      <c r="AN90" s="4"/>
      <c r="AO90" s="4"/>
      <c r="AP90" s="4"/>
      <c r="AQ90" s="37"/>
      <c r="AR90" s="38"/>
      <c r="AS90" s="74"/>
      <c r="AT90" s="75"/>
      <c r="AU90" s="76"/>
      <c r="AV90" s="76"/>
      <c r="AW90" s="76"/>
      <c r="AX90" s="76"/>
      <c r="AY90" s="76"/>
      <c r="AZ90" s="76"/>
      <c r="BA90" s="76"/>
      <c r="BB90" s="76"/>
      <c r="BC90" s="76"/>
      <c r="BD90" s="77"/>
      <c r="BE90" s="37"/>
    </row>
    <row r="91" spans="1:57" s="2" customFormat="1" ht="10.8" customHeight="1">
      <c r="A91" s="37"/>
      <c r="B91" s="38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74"/>
      <c r="AT91" s="75"/>
      <c r="AU91" s="76"/>
      <c r="AV91" s="76"/>
      <c r="AW91" s="76"/>
      <c r="AX91" s="76"/>
      <c r="AY91" s="76"/>
      <c r="AZ91" s="76"/>
      <c r="BA91" s="76"/>
      <c r="BB91" s="76"/>
      <c r="BC91" s="76"/>
      <c r="BD91" s="77"/>
      <c r="BE91" s="37"/>
    </row>
    <row r="92" spans="1:57" s="2" customFormat="1" ht="29.25" customHeight="1">
      <c r="A92" s="37"/>
      <c r="B92" s="38"/>
      <c r="C92" s="78" t="s">
        <v>56</v>
      </c>
      <c r="D92" s="79"/>
      <c r="E92" s="79"/>
      <c r="F92" s="79"/>
      <c r="G92" s="79"/>
      <c r="H92" s="80"/>
      <c r="I92" s="81" t="s">
        <v>57</v>
      </c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82" t="s">
        <v>58</v>
      </c>
      <c r="AH92" s="79"/>
      <c r="AI92" s="79"/>
      <c r="AJ92" s="79"/>
      <c r="AK92" s="79"/>
      <c r="AL92" s="79"/>
      <c r="AM92" s="79"/>
      <c r="AN92" s="81" t="s">
        <v>59</v>
      </c>
      <c r="AO92" s="79"/>
      <c r="AP92" s="83"/>
      <c r="AQ92" s="84" t="s">
        <v>60</v>
      </c>
      <c r="AR92" s="38"/>
      <c r="AS92" s="85" t="s">
        <v>61</v>
      </c>
      <c r="AT92" s="86" t="s">
        <v>62</v>
      </c>
      <c r="AU92" s="86" t="s">
        <v>63</v>
      </c>
      <c r="AV92" s="86" t="s">
        <v>64</v>
      </c>
      <c r="AW92" s="86" t="s">
        <v>65</v>
      </c>
      <c r="AX92" s="86" t="s">
        <v>66</v>
      </c>
      <c r="AY92" s="86" t="s">
        <v>67</v>
      </c>
      <c r="AZ92" s="86" t="s">
        <v>68</v>
      </c>
      <c r="BA92" s="86" t="s">
        <v>69</v>
      </c>
      <c r="BB92" s="86" t="s">
        <v>70</v>
      </c>
      <c r="BC92" s="86" t="s">
        <v>71</v>
      </c>
      <c r="BD92" s="87" t="s">
        <v>72</v>
      </c>
      <c r="BE92" s="37"/>
    </row>
    <row r="93" spans="1:57" s="2" customFormat="1" ht="10.8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88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90"/>
      <c r="BE93" s="37"/>
    </row>
    <row r="94" spans="1:90" s="6" customFormat="1" ht="32.4" customHeight="1">
      <c r="A94" s="6"/>
      <c r="B94" s="91"/>
      <c r="C94" s="92" t="s">
        <v>73</v>
      </c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4">
        <f>ROUND(AG95,2)</f>
        <v>0</v>
      </c>
      <c r="AH94" s="94"/>
      <c r="AI94" s="94"/>
      <c r="AJ94" s="94"/>
      <c r="AK94" s="94"/>
      <c r="AL94" s="94"/>
      <c r="AM94" s="94"/>
      <c r="AN94" s="95">
        <f>SUM(AG94,AT94)</f>
        <v>0</v>
      </c>
      <c r="AO94" s="95"/>
      <c r="AP94" s="95"/>
      <c r="AQ94" s="96" t="s">
        <v>1</v>
      </c>
      <c r="AR94" s="91"/>
      <c r="AS94" s="97">
        <f>ROUND(AS95,2)</f>
        <v>0</v>
      </c>
      <c r="AT94" s="98">
        <f>ROUND(SUM(AV94:AW94),2)</f>
        <v>0</v>
      </c>
      <c r="AU94" s="99">
        <f>ROUND(AU95,5)</f>
        <v>0</v>
      </c>
      <c r="AV94" s="98">
        <f>ROUND(AZ94*L29,2)</f>
        <v>0</v>
      </c>
      <c r="AW94" s="98">
        <f>ROUND(BA94*L30,2)</f>
        <v>0</v>
      </c>
      <c r="AX94" s="98">
        <f>ROUND(BB94*L29,2)</f>
        <v>0</v>
      </c>
      <c r="AY94" s="98">
        <f>ROUND(BC94*L30,2)</f>
        <v>0</v>
      </c>
      <c r="AZ94" s="98">
        <f>ROUND(AZ95,2)</f>
        <v>0</v>
      </c>
      <c r="BA94" s="98">
        <f>ROUND(BA95,2)</f>
        <v>0</v>
      </c>
      <c r="BB94" s="98">
        <f>ROUND(BB95,2)</f>
        <v>0</v>
      </c>
      <c r="BC94" s="98">
        <f>ROUND(BC95,2)</f>
        <v>0</v>
      </c>
      <c r="BD94" s="100">
        <f>ROUND(BD95,2)</f>
        <v>0</v>
      </c>
      <c r="BE94" s="6"/>
      <c r="BS94" s="101" t="s">
        <v>74</v>
      </c>
      <c r="BT94" s="101" t="s">
        <v>75</v>
      </c>
      <c r="BV94" s="101" t="s">
        <v>76</v>
      </c>
      <c r="BW94" s="101" t="s">
        <v>4</v>
      </c>
      <c r="BX94" s="101" t="s">
        <v>77</v>
      </c>
      <c r="CL94" s="101" t="s">
        <v>1</v>
      </c>
    </row>
    <row r="95" spans="1:90" s="7" customFormat="1" ht="16.5" customHeight="1">
      <c r="A95" s="102" t="s">
        <v>78</v>
      </c>
      <c r="B95" s="103"/>
      <c r="C95" s="104"/>
      <c r="D95" s="105" t="s">
        <v>14</v>
      </c>
      <c r="E95" s="105"/>
      <c r="F95" s="105"/>
      <c r="G95" s="105"/>
      <c r="H95" s="105"/>
      <c r="I95" s="106"/>
      <c r="J95" s="105" t="s">
        <v>17</v>
      </c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7">
        <f>'2020-05 - III-49919 - MAL...'!J28</f>
        <v>0</v>
      </c>
      <c r="AH95" s="106"/>
      <c r="AI95" s="106"/>
      <c r="AJ95" s="106"/>
      <c r="AK95" s="106"/>
      <c r="AL95" s="106"/>
      <c r="AM95" s="106"/>
      <c r="AN95" s="107">
        <f>SUM(AG95,AT95)</f>
        <v>0</v>
      </c>
      <c r="AO95" s="106"/>
      <c r="AP95" s="106"/>
      <c r="AQ95" s="108" t="s">
        <v>79</v>
      </c>
      <c r="AR95" s="103"/>
      <c r="AS95" s="109">
        <v>0</v>
      </c>
      <c r="AT95" s="110">
        <f>ROUND(SUM(AV95:AW95),2)</f>
        <v>0</v>
      </c>
      <c r="AU95" s="111">
        <f>'2020-05 - III-49919 - MAL...'!P118</f>
        <v>0</v>
      </c>
      <c r="AV95" s="110">
        <f>'2020-05 - III-49919 - MAL...'!J31</f>
        <v>0</v>
      </c>
      <c r="AW95" s="110">
        <f>'2020-05 - III-49919 - MAL...'!J32</f>
        <v>0</v>
      </c>
      <c r="AX95" s="110">
        <f>'2020-05 - III-49919 - MAL...'!J33</f>
        <v>0</v>
      </c>
      <c r="AY95" s="110">
        <f>'2020-05 - III-49919 - MAL...'!J34</f>
        <v>0</v>
      </c>
      <c r="AZ95" s="110">
        <f>'2020-05 - III-49919 - MAL...'!F31</f>
        <v>0</v>
      </c>
      <c r="BA95" s="110">
        <f>'2020-05 - III-49919 - MAL...'!F32</f>
        <v>0</v>
      </c>
      <c r="BB95" s="110">
        <f>'2020-05 - III-49919 - MAL...'!F33</f>
        <v>0</v>
      </c>
      <c r="BC95" s="110">
        <f>'2020-05 - III-49919 - MAL...'!F34</f>
        <v>0</v>
      </c>
      <c r="BD95" s="112">
        <f>'2020-05 - III-49919 - MAL...'!F35</f>
        <v>0</v>
      </c>
      <c r="BE95" s="7"/>
      <c r="BT95" s="113" t="s">
        <v>80</v>
      </c>
      <c r="BU95" s="113" t="s">
        <v>81</v>
      </c>
      <c r="BV95" s="113" t="s">
        <v>76</v>
      </c>
      <c r="BW95" s="113" t="s">
        <v>4</v>
      </c>
      <c r="BX95" s="113" t="s">
        <v>77</v>
      </c>
      <c r="CL95" s="113" t="s">
        <v>1</v>
      </c>
    </row>
    <row r="96" spans="1:57" s="2" customFormat="1" ht="30" customHeight="1">
      <c r="A96" s="37"/>
      <c r="B96" s="38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8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s="2" customFormat="1" ht="6.95" customHeight="1">
      <c r="A97" s="37"/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38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020-05 - III-49919 - MAL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4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4"/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4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115"/>
      <c r="J3" s="20"/>
      <c r="K3" s="20"/>
      <c r="L3" s="21"/>
      <c r="AT3" s="18" t="s">
        <v>82</v>
      </c>
    </row>
    <row r="4" spans="2:46" s="1" customFormat="1" ht="24.95" customHeight="1">
      <c r="B4" s="21"/>
      <c r="D4" s="22" t="s">
        <v>83</v>
      </c>
      <c r="I4" s="114"/>
      <c r="L4" s="21"/>
      <c r="M4" s="116" t="s">
        <v>10</v>
      </c>
      <c r="AT4" s="18" t="s">
        <v>3</v>
      </c>
    </row>
    <row r="5" spans="2:12" s="1" customFormat="1" ht="6.95" customHeight="1">
      <c r="B5" s="21"/>
      <c r="I5" s="114"/>
      <c r="L5" s="21"/>
    </row>
    <row r="6" spans="1:31" s="2" customFormat="1" ht="12" customHeight="1">
      <c r="A6" s="37"/>
      <c r="B6" s="38"/>
      <c r="C6" s="37"/>
      <c r="D6" s="31" t="s">
        <v>16</v>
      </c>
      <c r="E6" s="37"/>
      <c r="F6" s="37"/>
      <c r="G6" s="37"/>
      <c r="H6" s="37"/>
      <c r="I6" s="117"/>
      <c r="J6" s="37"/>
      <c r="K6" s="37"/>
      <c r="L6" s="54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s="2" customFormat="1" ht="16.5" customHeight="1">
      <c r="A7" s="37"/>
      <c r="B7" s="38"/>
      <c r="C7" s="37"/>
      <c r="D7" s="37"/>
      <c r="E7" s="66" t="s">
        <v>17</v>
      </c>
      <c r="F7" s="37"/>
      <c r="G7" s="37"/>
      <c r="H7" s="37"/>
      <c r="I7" s="117"/>
      <c r="J7" s="37"/>
      <c r="K7" s="37"/>
      <c r="L7" s="54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 s="2" customFormat="1" ht="12">
      <c r="A8" s="37"/>
      <c r="B8" s="38"/>
      <c r="C8" s="37"/>
      <c r="D8" s="37"/>
      <c r="E8" s="37"/>
      <c r="F8" s="37"/>
      <c r="G8" s="37"/>
      <c r="H8" s="37"/>
      <c r="I8" s="11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2" customHeight="1">
      <c r="A9" s="37"/>
      <c r="B9" s="38"/>
      <c r="C9" s="37"/>
      <c r="D9" s="31" t="s">
        <v>18</v>
      </c>
      <c r="E9" s="37"/>
      <c r="F9" s="26" t="s">
        <v>1</v>
      </c>
      <c r="G9" s="37"/>
      <c r="H9" s="37"/>
      <c r="I9" s="118" t="s">
        <v>19</v>
      </c>
      <c r="J9" s="26" t="s">
        <v>1</v>
      </c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38"/>
      <c r="C10" s="37"/>
      <c r="D10" s="31" t="s">
        <v>20</v>
      </c>
      <c r="E10" s="37"/>
      <c r="F10" s="26" t="s">
        <v>21</v>
      </c>
      <c r="G10" s="37"/>
      <c r="H10" s="37"/>
      <c r="I10" s="118" t="s">
        <v>22</v>
      </c>
      <c r="J10" s="68" t="str">
        <f>'Rekapitulace stavby'!AN8</f>
        <v>3. 6. 2020</v>
      </c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0.8" customHeight="1">
      <c r="A11" s="37"/>
      <c r="B11" s="38"/>
      <c r="C11" s="37"/>
      <c r="D11" s="37"/>
      <c r="E11" s="37"/>
      <c r="F11" s="37"/>
      <c r="G11" s="37"/>
      <c r="H11" s="37"/>
      <c r="I11" s="117"/>
      <c r="J11" s="37"/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24</v>
      </c>
      <c r="E12" s="37"/>
      <c r="F12" s="37"/>
      <c r="G12" s="37"/>
      <c r="H12" s="37"/>
      <c r="I12" s="118" t="s">
        <v>25</v>
      </c>
      <c r="J12" s="26" t="str">
        <f>IF('Rekapitulace stavby'!AN10="","",'Rekapitulace stavby'!AN10)</f>
        <v/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8" customHeight="1">
      <c r="A13" s="37"/>
      <c r="B13" s="38"/>
      <c r="C13" s="37"/>
      <c r="D13" s="37"/>
      <c r="E13" s="26" t="str">
        <f>IF('Rekapitulace stavby'!E11="","",'Rekapitulace stavby'!E11)</f>
        <v xml:space="preserve"> </v>
      </c>
      <c r="F13" s="37"/>
      <c r="G13" s="37"/>
      <c r="H13" s="37"/>
      <c r="I13" s="118" t="s">
        <v>27</v>
      </c>
      <c r="J13" s="26" t="str">
        <f>IF('Rekapitulace stavby'!AN11="","",'Rekapitulace stavby'!AN11)</f>
        <v/>
      </c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6.95" customHeight="1">
      <c r="A14" s="37"/>
      <c r="B14" s="38"/>
      <c r="C14" s="37"/>
      <c r="D14" s="37"/>
      <c r="E14" s="37"/>
      <c r="F14" s="37"/>
      <c r="G14" s="37"/>
      <c r="H14" s="37"/>
      <c r="I14" s="117"/>
      <c r="J14" s="37"/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38"/>
      <c r="C15" s="37"/>
      <c r="D15" s="31" t="s">
        <v>28</v>
      </c>
      <c r="E15" s="37"/>
      <c r="F15" s="37"/>
      <c r="G15" s="37"/>
      <c r="H15" s="37"/>
      <c r="I15" s="118" t="s">
        <v>25</v>
      </c>
      <c r="J15" s="32" t="str">
        <f>'Rekapitulace stavby'!AN13</f>
        <v>Vyplň údaj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8" customHeight="1">
      <c r="A16" s="37"/>
      <c r="B16" s="38"/>
      <c r="C16" s="37"/>
      <c r="D16" s="37"/>
      <c r="E16" s="32" t="str">
        <f>'Rekapitulace stavby'!E14</f>
        <v>Vyplň údaj</v>
      </c>
      <c r="F16" s="26"/>
      <c r="G16" s="26"/>
      <c r="H16" s="26"/>
      <c r="I16" s="118" t="s">
        <v>27</v>
      </c>
      <c r="J16" s="32" t="str">
        <f>'Rekapitulace stavby'!AN14</f>
        <v>Vyplň údaj</v>
      </c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6.95" customHeight="1">
      <c r="A17" s="37"/>
      <c r="B17" s="38"/>
      <c r="C17" s="37"/>
      <c r="D17" s="37"/>
      <c r="E17" s="37"/>
      <c r="F17" s="37"/>
      <c r="G17" s="37"/>
      <c r="H17" s="37"/>
      <c r="I17" s="117"/>
      <c r="J17" s="37"/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38"/>
      <c r="C18" s="37"/>
      <c r="D18" s="31" t="s">
        <v>30</v>
      </c>
      <c r="E18" s="37"/>
      <c r="F18" s="37"/>
      <c r="G18" s="37"/>
      <c r="H18" s="37"/>
      <c r="I18" s="118" t="s">
        <v>25</v>
      </c>
      <c r="J18" s="26" t="str">
        <f>IF('Rekapitulace stavby'!AN16="","",'Rekapitulace stavby'!AN16)</f>
        <v/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38"/>
      <c r="C19" s="37"/>
      <c r="D19" s="37"/>
      <c r="E19" s="26" t="str">
        <f>IF('Rekapitulace stavby'!E17="","",'Rekapitulace stavby'!E17)</f>
        <v xml:space="preserve"> </v>
      </c>
      <c r="F19" s="37"/>
      <c r="G19" s="37"/>
      <c r="H19" s="37"/>
      <c r="I19" s="118" t="s">
        <v>27</v>
      </c>
      <c r="J19" s="26" t="str">
        <f>IF('Rekapitulace stavby'!AN17="","",'Rekapitulace stavby'!AN17)</f>
        <v/>
      </c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38"/>
      <c r="C20" s="37"/>
      <c r="D20" s="37"/>
      <c r="E20" s="37"/>
      <c r="F20" s="37"/>
      <c r="G20" s="37"/>
      <c r="H20" s="37"/>
      <c r="I20" s="117"/>
      <c r="J20" s="37"/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38"/>
      <c r="C21" s="37"/>
      <c r="D21" s="31" t="s">
        <v>32</v>
      </c>
      <c r="E21" s="37"/>
      <c r="F21" s="37"/>
      <c r="G21" s="37"/>
      <c r="H21" s="37"/>
      <c r="I21" s="118" t="s">
        <v>25</v>
      </c>
      <c r="J21" s="26" t="s">
        <v>1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38"/>
      <c r="C22" s="37"/>
      <c r="D22" s="37"/>
      <c r="E22" s="26" t="s">
        <v>33</v>
      </c>
      <c r="F22" s="37"/>
      <c r="G22" s="37"/>
      <c r="H22" s="37"/>
      <c r="I22" s="118" t="s">
        <v>27</v>
      </c>
      <c r="J22" s="26" t="s">
        <v>1</v>
      </c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38"/>
      <c r="C23" s="37"/>
      <c r="D23" s="37"/>
      <c r="E23" s="37"/>
      <c r="F23" s="37"/>
      <c r="G23" s="37"/>
      <c r="H23" s="37"/>
      <c r="I23" s="117"/>
      <c r="J23" s="37"/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38"/>
      <c r="C24" s="37"/>
      <c r="D24" s="31" t="s">
        <v>34</v>
      </c>
      <c r="E24" s="37"/>
      <c r="F24" s="37"/>
      <c r="G24" s="37"/>
      <c r="H24" s="37"/>
      <c r="I24" s="117"/>
      <c r="J24" s="37"/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8" customFormat="1" ht="16.5" customHeight="1">
      <c r="A25" s="119"/>
      <c r="B25" s="120"/>
      <c r="C25" s="119"/>
      <c r="D25" s="119"/>
      <c r="E25" s="35" t="s">
        <v>1</v>
      </c>
      <c r="F25" s="35"/>
      <c r="G25" s="35"/>
      <c r="H25" s="35"/>
      <c r="I25" s="121"/>
      <c r="J25" s="119"/>
      <c r="K25" s="119"/>
      <c r="L25" s="122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</row>
    <row r="26" spans="1:31" s="2" customFormat="1" ht="6.95" customHeight="1">
      <c r="A26" s="37"/>
      <c r="B26" s="38"/>
      <c r="C26" s="37"/>
      <c r="D26" s="37"/>
      <c r="E26" s="37"/>
      <c r="F26" s="37"/>
      <c r="G26" s="37"/>
      <c r="H26" s="37"/>
      <c r="I26" s="11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38"/>
      <c r="C27" s="37"/>
      <c r="D27" s="89"/>
      <c r="E27" s="89"/>
      <c r="F27" s="89"/>
      <c r="G27" s="89"/>
      <c r="H27" s="89"/>
      <c r="I27" s="123"/>
      <c r="J27" s="89"/>
      <c r="K27" s="89"/>
      <c r="L27" s="54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25.4" customHeight="1">
      <c r="A28" s="37"/>
      <c r="B28" s="38"/>
      <c r="C28" s="37"/>
      <c r="D28" s="124" t="s">
        <v>35</v>
      </c>
      <c r="E28" s="37"/>
      <c r="F28" s="37"/>
      <c r="G28" s="37"/>
      <c r="H28" s="37"/>
      <c r="I28" s="117"/>
      <c r="J28" s="95">
        <f>ROUND(J118,2)</f>
        <v>0</v>
      </c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123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4.4" customHeight="1">
      <c r="A30" s="37"/>
      <c r="B30" s="38"/>
      <c r="C30" s="37"/>
      <c r="D30" s="37"/>
      <c r="E30" s="37"/>
      <c r="F30" s="42" t="s">
        <v>37</v>
      </c>
      <c r="G30" s="37"/>
      <c r="H30" s="37"/>
      <c r="I30" s="125" t="s">
        <v>36</v>
      </c>
      <c r="J30" s="42" t="s">
        <v>38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4.4" customHeight="1">
      <c r="A31" s="37"/>
      <c r="B31" s="38"/>
      <c r="C31" s="37"/>
      <c r="D31" s="126" t="s">
        <v>39</v>
      </c>
      <c r="E31" s="31" t="s">
        <v>40</v>
      </c>
      <c r="F31" s="127">
        <f>ROUND((SUM(BE118:BE262)),2)</f>
        <v>0</v>
      </c>
      <c r="G31" s="37"/>
      <c r="H31" s="37"/>
      <c r="I31" s="128">
        <v>0.21</v>
      </c>
      <c r="J31" s="127">
        <f>ROUND(((SUM(BE118:BE262))*I31),2)</f>
        <v>0</v>
      </c>
      <c r="K31" s="37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1" t="s">
        <v>41</v>
      </c>
      <c r="F32" s="127">
        <f>ROUND((SUM(BF118:BF262)),2)</f>
        <v>0</v>
      </c>
      <c r="G32" s="37"/>
      <c r="H32" s="37"/>
      <c r="I32" s="128">
        <v>0.15</v>
      </c>
      <c r="J32" s="127">
        <f>ROUND(((SUM(BF118:BF262))*I32),2)</f>
        <v>0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38"/>
      <c r="C33" s="37"/>
      <c r="D33" s="37"/>
      <c r="E33" s="31" t="s">
        <v>42</v>
      </c>
      <c r="F33" s="127">
        <f>ROUND((SUM(BG118:BG262)),2)</f>
        <v>0</v>
      </c>
      <c r="G33" s="37"/>
      <c r="H33" s="37"/>
      <c r="I33" s="128">
        <v>0.21</v>
      </c>
      <c r="J33" s="127">
        <f>0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38"/>
      <c r="C34" s="37"/>
      <c r="D34" s="37"/>
      <c r="E34" s="31" t="s">
        <v>43</v>
      </c>
      <c r="F34" s="127">
        <f>ROUND((SUM(BH118:BH262)),2)</f>
        <v>0</v>
      </c>
      <c r="G34" s="37"/>
      <c r="H34" s="37"/>
      <c r="I34" s="128">
        <v>0.15</v>
      </c>
      <c r="J34" s="127">
        <f>0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44</v>
      </c>
      <c r="F35" s="127">
        <f>ROUND((SUM(BI118:BI262)),2)</f>
        <v>0</v>
      </c>
      <c r="G35" s="37"/>
      <c r="H35" s="37"/>
      <c r="I35" s="128">
        <v>0</v>
      </c>
      <c r="J35" s="127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6.95" customHeight="1">
      <c r="A36" s="37"/>
      <c r="B36" s="38"/>
      <c r="C36" s="37"/>
      <c r="D36" s="37"/>
      <c r="E36" s="37"/>
      <c r="F36" s="37"/>
      <c r="G36" s="37"/>
      <c r="H36" s="37"/>
      <c r="I36" s="117"/>
      <c r="J36" s="37"/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25.4" customHeight="1">
      <c r="A37" s="37"/>
      <c r="B37" s="38"/>
      <c r="C37" s="129"/>
      <c r="D37" s="130" t="s">
        <v>45</v>
      </c>
      <c r="E37" s="80"/>
      <c r="F37" s="80"/>
      <c r="G37" s="131" t="s">
        <v>46</v>
      </c>
      <c r="H37" s="132" t="s">
        <v>47</v>
      </c>
      <c r="I37" s="133"/>
      <c r="J37" s="134">
        <f>SUM(J28:J35)</f>
        <v>0</v>
      </c>
      <c r="K37" s="135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38"/>
      <c r="C38" s="37"/>
      <c r="D38" s="37"/>
      <c r="E38" s="37"/>
      <c r="F38" s="37"/>
      <c r="G38" s="37"/>
      <c r="H38" s="37"/>
      <c r="I38" s="11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2:12" s="1" customFormat="1" ht="14.4" customHeight="1">
      <c r="B39" s="21"/>
      <c r="I39" s="114"/>
      <c r="L39" s="21"/>
    </row>
    <row r="40" spans="2:12" s="1" customFormat="1" ht="14.4" customHeight="1">
      <c r="B40" s="21"/>
      <c r="I40" s="114"/>
      <c r="L40" s="21"/>
    </row>
    <row r="41" spans="2:12" s="1" customFormat="1" ht="14.4" customHeight="1">
      <c r="B41" s="21"/>
      <c r="I41" s="114"/>
      <c r="L41" s="21"/>
    </row>
    <row r="42" spans="2:12" s="1" customFormat="1" ht="14.4" customHeight="1">
      <c r="B42" s="21"/>
      <c r="I42" s="114"/>
      <c r="L42" s="21"/>
    </row>
    <row r="43" spans="2:12" s="1" customFormat="1" ht="14.4" customHeight="1">
      <c r="B43" s="21"/>
      <c r="I43" s="114"/>
      <c r="L43" s="21"/>
    </row>
    <row r="44" spans="2:12" s="1" customFormat="1" ht="14.4" customHeight="1">
      <c r="B44" s="21"/>
      <c r="I44" s="114"/>
      <c r="L44" s="21"/>
    </row>
    <row r="45" spans="2:12" s="1" customFormat="1" ht="14.4" customHeight="1">
      <c r="B45" s="21"/>
      <c r="I45" s="114"/>
      <c r="L45" s="21"/>
    </row>
    <row r="46" spans="2:12" s="1" customFormat="1" ht="14.4" customHeight="1">
      <c r="B46" s="21"/>
      <c r="I46" s="114"/>
      <c r="L46" s="21"/>
    </row>
    <row r="47" spans="2:12" s="1" customFormat="1" ht="14.4" customHeight="1">
      <c r="B47" s="21"/>
      <c r="I47" s="114"/>
      <c r="L47" s="21"/>
    </row>
    <row r="48" spans="2:12" s="1" customFormat="1" ht="14.4" customHeight="1">
      <c r="B48" s="21"/>
      <c r="I48" s="114"/>
      <c r="L48" s="21"/>
    </row>
    <row r="49" spans="2:12" s="1" customFormat="1" ht="14.4" customHeight="1">
      <c r="B49" s="21"/>
      <c r="I49" s="114"/>
      <c r="L49" s="21"/>
    </row>
    <row r="50" spans="2:12" s="2" customFormat="1" ht="14.4" customHeight="1">
      <c r="B50" s="54"/>
      <c r="D50" s="55" t="s">
        <v>48</v>
      </c>
      <c r="E50" s="56"/>
      <c r="F50" s="56"/>
      <c r="G50" s="55" t="s">
        <v>49</v>
      </c>
      <c r="H50" s="56"/>
      <c r="I50" s="136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50</v>
      </c>
      <c r="E61" s="40"/>
      <c r="F61" s="137" t="s">
        <v>51</v>
      </c>
      <c r="G61" s="57" t="s">
        <v>50</v>
      </c>
      <c r="H61" s="40"/>
      <c r="I61" s="138"/>
      <c r="J61" s="139" t="s">
        <v>51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52</v>
      </c>
      <c r="E65" s="58"/>
      <c r="F65" s="58"/>
      <c r="G65" s="55" t="s">
        <v>53</v>
      </c>
      <c r="H65" s="58"/>
      <c r="I65" s="140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50</v>
      </c>
      <c r="E76" s="40"/>
      <c r="F76" s="137" t="s">
        <v>51</v>
      </c>
      <c r="G76" s="57" t="s">
        <v>50</v>
      </c>
      <c r="H76" s="40"/>
      <c r="I76" s="138"/>
      <c r="J76" s="139" t="s">
        <v>51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141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14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84</v>
      </c>
      <c r="D82" s="37"/>
      <c r="E82" s="37"/>
      <c r="F82" s="37"/>
      <c r="G82" s="37"/>
      <c r="H82" s="37"/>
      <c r="I82" s="11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11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11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7"/>
      <c r="D85" s="37"/>
      <c r="E85" s="66" t="str">
        <f>E7</f>
        <v>III/49919 - MALÁ VRBKA průtah</v>
      </c>
      <c r="F85" s="37"/>
      <c r="G85" s="37"/>
      <c r="H85" s="37"/>
      <c r="I85" s="11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6.95" customHeight="1">
      <c r="A86" s="37"/>
      <c r="B86" s="38"/>
      <c r="C86" s="37"/>
      <c r="D86" s="37"/>
      <c r="E86" s="37"/>
      <c r="F86" s="37"/>
      <c r="G86" s="37"/>
      <c r="H86" s="37"/>
      <c r="I86" s="11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2" customHeight="1">
      <c r="A87" s="37"/>
      <c r="B87" s="38"/>
      <c r="C87" s="31" t="s">
        <v>20</v>
      </c>
      <c r="D87" s="37"/>
      <c r="E87" s="37"/>
      <c r="F87" s="26" t="str">
        <f>F10</f>
        <v>Malá Vrbka</v>
      </c>
      <c r="G87" s="37"/>
      <c r="H87" s="37"/>
      <c r="I87" s="118" t="s">
        <v>22</v>
      </c>
      <c r="J87" s="68" t="str">
        <f>IF(J10="","",J10)</f>
        <v>3. 6. 2020</v>
      </c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11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5.15" customHeight="1">
      <c r="A89" s="37"/>
      <c r="B89" s="38"/>
      <c r="C89" s="31" t="s">
        <v>24</v>
      </c>
      <c r="D89" s="37"/>
      <c r="E89" s="37"/>
      <c r="F89" s="26" t="str">
        <f>E13</f>
        <v xml:space="preserve"> </v>
      </c>
      <c r="G89" s="37"/>
      <c r="H89" s="37"/>
      <c r="I89" s="118" t="s">
        <v>30</v>
      </c>
      <c r="J89" s="35" t="str">
        <f>E19</f>
        <v xml:space="preserve"> 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5.15" customHeight="1">
      <c r="A90" s="37"/>
      <c r="B90" s="38"/>
      <c r="C90" s="31" t="s">
        <v>28</v>
      </c>
      <c r="D90" s="37"/>
      <c r="E90" s="37"/>
      <c r="F90" s="26" t="str">
        <f>IF(E16="","",E16)</f>
        <v>Vyplň údaj</v>
      </c>
      <c r="G90" s="37"/>
      <c r="H90" s="37"/>
      <c r="I90" s="118" t="s">
        <v>32</v>
      </c>
      <c r="J90" s="35" t="str">
        <f>E22</f>
        <v>Projekce DS s.r.o</v>
      </c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0.3" customHeight="1">
      <c r="A91" s="37"/>
      <c r="B91" s="38"/>
      <c r="C91" s="37"/>
      <c r="D91" s="37"/>
      <c r="E91" s="37"/>
      <c r="F91" s="37"/>
      <c r="G91" s="37"/>
      <c r="H91" s="37"/>
      <c r="I91" s="117"/>
      <c r="J91" s="37"/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29.25" customHeight="1">
      <c r="A92" s="37"/>
      <c r="B92" s="38"/>
      <c r="C92" s="143" t="s">
        <v>85</v>
      </c>
      <c r="D92" s="129"/>
      <c r="E92" s="129"/>
      <c r="F92" s="129"/>
      <c r="G92" s="129"/>
      <c r="H92" s="129"/>
      <c r="I92" s="144"/>
      <c r="J92" s="145" t="s">
        <v>86</v>
      </c>
      <c r="K92" s="129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11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47" s="2" customFormat="1" ht="22.8" customHeight="1">
      <c r="A94" s="37"/>
      <c r="B94" s="38"/>
      <c r="C94" s="146" t="s">
        <v>87</v>
      </c>
      <c r="D94" s="37"/>
      <c r="E94" s="37"/>
      <c r="F94" s="37"/>
      <c r="G94" s="37"/>
      <c r="H94" s="37"/>
      <c r="I94" s="117"/>
      <c r="J94" s="95">
        <f>J118</f>
        <v>0</v>
      </c>
      <c r="K94" s="37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U94" s="18" t="s">
        <v>88</v>
      </c>
    </row>
    <row r="95" spans="1:31" s="9" customFormat="1" ht="24.95" customHeight="1">
      <c r="A95" s="9"/>
      <c r="B95" s="147"/>
      <c r="C95" s="9"/>
      <c r="D95" s="148" t="s">
        <v>89</v>
      </c>
      <c r="E95" s="149"/>
      <c r="F95" s="149"/>
      <c r="G95" s="149"/>
      <c r="H95" s="149"/>
      <c r="I95" s="150"/>
      <c r="J95" s="151">
        <f>J119</f>
        <v>0</v>
      </c>
      <c r="K95" s="9"/>
      <c r="L95" s="14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52"/>
      <c r="C96" s="10"/>
      <c r="D96" s="153" t="s">
        <v>90</v>
      </c>
      <c r="E96" s="154"/>
      <c r="F96" s="154"/>
      <c r="G96" s="154"/>
      <c r="H96" s="154"/>
      <c r="I96" s="155"/>
      <c r="J96" s="156">
        <f>J120</f>
        <v>0</v>
      </c>
      <c r="K96" s="10"/>
      <c r="L96" s="152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52"/>
      <c r="C97" s="10"/>
      <c r="D97" s="153" t="s">
        <v>91</v>
      </c>
      <c r="E97" s="154"/>
      <c r="F97" s="154"/>
      <c r="G97" s="154"/>
      <c r="H97" s="154"/>
      <c r="I97" s="155"/>
      <c r="J97" s="156">
        <f>J164</f>
        <v>0</v>
      </c>
      <c r="K97" s="10"/>
      <c r="L97" s="152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52"/>
      <c r="C98" s="10"/>
      <c r="D98" s="153" t="s">
        <v>92</v>
      </c>
      <c r="E98" s="154"/>
      <c r="F98" s="154"/>
      <c r="G98" s="154"/>
      <c r="H98" s="154"/>
      <c r="I98" s="155"/>
      <c r="J98" s="156">
        <f>J215</f>
        <v>0</v>
      </c>
      <c r="K98" s="10"/>
      <c r="L98" s="15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52"/>
      <c r="C99" s="10"/>
      <c r="D99" s="153" t="s">
        <v>93</v>
      </c>
      <c r="E99" s="154"/>
      <c r="F99" s="154"/>
      <c r="G99" s="154"/>
      <c r="H99" s="154"/>
      <c r="I99" s="155"/>
      <c r="J99" s="156">
        <f>J230</f>
        <v>0</v>
      </c>
      <c r="K99" s="10"/>
      <c r="L99" s="15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47"/>
      <c r="C100" s="9"/>
      <c r="D100" s="148" t="s">
        <v>94</v>
      </c>
      <c r="E100" s="149"/>
      <c r="F100" s="149"/>
      <c r="G100" s="149"/>
      <c r="H100" s="149"/>
      <c r="I100" s="150"/>
      <c r="J100" s="151">
        <f>J247</f>
        <v>0</v>
      </c>
      <c r="K100" s="9"/>
      <c r="L100" s="147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>
      <c r="A101" s="37"/>
      <c r="B101" s="38"/>
      <c r="C101" s="37"/>
      <c r="D101" s="37"/>
      <c r="E101" s="37"/>
      <c r="F101" s="37"/>
      <c r="G101" s="37"/>
      <c r="H101" s="37"/>
      <c r="I101" s="117"/>
      <c r="J101" s="37"/>
      <c r="K101" s="37"/>
      <c r="L101" s="54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pans="1:31" s="2" customFormat="1" ht="6.95" customHeight="1">
      <c r="A102" s="37"/>
      <c r="B102" s="59"/>
      <c r="C102" s="60"/>
      <c r="D102" s="60"/>
      <c r="E102" s="60"/>
      <c r="F102" s="60"/>
      <c r="G102" s="60"/>
      <c r="H102" s="60"/>
      <c r="I102" s="141"/>
      <c r="J102" s="60"/>
      <c r="K102" s="60"/>
      <c r="L102" s="54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6" spans="1:31" s="2" customFormat="1" ht="6.95" customHeight="1">
      <c r="A106" s="37"/>
      <c r="B106" s="61"/>
      <c r="C106" s="62"/>
      <c r="D106" s="62"/>
      <c r="E106" s="62"/>
      <c r="F106" s="62"/>
      <c r="G106" s="62"/>
      <c r="H106" s="62"/>
      <c r="I106" s="142"/>
      <c r="J106" s="62"/>
      <c r="K106" s="62"/>
      <c r="L106" s="54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24.95" customHeight="1">
      <c r="A107" s="37"/>
      <c r="B107" s="38"/>
      <c r="C107" s="22" t="s">
        <v>95</v>
      </c>
      <c r="D107" s="37"/>
      <c r="E107" s="37"/>
      <c r="F107" s="37"/>
      <c r="G107" s="37"/>
      <c r="H107" s="37"/>
      <c r="I107" s="117"/>
      <c r="J107" s="37"/>
      <c r="K107" s="37"/>
      <c r="L107" s="54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38"/>
      <c r="C108" s="37"/>
      <c r="D108" s="37"/>
      <c r="E108" s="37"/>
      <c r="F108" s="37"/>
      <c r="G108" s="37"/>
      <c r="H108" s="37"/>
      <c r="I108" s="117"/>
      <c r="J108" s="37"/>
      <c r="K108" s="37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16</v>
      </c>
      <c r="D109" s="37"/>
      <c r="E109" s="37"/>
      <c r="F109" s="37"/>
      <c r="G109" s="37"/>
      <c r="H109" s="37"/>
      <c r="I109" s="117"/>
      <c r="J109" s="37"/>
      <c r="K109" s="37"/>
      <c r="L109" s="54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7"/>
      <c r="D110" s="37"/>
      <c r="E110" s="66" t="str">
        <f>E7</f>
        <v>III/49919 - MALÁ VRBKA průtah</v>
      </c>
      <c r="F110" s="37"/>
      <c r="G110" s="37"/>
      <c r="H110" s="37"/>
      <c r="I110" s="117"/>
      <c r="J110" s="37"/>
      <c r="K110" s="37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7"/>
      <c r="D111" s="37"/>
      <c r="E111" s="37"/>
      <c r="F111" s="37"/>
      <c r="G111" s="37"/>
      <c r="H111" s="37"/>
      <c r="I111" s="117"/>
      <c r="J111" s="37"/>
      <c r="K111" s="37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20</v>
      </c>
      <c r="D112" s="37"/>
      <c r="E112" s="37"/>
      <c r="F112" s="26" t="str">
        <f>F10</f>
        <v>Malá Vrbka</v>
      </c>
      <c r="G112" s="37"/>
      <c r="H112" s="37"/>
      <c r="I112" s="118" t="s">
        <v>22</v>
      </c>
      <c r="J112" s="68" t="str">
        <f>IF(J10="","",J10)</f>
        <v>3. 6. 2020</v>
      </c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7"/>
      <c r="D113" s="37"/>
      <c r="E113" s="37"/>
      <c r="F113" s="37"/>
      <c r="G113" s="37"/>
      <c r="H113" s="37"/>
      <c r="I113" s="117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5.15" customHeight="1">
      <c r="A114" s="37"/>
      <c r="B114" s="38"/>
      <c r="C114" s="31" t="s">
        <v>24</v>
      </c>
      <c r="D114" s="37"/>
      <c r="E114" s="37"/>
      <c r="F114" s="26" t="str">
        <f>E13</f>
        <v xml:space="preserve"> </v>
      </c>
      <c r="G114" s="37"/>
      <c r="H114" s="37"/>
      <c r="I114" s="118" t="s">
        <v>30</v>
      </c>
      <c r="J114" s="35" t="str">
        <f>E19</f>
        <v xml:space="preserve"> </v>
      </c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5.15" customHeight="1">
      <c r="A115" s="37"/>
      <c r="B115" s="38"/>
      <c r="C115" s="31" t="s">
        <v>28</v>
      </c>
      <c r="D115" s="37"/>
      <c r="E115" s="37"/>
      <c r="F115" s="26" t="str">
        <f>IF(E16="","",E16)</f>
        <v>Vyplň údaj</v>
      </c>
      <c r="G115" s="37"/>
      <c r="H115" s="37"/>
      <c r="I115" s="118" t="s">
        <v>32</v>
      </c>
      <c r="J115" s="35" t="str">
        <f>E22</f>
        <v>Projekce DS s.r.o</v>
      </c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0.3" customHeight="1">
      <c r="A116" s="37"/>
      <c r="B116" s="38"/>
      <c r="C116" s="37"/>
      <c r="D116" s="37"/>
      <c r="E116" s="37"/>
      <c r="F116" s="37"/>
      <c r="G116" s="37"/>
      <c r="H116" s="37"/>
      <c r="I116" s="11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11" customFormat="1" ht="29.25" customHeight="1">
      <c r="A117" s="157"/>
      <c r="B117" s="158"/>
      <c r="C117" s="159" t="s">
        <v>96</v>
      </c>
      <c r="D117" s="160" t="s">
        <v>60</v>
      </c>
      <c r="E117" s="160" t="s">
        <v>56</v>
      </c>
      <c r="F117" s="160" t="s">
        <v>57</v>
      </c>
      <c r="G117" s="160" t="s">
        <v>97</v>
      </c>
      <c r="H117" s="160" t="s">
        <v>98</v>
      </c>
      <c r="I117" s="161" t="s">
        <v>99</v>
      </c>
      <c r="J117" s="162" t="s">
        <v>86</v>
      </c>
      <c r="K117" s="163" t="s">
        <v>100</v>
      </c>
      <c r="L117" s="164"/>
      <c r="M117" s="85" t="s">
        <v>1</v>
      </c>
      <c r="N117" s="86" t="s">
        <v>39</v>
      </c>
      <c r="O117" s="86" t="s">
        <v>101</v>
      </c>
      <c r="P117" s="86" t="s">
        <v>102</v>
      </c>
      <c r="Q117" s="86" t="s">
        <v>103</v>
      </c>
      <c r="R117" s="86" t="s">
        <v>104</v>
      </c>
      <c r="S117" s="86" t="s">
        <v>105</v>
      </c>
      <c r="T117" s="87" t="s">
        <v>106</v>
      </c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</row>
    <row r="118" spans="1:63" s="2" customFormat="1" ht="22.8" customHeight="1">
      <c r="A118" s="37"/>
      <c r="B118" s="38"/>
      <c r="C118" s="92" t="s">
        <v>107</v>
      </c>
      <c r="D118" s="37"/>
      <c r="E118" s="37"/>
      <c r="F118" s="37"/>
      <c r="G118" s="37"/>
      <c r="H118" s="37"/>
      <c r="I118" s="117"/>
      <c r="J118" s="165">
        <f>BK118</f>
        <v>0</v>
      </c>
      <c r="K118" s="37"/>
      <c r="L118" s="38"/>
      <c r="M118" s="88"/>
      <c r="N118" s="72"/>
      <c r="O118" s="89"/>
      <c r="P118" s="166">
        <f>P119+P247</f>
        <v>0</v>
      </c>
      <c r="Q118" s="89"/>
      <c r="R118" s="166">
        <f>R119+R247</f>
        <v>0</v>
      </c>
      <c r="S118" s="89"/>
      <c r="T118" s="167">
        <f>T119+T247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8" t="s">
        <v>74</v>
      </c>
      <c r="AU118" s="18" t="s">
        <v>88</v>
      </c>
      <c r="BK118" s="168">
        <f>BK119+BK247</f>
        <v>0</v>
      </c>
    </row>
    <row r="119" spans="1:63" s="12" customFormat="1" ht="25.9" customHeight="1">
      <c r="A119" s="12"/>
      <c r="B119" s="169"/>
      <c r="C119" s="12"/>
      <c r="D119" s="170" t="s">
        <v>74</v>
      </c>
      <c r="E119" s="171" t="s">
        <v>108</v>
      </c>
      <c r="F119" s="171" t="s">
        <v>109</v>
      </c>
      <c r="G119" s="12"/>
      <c r="H119" s="12"/>
      <c r="I119" s="172"/>
      <c r="J119" s="173">
        <f>BK119</f>
        <v>0</v>
      </c>
      <c r="K119" s="12"/>
      <c r="L119" s="169"/>
      <c r="M119" s="174"/>
      <c r="N119" s="175"/>
      <c r="O119" s="175"/>
      <c r="P119" s="176">
        <f>P120+P164+P215+P230</f>
        <v>0</v>
      </c>
      <c r="Q119" s="175"/>
      <c r="R119" s="176">
        <f>R120+R164+R215+R230</f>
        <v>0</v>
      </c>
      <c r="S119" s="175"/>
      <c r="T119" s="177">
        <f>T120+T164+T215+T230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70" t="s">
        <v>80</v>
      </c>
      <c r="AT119" s="178" t="s">
        <v>74</v>
      </c>
      <c r="AU119" s="178" t="s">
        <v>75</v>
      </c>
      <c r="AY119" s="170" t="s">
        <v>110</v>
      </c>
      <c r="BK119" s="179">
        <f>BK120+BK164+BK215+BK230</f>
        <v>0</v>
      </c>
    </row>
    <row r="120" spans="1:63" s="12" customFormat="1" ht="22.8" customHeight="1">
      <c r="A120" s="12"/>
      <c r="B120" s="169"/>
      <c r="C120" s="12"/>
      <c r="D120" s="170" t="s">
        <v>74</v>
      </c>
      <c r="E120" s="180" t="s">
        <v>80</v>
      </c>
      <c r="F120" s="180" t="s">
        <v>111</v>
      </c>
      <c r="G120" s="12"/>
      <c r="H120" s="12"/>
      <c r="I120" s="172"/>
      <c r="J120" s="181">
        <f>BK120</f>
        <v>0</v>
      </c>
      <c r="K120" s="12"/>
      <c r="L120" s="169"/>
      <c r="M120" s="174"/>
      <c r="N120" s="175"/>
      <c r="O120" s="175"/>
      <c r="P120" s="176">
        <f>SUM(P121:P163)</f>
        <v>0</v>
      </c>
      <c r="Q120" s="175"/>
      <c r="R120" s="176">
        <f>SUM(R121:R163)</f>
        <v>0</v>
      </c>
      <c r="S120" s="175"/>
      <c r="T120" s="177">
        <f>SUM(T121:T163)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70" t="s">
        <v>80</v>
      </c>
      <c r="AT120" s="178" t="s">
        <v>74</v>
      </c>
      <c r="AU120" s="178" t="s">
        <v>80</v>
      </c>
      <c r="AY120" s="170" t="s">
        <v>110</v>
      </c>
      <c r="BK120" s="179">
        <f>SUM(BK121:BK163)</f>
        <v>0</v>
      </c>
    </row>
    <row r="121" spans="1:65" s="2" customFormat="1" ht="16.5" customHeight="1">
      <c r="A121" s="37"/>
      <c r="B121" s="182"/>
      <c r="C121" s="183" t="s">
        <v>80</v>
      </c>
      <c r="D121" s="183" t="s">
        <v>112</v>
      </c>
      <c r="E121" s="184" t="s">
        <v>113</v>
      </c>
      <c r="F121" s="185" t="s">
        <v>114</v>
      </c>
      <c r="G121" s="186" t="s">
        <v>115</v>
      </c>
      <c r="H121" s="187">
        <v>100</v>
      </c>
      <c r="I121" s="188"/>
      <c r="J121" s="189">
        <f>ROUND(I121*H121,2)</f>
        <v>0</v>
      </c>
      <c r="K121" s="190"/>
      <c r="L121" s="38"/>
      <c r="M121" s="191" t="s">
        <v>1</v>
      </c>
      <c r="N121" s="192" t="s">
        <v>40</v>
      </c>
      <c r="O121" s="76"/>
      <c r="P121" s="193">
        <f>O121*H121</f>
        <v>0</v>
      </c>
      <c r="Q121" s="193">
        <v>0</v>
      </c>
      <c r="R121" s="193">
        <f>Q121*H121</f>
        <v>0</v>
      </c>
      <c r="S121" s="193">
        <v>0</v>
      </c>
      <c r="T121" s="194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195" t="s">
        <v>116</v>
      </c>
      <c r="AT121" s="195" t="s">
        <v>112</v>
      </c>
      <c r="AU121" s="195" t="s">
        <v>82</v>
      </c>
      <c r="AY121" s="18" t="s">
        <v>110</v>
      </c>
      <c r="BE121" s="196">
        <f>IF(N121="základní",J121,0)</f>
        <v>0</v>
      </c>
      <c r="BF121" s="196">
        <f>IF(N121="snížená",J121,0)</f>
        <v>0</v>
      </c>
      <c r="BG121" s="196">
        <f>IF(N121="zákl. přenesená",J121,0)</f>
        <v>0</v>
      </c>
      <c r="BH121" s="196">
        <f>IF(N121="sníž. přenesená",J121,0)</f>
        <v>0</v>
      </c>
      <c r="BI121" s="196">
        <f>IF(N121="nulová",J121,0)</f>
        <v>0</v>
      </c>
      <c r="BJ121" s="18" t="s">
        <v>80</v>
      </c>
      <c r="BK121" s="196">
        <f>ROUND(I121*H121,2)</f>
        <v>0</v>
      </c>
      <c r="BL121" s="18" t="s">
        <v>116</v>
      </c>
      <c r="BM121" s="195" t="s">
        <v>117</v>
      </c>
    </row>
    <row r="122" spans="1:47" s="2" customFormat="1" ht="12">
      <c r="A122" s="37"/>
      <c r="B122" s="38"/>
      <c r="C122" s="37"/>
      <c r="D122" s="197" t="s">
        <v>118</v>
      </c>
      <c r="E122" s="37"/>
      <c r="F122" s="198" t="s">
        <v>119</v>
      </c>
      <c r="G122" s="37"/>
      <c r="H122" s="37"/>
      <c r="I122" s="117"/>
      <c r="J122" s="37"/>
      <c r="K122" s="37"/>
      <c r="L122" s="38"/>
      <c r="M122" s="199"/>
      <c r="N122" s="200"/>
      <c r="O122" s="76"/>
      <c r="P122" s="76"/>
      <c r="Q122" s="76"/>
      <c r="R122" s="76"/>
      <c r="S122" s="76"/>
      <c r="T122" s="7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8" t="s">
        <v>118</v>
      </c>
      <c r="AU122" s="18" t="s">
        <v>82</v>
      </c>
    </row>
    <row r="123" spans="1:51" s="13" customFormat="1" ht="12">
      <c r="A123" s="13"/>
      <c r="B123" s="201"/>
      <c r="C123" s="13"/>
      <c r="D123" s="197" t="s">
        <v>120</v>
      </c>
      <c r="E123" s="202" t="s">
        <v>1</v>
      </c>
      <c r="F123" s="203" t="s">
        <v>121</v>
      </c>
      <c r="G123" s="13"/>
      <c r="H123" s="202" t="s">
        <v>1</v>
      </c>
      <c r="I123" s="204"/>
      <c r="J123" s="13"/>
      <c r="K123" s="13"/>
      <c r="L123" s="201"/>
      <c r="M123" s="205"/>
      <c r="N123" s="206"/>
      <c r="O123" s="206"/>
      <c r="P123" s="206"/>
      <c r="Q123" s="206"/>
      <c r="R123" s="206"/>
      <c r="S123" s="206"/>
      <c r="T123" s="207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02" t="s">
        <v>120</v>
      </c>
      <c r="AU123" s="202" t="s">
        <v>82</v>
      </c>
      <c r="AV123" s="13" t="s">
        <v>80</v>
      </c>
      <c r="AW123" s="13" t="s">
        <v>31</v>
      </c>
      <c r="AX123" s="13" t="s">
        <v>75</v>
      </c>
      <c r="AY123" s="202" t="s">
        <v>110</v>
      </c>
    </row>
    <row r="124" spans="1:51" s="14" customFormat="1" ht="12">
      <c r="A124" s="14"/>
      <c r="B124" s="208"/>
      <c r="C124" s="14"/>
      <c r="D124" s="197" t="s">
        <v>120</v>
      </c>
      <c r="E124" s="209" t="s">
        <v>1</v>
      </c>
      <c r="F124" s="210" t="s">
        <v>122</v>
      </c>
      <c r="G124" s="14"/>
      <c r="H124" s="211">
        <v>30</v>
      </c>
      <c r="I124" s="212"/>
      <c r="J124" s="14"/>
      <c r="K124" s="14"/>
      <c r="L124" s="208"/>
      <c r="M124" s="213"/>
      <c r="N124" s="214"/>
      <c r="O124" s="214"/>
      <c r="P124" s="214"/>
      <c r="Q124" s="214"/>
      <c r="R124" s="214"/>
      <c r="S124" s="214"/>
      <c r="T124" s="21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09" t="s">
        <v>120</v>
      </c>
      <c r="AU124" s="209" t="s">
        <v>82</v>
      </c>
      <c r="AV124" s="14" t="s">
        <v>82</v>
      </c>
      <c r="AW124" s="14" t="s">
        <v>31</v>
      </c>
      <c r="AX124" s="14" t="s">
        <v>75</v>
      </c>
      <c r="AY124" s="209" t="s">
        <v>110</v>
      </c>
    </row>
    <row r="125" spans="1:51" s="14" customFormat="1" ht="12">
      <c r="A125" s="14"/>
      <c r="B125" s="208"/>
      <c r="C125" s="14"/>
      <c r="D125" s="197" t="s">
        <v>120</v>
      </c>
      <c r="E125" s="209" t="s">
        <v>1</v>
      </c>
      <c r="F125" s="210" t="s">
        <v>123</v>
      </c>
      <c r="G125" s="14"/>
      <c r="H125" s="211">
        <v>37.5</v>
      </c>
      <c r="I125" s="212"/>
      <c r="J125" s="14"/>
      <c r="K125" s="14"/>
      <c r="L125" s="208"/>
      <c r="M125" s="213"/>
      <c r="N125" s="214"/>
      <c r="O125" s="214"/>
      <c r="P125" s="214"/>
      <c r="Q125" s="214"/>
      <c r="R125" s="214"/>
      <c r="S125" s="214"/>
      <c r="T125" s="215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09" t="s">
        <v>120</v>
      </c>
      <c r="AU125" s="209" t="s">
        <v>82</v>
      </c>
      <c r="AV125" s="14" t="s">
        <v>82</v>
      </c>
      <c r="AW125" s="14" t="s">
        <v>31</v>
      </c>
      <c r="AX125" s="14" t="s">
        <v>75</v>
      </c>
      <c r="AY125" s="209" t="s">
        <v>110</v>
      </c>
    </row>
    <row r="126" spans="1:51" s="14" customFormat="1" ht="12">
      <c r="A126" s="14"/>
      <c r="B126" s="208"/>
      <c r="C126" s="14"/>
      <c r="D126" s="197" t="s">
        <v>120</v>
      </c>
      <c r="E126" s="209" t="s">
        <v>1</v>
      </c>
      <c r="F126" s="210" t="s">
        <v>124</v>
      </c>
      <c r="G126" s="14"/>
      <c r="H126" s="211">
        <v>32.5</v>
      </c>
      <c r="I126" s="212"/>
      <c r="J126" s="14"/>
      <c r="K126" s="14"/>
      <c r="L126" s="208"/>
      <c r="M126" s="213"/>
      <c r="N126" s="214"/>
      <c r="O126" s="214"/>
      <c r="P126" s="214"/>
      <c r="Q126" s="214"/>
      <c r="R126" s="214"/>
      <c r="S126" s="214"/>
      <c r="T126" s="21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09" t="s">
        <v>120</v>
      </c>
      <c r="AU126" s="209" t="s">
        <v>82</v>
      </c>
      <c r="AV126" s="14" t="s">
        <v>82</v>
      </c>
      <c r="AW126" s="14" t="s">
        <v>31</v>
      </c>
      <c r="AX126" s="14" t="s">
        <v>75</v>
      </c>
      <c r="AY126" s="209" t="s">
        <v>110</v>
      </c>
    </row>
    <row r="127" spans="1:51" s="15" customFormat="1" ht="12">
      <c r="A127" s="15"/>
      <c r="B127" s="216"/>
      <c r="C127" s="15"/>
      <c r="D127" s="197" t="s">
        <v>120</v>
      </c>
      <c r="E127" s="217" t="s">
        <v>1</v>
      </c>
      <c r="F127" s="218" t="s">
        <v>125</v>
      </c>
      <c r="G127" s="15"/>
      <c r="H127" s="219">
        <v>100</v>
      </c>
      <c r="I127" s="220"/>
      <c r="J127" s="15"/>
      <c r="K127" s="15"/>
      <c r="L127" s="216"/>
      <c r="M127" s="221"/>
      <c r="N127" s="222"/>
      <c r="O127" s="222"/>
      <c r="P127" s="222"/>
      <c r="Q127" s="222"/>
      <c r="R127" s="222"/>
      <c r="S127" s="222"/>
      <c r="T127" s="223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17" t="s">
        <v>120</v>
      </c>
      <c r="AU127" s="217" t="s">
        <v>82</v>
      </c>
      <c r="AV127" s="15" t="s">
        <v>116</v>
      </c>
      <c r="AW127" s="15" t="s">
        <v>31</v>
      </c>
      <c r="AX127" s="15" t="s">
        <v>80</v>
      </c>
      <c r="AY127" s="217" t="s">
        <v>110</v>
      </c>
    </row>
    <row r="128" spans="1:65" s="2" customFormat="1" ht="21.75" customHeight="1">
      <c r="A128" s="37"/>
      <c r="B128" s="182"/>
      <c r="C128" s="183" t="s">
        <v>82</v>
      </c>
      <c r="D128" s="183" t="s">
        <v>112</v>
      </c>
      <c r="E128" s="184" t="s">
        <v>126</v>
      </c>
      <c r="F128" s="185" t="s">
        <v>127</v>
      </c>
      <c r="G128" s="186" t="s">
        <v>128</v>
      </c>
      <c r="H128" s="187">
        <v>1</v>
      </c>
      <c r="I128" s="188"/>
      <c r="J128" s="189">
        <f>ROUND(I128*H128,2)</f>
        <v>0</v>
      </c>
      <c r="K128" s="190"/>
      <c r="L128" s="38"/>
      <c r="M128" s="191" t="s">
        <v>1</v>
      </c>
      <c r="N128" s="192" t="s">
        <v>40</v>
      </c>
      <c r="O128" s="76"/>
      <c r="P128" s="193">
        <f>O128*H128</f>
        <v>0</v>
      </c>
      <c r="Q128" s="193">
        <v>0</v>
      </c>
      <c r="R128" s="193">
        <f>Q128*H128</f>
        <v>0</v>
      </c>
      <c r="S128" s="193">
        <v>0</v>
      </c>
      <c r="T128" s="194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95" t="s">
        <v>116</v>
      </c>
      <c r="AT128" s="195" t="s">
        <v>112</v>
      </c>
      <c r="AU128" s="195" t="s">
        <v>82</v>
      </c>
      <c r="AY128" s="18" t="s">
        <v>110</v>
      </c>
      <c r="BE128" s="196">
        <f>IF(N128="základní",J128,0)</f>
        <v>0</v>
      </c>
      <c r="BF128" s="196">
        <f>IF(N128="snížená",J128,0)</f>
        <v>0</v>
      </c>
      <c r="BG128" s="196">
        <f>IF(N128="zákl. přenesená",J128,0)</f>
        <v>0</v>
      </c>
      <c r="BH128" s="196">
        <f>IF(N128="sníž. přenesená",J128,0)</f>
        <v>0</v>
      </c>
      <c r="BI128" s="196">
        <f>IF(N128="nulová",J128,0)</f>
        <v>0</v>
      </c>
      <c r="BJ128" s="18" t="s">
        <v>80</v>
      </c>
      <c r="BK128" s="196">
        <f>ROUND(I128*H128,2)</f>
        <v>0</v>
      </c>
      <c r="BL128" s="18" t="s">
        <v>116</v>
      </c>
      <c r="BM128" s="195" t="s">
        <v>129</v>
      </c>
    </row>
    <row r="129" spans="1:47" s="2" customFormat="1" ht="12">
      <c r="A129" s="37"/>
      <c r="B129" s="38"/>
      <c r="C129" s="37"/>
      <c r="D129" s="197" t="s">
        <v>118</v>
      </c>
      <c r="E129" s="37"/>
      <c r="F129" s="198" t="s">
        <v>130</v>
      </c>
      <c r="G129" s="37"/>
      <c r="H129" s="37"/>
      <c r="I129" s="117"/>
      <c r="J129" s="37"/>
      <c r="K129" s="37"/>
      <c r="L129" s="38"/>
      <c r="M129" s="199"/>
      <c r="N129" s="200"/>
      <c r="O129" s="76"/>
      <c r="P129" s="76"/>
      <c r="Q129" s="76"/>
      <c r="R129" s="76"/>
      <c r="S129" s="76"/>
      <c r="T129" s="7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8" t="s">
        <v>118</v>
      </c>
      <c r="AU129" s="18" t="s">
        <v>82</v>
      </c>
    </row>
    <row r="130" spans="1:51" s="14" customFormat="1" ht="12">
      <c r="A130" s="14"/>
      <c r="B130" s="208"/>
      <c r="C130" s="14"/>
      <c r="D130" s="197" t="s">
        <v>120</v>
      </c>
      <c r="E130" s="209" t="s">
        <v>1</v>
      </c>
      <c r="F130" s="210" t="s">
        <v>131</v>
      </c>
      <c r="G130" s="14"/>
      <c r="H130" s="211">
        <v>1</v>
      </c>
      <c r="I130" s="212"/>
      <c r="J130" s="14"/>
      <c r="K130" s="14"/>
      <c r="L130" s="208"/>
      <c r="M130" s="213"/>
      <c r="N130" s="214"/>
      <c r="O130" s="214"/>
      <c r="P130" s="214"/>
      <c r="Q130" s="214"/>
      <c r="R130" s="214"/>
      <c r="S130" s="214"/>
      <c r="T130" s="215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09" t="s">
        <v>120</v>
      </c>
      <c r="AU130" s="209" t="s">
        <v>82</v>
      </c>
      <c r="AV130" s="14" t="s">
        <v>82</v>
      </c>
      <c r="AW130" s="14" t="s">
        <v>31</v>
      </c>
      <c r="AX130" s="14" t="s">
        <v>80</v>
      </c>
      <c r="AY130" s="209" t="s">
        <v>110</v>
      </c>
    </row>
    <row r="131" spans="1:65" s="2" customFormat="1" ht="16.5" customHeight="1">
      <c r="A131" s="37"/>
      <c r="B131" s="182"/>
      <c r="C131" s="183" t="s">
        <v>132</v>
      </c>
      <c r="D131" s="183" t="s">
        <v>112</v>
      </c>
      <c r="E131" s="184" t="s">
        <v>133</v>
      </c>
      <c r="F131" s="185" t="s">
        <v>134</v>
      </c>
      <c r="G131" s="186" t="s">
        <v>128</v>
      </c>
      <c r="H131" s="187">
        <v>10</v>
      </c>
      <c r="I131" s="188"/>
      <c r="J131" s="189">
        <f>ROUND(I131*H131,2)</f>
        <v>0</v>
      </c>
      <c r="K131" s="190"/>
      <c r="L131" s="38"/>
      <c r="M131" s="191" t="s">
        <v>1</v>
      </c>
      <c r="N131" s="192" t="s">
        <v>40</v>
      </c>
      <c r="O131" s="76"/>
      <c r="P131" s="193">
        <f>O131*H131</f>
        <v>0</v>
      </c>
      <c r="Q131" s="193">
        <v>0</v>
      </c>
      <c r="R131" s="193">
        <f>Q131*H131</f>
        <v>0</v>
      </c>
      <c r="S131" s="193">
        <v>0</v>
      </c>
      <c r="T131" s="194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95" t="s">
        <v>116</v>
      </c>
      <c r="AT131" s="195" t="s">
        <v>112</v>
      </c>
      <c r="AU131" s="195" t="s">
        <v>82</v>
      </c>
      <c r="AY131" s="18" t="s">
        <v>110</v>
      </c>
      <c r="BE131" s="196">
        <f>IF(N131="základní",J131,0)</f>
        <v>0</v>
      </c>
      <c r="BF131" s="196">
        <f>IF(N131="snížená",J131,0)</f>
        <v>0</v>
      </c>
      <c r="BG131" s="196">
        <f>IF(N131="zákl. přenesená",J131,0)</f>
        <v>0</v>
      </c>
      <c r="BH131" s="196">
        <f>IF(N131="sníž. přenesená",J131,0)</f>
        <v>0</v>
      </c>
      <c r="BI131" s="196">
        <f>IF(N131="nulová",J131,0)</f>
        <v>0</v>
      </c>
      <c r="BJ131" s="18" t="s">
        <v>80</v>
      </c>
      <c r="BK131" s="196">
        <f>ROUND(I131*H131,2)</f>
        <v>0</v>
      </c>
      <c r="BL131" s="18" t="s">
        <v>116</v>
      </c>
      <c r="BM131" s="195" t="s">
        <v>135</v>
      </c>
    </row>
    <row r="132" spans="1:47" s="2" customFormat="1" ht="12">
      <c r="A132" s="37"/>
      <c r="B132" s="38"/>
      <c r="C132" s="37"/>
      <c r="D132" s="197" t="s">
        <v>118</v>
      </c>
      <c r="E132" s="37"/>
      <c r="F132" s="198" t="s">
        <v>130</v>
      </c>
      <c r="G132" s="37"/>
      <c r="H132" s="37"/>
      <c r="I132" s="117"/>
      <c r="J132" s="37"/>
      <c r="K132" s="37"/>
      <c r="L132" s="38"/>
      <c r="M132" s="199"/>
      <c r="N132" s="200"/>
      <c r="O132" s="76"/>
      <c r="P132" s="76"/>
      <c r="Q132" s="76"/>
      <c r="R132" s="76"/>
      <c r="S132" s="76"/>
      <c r="T132" s="7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8" t="s">
        <v>118</v>
      </c>
      <c r="AU132" s="18" t="s">
        <v>82</v>
      </c>
    </row>
    <row r="133" spans="1:51" s="13" customFormat="1" ht="12">
      <c r="A133" s="13"/>
      <c r="B133" s="201"/>
      <c r="C133" s="13"/>
      <c r="D133" s="197" t="s">
        <v>120</v>
      </c>
      <c r="E133" s="202" t="s">
        <v>1</v>
      </c>
      <c r="F133" s="203" t="s">
        <v>136</v>
      </c>
      <c r="G133" s="13"/>
      <c r="H133" s="202" t="s">
        <v>1</v>
      </c>
      <c r="I133" s="204"/>
      <c r="J133" s="13"/>
      <c r="K133" s="13"/>
      <c r="L133" s="201"/>
      <c r="M133" s="205"/>
      <c r="N133" s="206"/>
      <c r="O133" s="206"/>
      <c r="P133" s="206"/>
      <c r="Q133" s="206"/>
      <c r="R133" s="206"/>
      <c r="S133" s="206"/>
      <c r="T133" s="207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02" t="s">
        <v>120</v>
      </c>
      <c r="AU133" s="202" t="s">
        <v>82</v>
      </c>
      <c r="AV133" s="13" t="s">
        <v>80</v>
      </c>
      <c r="AW133" s="13" t="s">
        <v>31</v>
      </c>
      <c r="AX133" s="13" t="s">
        <v>75</v>
      </c>
      <c r="AY133" s="202" t="s">
        <v>110</v>
      </c>
    </row>
    <row r="134" spans="1:51" s="13" customFormat="1" ht="12">
      <c r="A134" s="13"/>
      <c r="B134" s="201"/>
      <c r="C134" s="13"/>
      <c r="D134" s="197" t="s">
        <v>120</v>
      </c>
      <c r="E134" s="202" t="s">
        <v>1</v>
      </c>
      <c r="F134" s="203" t="s">
        <v>137</v>
      </c>
      <c r="G134" s="13"/>
      <c r="H134" s="202" t="s">
        <v>1</v>
      </c>
      <c r="I134" s="204"/>
      <c r="J134" s="13"/>
      <c r="K134" s="13"/>
      <c r="L134" s="201"/>
      <c r="M134" s="205"/>
      <c r="N134" s="206"/>
      <c r="O134" s="206"/>
      <c r="P134" s="206"/>
      <c r="Q134" s="206"/>
      <c r="R134" s="206"/>
      <c r="S134" s="206"/>
      <c r="T134" s="207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02" t="s">
        <v>120</v>
      </c>
      <c r="AU134" s="202" t="s">
        <v>82</v>
      </c>
      <c r="AV134" s="13" t="s">
        <v>80</v>
      </c>
      <c r="AW134" s="13" t="s">
        <v>31</v>
      </c>
      <c r="AX134" s="13" t="s">
        <v>75</v>
      </c>
      <c r="AY134" s="202" t="s">
        <v>110</v>
      </c>
    </row>
    <row r="135" spans="1:51" s="13" customFormat="1" ht="12">
      <c r="A135" s="13"/>
      <c r="B135" s="201"/>
      <c r="C135" s="13"/>
      <c r="D135" s="197" t="s">
        <v>120</v>
      </c>
      <c r="E135" s="202" t="s">
        <v>1</v>
      </c>
      <c r="F135" s="203" t="s">
        <v>138</v>
      </c>
      <c r="G135" s="13"/>
      <c r="H135" s="202" t="s">
        <v>1</v>
      </c>
      <c r="I135" s="204"/>
      <c r="J135" s="13"/>
      <c r="K135" s="13"/>
      <c r="L135" s="201"/>
      <c r="M135" s="205"/>
      <c r="N135" s="206"/>
      <c r="O135" s="206"/>
      <c r="P135" s="206"/>
      <c r="Q135" s="206"/>
      <c r="R135" s="206"/>
      <c r="S135" s="206"/>
      <c r="T135" s="207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02" t="s">
        <v>120</v>
      </c>
      <c r="AU135" s="202" t="s">
        <v>82</v>
      </c>
      <c r="AV135" s="13" t="s">
        <v>80</v>
      </c>
      <c r="AW135" s="13" t="s">
        <v>31</v>
      </c>
      <c r="AX135" s="13" t="s">
        <v>75</v>
      </c>
      <c r="AY135" s="202" t="s">
        <v>110</v>
      </c>
    </row>
    <row r="136" spans="1:51" s="14" customFormat="1" ht="12">
      <c r="A136" s="14"/>
      <c r="B136" s="208"/>
      <c r="C136" s="14"/>
      <c r="D136" s="197" t="s">
        <v>120</v>
      </c>
      <c r="E136" s="209" t="s">
        <v>1</v>
      </c>
      <c r="F136" s="210" t="s">
        <v>139</v>
      </c>
      <c r="G136" s="14"/>
      <c r="H136" s="211">
        <v>10</v>
      </c>
      <c r="I136" s="212"/>
      <c r="J136" s="14"/>
      <c r="K136" s="14"/>
      <c r="L136" s="208"/>
      <c r="M136" s="213"/>
      <c r="N136" s="214"/>
      <c r="O136" s="214"/>
      <c r="P136" s="214"/>
      <c r="Q136" s="214"/>
      <c r="R136" s="214"/>
      <c r="S136" s="214"/>
      <c r="T136" s="21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09" t="s">
        <v>120</v>
      </c>
      <c r="AU136" s="209" t="s">
        <v>82</v>
      </c>
      <c r="AV136" s="14" t="s">
        <v>82</v>
      </c>
      <c r="AW136" s="14" t="s">
        <v>31</v>
      </c>
      <c r="AX136" s="14" t="s">
        <v>80</v>
      </c>
      <c r="AY136" s="209" t="s">
        <v>110</v>
      </c>
    </row>
    <row r="137" spans="1:65" s="2" customFormat="1" ht="16.5" customHeight="1">
      <c r="A137" s="37"/>
      <c r="B137" s="182"/>
      <c r="C137" s="183" t="s">
        <v>116</v>
      </c>
      <c r="D137" s="183" t="s">
        <v>112</v>
      </c>
      <c r="E137" s="184" t="s">
        <v>140</v>
      </c>
      <c r="F137" s="185" t="s">
        <v>134</v>
      </c>
      <c r="G137" s="186" t="s">
        <v>128</v>
      </c>
      <c r="H137" s="187">
        <v>251</v>
      </c>
      <c r="I137" s="188"/>
      <c r="J137" s="189">
        <f>ROUND(I137*H137,2)</f>
        <v>0</v>
      </c>
      <c r="K137" s="190"/>
      <c r="L137" s="38"/>
      <c r="M137" s="191" t="s">
        <v>1</v>
      </c>
      <c r="N137" s="192" t="s">
        <v>40</v>
      </c>
      <c r="O137" s="76"/>
      <c r="P137" s="193">
        <f>O137*H137</f>
        <v>0</v>
      </c>
      <c r="Q137" s="193">
        <v>0</v>
      </c>
      <c r="R137" s="193">
        <f>Q137*H137</f>
        <v>0</v>
      </c>
      <c r="S137" s="193">
        <v>0</v>
      </c>
      <c r="T137" s="194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95" t="s">
        <v>116</v>
      </c>
      <c r="AT137" s="195" t="s">
        <v>112</v>
      </c>
      <c r="AU137" s="195" t="s">
        <v>82</v>
      </c>
      <c r="AY137" s="18" t="s">
        <v>110</v>
      </c>
      <c r="BE137" s="196">
        <f>IF(N137="základní",J137,0)</f>
        <v>0</v>
      </c>
      <c r="BF137" s="196">
        <f>IF(N137="snížená",J137,0)</f>
        <v>0</v>
      </c>
      <c r="BG137" s="196">
        <f>IF(N137="zákl. přenesená",J137,0)</f>
        <v>0</v>
      </c>
      <c r="BH137" s="196">
        <f>IF(N137="sníž. přenesená",J137,0)</f>
        <v>0</v>
      </c>
      <c r="BI137" s="196">
        <f>IF(N137="nulová",J137,0)</f>
        <v>0</v>
      </c>
      <c r="BJ137" s="18" t="s">
        <v>80</v>
      </c>
      <c r="BK137" s="196">
        <f>ROUND(I137*H137,2)</f>
        <v>0</v>
      </c>
      <c r="BL137" s="18" t="s">
        <v>116</v>
      </c>
      <c r="BM137" s="195" t="s">
        <v>141</v>
      </c>
    </row>
    <row r="138" spans="1:47" s="2" customFormat="1" ht="12">
      <c r="A138" s="37"/>
      <c r="B138" s="38"/>
      <c r="C138" s="37"/>
      <c r="D138" s="197" t="s">
        <v>118</v>
      </c>
      <c r="E138" s="37"/>
      <c r="F138" s="198" t="s">
        <v>130</v>
      </c>
      <c r="G138" s="37"/>
      <c r="H138" s="37"/>
      <c r="I138" s="117"/>
      <c r="J138" s="37"/>
      <c r="K138" s="37"/>
      <c r="L138" s="38"/>
      <c r="M138" s="199"/>
      <c r="N138" s="200"/>
      <c r="O138" s="76"/>
      <c r="P138" s="76"/>
      <c r="Q138" s="76"/>
      <c r="R138" s="76"/>
      <c r="S138" s="76"/>
      <c r="T138" s="7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8" t="s">
        <v>118</v>
      </c>
      <c r="AU138" s="18" t="s">
        <v>82</v>
      </c>
    </row>
    <row r="139" spans="1:51" s="13" customFormat="1" ht="12">
      <c r="A139" s="13"/>
      <c r="B139" s="201"/>
      <c r="C139" s="13"/>
      <c r="D139" s="197" t="s">
        <v>120</v>
      </c>
      <c r="E139" s="202" t="s">
        <v>1</v>
      </c>
      <c r="F139" s="203" t="s">
        <v>142</v>
      </c>
      <c r="G139" s="13"/>
      <c r="H139" s="202" t="s">
        <v>1</v>
      </c>
      <c r="I139" s="204"/>
      <c r="J139" s="13"/>
      <c r="K139" s="13"/>
      <c r="L139" s="201"/>
      <c r="M139" s="205"/>
      <c r="N139" s="206"/>
      <c r="O139" s="206"/>
      <c r="P139" s="206"/>
      <c r="Q139" s="206"/>
      <c r="R139" s="206"/>
      <c r="S139" s="206"/>
      <c r="T139" s="207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02" t="s">
        <v>120</v>
      </c>
      <c r="AU139" s="202" t="s">
        <v>82</v>
      </c>
      <c r="AV139" s="13" t="s">
        <v>80</v>
      </c>
      <c r="AW139" s="13" t="s">
        <v>31</v>
      </c>
      <c r="AX139" s="13" t="s">
        <v>75</v>
      </c>
      <c r="AY139" s="202" t="s">
        <v>110</v>
      </c>
    </row>
    <row r="140" spans="1:51" s="13" customFormat="1" ht="12">
      <c r="A140" s="13"/>
      <c r="B140" s="201"/>
      <c r="C140" s="13"/>
      <c r="D140" s="197" t="s">
        <v>120</v>
      </c>
      <c r="E140" s="202" t="s">
        <v>1</v>
      </c>
      <c r="F140" s="203" t="s">
        <v>143</v>
      </c>
      <c r="G140" s="13"/>
      <c r="H140" s="202" t="s">
        <v>1</v>
      </c>
      <c r="I140" s="204"/>
      <c r="J140" s="13"/>
      <c r="K140" s="13"/>
      <c r="L140" s="201"/>
      <c r="M140" s="205"/>
      <c r="N140" s="206"/>
      <c r="O140" s="206"/>
      <c r="P140" s="206"/>
      <c r="Q140" s="206"/>
      <c r="R140" s="206"/>
      <c r="S140" s="206"/>
      <c r="T140" s="20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02" t="s">
        <v>120</v>
      </c>
      <c r="AU140" s="202" t="s">
        <v>82</v>
      </c>
      <c r="AV140" s="13" t="s">
        <v>80</v>
      </c>
      <c r="AW140" s="13" t="s">
        <v>31</v>
      </c>
      <c r="AX140" s="13" t="s">
        <v>75</v>
      </c>
      <c r="AY140" s="202" t="s">
        <v>110</v>
      </c>
    </row>
    <row r="141" spans="1:51" s="14" customFormat="1" ht="12">
      <c r="A141" s="14"/>
      <c r="B141" s="208"/>
      <c r="C141" s="14"/>
      <c r="D141" s="197" t="s">
        <v>120</v>
      </c>
      <c r="E141" s="209" t="s">
        <v>1</v>
      </c>
      <c r="F141" s="210" t="s">
        <v>144</v>
      </c>
      <c r="G141" s="14"/>
      <c r="H141" s="211">
        <v>-10</v>
      </c>
      <c r="I141" s="212"/>
      <c r="J141" s="14"/>
      <c r="K141" s="14"/>
      <c r="L141" s="208"/>
      <c r="M141" s="213"/>
      <c r="N141" s="214"/>
      <c r="O141" s="214"/>
      <c r="P141" s="214"/>
      <c r="Q141" s="214"/>
      <c r="R141" s="214"/>
      <c r="S141" s="214"/>
      <c r="T141" s="21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09" t="s">
        <v>120</v>
      </c>
      <c r="AU141" s="209" t="s">
        <v>82</v>
      </c>
      <c r="AV141" s="14" t="s">
        <v>82</v>
      </c>
      <c r="AW141" s="14" t="s">
        <v>31</v>
      </c>
      <c r="AX141" s="14" t="s">
        <v>75</v>
      </c>
      <c r="AY141" s="209" t="s">
        <v>110</v>
      </c>
    </row>
    <row r="142" spans="1:51" s="14" customFormat="1" ht="12">
      <c r="A142" s="14"/>
      <c r="B142" s="208"/>
      <c r="C142" s="14"/>
      <c r="D142" s="197" t="s">
        <v>120</v>
      </c>
      <c r="E142" s="209" t="s">
        <v>1</v>
      </c>
      <c r="F142" s="210" t="s">
        <v>145</v>
      </c>
      <c r="G142" s="14"/>
      <c r="H142" s="211">
        <v>261</v>
      </c>
      <c r="I142" s="212"/>
      <c r="J142" s="14"/>
      <c r="K142" s="14"/>
      <c r="L142" s="208"/>
      <c r="M142" s="213"/>
      <c r="N142" s="214"/>
      <c r="O142" s="214"/>
      <c r="P142" s="214"/>
      <c r="Q142" s="214"/>
      <c r="R142" s="214"/>
      <c r="S142" s="214"/>
      <c r="T142" s="21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09" t="s">
        <v>120</v>
      </c>
      <c r="AU142" s="209" t="s">
        <v>82</v>
      </c>
      <c r="AV142" s="14" t="s">
        <v>82</v>
      </c>
      <c r="AW142" s="14" t="s">
        <v>31</v>
      </c>
      <c r="AX142" s="14" t="s">
        <v>75</v>
      </c>
      <c r="AY142" s="209" t="s">
        <v>110</v>
      </c>
    </row>
    <row r="143" spans="1:51" s="15" customFormat="1" ht="12">
      <c r="A143" s="15"/>
      <c r="B143" s="216"/>
      <c r="C143" s="15"/>
      <c r="D143" s="197" t="s">
        <v>120</v>
      </c>
      <c r="E143" s="217" t="s">
        <v>1</v>
      </c>
      <c r="F143" s="218" t="s">
        <v>125</v>
      </c>
      <c r="G143" s="15"/>
      <c r="H143" s="219">
        <v>251</v>
      </c>
      <c r="I143" s="220"/>
      <c r="J143" s="15"/>
      <c r="K143" s="15"/>
      <c r="L143" s="216"/>
      <c r="M143" s="221"/>
      <c r="N143" s="222"/>
      <c r="O143" s="222"/>
      <c r="P143" s="222"/>
      <c r="Q143" s="222"/>
      <c r="R143" s="222"/>
      <c r="S143" s="222"/>
      <c r="T143" s="223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17" t="s">
        <v>120</v>
      </c>
      <c r="AU143" s="217" t="s">
        <v>82</v>
      </c>
      <c r="AV143" s="15" t="s">
        <v>116</v>
      </c>
      <c r="AW143" s="15" t="s">
        <v>31</v>
      </c>
      <c r="AX143" s="15" t="s">
        <v>80</v>
      </c>
      <c r="AY143" s="217" t="s">
        <v>110</v>
      </c>
    </row>
    <row r="144" spans="1:65" s="2" customFormat="1" ht="16.5" customHeight="1">
      <c r="A144" s="37"/>
      <c r="B144" s="182"/>
      <c r="C144" s="183" t="s">
        <v>146</v>
      </c>
      <c r="D144" s="183" t="s">
        <v>112</v>
      </c>
      <c r="E144" s="184" t="s">
        <v>147</v>
      </c>
      <c r="F144" s="185" t="s">
        <v>148</v>
      </c>
      <c r="G144" s="186" t="s">
        <v>128</v>
      </c>
      <c r="H144" s="187">
        <v>54.9</v>
      </c>
      <c r="I144" s="188"/>
      <c r="J144" s="189">
        <f>ROUND(I144*H144,2)</f>
        <v>0</v>
      </c>
      <c r="K144" s="190"/>
      <c r="L144" s="38"/>
      <c r="M144" s="191" t="s">
        <v>1</v>
      </c>
      <c r="N144" s="192" t="s">
        <v>40</v>
      </c>
      <c r="O144" s="76"/>
      <c r="P144" s="193">
        <f>O144*H144</f>
        <v>0</v>
      </c>
      <c r="Q144" s="193">
        <v>0</v>
      </c>
      <c r="R144" s="193">
        <f>Q144*H144</f>
        <v>0</v>
      </c>
      <c r="S144" s="193">
        <v>0</v>
      </c>
      <c r="T144" s="194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95" t="s">
        <v>116</v>
      </c>
      <c r="AT144" s="195" t="s">
        <v>112</v>
      </c>
      <c r="AU144" s="195" t="s">
        <v>82</v>
      </c>
      <c r="AY144" s="18" t="s">
        <v>110</v>
      </c>
      <c r="BE144" s="196">
        <f>IF(N144="základní",J144,0)</f>
        <v>0</v>
      </c>
      <c r="BF144" s="196">
        <f>IF(N144="snížená",J144,0)</f>
        <v>0</v>
      </c>
      <c r="BG144" s="196">
        <f>IF(N144="zákl. přenesená",J144,0)</f>
        <v>0</v>
      </c>
      <c r="BH144" s="196">
        <f>IF(N144="sníž. přenesená",J144,0)</f>
        <v>0</v>
      </c>
      <c r="BI144" s="196">
        <f>IF(N144="nulová",J144,0)</f>
        <v>0</v>
      </c>
      <c r="BJ144" s="18" t="s">
        <v>80</v>
      </c>
      <c r="BK144" s="196">
        <f>ROUND(I144*H144,2)</f>
        <v>0</v>
      </c>
      <c r="BL144" s="18" t="s">
        <v>116</v>
      </c>
      <c r="BM144" s="195" t="s">
        <v>149</v>
      </c>
    </row>
    <row r="145" spans="1:47" s="2" customFormat="1" ht="12">
      <c r="A145" s="37"/>
      <c r="B145" s="38"/>
      <c r="C145" s="37"/>
      <c r="D145" s="197" t="s">
        <v>118</v>
      </c>
      <c r="E145" s="37"/>
      <c r="F145" s="198" t="s">
        <v>150</v>
      </c>
      <c r="G145" s="37"/>
      <c r="H145" s="37"/>
      <c r="I145" s="117"/>
      <c r="J145" s="37"/>
      <c r="K145" s="37"/>
      <c r="L145" s="38"/>
      <c r="M145" s="199"/>
      <c r="N145" s="200"/>
      <c r="O145" s="76"/>
      <c r="P145" s="76"/>
      <c r="Q145" s="76"/>
      <c r="R145" s="76"/>
      <c r="S145" s="76"/>
      <c r="T145" s="7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8" t="s">
        <v>118</v>
      </c>
      <c r="AU145" s="18" t="s">
        <v>82</v>
      </c>
    </row>
    <row r="146" spans="1:51" s="13" customFormat="1" ht="12">
      <c r="A146" s="13"/>
      <c r="B146" s="201"/>
      <c r="C146" s="13"/>
      <c r="D146" s="197" t="s">
        <v>120</v>
      </c>
      <c r="E146" s="202" t="s">
        <v>1</v>
      </c>
      <c r="F146" s="203" t="s">
        <v>121</v>
      </c>
      <c r="G146" s="13"/>
      <c r="H146" s="202" t="s">
        <v>1</v>
      </c>
      <c r="I146" s="204"/>
      <c r="J146" s="13"/>
      <c r="K146" s="13"/>
      <c r="L146" s="201"/>
      <c r="M146" s="205"/>
      <c r="N146" s="206"/>
      <c r="O146" s="206"/>
      <c r="P146" s="206"/>
      <c r="Q146" s="206"/>
      <c r="R146" s="206"/>
      <c r="S146" s="206"/>
      <c r="T146" s="20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02" t="s">
        <v>120</v>
      </c>
      <c r="AU146" s="202" t="s">
        <v>82</v>
      </c>
      <c r="AV146" s="13" t="s">
        <v>80</v>
      </c>
      <c r="AW146" s="13" t="s">
        <v>31</v>
      </c>
      <c r="AX146" s="13" t="s">
        <v>75</v>
      </c>
      <c r="AY146" s="202" t="s">
        <v>110</v>
      </c>
    </row>
    <row r="147" spans="1:51" s="14" customFormat="1" ht="12">
      <c r="A147" s="14"/>
      <c r="B147" s="208"/>
      <c r="C147" s="14"/>
      <c r="D147" s="197" t="s">
        <v>120</v>
      </c>
      <c r="E147" s="209" t="s">
        <v>1</v>
      </c>
      <c r="F147" s="210" t="s">
        <v>151</v>
      </c>
      <c r="G147" s="14"/>
      <c r="H147" s="211">
        <v>7.2</v>
      </c>
      <c r="I147" s="212"/>
      <c r="J147" s="14"/>
      <c r="K147" s="14"/>
      <c r="L147" s="208"/>
      <c r="M147" s="213"/>
      <c r="N147" s="214"/>
      <c r="O147" s="214"/>
      <c r="P147" s="214"/>
      <c r="Q147" s="214"/>
      <c r="R147" s="214"/>
      <c r="S147" s="214"/>
      <c r="T147" s="21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09" t="s">
        <v>120</v>
      </c>
      <c r="AU147" s="209" t="s">
        <v>82</v>
      </c>
      <c r="AV147" s="14" t="s">
        <v>82</v>
      </c>
      <c r="AW147" s="14" t="s">
        <v>31</v>
      </c>
      <c r="AX147" s="14" t="s">
        <v>75</v>
      </c>
      <c r="AY147" s="209" t="s">
        <v>110</v>
      </c>
    </row>
    <row r="148" spans="1:51" s="14" customFormat="1" ht="12">
      <c r="A148" s="14"/>
      <c r="B148" s="208"/>
      <c r="C148" s="14"/>
      <c r="D148" s="197" t="s">
        <v>120</v>
      </c>
      <c r="E148" s="209" t="s">
        <v>1</v>
      </c>
      <c r="F148" s="210" t="s">
        <v>152</v>
      </c>
      <c r="G148" s="14"/>
      <c r="H148" s="211">
        <v>2.7</v>
      </c>
      <c r="I148" s="212"/>
      <c r="J148" s="14"/>
      <c r="K148" s="14"/>
      <c r="L148" s="208"/>
      <c r="M148" s="213"/>
      <c r="N148" s="214"/>
      <c r="O148" s="214"/>
      <c r="P148" s="214"/>
      <c r="Q148" s="214"/>
      <c r="R148" s="214"/>
      <c r="S148" s="214"/>
      <c r="T148" s="21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09" t="s">
        <v>120</v>
      </c>
      <c r="AU148" s="209" t="s">
        <v>82</v>
      </c>
      <c r="AV148" s="14" t="s">
        <v>82</v>
      </c>
      <c r="AW148" s="14" t="s">
        <v>31</v>
      </c>
      <c r="AX148" s="14" t="s">
        <v>75</v>
      </c>
      <c r="AY148" s="209" t="s">
        <v>110</v>
      </c>
    </row>
    <row r="149" spans="1:51" s="14" customFormat="1" ht="12">
      <c r="A149" s="14"/>
      <c r="B149" s="208"/>
      <c r="C149" s="14"/>
      <c r="D149" s="197" t="s">
        <v>120</v>
      </c>
      <c r="E149" s="209" t="s">
        <v>1</v>
      </c>
      <c r="F149" s="210" t="s">
        <v>153</v>
      </c>
      <c r="G149" s="14"/>
      <c r="H149" s="211">
        <v>45</v>
      </c>
      <c r="I149" s="212"/>
      <c r="J149" s="14"/>
      <c r="K149" s="14"/>
      <c r="L149" s="208"/>
      <c r="M149" s="213"/>
      <c r="N149" s="214"/>
      <c r="O149" s="214"/>
      <c r="P149" s="214"/>
      <c r="Q149" s="214"/>
      <c r="R149" s="214"/>
      <c r="S149" s="214"/>
      <c r="T149" s="21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09" t="s">
        <v>120</v>
      </c>
      <c r="AU149" s="209" t="s">
        <v>82</v>
      </c>
      <c r="AV149" s="14" t="s">
        <v>82</v>
      </c>
      <c r="AW149" s="14" t="s">
        <v>31</v>
      </c>
      <c r="AX149" s="14" t="s">
        <v>75</v>
      </c>
      <c r="AY149" s="209" t="s">
        <v>110</v>
      </c>
    </row>
    <row r="150" spans="1:51" s="15" customFormat="1" ht="12">
      <c r="A150" s="15"/>
      <c r="B150" s="216"/>
      <c r="C150" s="15"/>
      <c r="D150" s="197" t="s">
        <v>120</v>
      </c>
      <c r="E150" s="217" t="s">
        <v>1</v>
      </c>
      <c r="F150" s="218" t="s">
        <v>125</v>
      </c>
      <c r="G150" s="15"/>
      <c r="H150" s="219">
        <v>54.9</v>
      </c>
      <c r="I150" s="220"/>
      <c r="J150" s="15"/>
      <c r="K150" s="15"/>
      <c r="L150" s="216"/>
      <c r="M150" s="221"/>
      <c r="N150" s="222"/>
      <c r="O150" s="222"/>
      <c r="P150" s="222"/>
      <c r="Q150" s="222"/>
      <c r="R150" s="222"/>
      <c r="S150" s="222"/>
      <c r="T150" s="223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17" t="s">
        <v>120</v>
      </c>
      <c r="AU150" s="217" t="s">
        <v>82</v>
      </c>
      <c r="AV150" s="15" t="s">
        <v>116</v>
      </c>
      <c r="AW150" s="15" t="s">
        <v>31</v>
      </c>
      <c r="AX150" s="15" t="s">
        <v>80</v>
      </c>
      <c r="AY150" s="217" t="s">
        <v>110</v>
      </c>
    </row>
    <row r="151" spans="1:65" s="2" customFormat="1" ht="21.75" customHeight="1">
      <c r="A151" s="37"/>
      <c r="B151" s="182"/>
      <c r="C151" s="183" t="s">
        <v>154</v>
      </c>
      <c r="D151" s="183" t="s">
        <v>112</v>
      </c>
      <c r="E151" s="184" t="s">
        <v>155</v>
      </c>
      <c r="F151" s="185" t="s">
        <v>156</v>
      </c>
      <c r="G151" s="186" t="s">
        <v>128</v>
      </c>
      <c r="H151" s="187">
        <v>45</v>
      </c>
      <c r="I151" s="188"/>
      <c r="J151" s="189">
        <f>ROUND(I151*H151,2)</f>
        <v>0</v>
      </c>
      <c r="K151" s="190"/>
      <c r="L151" s="38"/>
      <c r="M151" s="191" t="s">
        <v>1</v>
      </c>
      <c r="N151" s="192" t="s">
        <v>40</v>
      </c>
      <c r="O151" s="76"/>
      <c r="P151" s="193">
        <f>O151*H151</f>
        <v>0</v>
      </c>
      <c r="Q151" s="193">
        <v>0</v>
      </c>
      <c r="R151" s="193">
        <f>Q151*H151</f>
        <v>0</v>
      </c>
      <c r="S151" s="193">
        <v>0</v>
      </c>
      <c r="T151" s="194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95" t="s">
        <v>116</v>
      </c>
      <c r="AT151" s="195" t="s">
        <v>112</v>
      </c>
      <c r="AU151" s="195" t="s">
        <v>82</v>
      </c>
      <c r="AY151" s="18" t="s">
        <v>110</v>
      </c>
      <c r="BE151" s="196">
        <f>IF(N151="základní",J151,0)</f>
        <v>0</v>
      </c>
      <c r="BF151" s="196">
        <f>IF(N151="snížená",J151,0)</f>
        <v>0</v>
      </c>
      <c r="BG151" s="196">
        <f>IF(N151="zákl. přenesená",J151,0)</f>
        <v>0</v>
      </c>
      <c r="BH151" s="196">
        <f>IF(N151="sníž. přenesená",J151,0)</f>
        <v>0</v>
      </c>
      <c r="BI151" s="196">
        <f>IF(N151="nulová",J151,0)</f>
        <v>0</v>
      </c>
      <c r="BJ151" s="18" t="s">
        <v>80</v>
      </c>
      <c r="BK151" s="196">
        <f>ROUND(I151*H151,2)</f>
        <v>0</v>
      </c>
      <c r="BL151" s="18" t="s">
        <v>116</v>
      </c>
      <c r="BM151" s="195" t="s">
        <v>157</v>
      </c>
    </row>
    <row r="152" spans="1:47" s="2" customFormat="1" ht="12">
      <c r="A152" s="37"/>
      <c r="B152" s="38"/>
      <c r="C152" s="37"/>
      <c r="D152" s="197" t="s">
        <v>118</v>
      </c>
      <c r="E152" s="37"/>
      <c r="F152" s="198" t="s">
        <v>158</v>
      </c>
      <c r="G152" s="37"/>
      <c r="H152" s="37"/>
      <c r="I152" s="117"/>
      <c r="J152" s="37"/>
      <c r="K152" s="37"/>
      <c r="L152" s="38"/>
      <c r="M152" s="199"/>
      <c r="N152" s="200"/>
      <c r="O152" s="76"/>
      <c r="P152" s="76"/>
      <c r="Q152" s="76"/>
      <c r="R152" s="76"/>
      <c r="S152" s="76"/>
      <c r="T152" s="7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8" t="s">
        <v>118</v>
      </c>
      <c r="AU152" s="18" t="s">
        <v>82</v>
      </c>
    </row>
    <row r="153" spans="1:51" s="14" customFormat="1" ht="12">
      <c r="A153" s="14"/>
      <c r="B153" s="208"/>
      <c r="C153" s="14"/>
      <c r="D153" s="197" t="s">
        <v>120</v>
      </c>
      <c r="E153" s="209" t="s">
        <v>1</v>
      </c>
      <c r="F153" s="210" t="s">
        <v>159</v>
      </c>
      <c r="G153" s="14"/>
      <c r="H153" s="211">
        <v>45</v>
      </c>
      <c r="I153" s="212"/>
      <c r="J153" s="14"/>
      <c r="K153" s="14"/>
      <c r="L153" s="208"/>
      <c r="M153" s="213"/>
      <c r="N153" s="214"/>
      <c r="O153" s="214"/>
      <c r="P153" s="214"/>
      <c r="Q153" s="214"/>
      <c r="R153" s="214"/>
      <c r="S153" s="214"/>
      <c r="T153" s="215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09" t="s">
        <v>120</v>
      </c>
      <c r="AU153" s="209" t="s">
        <v>82</v>
      </c>
      <c r="AV153" s="14" t="s">
        <v>82</v>
      </c>
      <c r="AW153" s="14" t="s">
        <v>31</v>
      </c>
      <c r="AX153" s="14" t="s">
        <v>80</v>
      </c>
      <c r="AY153" s="209" t="s">
        <v>110</v>
      </c>
    </row>
    <row r="154" spans="1:65" s="2" customFormat="1" ht="16.5" customHeight="1">
      <c r="A154" s="37"/>
      <c r="B154" s="182"/>
      <c r="C154" s="183" t="s">
        <v>160</v>
      </c>
      <c r="D154" s="183" t="s">
        <v>112</v>
      </c>
      <c r="E154" s="184" t="s">
        <v>161</v>
      </c>
      <c r="F154" s="185" t="s">
        <v>162</v>
      </c>
      <c r="G154" s="186" t="s">
        <v>128</v>
      </c>
      <c r="H154" s="187">
        <v>6.2</v>
      </c>
      <c r="I154" s="188"/>
      <c r="J154" s="189">
        <f>ROUND(I154*H154,2)</f>
        <v>0</v>
      </c>
      <c r="K154" s="190"/>
      <c r="L154" s="38"/>
      <c r="M154" s="191" t="s">
        <v>1</v>
      </c>
      <c r="N154" s="192" t="s">
        <v>40</v>
      </c>
      <c r="O154" s="76"/>
      <c r="P154" s="193">
        <f>O154*H154</f>
        <v>0</v>
      </c>
      <c r="Q154" s="193">
        <v>0</v>
      </c>
      <c r="R154" s="193">
        <f>Q154*H154</f>
        <v>0</v>
      </c>
      <c r="S154" s="193">
        <v>0</v>
      </c>
      <c r="T154" s="194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95" t="s">
        <v>116</v>
      </c>
      <c r="AT154" s="195" t="s">
        <v>112</v>
      </c>
      <c r="AU154" s="195" t="s">
        <v>82</v>
      </c>
      <c r="AY154" s="18" t="s">
        <v>110</v>
      </c>
      <c r="BE154" s="196">
        <f>IF(N154="základní",J154,0)</f>
        <v>0</v>
      </c>
      <c r="BF154" s="196">
        <f>IF(N154="snížená",J154,0)</f>
        <v>0</v>
      </c>
      <c r="BG154" s="196">
        <f>IF(N154="zákl. přenesená",J154,0)</f>
        <v>0</v>
      </c>
      <c r="BH154" s="196">
        <f>IF(N154="sníž. přenesená",J154,0)</f>
        <v>0</v>
      </c>
      <c r="BI154" s="196">
        <f>IF(N154="nulová",J154,0)</f>
        <v>0</v>
      </c>
      <c r="BJ154" s="18" t="s">
        <v>80</v>
      </c>
      <c r="BK154" s="196">
        <f>ROUND(I154*H154,2)</f>
        <v>0</v>
      </c>
      <c r="BL154" s="18" t="s">
        <v>116</v>
      </c>
      <c r="BM154" s="195" t="s">
        <v>163</v>
      </c>
    </row>
    <row r="155" spans="1:47" s="2" customFormat="1" ht="12">
      <c r="A155" s="37"/>
      <c r="B155" s="38"/>
      <c r="C155" s="37"/>
      <c r="D155" s="197" t="s">
        <v>118</v>
      </c>
      <c r="E155" s="37"/>
      <c r="F155" s="198" t="s">
        <v>164</v>
      </c>
      <c r="G155" s="37"/>
      <c r="H155" s="37"/>
      <c r="I155" s="117"/>
      <c r="J155" s="37"/>
      <c r="K155" s="37"/>
      <c r="L155" s="38"/>
      <c r="M155" s="199"/>
      <c r="N155" s="200"/>
      <c r="O155" s="76"/>
      <c r="P155" s="76"/>
      <c r="Q155" s="76"/>
      <c r="R155" s="76"/>
      <c r="S155" s="76"/>
      <c r="T155" s="7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8" t="s">
        <v>118</v>
      </c>
      <c r="AU155" s="18" t="s">
        <v>82</v>
      </c>
    </row>
    <row r="156" spans="1:51" s="14" customFormat="1" ht="12">
      <c r="A156" s="14"/>
      <c r="B156" s="208"/>
      <c r="C156" s="14"/>
      <c r="D156" s="197" t="s">
        <v>120</v>
      </c>
      <c r="E156" s="209" t="s">
        <v>1</v>
      </c>
      <c r="F156" s="210" t="s">
        <v>165</v>
      </c>
      <c r="G156" s="14"/>
      <c r="H156" s="211">
        <v>6.2</v>
      </c>
      <c r="I156" s="212"/>
      <c r="J156" s="14"/>
      <c r="K156" s="14"/>
      <c r="L156" s="208"/>
      <c r="M156" s="213"/>
      <c r="N156" s="214"/>
      <c r="O156" s="214"/>
      <c r="P156" s="214"/>
      <c r="Q156" s="214"/>
      <c r="R156" s="214"/>
      <c r="S156" s="214"/>
      <c r="T156" s="215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09" t="s">
        <v>120</v>
      </c>
      <c r="AU156" s="209" t="s">
        <v>82</v>
      </c>
      <c r="AV156" s="14" t="s">
        <v>82</v>
      </c>
      <c r="AW156" s="14" t="s">
        <v>31</v>
      </c>
      <c r="AX156" s="14" t="s">
        <v>80</v>
      </c>
      <c r="AY156" s="209" t="s">
        <v>110</v>
      </c>
    </row>
    <row r="157" spans="1:65" s="2" customFormat="1" ht="16.5" customHeight="1">
      <c r="A157" s="37"/>
      <c r="B157" s="182"/>
      <c r="C157" s="183" t="s">
        <v>166</v>
      </c>
      <c r="D157" s="183" t="s">
        <v>112</v>
      </c>
      <c r="E157" s="184" t="s">
        <v>167</v>
      </c>
      <c r="F157" s="185" t="s">
        <v>168</v>
      </c>
      <c r="G157" s="186" t="s">
        <v>128</v>
      </c>
      <c r="H157" s="187">
        <v>5.76</v>
      </c>
      <c r="I157" s="188"/>
      <c r="J157" s="189">
        <f>ROUND(I157*H157,2)</f>
        <v>0</v>
      </c>
      <c r="K157" s="190"/>
      <c r="L157" s="38"/>
      <c r="M157" s="191" t="s">
        <v>1</v>
      </c>
      <c r="N157" s="192" t="s">
        <v>40</v>
      </c>
      <c r="O157" s="76"/>
      <c r="P157" s="193">
        <f>O157*H157</f>
        <v>0</v>
      </c>
      <c r="Q157" s="193">
        <v>0</v>
      </c>
      <c r="R157" s="193">
        <f>Q157*H157</f>
        <v>0</v>
      </c>
      <c r="S157" s="193">
        <v>0</v>
      </c>
      <c r="T157" s="194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95" t="s">
        <v>116</v>
      </c>
      <c r="AT157" s="195" t="s">
        <v>112</v>
      </c>
      <c r="AU157" s="195" t="s">
        <v>82</v>
      </c>
      <c r="AY157" s="18" t="s">
        <v>110</v>
      </c>
      <c r="BE157" s="196">
        <f>IF(N157="základní",J157,0)</f>
        <v>0</v>
      </c>
      <c r="BF157" s="196">
        <f>IF(N157="snížená",J157,0)</f>
        <v>0</v>
      </c>
      <c r="BG157" s="196">
        <f>IF(N157="zákl. přenesená",J157,0)</f>
        <v>0</v>
      </c>
      <c r="BH157" s="196">
        <f>IF(N157="sníž. přenesená",J157,0)</f>
        <v>0</v>
      </c>
      <c r="BI157" s="196">
        <f>IF(N157="nulová",J157,0)</f>
        <v>0</v>
      </c>
      <c r="BJ157" s="18" t="s">
        <v>80</v>
      </c>
      <c r="BK157" s="196">
        <f>ROUND(I157*H157,2)</f>
        <v>0</v>
      </c>
      <c r="BL157" s="18" t="s">
        <v>116</v>
      </c>
      <c r="BM157" s="195" t="s">
        <v>169</v>
      </c>
    </row>
    <row r="158" spans="1:47" s="2" customFormat="1" ht="12">
      <c r="A158" s="37"/>
      <c r="B158" s="38"/>
      <c r="C158" s="37"/>
      <c r="D158" s="197" t="s">
        <v>118</v>
      </c>
      <c r="E158" s="37"/>
      <c r="F158" s="198" t="s">
        <v>170</v>
      </c>
      <c r="G158" s="37"/>
      <c r="H158" s="37"/>
      <c r="I158" s="117"/>
      <c r="J158" s="37"/>
      <c r="K158" s="37"/>
      <c r="L158" s="38"/>
      <c r="M158" s="199"/>
      <c r="N158" s="200"/>
      <c r="O158" s="76"/>
      <c r="P158" s="76"/>
      <c r="Q158" s="76"/>
      <c r="R158" s="76"/>
      <c r="S158" s="76"/>
      <c r="T158" s="7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8" t="s">
        <v>118</v>
      </c>
      <c r="AU158" s="18" t="s">
        <v>82</v>
      </c>
    </row>
    <row r="159" spans="1:51" s="13" customFormat="1" ht="12">
      <c r="A159" s="13"/>
      <c r="B159" s="201"/>
      <c r="C159" s="13"/>
      <c r="D159" s="197" t="s">
        <v>120</v>
      </c>
      <c r="E159" s="202" t="s">
        <v>1</v>
      </c>
      <c r="F159" s="203" t="s">
        <v>171</v>
      </c>
      <c r="G159" s="13"/>
      <c r="H159" s="202" t="s">
        <v>1</v>
      </c>
      <c r="I159" s="204"/>
      <c r="J159" s="13"/>
      <c r="K159" s="13"/>
      <c r="L159" s="201"/>
      <c r="M159" s="205"/>
      <c r="N159" s="206"/>
      <c r="O159" s="206"/>
      <c r="P159" s="206"/>
      <c r="Q159" s="206"/>
      <c r="R159" s="206"/>
      <c r="S159" s="206"/>
      <c r="T159" s="20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02" t="s">
        <v>120</v>
      </c>
      <c r="AU159" s="202" t="s">
        <v>82</v>
      </c>
      <c r="AV159" s="13" t="s">
        <v>80</v>
      </c>
      <c r="AW159" s="13" t="s">
        <v>31</v>
      </c>
      <c r="AX159" s="13" t="s">
        <v>75</v>
      </c>
      <c r="AY159" s="202" t="s">
        <v>110</v>
      </c>
    </row>
    <row r="160" spans="1:51" s="14" customFormat="1" ht="12">
      <c r="A160" s="14"/>
      <c r="B160" s="208"/>
      <c r="C160" s="14"/>
      <c r="D160" s="197" t="s">
        <v>120</v>
      </c>
      <c r="E160" s="209" t="s">
        <v>1</v>
      </c>
      <c r="F160" s="210" t="s">
        <v>172</v>
      </c>
      <c r="G160" s="14"/>
      <c r="H160" s="211">
        <v>5.76</v>
      </c>
      <c r="I160" s="212"/>
      <c r="J160" s="14"/>
      <c r="K160" s="14"/>
      <c r="L160" s="208"/>
      <c r="M160" s="213"/>
      <c r="N160" s="214"/>
      <c r="O160" s="214"/>
      <c r="P160" s="214"/>
      <c r="Q160" s="214"/>
      <c r="R160" s="214"/>
      <c r="S160" s="214"/>
      <c r="T160" s="21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09" t="s">
        <v>120</v>
      </c>
      <c r="AU160" s="209" t="s">
        <v>82</v>
      </c>
      <c r="AV160" s="14" t="s">
        <v>82</v>
      </c>
      <c r="AW160" s="14" t="s">
        <v>31</v>
      </c>
      <c r="AX160" s="14" t="s">
        <v>80</v>
      </c>
      <c r="AY160" s="209" t="s">
        <v>110</v>
      </c>
    </row>
    <row r="161" spans="1:65" s="2" customFormat="1" ht="16.5" customHeight="1">
      <c r="A161" s="37"/>
      <c r="B161" s="182"/>
      <c r="C161" s="183" t="s">
        <v>173</v>
      </c>
      <c r="D161" s="183" t="s">
        <v>112</v>
      </c>
      <c r="E161" s="184" t="s">
        <v>174</v>
      </c>
      <c r="F161" s="185" t="s">
        <v>175</v>
      </c>
      <c r="G161" s="186" t="s">
        <v>115</v>
      </c>
      <c r="H161" s="187">
        <v>90</v>
      </c>
      <c r="I161" s="188"/>
      <c r="J161" s="189">
        <f>ROUND(I161*H161,2)</f>
        <v>0</v>
      </c>
      <c r="K161" s="190"/>
      <c r="L161" s="38"/>
      <c r="M161" s="191" t="s">
        <v>1</v>
      </c>
      <c r="N161" s="192" t="s">
        <v>40</v>
      </c>
      <c r="O161" s="76"/>
      <c r="P161" s="193">
        <f>O161*H161</f>
        <v>0</v>
      </c>
      <c r="Q161" s="193">
        <v>0</v>
      </c>
      <c r="R161" s="193">
        <f>Q161*H161</f>
        <v>0</v>
      </c>
      <c r="S161" s="193">
        <v>0</v>
      </c>
      <c r="T161" s="194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95" t="s">
        <v>116</v>
      </c>
      <c r="AT161" s="195" t="s">
        <v>112</v>
      </c>
      <c r="AU161" s="195" t="s">
        <v>82</v>
      </c>
      <c r="AY161" s="18" t="s">
        <v>110</v>
      </c>
      <c r="BE161" s="196">
        <f>IF(N161="základní",J161,0)</f>
        <v>0</v>
      </c>
      <c r="BF161" s="196">
        <f>IF(N161="snížená",J161,0)</f>
        <v>0</v>
      </c>
      <c r="BG161" s="196">
        <f>IF(N161="zákl. přenesená",J161,0)</f>
        <v>0</v>
      </c>
      <c r="BH161" s="196">
        <f>IF(N161="sníž. přenesená",J161,0)</f>
        <v>0</v>
      </c>
      <c r="BI161" s="196">
        <f>IF(N161="nulová",J161,0)</f>
        <v>0</v>
      </c>
      <c r="BJ161" s="18" t="s">
        <v>80</v>
      </c>
      <c r="BK161" s="196">
        <f>ROUND(I161*H161,2)</f>
        <v>0</v>
      </c>
      <c r="BL161" s="18" t="s">
        <v>116</v>
      </c>
      <c r="BM161" s="195" t="s">
        <v>176</v>
      </c>
    </row>
    <row r="162" spans="1:47" s="2" customFormat="1" ht="12">
      <c r="A162" s="37"/>
      <c r="B162" s="38"/>
      <c r="C162" s="37"/>
      <c r="D162" s="197" t="s">
        <v>118</v>
      </c>
      <c r="E162" s="37"/>
      <c r="F162" s="198" t="s">
        <v>177</v>
      </c>
      <c r="G162" s="37"/>
      <c r="H162" s="37"/>
      <c r="I162" s="117"/>
      <c r="J162" s="37"/>
      <c r="K162" s="37"/>
      <c r="L162" s="38"/>
      <c r="M162" s="199"/>
      <c r="N162" s="200"/>
      <c r="O162" s="76"/>
      <c r="P162" s="76"/>
      <c r="Q162" s="76"/>
      <c r="R162" s="76"/>
      <c r="S162" s="76"/>
      <c r="T162" s="7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8" t="s">
        <v>118</v>
      </c>
      <c r="AU162" s="18" t="s">
        <v>82</v>
      </c>
    </row>
    <row r="163" spans="1:51" s="14" customFormat="1" ht="12">
      <c r="A163" s="14"/>
      <c r="B163" s="208"/>
      <c r="C163" s="14"/>
      <c r="D163" s="197" t="s">
        <v>120</v>
      </c>
      <c r="E163" s="209" t="s">
        <v>1</v>
      </c>
      <c r="F163" s="210" t="s">
        <v>178</v>
      </c>
      <c r="G163" s="14"/>
      <c r="H163" s="211">
        <v>90</v>
      </c>
      <c r="I163" s="212"/>
      <c r="J163" s="14"/>
      <c r="K163" s="14"/>
      <c r="L163" s="208"/>
      <c r="M163" s="213"/>
      <c r="N163" s="214"/>
      <c r="O163" s="214"/>
      <c r="P163" s="214"/>
      <c r="Q163" s="214"/>
      <c r="R163" s="214"/>
      <c r="S163" s="214"/>
      <c r="T163" s="215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09" t="s">
        <v>120</v>
      </c>
      <c r="AU163" s="209" t="s">
        <v>82</v>
      </c>
      <c r="AV163" s="14" t="s">
        <v>82</v>
      </c>
      <c r="AW163" s="14" t="s">
        <v>31</v>
      </c>
      <c r="AX163" s="14" t="s">
        <v>80</v>
      </c>
      <c r="AY163" s="209" t="s">
        <v>110</v>
      </c>
    </row>
    <row r="164" spans="1:63" s="12" customFormat="1" ht="22.8" customHeight="1">
      <c r="A164" s="12"/>
      <c r="B164" s="169"/>
      <c r="C164" s="12"/>
      <c r="D164" s="170" t="s">
        <v>74</v>
      </c>
      <c r="E164" s="180" t="s">
        <v>146</v>
      </c>
      <c r="F164" s="180" t="s">
        <v>179</v>
      </c>
      <c r="G164" s="12"/>
      <c r="H164" s="12"/>
      <c r="I164" s="172"/>
      <c r="J164" s="181">
        <f>BK164</f>
        <v>0</v>
      </c>
      <c r="K164" s="12"/>
      <c r="L164" s="169"/>
      <c r="M164" s="174"/>
      <c r="N164" s="175"/>
      <c r="O164" s="175"/>
      <c r="P164" s="176">
        <f>SUM(P165:P214)</f>
        <v>0</v>
      </c>
      <c r="Q164" s="175"/>
      <c r="R164" s="176">
        <f>SUM(R165:R214)</f>
        <v>0</v>
      </c>
      <c r="S164" s="175"/>
      <c r="T164" s="177">
        <f>SUM(T165:T214)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170" t="s">
        <v>80</v>
      </c>
      <c r="AT164" s="178" t="s">
        <v>74</v>
      </c>
      <c r="AU164" s="178" t="s">
        <v>80</v>
      </c>
      <c r="AY164" s="170" t="s">
        <v>110</v>
      </c>
      <c r="BK164" s="179">
        <f>SUM(BK165:BK214)</f>
        <v>0</v>
      </c>
    </row>
    <row r="165" spans="1:65" s="2" customFormat="1" ht="21.75" customHeight="1">
      <c r="A165" s="37"/>
      <c r="B165" s="182"/>
      <c r="C165" s="183" t="s">
        <v>180</v>
      </c>
      <c r="D165" s="183" t="s">
        <v>112</v>
      </c>
      <c r="E165" s="184" t="s">
        <v>181</v>
      </c>
      <c r="F165" s="185" t="s">
        <v>182</v>
      </c>
      <c r="G165" s="186" t="s">
        <v>115</v>
      </c>
      <c r="H165" s="187">
        <v>95.4</v>
      </c>
      <c r="I165" s="188"/>
      <c r="J165" s="189">
        <f>ROUND(I165*H165,2)</f>
        <v>0</v>
      </c>
      <c r="K165" s="190"/>
      <c r="L165" s="38"/>
      <c r="M165" s="191" t="s">
        <v>1</v>
      </c>
      <c r="N165" s="192" t="s">
        <v>40</v>
      </c>
      <c r="O165" s="76"/>
      <c r="P165" s="193">
        <f>O165*H165</f>
        <v>0</v>
      </c>
      <c r="Q165" s="193">
        <v>0</v>
      </c>
      <c r="R165" s="193">
        <f>Q165*H165</f>
        <v>0</v>
      </c>
      <c r="S165" s="193">
        <v>0</v>
      </c>
      <c r="T165" s="194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95" t="s">
        <v>116</v>
      </c>
      <c r="AT165" s="195" t="s">
        <v>112</v>
      </c>
      <c r="AU165" s="195" t="s">
        <v>82</v>
      </c>
      <c r="AY165" s="18" t="s">
        <v>110</v>
      </c>
      <c r="BE165" s="196">
        <f>IF(N165="základní",J165,0)</f>
        <v>0</v>
      </c>
      <c r="BF165" s="196">
        <f>IF(N165="snížená",J165,0)</f>
        <v>0</v>
      </c>
      <c r="BG165" s="196">
        <f>IF(N165="zákl. přenesená",J165,0)</f>
        <v>0</v>
      </c>
      <c r="BH165" s="196">
        <f>IF(N165="sníž. přenesená",J165,0)</f>
        <v>0</v>
      </c>
      <c r="BI165" s="196">
        <f>IF(N165="nulová",J165,0)</f>
        <v>0</v>
      </c>
      <c r="BJ165" s="18" t="s">
        <v>80</v>
      </c>
      <c r="BK165" s="196">
        <f>ROUND(I165*H165,2)</f>
        <v>0</v>
      </c>
      <c r="BL165" s="18" t="s">
        <v>116</v>
      </c>
      <c r="BM165" s="195" t="s">
        <v>183</v>
      </c>
    </row>
    <row r="166" spans="1:47" s="2" customFormat="1" ht="12">
      <c r="A166" s="37"/>
      <c r="B166" s="38"/>
      <c r="C166" s="37"/>
      <c r="D166" s="197" t="s">
        <v>118</v>
      </c>
      <c r="E166" s="37"/>
      <c r="F166" s="198" t="s">
        <v>184</v>
      </c>
      <c r="G166" s="37"/>
      <c r="H166" s="37"/>
      <c r="I166" s="117"/>
      <c r="J166" s="37"/>
      <c r="K166" s="37"/>
      <c r="L166" s="38"/>
      <c r="M166" s="199"/>
      <c r="N166" s="200"/>
      <c r="O166" s="76"/>
      <c r="P166" s="76"/>
      <c r="Q166" s="76"/>
      <c r="R166" s="76"/>
      <c r="S166" s="76"/>
      <c r="T166" s="7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8" t="s">
        <v>118</v>
      </c>
      <c r="AU166" s="18" t="s">
        <v>82</v>
      </c>
    </row>
    <row r="167" spans="1:51" s="14" customFormat="1" ht="12">
      <c r="A167" s="14"/>
      <c r="B167" s="208"/>
      <c r="C167" s="14"/>
      <c r="D167" s="197" t="s">
        <v>120</v>
      </c>
      <c r="E167" s="209" t="s">
        <v>1</v>
      </c>
      <c r="F167" s="210" t="s">
        <v>185</v>
      </c>
      <c r="G167" s="14"/>
      <c r="H167" s="211">
        <v>5.4</v>
      </c>
      <c r="I167" s="212"/>
      <c r="J167" s="14"/>
      <c r="K167" s="14"/>
      <c r="L167" s="208"/>
      <c r="M167" s="213"/>
      <c r="N167" s="214"/>
      <c r="O167" s="214"/>
      <c r="P167" s="214"/>
      <c r="Q167" s="214"/>
      <c r="R167" s="214"/>
      <c r="S167" s="214"/>
      <c r="T167" s="215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09" t="s">
        <v>120</v>
      </c>
      <c r="AU167" s="209" t="s">
        <v>82</v>
      </c>
      <c r="AV167" s="14" t="s">
        <v>82</v>
      </c>
      <c r="AW167" s="14" t="s">
        <v>31</v>
      </c>
      <c r="AX167" s="14" t="s">
        <v>75</v>
      </c>
      <c r="AY167" s="209" t="s">
        <v>110</v>
      </c>
    </row>
    <row r="168" spans="1:51" s="14" customFormat="1" ht="12">
      <c r="A168" s="14"/>
      <c r="B168" s="208"/>
      <c r="C168" s="14"/>
      <c r="D168" s="197" t="s">
        <v>120</v>
      </c>
      <c r="E168" s="209" t="s">
        <v>1</v>
      </c>
      <c r="F168" s="210" t="s">
        <v>186</v>
      </c>
      <c r="G168" s="14"/>
      <c r="H168" s="211">
        <v>90</v>
      </c>
      <c r="I168" s="212"/>
      <c r="J168" s="14"/>
      <c r="K168" s="14"/>
      <c r="L168" s="208"/>
      <c r="M168" s="213"/>
      <c r="N168" s="214"/>
      <c r="O168" s="214"/>
      <c r="P168" s="214"/>
      <c r="Q168" s="214"/>
      <c r="R168" s="214"/>
      <c r="S168" s="214"/>
      <c r="T168" s="215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09" t="s">
        <v>120</v>
      </c>
      <c r="AU168" s="209" t="s">
        <v>82</v>
      </c>
      <c r="AV168" s="14" t="s">
        <v>82</v>
      </c>
      <c r="AW168" s="14" t="s">
        <v>31</v>
      </c>
      <c r="AX168" s="14" t="s">
        <v>75</v>
      </c>
      <c r="AY168" s="209" t="s">
        <v>110</v>
      </c>
    </row>
    <row r="169" spans="1:51" s="15" customFormat="1" ht="12">
      <c r="A169" s="15"/>
      <c r="B169" s="216"/>
      <c r="C169" s="15"/>
      <c r="D169" s="197" t="s">
        <v>120</v>
      </c>
      <c r="E169" s="217" t="s">
        <v>1</v>
      </c>
      <c r="F169" s="218" t="s">
        <v>125</v>
      </c>
      <c r="G169" s="15"/>
      <c r="H169" s="219">
        <v>95.4</v>
      </c>
      <c r="I169" s="220"/>
      <c r="J169" s="15"/>
      <c r="K169" s="15"/>
      <c r="L169" s="216"/>
      <c r="M169" s="221"/>
      <c r="N169" s="222"/>
      <c r="O169" s="222"/>
      <c r="P169" s="222"/>
      <c r="Q169" s="222"/>
      <c r="R169" s="222"/>
      <c r="S169" s="222"/>
      <c r="T169" s="223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17" t="s">
        <v>120</v>
      </c>
      <c r="AU169" s="217" t="s">
        <v>82</v>
      </c>
      <c r="AV169" s="15" t="s">
        <v>116</v>
      </c>
      <c r="AW169" s="15" t="s">
        <v>31</v>
      </c>
      <c r="AX169" s="15" t="s">
        <v>80</v>
      </c>
      <c r="AY169" s="217" t="s">
        <v>110</v>
      </c>
    </row>
    <row r="170" spans="1:65" s="2" customFormat="1" ht="21.75" customHeight="1">
      <c r="A170" s="37"/>
      <c r="B170" s="182"/>
      <c r="C170" s="183" t="s">
        <v>187</v>
      </c>
      <c r="D170" s="183" t="s">
        <v>112</v>
      </c>
      <c r="E170" s="184" t="s">
        <v>188</v>
      </c>
      <c r="F170" s="185" t="s">
        <v>189</v>
      </c>
      <c r="G170" s="186" t="s">
        <v>115</v>
      </c>
      <c r="H170" s="187">
        <v>90</v>
      </c>
      <c r="I170" s="188"/>
      <c r="J170" s="189">
        <f>ROUND(I170*H170,2)</f>
        <v>0</v>
      </c>
      <c r="K170" s="190"/>
      <c r="L170" s="38"/>
      <c r="M170" s="191" t="s">
        <v>1</v>
      </c>
      <c r="N170" s="192" t="s">
        <v>40</v>
      </c>
      <c r="O170" s="76"/>
      <c r="P170" s="193">
        <f>O170*H170</f>
        <v>0</v>
      </c>
      <c r="Q170" s="193">
        <v>0</v>
      </c>
      <c r="R170" s="193">
        <f>Q170*H170</f>
        <v>0</v>
      </c>
      <c r="S170" s="193">
        <v>0</v>
      </c>
      <c r="T170" s="194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95" t="s">
        <v>116</v>
      </c>
      <c r="AT170" s="195" t="s">
        <v>112</v>
      </c>
      <c r="AU170" s="195" t="s">
        <v>82</v>
      </c>
      <c r="AY170" s="18" t="s">
        <v>110</v>
      </c>
      <c r="BE170" s="196">
        <f>IF(N170="základní",J170,0)</f>
        <v>0</v>
      </c>
      <c r="BF170" s="196">
        <f>IF(N170="snížená",J170,0)</f>
        <v>0</v>
      </c>
      <c r="BG170" s="196">
        <f>IF(N170="zákl. přenesená",J170,0)</f>
        <v>0</v>
      </c>
      <c r="BH170" s="196">
        <f>IF(N170="sníž. přenesená",J170,0)</f>
        <v>0</v>
      </c>
      <c r="BI170" s="196">
        <f>IF(N170="nulová",J170,0)</f>
        <v>0</v>
      </c>
      <c r="BJ170" s="18" t="s">
        <v>80</v>
      </c>
      <c r="BK170" s="196">
        <f>ROUND(I170*H170,2)</f>
        <v>0</v>
      </c>
      <c r="BL170" s="18" t="s">
        <v>116</v>
      </c>
      <c r="BM170" s="195" t="s">
        <v>190</v>
      </c>
    </row>
    <row r="171" spans="1:47" s="2" customFormat="1" ht="12">
      <c r="A171" s="37"/>
      <c r="B171" s="38"/>
      <c r="C171" s="37"/>
      <c r="D171" s="197" t="s">
        <v>118</v>
      </c>
      <c r="E171" s="37"/>
      <c r="F171" s="198" t="s">
        <v>184</v>
      </c>
      <c r="G171" s="37"/>
      <c r="H171" s="37"/>
      <c r="I171" s="117"/>
      <c r="J171" s="37"/>
      <c r="K171" s="37"/>
      <c r="L171" s="38"/>
      <c r="M171" s="199"/>
      <c r="N171" s="200"/>
      <c r="O171" s="76"/>
      <c r="P171" s="76"/>
      <c r="Q171" s="76"/>
      <c r="R171" s="76"/>
      <c r="S171" s="76"/>
      <c r="T171" s="7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8" t="s">
        <v>118</v>
      </c>
      <c r="AU171" s="18" t="s">
        <v>82</v>
      </c>
    </row>
    <row r="172" spans="1:51" s="13" customFormat="1" ht="12">
      <c r="A172" s="13"/>
      <c r="B172" s="201"/>
      <c r="C172" s="13"/>
      <c r="D172" s="197" t="s">
        <v>120</v>
      </c>
      <c r="E172" s="202" t="s">
        <v>1</v>
      </c>
      <c r="F172" s="203" t="s">
        <v>191</v>
      </c>
      <c r="G172" s="13"/>
      <c r="H172" s="202" t="s">
        <v>1</v>
      </c>
      <c r="I172" s="204"/>
      <c r="J172" s="13"/>
      <c r="K172" s="13"/>
      <c r="L172" s="201"/>
      <c r="M172" s="205"/>
      <c r="N172" s="206"/>
      <c r="O172" s="206"/>
      <c r="P172" s="206"/>
      <c r="Q172" s="206"/>
      <c r="R172" s="206"/>
      <c r="S172" s="206"/>
      <c r="T172" s="20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02" t="s">
        <v>120</v>
      </c>
      <c r="AU172" s="202" t="s">
        <v>82</v>
      </c>
      <c r="AV172" s="13" t="s">
        <v>80</v>
      </c>
      <c r="AW172" s="13" t="s">
        <v>31</v>
      </c>
      <c r="AX172" s="13" t="s">
        <v>75</v>
      </c>
      <c r="AY172" s="202" t="s">
        <v>110</v>
      </c>
    </row>
    <row r="173" spans="1:51" s="14" customFormat="1" ht="12">
      <c r="A173" s="14"/>
      <c r="B173" s="208"/>
      <c r="C173" s="14"/>
      <c r="D173" s="197" t="s">
        <v>120</v>
      </c>
      <c r="E173" s="209" t="s">
        <v>1</v>
      </c>
      <c r="F173" s="210" t="s">
        <v>192</v>
      </c>
      <c r="G173" s="14"/>
      <c r="H173" s="211">
        <v>90</v>
      </c>
      <c r="I173" s="212"/>
      <c r="J173" s="14"/>
      <c r="K173" s="14"/>
      <c r="L173" s="208"/>
      <c r="M173" s="213"/>
      <c r="N173" s="214"/>
      <c r="O173" s="214"/>
      <c r="P173" s="214"/>
      <c r="Q173" s="214"/>
      <c r="R173" s="214"/>
      <c r="S173" s="214"/>
      <c r="T173" s="215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09" t="s">
        <v>120</v>
      </c>
      <c r="AU173" s="209" t="s">
        <v>82</v>
      </c>
      <c r="AV173" s="14" t="s">
        <v>82</v>
      </c>
      <c r="AW173" s="14" t="s">
        <v>31</v>
      </c>
      <c r="AX173" s="14" t="s">
        <v>75</v>
      </c>
      <c r="AY173" s="209" t="s">
        <v>110</v>
      </c>
    </row>
    <row r="174" spans="1:51" s="15" customFormat="1" ht="12">
      <c r="A174" s="15"/>
      <c r="B174" s="216"/>
      <c r="C174" s="15"/>
      <c r="D174" s="197" t="s">
        <v>120</v>
      </c>
      <c r="E174" s="217" t="s">
        <v>1</v>
      </c>
      <c r="F174" s="218" t="s">
        <v>125</v>
      </c>
      <c r="G174" s="15"/>
      <c r="H174" s="219">
        <v>90</v>
      </c>
      <c r="I174" s="220"/>
      <c r="J174" s="15"/>
      <c r="K174" s="15"/>
      <c r="L174" s="216"/>
      <c r="M174" s="221"/>
      <c r="N174" s="222"/>
      <c r="O174" s="222"/>
      <c r="P174" s="222"/>
      <c r="Q174" s="222"/>
      <c r="R174" s="222"/>
      <c r="S174" s="222"/>
      <c r="T174" s="223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17" t="s">
        <v>120</v>
      </c>
      <c r="AU174" s="217" t="s">
        <v>82</v>
      </c>
      <c r="AV174" s="15" t="s">
        <v>116</v>
      </c>
      <c r="AW174" s="15" t="s">
        <v>31</v>
      </c>
      <c r="AX174" s="15" t="s">
        <v>80</v>
      </c>
      <c r="AY174" s="217" t="s">
        <v>110</v>
      </c>
    </row>
    <row r="175" spans="1:65" s="2" customFormat="1" ht="21.75" customHeight="1">
      <c r="A175" s="37"/>
      <c r="B175" s="182"/>
      <c r="C175" s="183" t="s">
        <v>193</v>
      </c>
      <c r="D175" s="183" t="s">
        <v>112</v>
      </c>
      <c r="E175" s="184" t="s">
        <v>194</v>
      </c>
      <c r="F175" s="185" t="s">
        <v>195</v>
      </c>
      <c r="G175" s="186" t="s">
        <v>115</v>
      </c>
      <c r="H175" s="187">
        <v>100</v>
      </c>
      <c r="I175" s="188"/>
      <c r="J175" s="189">
        <f>ROUND(I175*H175,2)</f>
        <v>0</v>
      </c>
      <c r="K175" s="190"/>
      <c r="L175" s="38"/>
      <c r="M175" s="191" t="s">
        <v>1</v>
      </c>
      <c r="N175" s="192" t="s">
        <v>40</v>
      </c>
      <c r="O175" s="76"/>
      <c r="P175" s="193">
        <f>O175*H175</f>
        <v>0</v>
      </c>
      <c r="Q175" s="193">
        <v>0</v>
      </c>
      <c r="R175" s="193">
        <f>Q175*H175</f>
        <v>0</v>
      </c>
      <c r="S175" s="193">
        <v>0</v>
      </c>
      <c r="T175" s="194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95" t="s">
        <v>116</v>
      </c>
      <c r="AT175" s="195" t="s">
        <v>112</v>
      </c>
      <c r="AU175" s="195" t="s">
        <v>82</v>
      </c>
      <c r="AY175" s="18" t="s">
        <v>110</v>
      </c>
      <c r="BE175" s="196">
        <f>IF(N175="základní",J175,0)</f>
        <v>0</v>
      </c>
      <c r="BF175" s="196">
        <f>IF(N175="snížená",J175,0)</f>
        <v>0</v>
      </c>
      <c r="BG175" s="196">
        <f>IF(N175="zákl. přenesená",J175,0)</f>
        <v>0</v>
      </c>
      <c r="BH175" s="196">
        <f>IF(N175="sníž. přenesená",J175,0)</f>
        <v>0</v>
      </c>
      <c r="BI175" s="196">
        <f>IF(N175="nulová",J175,0)</f>
        <v>0</v>
      </c>
      <c r="BJ175" s="18" t="s">
        <v>80</v>
      </c>
      <c r="BK175" s="196">
        <f>ROUND(I175*H175,2)</f>
        <v>0</v>
      </c>
      <c r="BL175" s="18" t="s">
        <v>116</v>
      </c>
      <c r="BM175" s="195" t="s">
        <v>196</v>
      </c>
    </row>
    <row r="176" spans="1:47" s="2" customFormat="1" ht="12">
      <c r="A176" s="37"/>
      <c r="B176" s="38"/>
      <c r="C176" s="37"/>
      <c r="D176" s="197" t="s">
        <v>118</v>
      </c>
      <c r="E176" s="37"/>
      <c r="F176" s="198" t="s">
        <v>197</v>
      </c>
      <c r="G176" s="37"/>
      <c r="H176" s="37"/>
      <c r="I176" s="117"/>
      <c r="J176" s="37"/>
      <c r="K176" s="37"/>
      <c r="L176" s="38"/>
      <c r="M176" s="199"/>
      <c r="N176" s="200"/>
      <c r="O176" s="76"/>
      <c r="P176" s="76"/>
      <c r="Q176" s="76"/>
      <c r="R176" s="76"/>
      <c r="S176" s="76"/>
      <c r="T176" s="7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8" t="s">
        <v>118</v>
      </c>
      <c r="AU176" s="18" t="s">
        <v>82</v>
      </c>
    </row>
    <row r="177" spans="1:51" s="13" customFormat="1" ht="12">
      <c r="A177" s="13"/>
      <c r="B177" s="201"/>
      <c r="C177" s="13"/>
      <c r="D177" s="197" t="s">
        <v>120</v>
      </c>
      <c r="E177" s="202" t="s">
        <v>1</v>
      </c>
      <c r="F177" s="203" t="s">
        <v>198</v>
      </c>
      <c r="G177" s="13"/>
      <c r="H177" s="202" t="s">
        <v>1</v>
      </c>
      <c r="I177" s="204"/>
      <c r="J177" s="13"/>
      <c r="K177" s="13"/>
      <c r="L177" s="201"/>
      <c r="M177" s="205"/>
      <c r="N177" s="206"/>
      <c r="O177" s="206"/>
      <c r="P177" s="206"/>
      <c r="Q177" s="206"/>
      <c r="R177" s="206"/>
      <c r="S177" s="206"/>
      <c r="T177" s="207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02" t="s">
        <v>120</v>
      </c>
      <c r="AU177" s="202" t="s">
        <v>82</v>
      </c>
      <c r="AV177" s="13" t="s">
        <v>80</v>
      </c>
      <c r="AW177" s="13" t="s">
        <v>31</v>
      </c>
      <c r="AX177" s="13" t="s">
        <v>75</v>
      </c>
      <c r="AY177" s="202" t="s">
        <v>110</v>
      </c>
    </row>
    <row r="178" spans="1:51" s="14" customFormat="1" ht="12">
      <c r="A178" s="14"/>
      <c r="B178" s="208"/>
      <c r="C178" s="14"/>
      <c r="D178" s="197" t="s">
        <v>120</v>
      </c>
      <c r="E178" s="209" t="s">
        <v>1</v>
      </c>
      <c r="F178" s="210" t="s">
        <v>122</v>
      </c>
      <c r="G178" s="14"/>
      <c r="H178" s="211">
        <v>30</v>
      </c>
      <c r="I178" s="212"/>
      <c r="J178" s="14"/>
      <c r="K178" s="14"/>
      <c r="L178" s="208"/>
      <c r="M178" s="213"/>
      <c r="N178" s="214"/>
      <c r="O178" s="214"/>
      <c r="P178" s="214"/>
      <c r="Q178" s="214"/>
      <c r="R178" s="214"/>
      <c r="S178" s="214"/>
      <c r="T178" s="21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09" t="s">
        <v>120</v>
      </c>
      <c r="AU178" s="209" t="s">
        <v>82</v>
      </c>
      <c r="AV178" s="14" t="s">
        <v>82</v>
      </c>
      <c r="AW178" s="14" t="s">
        <v>31</v>
      </c>
      <c r="AX178" s="14" t="s">
        <v>75</v>
      </c>
      <c r="AY178" s="209" t="s">
        <v>110</v>
      </c>
    </row>
    <row r="179" spans="1:51" s="14" customFormat="1" ht="12">
      <c r="A179" s="14"/>
      <c r="B179" s="208"/>
      <c r="C179" s="14"/>
      <c r="D179" s="197" t="s">
        <v>120</v>
      </c>
      <c r="E179" s="209" t="s">
        <v>1</v>
      </c>
      <c r="F179" s="210" t="s">
        <v>123</v>
      </c>
      <c r="G179" s="14"/>
      <c r="H179" s="211">
        <v>37.5</v>
      </c>
      <c r="I179" s="212"/>
      <c r="J179" s="14"/>
      <c r="K179" s="14"/>
      <c r="L179" s="208"/>
      <c r="M179" s="213"/>
      <c r="N179" s="214"/>
      <c r="O179" s="214"/>
      <c r="P179" s="214"/>
      <c r="Q179" s="214"/>
      <c r="R179" s="214"/>
      <c r="S179" s="214"/>
      <c r="T179" s="215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09" t="s">
        <v>120</v>
      </c>
      <c r="AU179" s="209" t="s">
        <v>82</v>
      </c>
      <c r="AV179" s="14" t="s">
        <v>82</v>
      </c>
      <c r="AW179" s="14" t="s">
        <v>31</v>
      </c>
      <c r="AX179" s="14" t="s">
        <v>75</v>
      </c>
      <c r="AY179" s="209" t="s">
        <v>110</v>
      </c>
    </row>
    <row r="180" spans="1:51" s="14" customFormat="1" ht="12">
      <c r="A180" s="14"/>
      <c r="B180" s="208"/>
      <c r="C180" s="14"/>
      <c r="D180" s="197" t="s">
        <v>120</v>
      </c>
      <c r="E180" s="209" t="s">
        <v>1</v>
      </c>
      <c r="F180" s="210" t="s">
        <v>124</v>
      </c>
      <c r="G180" s="14"/>
      <c r="H180" s="211">
        <v>32.5</v>
      </c>
      <c r="I180" s="212"/>
      <c r="J180" s="14"/>
      <c r="K180" s="14"/>
      <c r="L180" s="208"/>
      <c r="M180" s="213"/>
      <c r="N180" s="214"/>
      <c r="O180" s="214"/>
      <c r="P180" s="214"/>
      <c r="Q180" s="214"/>
      <c r="R180" s="214"/>
      <c r="S180" s="214"/>
      <c r="T180" s="215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09" t="s">
        <v>120</v>
      </c>
      <c r="AU180" s="209" t="s">
        <v>82</v>
      </c>
      <c r="AV180" s="14" t="s">
        <v>82</v>
      </c>
      <c r="AW180" s="14" t="s">
        <v>31</v>
      </c>
      <c r="AX180" s="14" t="s">
        <v>75</v>
      </c>
      <c r="AY180" s="209" t="s">
        <v>110</v>
      </c>
    </row>
    <row r="181" spans="1:51" s="15" customFormat="1" ht="12">
      <c r="A181" s="15"/>
      <c r="B181" s="216"/>
      <c r="C181" s="15"/>
      <c r="D181" s="197" t="s">
        <v>120</v>
      </c>
      <c r="E181" s="217" t="s">
        <v>1</v>
      </c>
      <c r="F181" s="218" t="s">
        <v>125</v>
      </c>
      <c r="G181" s="15"/>
      <c r="H181" s="219">
        <v>100</v>
      </c>
      <c r="I181" s="220"/>
      <c r="J181" s="15"/>
      <c r="K181" s="15"/>
      <c r="L181" s="216"/>
      <c r="M181" s="221"/>
      <c r="N181" s="222"/>
      <c r="O181" s="222"/>
      <c r="P181" s="222"/>
      <c r="Q181" s="222"/>
      <c r="R181" s="222"/>
      <c r="S181" s="222"/>
      <c r="T181" s="223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17" t="s">
        <v>120</v>
      </c>
      <c r="AU181" s="217" t="s">
        <v>82</v>
      </c>
      <c r="AV181" s="15" t="s">
        <v>116</v>
      </c>
      <c r="AW181" s="15" t="s">
        <v>31</v>
      </c>
      <c r="AX181" s="15" t="s">
        <v>80</v>
      </c>
      <c r="AY181" s="217" t="s">
        <v>110</v>
      </c>
    </row>
    <row r="182" spans="1:65" s="2" customFormat="1" ht="16.5" customHeight="1">
      <c r="A182" s="37"/>
      <c r="B182" s="182"/>
      <c r="C182" s="183" t="s">
        <v>199</v>
      </c>
      <c r="D182" s="183" t="s">
        <v>112</v>
      </c>
      <c r="E182" s="184" t="s">
        <v>200</v>
      </c>
      <c r="F182" s="185" t="s">
        <v>201</v>
      </c>
      <c r="G182" s="186" t="s">
        <v>115</v>
      </c>
      <c r="H182" s="187">
        <v>90</v>
      </c>
      <c r="I182" s="188"/>
      <c r="J182" s="189">
        <f>ROUND(I182*H182,2)</f>
        <v>0</v>
      </c>
      <c r="K182" s="190"/>
      <c r="L182" s="38"/>
      <c r="M182" s="191" t="s">
        <v>1</v>
      </c>
      <c r="N182" s="192" t="s">
        <v>40</v>
      </c>
      <c r="O182" s="76"/>
      <c r="P182" s="193">
        <f>O182*H182</f>
        <v>0</v>
      </c>
      <c r="Q182" s="193">
        <v>0</v>
      </c>
      <c r="R182" s="193">
        <f>Q182*H182</f>
        <v>0</v>
      </c>
      <c r="S182" s="193">
        <v>0</v>
      </c>
      <c r="T182" s="194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95" t="s">
        <v>116</v>
      </c>
      <c r="AT182" s="195" t="s">
        <v>112</v>
      </c>
      <c r="AU182" s="195" t="s">
        <v>82</v>
      </c>
      <c r="AY182" s="18" t="s">
        <v>110</v>
      </c>
      <c r="BE182" s="196">
        <f>IF(N182="základní",J182,0)</f>
        <v>0</v>
      </c>
      <c r="BF182" s="196">
        <f>IF(N182="snížená",J182,0)</f>
        <v>0</v>
      </c>
      <c r="BG182" s="196">
        <f>IF(N182="zákl. přenesená",J182,0)</f>
        <v>0</v>
      </c>
      <c r="BH182" s="196">
        <f>IF(N182="sníž. přenesená",J182,0)</f>
        <v>0</v>
      </c>
      <c r="BI182" s="196">
        <f>IF(N182="nulová",J182,0)</f>
        <v>0</v>
      </c>
      <c r="BJ182" s="18" t="s">
        <v>80</v>
      </c>
      <c r="BK182" s="196">
        <f>ROUND(I182*H182,2)</f>
        <v>0</v>
      </c>
      <c r="BL182" s="18" t="s">
        <v>116</v>
      </c>
      <c r="BM182" s="195" t="s">
        <v>202</v>
      </c>
    </row>
    <row r="183" spans="1:47" s="2" customFormat="1" ht="12">
      <c r="A183" s="37"/>
      <c r="B183" s="38"/>
      <c r="C183" s="37"/>
      <c r="D183" s="197" t="s">
        <v>118</v>
      </c>
      <c r="E183" s="37"/>
      <c r="F183" s="198" t="s">
        <v>203</v>
      </c>
      <c r="G183" s="37"/>
      <c r="H183" s="37"/>
      <c r="I183" s="117"/>
      <c r="J183" s="37"/>
      <c r="K183" s="37"/>
      <c r="L183" s="38"/>
      <c r="M183" s="199"/>
      <c r="N183" s="200"/>
      <c r="O183" s="76"/>
      <c r="P183" s="76"/>
      <c r="Q183" s="76"/>
      <c r="R183" s="76"/>
      <c r="S183" s="76"/>
      <c r="T183" s="7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8" t="s">
        <v>118</v>
      </c>
      <c r="AU183" s="18" t="s">
        <v>82</v>
      </c>
    </row>
    <row r="184" spans="1:51" s="14" customFormat="1" ht="12">
      <c r="A184" s="14"/>
      <c r="B184" s="208"/>
      <c r="C184" s="14"/>
      <c r="D184" s="197" t="s">
        <v>120</v>
      </c>
      <c r="E184" s="209" t="s">
        <v>1</v>
      </c>
      <c r="F184" s="210" t="s">
        <v>204</v>
      </c>
      <c r="G184" s="14"/>
      <c r="H184" s="211">
        <v>90</v>
      </c>
      <c r="I184" s="212"/>
      <c r="J184" s="14"/>
      <c r="K184" s="14"/>
      <c r="L184" s="208"/>
      <c r="M184" s="213"/>
      <c r="N184" s="214"/>
      <c r="O184" s="214"/>
      <c r="P184" s="214"/>
      <c r="Q184" s="214"/>
      <c r="R184" s="214"/>
      <c r="S184" s="214"/>
      <c r="T184" s="215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09" t="s">
        <v>120</v>
      </c>
      <c r="AU184" s="209" t="s">
        <v>82</v>
      </c>
      <c r="AV184" s="14" t="s">
        <v>82</v>
      </c>
      <c r="AW184" s="14" t="s">
        <v>31</v>
      </c>
      <c r="AX184" s="14" t="s">
        <v>80</v>
      </c>
      <c r="AY184" s="209" t="s">
        <v>110</v>
      </c>
    </row>
    <row r="185" spans="1:65" s="2" customFormat="1" ht="16.5" customHeight="1">
      <c r="A185" s="37"/>
      <c r="B185" s="182"/>
      <c r="C185" s="183" t="s">
        <v>205</v>
      </c>
      <c r="D185" s="183" t="s">
        <v>112</v>
      </c>
      <c r="E185" s="184" t="s">
        <v>206</v>
      </c>
      <c r="F185" s="185" t="s">
        <v>207</v>
      </c>
      <c r="G185" s="186" t="s">
        <v>115</v>
      </c>
      <c r="H185" s="187">
        <v>5220</v>
      </c>
      <c r="I185" s="188"/>
      <c r="J185" s="189">
        <f>ROUND(I185*H185,2)</f>
        <v>0</v>
      </c>
      <c r="K185" s="190"/>
      <c r="L185" s="38"/>
      <c r="M185" s="191" t="s">
        <v>1</v>
      </c>
      <c r="N185" s="192" t="s">
        <v>40</v>
      </c>
      <c r="O185" s="76"/>
      <c r="P185" s="193">
        <f>O185*H185</f>
        <v>0</v>
      </c>
      <c r="Q185" s="193">
        <v>0</v>
      </c>
      <c r="R185" s="193">
        <f>Q185*H185</f>
        <v>0</v>
      </c>
      <c r="S185" s="193">
        <v>0</v>
      </c>
      <c r="T185" s="194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195" t="s">
        <v>116</v>
      </c>
      <c r="AT185" s="195" t="s">
        <v>112</v>
      </c>
      <c r="AU185" s="195" t="s">
        <v>82</v>
      </c>
      <c r="AY185" s="18" t="s">
        <v>110</v>
      </c>
      <c r="BE185" s="196">
        <f>IF(N185="základní",J185,0)</f>
        <v>0</v>
      </c>
      <c r="BF185" s="196">
        <f>IF(N185="snížená",J185,0)</f>
        <v>0</v>
      </c>
      <c r="BG185" s="196">
        <f>IF(N185="zákl. přenesená",J185,0)</f>
        <v>0</v>
      </c>
      <c r="BH185" s="196">
        <f>IF(N185="sníž. přenesená",J185,0)</f>
        <v>0</v>
      </c>
      <c r="BI185" s="196">
        <f>IF(N185="nulová",J185,0)</f>
        <v>0</v>
      </c>
      <c r="BJ185" s="18" t="s">
        <v>80</v>
      </c>
      <c r="BK185" s="196">
        <f>ROUND(I185*H185,2)</f>
        <v>0</v>
      </c>
      <c r="BL185" s="18" t="s">
        <v>116</v>
      </c>
      <c r="BM185" s="195" t="s">
        <v>208</v>
      </c>
    </row>
    <row r="186" spans="1:47" s="2" customFormat="1" ht="12">
      <c r="A186" s="37"/>
      <c r="B186" s="38"/>
      <c r="C186" s="37"/>
      <c r="D186" s="197" t="s">
        <v>118</v>
      </c>
      <c r="E186" s="37"/>
      <c r="F186" s="198" t="s">
        <v>203</v>
      </c>
      <c r="G186" s="37"/>
      <c r="H186" s="37"/>
      <c r="I186" s="117"/>
      <c r="J186" s="37"/>
      <c r="K186" s="37"/>
      <c r="L186" s="38"/>
      <c r="M186" s="199"/>
      <c r="N186" s="200"/>
      <c r="O186" s="76"/>
      <c r="P186" s="76"/>
      <c r="Q186" s="76"/>
      <c r="R186" s="76"/>
      <c r="S186" s="76"/>
      <c r="T186" s="7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8" t="s">
        <v>118</v>
      </c>
      <c r="AU186" s="18" t="s">
        <v>82</v>
      </c>
    </row>
    <row r="187" spans="1:51" s="14" customFormat="1" ht="12">
      <c r="A187" s="14"/>
      <c r="B187" s="208"/>
      <c r="C187" s="14"/>
      <c r="D187" s="197" t="s">
        <v>120</v>
      </c>
      <c r="E187" s="209" t="s">
        <v>1</v>
      </c>
      <c r="F187" s="210" t="s">
        <v>209</v>
      </c>
      <c r="G187" s="14"/>
      <c r="H187" s="211">
        <v>5220</v>
      </c>
      <c r="I187" s="212"/>
      <c r="J187" s="14"/>
      <c r="K187" s="14"/>
      <c r="L187" s="208"/>
      <c r="M187" s="213"/>
      <c r="N187" s="214"/>
      <c r="O187" s="214"/>
      <c r="P187" s="214"/>
      <c r="Q187" s="214"/>
      <c r="R187" s="214"/>
      <c r="S187" s="214"/>
      <c r="T187" s="215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09" t="s">
        <v>120</v>
      </c>
      <c r="AU187" s="209" t="s">
        <v>82</v>
      </c>
      <c r="AV187" s="14" t="s">
        <v>82</v>
      </c>
      <c r="AW187" s="14" t="s">
        <v>31</v>
      </c>
      <c r="AX187" s="14" t="s">
        <v>80</v>
      </c>
      <c r="AY187" s="209" t="s">
        <v>110</v>
      </c>
    </row>
    <row r="188" spans="1:65" s="2" customFormat="1" ht="21.75" customHeight="1">
      <c r="A188" s="37"/>
      <c r="B188" s="182"/>
      <c r="C188" s="183" t="s">
        <v>8</v>
      </c>
      <c r="D188" s="183" t="s">
        <v>112</v>
      </c>
      <c r="E188" s="184" t="s">
        <v>210</v>
      </c>
      <c r="F188" s="185" t="s">
        <v>211</v>
      </c>
      <c r="G188" s="186" t="s">
        <v>115</v>
      </c>
      <c r="H188" s="187">
        <v>5220</v>
      </c>
      <c r="I188" s="188"/>
      <c r="J188" s="189">
        <f>ROUND(I188*H188,2)</f>
        <v>0</v>
      </c>
      <c r="K188" s="190"/>
      <c r="L188" s="38"/>
      <c r="M188" s="191" t="s">
        <v>1</v>
      </c>
      <c r="N188" s="192" t="s">
        <v>40</v>
      </c>
      <c r="O188" s="76"/>
      <c r="P188" s="193">
        <f>O188*H188</f>
        <v>0</v>
      </c>
      <c r="Q188" s="193">
        <v>0</v>
      </c>
      <c r="R188" s="193">
        <f>Q188*H188</f>
        <v>0</v>
      </c>
      <c r="S188" s="193">
        <v>0</v>
      </c>
      <c r="T188" s="194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195" t="s">
        <v>116</v>
      </c>
      <c r="AT188" s="195" t="s">
        <v>112</v>
      </c>
      <c r="AU188" s="195" t="s">
        <v>82</v>
      </c>
      <c r="AY188" s="18" t="s">
        <v>110</v>
      </c>
      <c r="BE188" s="196">
        <f>IF(N188="základní",J188,0)</f>
        <v>0</v>
      </c>
      <c r="BF188" s="196">
        <f>IF(N188="snížená",J188,0)</f>
        <v>0</v>
      </c>
      <c r="BG188" s="196">
        <f>IF(N188="zákl. přenesená",J188,0)</f>
        <v>0</v>
      </c>
      <c r="BH188" s="196">
        <f>IF(N188="sníž. přenesená",J188,0)</f>
        <v>0</v>
      </c>
      <c r="BI188" s="196">
        <f>IF(N188="nulová",J188,0)</f>
        <v>0</v>
      </c>
      <c r="BJ188" s="18" t="s">
        <v>80</v>
      </c>
      <c r="BK188" s="196">
        <f>ROUND(I188*H188,2)</f>
        <v>0</v>
      </c>
      <c r="BL188" s="18" t="s">
        <v>116</v>
      </c>
      <c r="BM188" s="195" t="s">
        <v>212</v>
      </c>
    </row>
    <row r="189" spans="1:47" s="2" customFormat="1" ht="12">
      <c r="A189" s="37"/>
      <c r="B189" s="38"/>
      <c r="C189" s="37"/>
      <c r="D189" s="197" t="s">
        <v>118</v>
      </c>
      <c r="E189" s="37"/>
      <c r="F189" s="198" t="s">
        <v>213</v>
      </c>
      <c r="G189" s="37"/>
      <c r="H189" s="37"/>
      <c r="I189" s="117"/>
      <c r="J189" s="37"/>
      <c r="K189" s="37"/>
      <c r="L189" s="38"/>
      <c r="M189" s="199"/>
      <c r="N189" s="200"/>
      <c r="O189" s="76"/>
      <c r="P189" s="76"/>
      <c r="Q189" s="76"/>
      <c r="R189" s="76"/>
      <c r="S189" s="76"/>
      <c r="T189" s="7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8" t="s">
        <v>118</v>
      </c>
      <c r="AU189" s="18" t="s">
        <v>82</v>
      </c>
    </row>
    <row r="190" spans="1:51" s="13" customFormat="1" ht="12">
      <c r="A190" s="13"/>
      <c r="B190" s="201"/>
      <c r="C190" s="13"/>
      <c r="D190" s="197" t="s">
        <v>120</v>
      </c>
      <c r="E190" s="202" t="s">
        <v>1</v>
      </c>
      <c r="F190" s="203" t="s">
        <v>214</v>
      </c>
      <c r="G190" s="13"/>
      <c r="H190" s="202" t="s">
        <v>1</v>
      </c>
      <c r="I190" s="204"/>
      <c r="J190" s="13"/>
      <c r="K190" s="13"/>
      <c r="L190" s="201"/>
      <c r="M190" s="205"/>
      <c r="N190" s="206"/>
      <c r="O190" s="206"/>
      <c r="P190" s="206"/>
      <c r="Q190" s="206"/>
      <c r="R190" s="206"/>
      <c r="S190" s="206"/>
      <c r="T190" s="207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02" t="s">
        <v>120</v>
      </c>
      <c r="AU190" s="202" t="s">
        <v>82</v>
      </c>
      <c r="AV190" s="13" t="s">
        <v>80</v>
      </c>
      <c r="AW190" s="13" t="s">
        <v>31</v>
      </c>
      <c r="AX190" s="13" t="s">
        <v>75</v>
      </c>
      <c r="AY190" s="202" t="s">
        <v>110</v>
      </c>
    </row>
    <row r="191" spans="1:51" s="14" customFormat="1" ht="12">
      <c r="A191" s="14"/>
      <c r="B191" s="208"/>
      <c r="C191" s="14"/>
      <c r="D191" s="197" t="s">
        <v>120</v>
      </c>
      <c r="E191" s="209" t="s">
        <v>1</v>
      </c>
      <c r="F191" s="210" t="s">
        <v>215</v>
      </c>
      <c r="G191" s="14"/>
      <c r="H191" s="211">
        <v>4890</v>
      </c>
      <c r="I191" s="212"/>
      <c r="J191" s="14"/>
      <c r="K191" s="14"/>
      <c r="L191" s="208"/>
      <c r="M191" s="213"/>
      <c r="N191" s="214"/>
      <c r="O191" s="214"/>
      <c r="P191" s="214"/>
      <c r="Q191" s="214"/>
      <c r="R191" s="214"/>
      <c r="S191" s="214"/>
      <c r="T191" s="215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09" t="s">
        <v>120</v>
      </c>
      <c r="AU191" s="209" t="s">
        <v>82</v>
      </c>
      <c r="AV191" s="14" t="s">
        <v>82</v>
      </c>
      <c r="AW191" s="14" t="s">
        <v>31</v>
      </c>
      <c r="AX191" s="14" t="s">
        <v>75</v>
      </c>
      <c r="AY191" s="209" t="s">
        <v>110</v>
      </c>
    </row>
    <row r="192" spans="1:51" s="14" customFormat="1" ht="12">
      <c r="A192" s="14"/>
      <c r="B192" s="208"/>
      <c r="C192" s="14"/>
      <c r="D192" s="197" t="s">
        <v>120</v>
      </c>
      <c r="E192" s="209" t="s">
        <v>1</v>
      </c>
      <c r="F192" s="210" t="s">
        <v>216</v>
      </c>
      <c r="G192" s="14"/>
      <c r="H192" s="211">
        <v>60</v>
      </c>
      <c r="I192" s="212"/>
      <c r="J192" s="14"/>
      <c r="K192" s="14"/>
      <c r="L192" s="208"/>
      <c r="M192" s="213"/>
      <c r="N192" s="214"/>
      <c r="O192" s="214"/>
      <c r="P192" s="214"/>
      <c r="Q192" s="214"/>
      <c r="R192" s="214"/>
      <c r="S192" s="214"/>
      <c r="T192" s="215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09" t="s">
        <v>120</v>
      </c>
      <c r="AU192" s="209" t="s">
        <v>82</v>
      </c>
      <c r="AV192" s="14" t="s">
        <v>82</v>
      </c>
      <c r="AW192" s="14" t="s">
        <v>31</v>
      </c>
      <c r="AX192" s="14" t="s">
        <v>75</v>
      </c>
      <c r="AY192" s="209" t="s">
        <v>110</v>
      </c>
    </row>
    <row r="193" spans="1:51" s="14" customFormat="1" ht="12">
      <c r="A193" s="14"/>
      <c r="B193" s="208"/>
      <c r="C193" s="14"/>
      <c r="D193" s="197" t="s">
        <v>120</v>
      </c>
      <c r="E193" s="209" t="s">
        <v>1</v>
      </c>
      <c r="F193" s="210" t="s">
        <v>217</v>
      </c>
      <c r="G193" s="14"/>
      <c r="H193" s="211">
        <v>270</v>
      </c>
      <c r="I193" s="212"/>
      <c r="J193" s="14"/>
      <c r="K193" s="14"/>
      <c r="L193" s="208"/>
      <c r="M193" s="213"/>
      <c r="N193" s="214"/>
      <c r="O193" s="214"/>
      <c r="P193" s="214"/>
      <c r="Q193" s="214"/>
      <c r="R193" s="214"/>
      <c r="S193" s="214"/>
      <c r="T193" s="215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09" t="s">
        <v>120</v>
      </c>
      <c r="AU193" s="209" t="s">
        <v>82</v>
      </c>
      <c r="AV193" s="14" t="s">
        <v>82</v>
      </c>
      <c r="AW193" s="14" t="s">
        <v>31</v>
      </c>
      <c r="AX193" s="14" t="s">
        <v>75</v>
      </c>
      <c r="AY193" s="209" t="s">
        <v>110</v>
      </c>
    </row>
    <row r="194" spans="1:51" s="15" customFormat="1" ht="12">
      <c r="A194" s="15"/>
      <c r="B194" s="216"/>
      <c r="C194" s="15"/>
      <c r="D194" s="197" t="s">
        <v>120</v>
      </c>
      <c r="E194" s="217" t="s">
        <v>1</v>
      </c>
      <c r="F194" s="218" t="s">
        <v>125</v>
      </c>
      <c r="G194" s="15"/>
      <c r="H194" s="219">
        <v>5220</v>
      </c>
      <c r="I194" s="220"/>
      <c r="J194" s="15"/>
      <c r="K194" s="15"/>
      <c r="L194" s="216"/>
      <c r="M194" s="221"/>
      <c r="N194" s="222"/>
      <c r="O194" s="222"/>
      <c r="P194" s="222"/>
      <c r="Q194" s="222"/>
      <c r="R194" s="222"/>
      <c r="S194" s="222"/>
      <c r="T194" s="223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17" t="s">
        <v>120</v>
      </c>
      <c r="AU194" s="217" t="s">
        <v>82</v>
      </c>
      <c r="AV194" s="15" t="s">
        <v>116</v>
      </c>
      <c r="AW194" s="15" t="s">
        <v>31</v>
      </c>
      <c r="AX194" s="15" t="s">
        <v>80</v>
      </c>
      <c r="AY194" s="217" t="s">
        <v>110</v>
      </c>
    </row>
    <row r="195" spans="1:65" s="2" customFormat="1" ht="21.75" customHeight="1">
      <c r="A195" s="37"/>
      <c r="B195" s="182"/>
      <c r="C195" s="183" t="s">
        <v>218</v>
      </c>
      <c r="D195" s="183" t="s">
        <v>112</v>
      </c>
      <c r="E195" s="184" t="s">
        <v>219</v>
      </c>
      <c r="F195" s="185" t="s">
        <v>220</v>
      </c>
      <c r="G195" s="186" t="s">
        <v>128</v>
      </c>
      <c r="H195" s="187">
        <v>57.42</v>
      </c>
      <c r="I195" s="188"/>
      <c r="J195" s="189">
        <f>ROUND(I195*H195,2)</f>
        <v>0</v>
      </c>
      <c r="K195" s="190"/>
      <c r="L195" s="38"/>
      <c r="M195" s="191" t="s">
        <v>1</v>
      </c>
      <c r="N195" s="192" t="s">
        <v>40</v>
      </c>
      <c r="O195" s="76"/>
      <c r="P195" s="193">
        <f>O195*H195</f>
        <v>0</v>
      </c>
      <c r="Q195" s="193">
        <v>0</v>
      </c>
      <c r="R195" s="193">
        <f>Q195*H195</f>
        <v>0</v>
      </c>
      <c r="S195" s="193">
        <v>0</v>
      </c>
      <c r="T195" s="194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195" t="s">
        <v>116</v>
      </c>
      <c r="AT195" s="195" t="s">
        <v>112</v>
      </c>
      <c r="AU195" s="195" t="s">
        <v>82</v>
      </c>
      <c r="AY195" s="18" t="s">
        <v>110</v>
      </c>
      <c r="BE195" s="196">
        <f>IF(N195="základní",J195,0)</f>
        <v>0</v>
      </c>
      <c r="BF195" s="196">
        <f>IF(N195="snížená",J195,0)</f>
        <v>0</v>
      </c>
      <c r="BG195" s="196">
        <f>IF(N195="zákl. přenesená",J195,0)</f>
        <v>0</v>
      </c>
      <c r="BH195" s="196">
        <f>IF(N195="sníž. přenesená",J195,0)</f>
        <v>0</v>
      </c>
      <c r="BI195" s="196">
        <f>IF(N195="nulová",J195,0)</f>
        <v>0</v>
      </c>
      <c r="BJ195" s="18" t="s">
        <v>80</v>
      </c>
      <c r="BK195" s="196">
        <f>ROUND(I195*H195,2)</f>
        <v>0</v>
      </c>
      <c r="BL195" s="18" t="s">
        <v>116</v>
      </c>
      <c r="BM195" s="195" t="s">
        <v>221</v>
      </c>
    </row>
    <row r="196" spans="1:47" s="2" customFormat="1" ht="12">
      <c r="A196" s="37"/>
      <c r="B196" s="38"/>
      <c r="C196" s="37"/>
      <c r="D196" s="197" t="s">
        <v>118</v>
      </c>
      <c r="E196" s="37"/>
      <c r="F196" s="198" t="s">
        <v>213</v>
      </c>
      <c r="G196" s="37"/>
      <c r="H196" s="37"/>
      <c r="I196" s="117"/>
      <c r="J196" s="37"/>
      <c r="K196" s="37"/>
      <c r="L196" s="38"/>
      <c r="M196" s="199"/>
      <c r="N196" s="200"/>
      <c r="O196" s="76"/>
      <c r="P196" s="76"/>
      <c r="Q196" s="76"/>
      <c r="R196" s="76"/>
      <c r="S196" s="76"/>
      <c r="T196" s="7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8" t="s">
        <v>118</v>
      </c>
      <c r="AU196" s="18" t="s">
        <v>82</v>
      </c>
    </row>
    <row r="197" spans="1:51" s="13" customFormat="1" ht="12">
      <c r="A197" s="13"/>
      <c r="B197" s="201"/>
      <c r="C197" s="13"/>
      <c r="D197" s="197" t="s">
        <v>120</v>
      </c>
      <c r="E197" s="202" t="s">
        <v>1</v>
      </c>
      <c r="F197" s="203" t="s">
        <v>222</v>
      </c>
      <c r="G197" s="13"/>
      <c r="H197" s="202" t="s">
        <v>1</v>
      </c>
      <c r="I197" s="204"/>
      <c r="J197" s="13"/>
      <c r="K197" s="13"/>
      <c r="L197" s="201"/>
      <c r="M197" s="205"/>
      <c r="N197" s="206"/>
      <c r="O197" s="206"/>
      <c r="P197" s="206"/>
      <c r="Q197" s="206"/>
      <c r="R197" s="206"/>
      <c r="S197" s="206"/>
      <c r="T197" s="20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02" t="s">
        <v>120</v>
      </c>
      <c r="AU197" s="202" t="s">
        <v>82</v>
      </c>
      <c r="AV197" s="13" t="s">
        <v>80</v>
      </c>
      <c r="AW197" s="13" t="s">
        <v>31</v>
      </c>
      <c r="AX197" s="13" t="s">
        <v>75</v>
      </c>
      <c r="AY197" s="202" t="s">
        <v>110</v>
      </c>
    </row>
    <row r="198" spans="1:51" s="14" customFormat="1" ht="12">
      <c r="A198" s="14"/>
      <c r="B198" s="208"/>
      <c r="C198" s="14"/>
      <c r="D198" s="197" t="s">
        <v>120</v>
      </c>
      <c r="E198" s="209" t="s">
        <v>1</v>
      </c>
      <c r="F198" s="210" t="s">
        <v>223</v>
      </c>
      <c r="G198" s="14"/>
      <c r="H198" s="211">
        <v>57.42</v>
      </c>
      <c r="I198" s="212"/>
      <c r="J198" s="14"/>
      <c r="K198" s="14"/>
      <c r="L198" s="208"/>
      <c r="M198" s="213"/>
      <c r="N198" s="214"/>
      <c r="O198" s="214"/>
      <c r="P198" s="214"/>
      <c r="Q198" s="214"/>
      <c r="R198" s="214"/>
      <c r="S198" s="214"/>
      <c r="T198" s="215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09" t="s">
        <v>120</v>
      </c>
      <c r="AU198" s="209" t="s">
        <v>82</v>
      </c>
      <c r="AV198" s="14" t="s">
        <v>82</v>
      </c>
      <c r="AW198" s="14" t="s">
        <v>31</v>
      </c>
      <c r="AX198" s="14" t="s">
        <v>75</v>
      </c>
      <c r="AY198" s="209" t="s">
        <v>110</v>
      </c>
    </row>
    <row r="199" spans="1:51" s="15" customFormat="1" ht="12">
      <c r="A199" s="15"/>
      <c r="B199" s="216"/>
      <c r="C199" s="15"/>
      <c r="D199" s="197" t="s">
        <v>120</v>
      </c>
      <c r="E199" s="217" t="s">
        <v>1</v>
      </c>
      <c r="F199" s="218" t="s">
        <v>125</v>
      </c>
      <c r="G199" s="15"/>
      <c r="H199" s="219">
        <v>57.42</v>
      </c>
      <c r="I199" s="220"/>
      <c r="J199" s="15"/>
      <c r="K199" s="15"/>
      <c r="L199" s="216"/>
      <c r="M199" s="221"/>
      <c r="N199" s="222"/>
      <c r="O199" s="222"/>
      <c r="P199" s="222"/>
      <c r="Q199" s="222"/>
      <c r="R199" s="222"/>
      <c r="S199" s="222"/>
      <c r="T199" s="223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17" t="s">
        <v>120</v>
      </c>
      <c r="AU199" s="217" t="s">
        <v>82</v>
      </c>
      <c r="AV199" s="15" t="s">
        <v>116</v>
      </c>
      <c r="AW199" s="15" t="s">
        <v>31</v>
      </c>
      <c r="AX199" s="15" t="s">
        <v>80</v>
      </c>
      <c r="AY199" s="217" t="s">
        <v>110</v>
      </c>
    </row>
    <row r="200" spans="1:65" s="2" customFormat="1" ht="21.75" customHeight="1">
      <c r="A200" s="37"/>
      <c r="B200" s="182"/>
      <c r="C200" s="183" t="s">
        <v>224</v>
      </c>
      <c r="D200" s="183" t="s">
        <v>112</v>
      </c>
      <c r="E200" s="184" t="s">
        <v>225</v>
      </c>
      <c r="F200" s="185" t="s">
        <v>226</v>
      </c>
      <c r="G200" s="186" t="s">
        <v>115</v>
      </c>
      <c r="H200" s="187">
        <v>90</v>
      </c>
      <c r="I200" s="188"/>
      <c r="J200" s="189">
        <f>ROUND(I200*H200,2)</f>
        <v>0</v>
      </c>
      <c r="K200" s="190"/>
      <c r="L200" s="38"/>
      <c r="M200" s="191" t="s">
        <v>1</v>
      </c>
      <c r="N200" s="192" t="s">
        <v>40</v>
      </c>
      <c r="O200" s="76"/>
      <c r="P200" s="193">
        <f>O200*H200</f>
        <v>0</v>
      </c>
      <c r="Q200" s="193">
        <v>0</v>
      </c>
      <c r="R200" s="193">
        <f>Q200*H200</f>
        <v>0</v>
      </c>
      <c r="S200" s="193">
        <v>0</v>
      </c>
      <c r="T200" s="194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195" t="s">
        <v>116</v>
      </c>
      <c r="AT200" s="195" t="s">
        <v>112</v>
      </c>
      <c r="AU200" s="195" t="s">
        <v>82</v>
      </c>
      <c r="AY200" s="18" t="s">
        <v>110</v>
      </c>
      <c r="BE200" s="196">
        <f>IF(N200="základní",J200,0)</f>
        <v>0</v>
      </c>
      <c r="BF200" s="196">
        <f>IF(N200="snížená",J200,0)</f>
        <v>0</v>
      </c>
      <c r="BG200" s="196">
        <f>IF(N200="zákl. přenesená",J200,0)</f>
        <v>0</v>
      </c>
      <c r="BH200" s="196">
        <f>IF(N200="sníž. přenesená",J200,0)</f>
        <v>0</v>
      </c>
      <c r="BI200" s="196">
        <f>IF(N200="nulová",J200,0)</f>
        <v>0</v>
      </c>
      <c r="BJ200" s="18" t="s">
        <v>80</v>
      </c>
      <c r="BK200" s="196">
        <f>ROUND(I200*H200,2)</f>
        <v>0</v>
      </c>
      <c r="BL200" s="18" t="s">
        <v>116</v>
      </c>
      <c r="BM200" s="195" t="s">
        <v>227</v>
      </c>
    </row>
    <row r="201" spans="1:47" s="2" customFormat="1" ht="12">
      <c r="A201" s="37"/>
      <c r="B201" s="38"/>
      <c r="C201" s="37"/>
      <c r="D201" s="197" t="s">
        <v>118</v>
      </c>
      <c r="E201" s="37"/>
      <c r="F201" s="198" t="s">
        <v>213</v>
      </c>
      <c r="G201" s="37"/>
      <c r="H201" s="37"/>
      <c r="I201" s="117"/>
      <c r="J201" s="37"/>
      <c r="K201" s="37"/>
      <c r="L201" s="38"/>
      <c r="M201" s="199"/>
      <c r="N201" s="200"/>
      <c r="O201" s="76"/>
      <c r="P201" s="76"/>
      <c r="Q201" s="76"/>
      <c r="R201" s="76"/>
      <c r="S201" s="76"/>
      <c r="T201" s="7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8" t="s">
        <v>118</v>
      </c>
      <c r="AU201" s="18" t="s">
        <v>82</v>
      </c>
    </row>
    <row r="202" spans="1:51" s="13" customFormat="1" ht="12">
      <c r="A202" s="13"/>
      <c r="B202" s="201"/>
      <c r="C202" s="13"/>
      <c r="D202" s="197" t="s">
        <v>120</v>
      </c>
      <c r="E202" s="202" t="s">
        <v>1</v>
      </c>
      <c r="F202" s="203" t="s">
        <v>222</v>
      </c>
      <c r="G202" s="13"/>
      <c r="H202" s="202" t="s">
        <v>1</v>
      </c>
      <c r="I202" s="204"/>
      <c r="J202" s="13"/>
      <c r="K202" s="13"/>
      <c r="L202" s="201"/>
      <c r="M202" s="205"/>
      <c r="N202" s="206"/>
      <c r="O202" s="206"/>
      <c r="P202" s="206"/>
      <c r="Q202" s="206"/>
      <c r="R202" s="206"/>
      <c r="S202" s="206"/>
      <c r="T202" s="207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02" t="s">
        <v>120</v>
      </c>
      <c r="AU202" s="202" t="s">
        <v>82</v>
      </c>
      <c r="AV202" s="13" t="s">
        <v>80</v>
      </c>
      <c r="AW202" s="13" t="s">
        <v>31</v>
      </c>
      <c r="AX202" s="13" t="s">
        <v>75</v>
      </c>
      <c r="AY202" s="202" t="s">
        <v>110</v>
      </c>
    </row>
    <row r="203" spans="1:51" s="14" customFormat="1" ht="12">
      <c r="A203" s="14"/>
      <c r="B203" s="208"/>
      <c r="C203" s="14"/>
      <c r="D203" s="197" t="s">
        <v>120</v>
      </c>
      <c r="E203" s="209" t="s">
        <v>1</v>
      </c>
      <c r="F203" s="210" t="s">
        <v>204</v>
      </c>
      <c r="G203" s="14"/>
      <c r="H203" s="211">
        <v>90</v>
      </c>
      <c r="I203" s="212"/>
      <c r="J203" s="14"/>
      <c r="K203" s="14"/>
      <c r="L203" s="208"/>
      <c r="M203" s="213"/>
      <c r="N203" s="214"/>
      <c r="O203" s="214"/>
      <c r="P203" s="214"/>
      <c r="Q203" s="214"/>
      <c r="R203" s="214"/>
      <c r="S203" s="214"/>
      <c r="T203" s="215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09" t="s">
        <v>120</v>
      </c>
      <c r="AU203" s="209" t="s">
        <v>82</v>
      </c>
      <c r="AV203" s="14" t="s">
        <v>82</v>
      </c>
      <c r="AW203" s="14" t="s">
        <v>31</v>
      </c>
      <c r="AX203" s="14" t="s">
        <v>80</v>
      </c>
      <c r="AY203" s="209" t="s">
        <v>110</v>
      </c>
    </row>
    <row r="204" spans="1:65" s="2" customFormat="1" ht="21.75" customHeight="1">
      <c r="A204" s="37"/>
      <c r="B204" s="182"/>
      <c r="C204" s="183" t="s">
        <v>228</v>
      </c>
      <c r="D204" s="183" t="s">
        <v>112</v>
      </c>
      <c r="E204" s="184" t="s">
        <v>229</v>
      </c>
      <c r="F204" s="185" t="s">
        <v>230</v>
      </c>
      <c r="G204" s="186" t="s">
        <v>115</v>
      </c>
      <c r="H204" s="187">
        <v>1.5</v>
      </c>
      <c r="I204" s="188"/>
      <c r="J204" s="189">
        <f>ROUND(I204*H204,2)</f>
        <v>0</v>
      </c>
      <c r="K204" s="190"/>
      <c r="L204" s="38"/>
      <c r="M204" s="191" t="s">
        <v>1</v>
      </c>
      <c r="N204" s="192" t="s">
        <v>40</v>
      </c>
      <c r="O204" s="76"/>
      <c r="P204" s="193">
        <f>O204*H204</f>
        <v>0</v>
      </c>
      <c r="Q204" s="193">
        <v>0</v>
      </c>
      <c r="R204" s="193">
        <f>Q204*H204</f>
        <v>0</v>
      </c>
      <c r="S204" s="193">
        <v>0</v>
      </c>
      <c r="T204" s="194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195" t="s">
        <v>116</v>
      </c>
      <c r="AT204" s="195" t="s">
        <v>112</v>
      </c>
      <c r="AU204" s="195" t="s">
        <v>82</v>
      </c>
      <c r="AY204" s="18" t="s">
        <v>110</v>
      </c>
      <c r="BE204" s="196">
        <f>IF(N204="základní",J204,0)</f>
        <v>0</v>
      </c>
      <c r="BF204" s="196">
        <f>IF(N204="snížená",J204,0)</f>
        <v>0</v>
      </c>
      <c r="BG204" s="196">
        <f>IF(N204="zákl. přenesená",J204,0)</f>
        <v>0</v>
      </c>
      <c r="BH204" s="196">
        <f>IF(N204="sníž. přenesená",J204,0)</f>
        <v>0</v>
      </c>
      <c r="BI204" s="196">
        <f>IF(N204="nulová",J204,0)</f>
        <v>0</v>
      </c>
      <c r="BJ204" s="18" t="s">
        <v>80</v>
      </c>
      <c r="BK204" s="196">
        <f>ROUND(I204*H204,2)</f>
        <v>0</v>
      </c>
      <c r="BL204" s="18" t="s">
        <v>116</v>
      </c>
      <c r="BM204" s="195" t="s">
        <v>231</v>
      </c>
    </row>
    <row r="205" spans="1:47" s="2" customFormat="1" ht="12">
      <c r="A205" s="37"/>
      <c r="B205" s="38"/>
      <c r="C205" s="37"/>
      <c r="D205" s="197" t="s">
        <v>118</v>
      </c>
      <c r="E205" s="37"/>
      <c r="F205" s="198" t="s">
        <v>232</v>
      </c>
      <c r="G205" s="37"/>
      <c r="H205" s="37"/>
      <c r="I205" s="117"/>
      <c r="J205" s="37"/>
      <c r="K205" s="37"/>
      <c r="L205" s="38"/>
      <c r="M205" s="199"/>
      <c r="N205" s="200"/>
      <c r="O205" s="76"/>
      <c r="P205" s="76"/>
      <c r="Q205" s="76"/>
      <c r="R205" s="76"/>
      <c r="S205" s="76"/>
      <c r="T205" s="7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8" t="s">
        <v>118</v>
      </c>
      <c r="AU205" s="18" t="s">
        <v>82</v>
      </c>
    </row>
    <row r="206" spans="1:51" s="14" customFormat="1" ht="12">
      <c r="A206" s="14"/>
      <c r="B206" s="208"/>
      <c r="C206" s="14"/>
      <c r="D206" s="197" t="s">
        <v>120</v>
      </c>
      <c r="E206" s="209" t="s">
        <v>1</v>
      </c>
      <c r="F206" s="210" t="s">
        <v>233</v>
      </c>
      <c r="G206" s="14"/>
      <c r="H206" s="211">
        <v>1.5</v>
      </c>
      <c r="I206" s="212"/>
      <c r="J206" s="14"/>
      <c r="K206" s="14"/>
      <c r="L206" s="208"/>
      <c r="M206" s="213"/>
      <c r="N206" s="214"/>
      <c r="O206" s="214"/>
      <c r="P206" s="214"/>
      <c r="Q206" s="214"/>
      <c r="R206" s="214"/>
      <c r="S206" s="214"/>
      <c r="T206" s="215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09" t="s">
        <v>120</v>
      </c>
      <c r="AU206" s="209" t="s">
        <v>82</v>
      </c>
      <c r="AV206" s="14" t="s">
        <v>82</v>
      </c>
      <c r="AW206" s="14" t="s">
        <v>31</v>
      </c>
      <c r="AX206" s="14" t="s">
        <v>80</v>
      </c>
      <c r="AY206" s="209" t="s">
        <v>110</v>
      </c>
    </row>
    <row r="207" spans="1:65" s="2" customFormat="1" ht="16.5" customHeight="1">
      <c r="A207" s="37"/>
      <c r="B207" s="182"/>
      <c r="C207" s="183" t="s">
        <v>234</v>
      </c>
      <c r="D207" s="183" t="s">
        <v>112</v>
      </c>
      <c r="E207" s="184" t="s">
        <v>235</v>
      </c>
      <c r="F207" s="185" t="s">
        <v>236</v>
      </c>
      <c r="G207" s="186" t="s">
        <v>237</v>
      </c>
      <c r="H207" s="187">
        <v>264</v>
      </c>
      <c r="I207" s="188"/>
      <c r="J207" s="189">
        <f>ROUND(I207*H207,2)</f>
        <v>0</v>
      </c>
      <c r="K207" s="190"/>
      <c r="L207" s="38"/>
      <c r="M207" s="191" t="s">
        <v>1</v>
      </c>
      <c r="N207" s="192" t="s">
        <v>40</v>
      </c>
      <c r="O207" s="76"/>
      <c r="P207" s="193">
        <f>O207*H207</f>
        <v>0</v>
      </c>
      <c r="Q207" s="193">
        <v>0</v>
      </c>
      <c r="R207" s="193">
        <f>Q207*H207</f>
        <v>0</v>
      </c>
      <c r="S207" s="193">
        <v>0</v>
      </c>
      <c r="T207" s="194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195" t="s">
        <v>116</v>
      </c>
      <c r="AT207" s="195" t="s">
        <v>112</v>
      </c>
      <c r="AU207" s="195" t="s">
        <v>82</v>
      </c>
      <c r="AY207" s="18" t="s">
        <v>110</v>
      </c>
      <c r="BE207" s="196">
        <f>IF(N207="základní",J207,0)</f>
        <v>0</v>
      </c>
      <c r="BF207" s="196">
        <f>IF(N207="snížená",J207,0)</f>
        <v>0</v>
      </c>
      <c r="BG207" s="196">
        <f>IF(N207="zákl. přenesená",J207,0)</f>
        <v>0</v>
      </c>
      <c r="BH207" s="196">
        <f>IF(N207="sníž. přenesená",J207,0)</f>
        <v>0</v>
      </c>
      <c r="BI207" s="196">
        <f>IF(N207="nulová",J207,0)</f>
        <v>0</v>
      </c>
      <c r="BJ207" s="18" t="s">
        <v>80</v>
      </c>
      <c r="BK207" s="196">
        <f>ROUND(I207*H207,2)</f>
        <v>0</v>
      </c>
      <c r="BL207" s="18" t="s">
        <v>116</v>
      </c>
      <c r="BM207" s="195" t="s">
        <v>238</v>
      </c>
    </row>
    <row r="208" spans="1:47" s="2" customFormat="1" ht="12">
      <c r="A208" s="37"/>
      <c r="B208" s="38"/>
      <c r="C208" s="37"/>
      <c r="D208" s="197" t="s">
        <v>118</v>
      </c>
      <c r="E208" s="37"/>
      <c r="F208" s="198" t="s">
        <v>239</v>
      </c>
      <c r="G208" s="37"/>
      <c r="H208" s="37"/>
      <c r="I208" s="117"/>
      <c r="J208" s="37"/>
      <c r="K208" s="37"/>
      <c r="L208" s="38"/>
      <c r="M208" s="199"/>
      <c r="N208" s="200"/>
      <c r="O208" s="76"/>
      <c r="P208" s="76"/>
      <c r="Q208" s="76"/>
      <c r="R208" s="76"/>
      <c r="S208" s="76"/>
      <c r="T208" s="7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18" t="s">
        <v>118</v>
      </c>
      <c r="AU208" s="18" t="s">
        <v>82</v>
      </c>
    </row>
    <row r="209" spans="1:51" s="13" customFormat="1" ht="12">
      <c r="A209" s="13"/>
      <c r="B209" s="201"/>
      <c r="C209" s="13"/>
      <c r="D209" s="197" t="s">
        <v>120</v>
      </c>
      <c r="E209" s="202" t="s">
        <v>1</v>
      </c>
      <c r="F209" s="203" t="s">
        <v>240</v>
      </c>
      <c r="G209" s="13"/>
      <c r="H209" s="202" t="s">
        <v>1</v>
      </c>
      <c r="I209" s="204"/>
      <c r="J209" s="13"/>
      <c r="K209" s="13"/>
      <c r="L209" s="201"/>
      <c r="M209" s="205"/>
      <c r="N209" s="206"/>
      <c r="O209" s="206"/>
      <c r="P209" s="206"/>
      <c r="Q209" s="206"/>
      <c r="R209" s="206"/>
      <c r="S209" s="206"/>
      <c r="T209" s="207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02" t="s">
        <v>120</v>
      </c>
      <c r="AU209" s="202" t="s">
        <v>82</v>
      </c>
      <c r="AV209" s="13" t="s">
        <v>80</v>
      </c>
      <c r="AW209" s="13" t="s">
        <v>31</v>
      </c>
      <c r="AX209" s="13" t="s">
        <v>75</v>
      </c>
      <c r="AY209" s="202" t="s">
        <v>110</v>
      </c>
    </row>
    <row r="210" spans="1:51" s="14" customFormat="1" ht="12">
      <c r="A210" s="14"/>
      <c r="B210" s="208"/>
      <c r="C210" s="14"/>
      <c r="D210" s="197" t="s">
        <v>120</v>
      </c>
      <c r="E210" s="209" t="s">
        <v>1</v>
      </c>
      <c r="F210" s="210" t="s">
        <v>241</v>
      </c>
      <c r="G210" s="14"/>
      <c r="H210" s="211">
        <v>12</v>
      </c>
      <c r="I210" s="212"/>
      <c r="J210" s="14"/>
      <c r="K210" s="14"/>
      <c r="L210" s="208"/>
      <c r="M210" s="213"/>
      <c r="N210" s="214"/>
      <c r="O210" s="214"/>
      <c r="P210" s="214"/>
      <c r="Q210" s="214"/>
      <c r="R210" s="214"/>
      <c r="S210" s="214"/>
      <c r="T210" s="215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09" t="s">
        <v>120</v>
      </c>
      <c r="AU210" s="209" t="s">
        <v>82</v>
      </c>
      <c r="AV210" s="14" t="s">
        <v>82</v>
      </c>
      <c r="AW210" s="14" t="s">
        <v>31</v>
      </c>
      <c r="AX210" s="14" t="s">
        <v>75</v>
      </c>
      <c r="AY210" s="209" t="s">
        <v>110</v>
      </c>
    </row>
    <row r="211" spans="1:51" s="14" customFormat="1" ht="12">
      <c r="A211" s="14"/>
      <c r="B211" s="208"/>
      <c r="C211" s="14"/>
      <c r="D211" s="197" t="s">
        <v>120</v>
      </c>
      <c r="E211" s="209" t="s">
        <v>1</v>
      </c>
      <c r="F211" s="210" t="s">
        <v>242</v>
      </c>
      <c r="G211" s="14"/>
      <c r="H211" s="211">
        <v>20</v>
      </c>
      <c r="I211" s="212"/>
      <c r="J211" s="14"/>
      <c r="K211" s="14"/>
      <c r="L211" s="208"/>
      <c r="M211" s="213"/>
      <c r="N211" s="214"/>
      <c r="O211" s="214"/>
      <c r="P211" s="214"/>
      <c r="Q211" s="214"/>
      <c r="R211" s="214"/>
      <c r="S211" s="214"/>
      <c r="T211" s="215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09" t="s">
        <v>120</v>
      </c>
      <c r="AU211" s="209" t="s">
        <v>82</v>
      </c>
      <c r="AV211" s="14" t="s">
        <v>82</v>
      </c>
      <c r="AW211" s="14" t="s">
        <v>31</v>
      </c>
      <c r="AX211" s="14" t="s">
        <v>75</v>
      </c>
      <c r="AY211" s="209" t="s">
        <v>110</v>
      </c>
    </row>
    <row r="212" spans="1:51" s="14" customFormat="1" ht="12">
      <c r="A212" s="14"/>
      <c r="B212" s="208"/>
      <c r="C212" s="14"/>
      <c r="D212" s="197" t="s">
        <v>120</v>
      </c>
      <c r="E212" s="209" t="s">
        <v>1</v>
      </c>
      <c r="F212" s="210" t="s">
        <v>243</v>
      </c>
      <c r="G212" s="14"/>
      <c r="H212" s="211">
        <v>200</v>
      </c>
      <c r="I212" s="212"/>
      <c r="J212" s="14"/>
      <c r="K212" s="14"/>
      <c r="L212" s="208"/>
      <c r="M212" s="213"/>
      <c r="N212" s="214"/>
      <c r="O212" s="214"/>
      <c r="P212" s="214"/>
      <c r="Q212" s="214"/>
      <c r="R212" s="214"/>
      <c r="S212" s="214"/>
      <c r="T212" s="215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09" t="s">
        <v>120</v>
      </c>
      <c r="AU212" s="209" t="s">
        <v>82</v>
      </c>
      <c r="AV212" s="14" t="s">
        <v>82</v>
      </c>
      <c r="AW212" s="14" t="s">
        <v>31</v>
      </c>
      <c r="AX212" s="14" t="s">
        <v>75</v>
      </c>
      <c r="AY212" s="209" t="s">
        <v>110</v>
      </c>
    </row>
    <row r="213" spans="1:51" s="14" customFormat="1" ht="12">
      <c r="A213" s="14"/>
      <c r="B213" s="208"/>
      <c r="C213" s="14"/>
      <c r="D213" s="197" t="s">
        <v>120</v>
      </c>
      <c r="E213" s="209" t="s">
        <v>1</v>
      </c>
      <c r="F213" s="210" t="s">
        <v>244</v>
      </c>
      <c r="G213" s="14"/>
      <c r="H213" s="211">
        <v>32</v>
      </c>
      <c r="I213" s="212"/>
      <c r="J213" s="14"/>
      <c r="K213" s="14"/>
      <c r="L213" s="208"/>
      <c r="M213" s="213"/>
      <c r="N213" s="214"/>
      <c r="O213" s="214"/>
      <c r="P213" s="214"/>
      <c r="Q213" s="214"/>
      <c r="R213" s="214"/>
      <c r="S213" s="214"/>
      <c r="T213" s="215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09" t="s">
        <v>120</v>
      </c>
      <c r="AU213" s="209" t="s">
        <v>82</v>
      </c>
      <c r="AV213" s="14" t="s">
        <v>82</v>
      </c>
      <c r="AW213" s="14" t="s">
        <v>31</v>
      </c>
      <c r="AX213" s="14" t="s">
        <v>75</v>
      </c>
      <c r="AY213" s="209" t="s">
        <v>110</v>
      </c>
    </row>
    <row r="214" spans="1:51" s="15" customFormat="1" ht="12">
      <c r="A214" s="15"/>
      <c r="B214" s="216"/>
      <c r="C214" s="15"/>
      <c r="D214" s="197" t="s">
        <v>120</v>
      </c>
      <c r="E214" s="217" t="s">
        <v>1</v>
      </c>
      <c r="F214" s="218" t="s">
        <v>125</v>
      </c>
      <c r="G214" s="15"/>
      <c r="H214" s="219">
        <v>264</v>
      </c>
      <c r="I214" s="220"/>
      <c r="J214" s="15"/>
      <c r="K214" s="15"/>
      <c r="L214" s="216"/>
      <c r="M214" s="221"/>
      <c r="N214" s="222"/>
      <c r="O214" s="222"/>
      <c r="P214" s="222"/>
      <c r="Q214" s="222"/>
      <c r="R214" s="222"/>
      <c r="S214" s="222"/>
      <c r="T214" s="223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17" t="s">
        <v>120</v>
      </c>
      <c r="AU214" s="217" t="s">
        <v>82</v>
      </c>
      <c r="AV214" s="15" t="s">
        <v>116</v>
      </c>
      <c r="AW214" s="15" t="s">
        <v>31</v>
      </c>
      <c r="AX214" s="15" t="s">
        <v>80</v>
      </c>
      <c r="AY214" s="217" t="s">
        <v>110</v>
      </c>
    </row>
    <row r="215" spans="1:63" s="12" customFormat="1" ht="22.8" customHeight="1">
      <c r="A215" s="12"/>
      <c r="B215" s="169"/>
      <c r="C215" s="12"/>
      <c r="D215" s="170" t="s">
        <v>74</v>
      </c>
      <c r="E215" s="180" t="s">
        <v>166</v>
      </c>
      <c r="F215" s="180" t="s">
        <v>245</v>
      </c>
      <c r="G215" s="12"/>
      <c r="H215" s="12"/>
      <c r="I215" s="172"/>
      <c r="J215" s="181">
        <f>BK215</f>
        <v>0</v>
      </c>
      <c r="K215" s="12"/>
      <c r="L215" s="169"/>
      <c r="M215" s="174"/>
      <c r="N215" s="175"/>
      <c r="O215" s="175"/>
      <c r="P215" s="176">
        <f>SUM(P216:P229)</f>
        <v>0</v>
      </c>
      <c r="Q215" s="175"/>
      <c r="R215" s="176">
        <f>SUM(R216:R229)</f>
        <v>0</v>
      </c>
      <c r="S215" s="175"/>
      <c r="T215" s="177">
        <f>SUM(T216:T229)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170" t="s">
        <v>80</v>
      </c>
      <c r="AT215" s="178" t="s">
        <v>74</v>
      </c>
      <c r="AU215" s="178" t="s">
        <v>80</v>
      </c>
      <c r="AY215" s="170" t="s">
        <v>110</v>
      </c>
      <c r="BK215" s="179">
        <f>SUM(BK216:BK229)</f>
        <v>0</v>
      </c>
    </row>
    <row r="216" spans="1:65" s="2" customFormat="1" ht="21.75" customHeight="1">
      <c r="A216" s="37"/>
      <c r="B216" s="182"/>
      <c r="C216" s="183" t="s">
        <v>246</v>
      </c>
      <c r="D216" s="183" t="s">
        <v>112</v>
      </c>
      <c r="E216" s="184" t="s">
        <v>247</v>
      </c>
      <c r="F216" s="185" t="s">
        <v>248</v>
      </c>
      <c r="G216" s="186" t="s">
        <v>237</v>
      </c>
      <c r="H216" s="187">
        <v>8</v>
      </c>
      <c r="I216" s="188"/>
      <c r="J216" s="189">
        <f>ROUND(I216*H216,2)</f>
        <v>0</v>
      </c>
      <c r="K216" s="190"/>
      <c r="L216" s="38"/>
      <c r="M216" s="191" t="s">
        <v>1</v>
      </c>
      <c r="N216" s="192" t="s">
        <v>40</v>
      </c>
      <c r="O216" s="76"/>
      <c r="P216" s="193">
        <f>O216*H216</f>
        <v>0</v>
      </c>
      <c r="Q216" s="193">
        <v>0</v>
      </c>
      <c r="R216" s="193">
        <f>Q216*H216</f>
        <v>0</v>
      </c>
      <c r="S216" s="193">
        <v>0</v>
      </c>
      <c r="T216" s="194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195" t="s">
        <v>116</v>
      </c>
      <c r="AT216" s="195" t="s">
        <v>112</v>
      </c>
      <c r="AU216" s="195" t="s">
        <v>82</v>
      </c>
      <c r="AY216" s="18" t="s">
        <v>110</v>
      </c>
      <c r="BE216" s="196">
        <f>IF(N216="základní",J216,0)</f>
        <v>0</v>
      </c>
      <c r="BF216" s="196">
        <f>IF(N216="snížená",J216,0)</f>
        <v>0</v>
      </c>
      <c r="BG216" s="196">
        <f>IF(N216="zákl. přenesená",J216,0)</f>
        <v>0</v>
      </c>
      <c r="BH216" s="196">
        <f>IF(N216="sníž. přenesená",J216,0)</f>
        <v>0</v>
      </c>
      <c r="BI216" s="196">
        <f>IF(N216="nulová",J216,0)</f>
        <v>0</v>
      </c>
      <c r="BJ216" s="18" t="s">
        <v>80</v>
      </c>
      <c r="BK216" s="196">
        <f>ROUND(I216*H216,2)</f>
        <v>0</v>
      </c>
      <c r="BL216" s="18" t="s">
        <v>116</v>
      </c>
      <c r="BM216" s="195" t="s">
        <v>249</v>
      </c>
    </row>
    <row r="217" spans="1:47" s="2" customFormat="1" ht="12">
      <c r="A217" s="37"/>
      <c r="B217" s="38"/>
      <c r="C217" s="37"/>
      <c r="D217" s="197" t="s">
        <v>118</v>
      </c>
      <c r="E217" s="37"/>
      <c r="F217" s="198" t="s">
        <v>250</v>
      </c>
      <c r="G217" s="37"/>
      <c r="H217" s="37"/>
      <c r="I217" s="117"/>
      <c r="J217" s="37"/>
      <c r="K217" s="37"/>
      <c r="L217" s="38"/>
      <c r="M217" s="199"/>
      <c r="N217" s="200"/>
      <c r="O217" s="76"/>
      <c r="P217" s="76"/>
      <c r="Q217" s="76"/>
      <c r="R217" s="76"/>
      <c r="S217" s="76"/>
      <c r="T217" s="7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T217" s="18" t="s">
        <v>118</v>
      </c>
      <c r="AU217" s="18" t="s">
        <v>82</v>
      </c>
    </row>
    <row r="218" spans="1:51" s="14" customFormat="1" ht="12">
      <c r="A218" s="14"/>
      <c r="B218" s="208"/>
      <c r="C218" s="14"/>
      <c r="D218" s="197" t="s">
        <v>120</v>
      </c>
      <c r="E218" s="209" t="s">
        <v>1</v>
      </c>
      <c r="F218" s="210" t="s">
        <v>251</v>
      </c>
      <c r="G218" s="14"/>
      <c r="H218" s="211">
        <v>8</v>
      </c>
      <c r="I218" s="212"/>
      <c r="J218" s="14"/>
      <c r="K218" s="14"/>
      <c r="L218" s="208"/>
      <c r="M218" s="213"/>
      <c r="N218" s="214"/>
      <c r="O218" s="214"/>
      <c r="P218" s="214"/>
      <c r="Q218" s="214"/>
      <c r="R218" s="214"/>
      <c r="S218" s="214"/>
      <c r="T218" s="215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09" t="s">
        <v>120</v>
      </c>
      <c r="AU218" s="209" t="s">
        <v>82</v>
      </c>
      <c r="AV218" s="14" t="s">
        <v>82</v>
      </c>
      <c r="AW218" s="14" t="s">
        <v>31</v>
      </c>
      <c r="AX218" s="14" t="s">
        <v>80</v>
      </c>
      <c r="AY218" s="209" t="s">
        <v>110</v>
      </c>
    </row>
    <row r="219" spans="1:65" s="2" customFormat="1" ht="21.75" customHeight="1">
      <c r="A219" s="37"/>
      <c r="B219" s="182"/>
      <c r="C219" s="183" t="s">
        <v>7</v>
      </c>
      <c r="D219" s="183" t="s">
        <v>112</v>
      </c>
      <c r="E219" s="184" t="s">
        <v>252</v>
      </c>
      <c r="F219" s="185" t="s">
        <v>253</v>
      </c>
      <c r="G219" s="186" t="s">
        <v>254</v>
      </c>
      <c r="H219" s="187">
        <v>1</v>
      </c>
      <c r="I219" s="188"/>
      <c r="J219" s="189">
        <f>ROUND(I219*H219,2)</f>
        <v>0</v>
      </c>
      <c r="K219" s="190"/>
      <c r="L219" s="38"/>
      <c r="M219" s="191" t="s">
        <v>1</v>
      </c>
      <c r="N219" s="192" t="s">
        <v>40</v>
      </c>
      <c r="O219" s="76"/>
      <c r="P219" s="193">
        <f>O219*H219</f>
        <v>0</v>
      </c>
      <c r="Q219" s="193">
        <v>0</v>
      </c>
      <c r="R219" s="193">
        <f>Q219*H219</f>
        <v>0</v>
      </c>
      <c r="S219" s="193">
        <v>0</v>
      </c>
      <c r="T219" s="194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195" t="s">
        <v>116</v>
      </c>
      <c r="AT219" s="195" t="s">
        <v>112</v>
      </c>
      <c r="AU219" s="195" t="s">
        <v>82</v>
      </c>
      <c r="AY219" s="18" t="s">
        <v>110</v>
      </c>
      <c r="BE219" s="196">
        <f>IF(N219="základní",J219,0)</f>
        <v>0</v>
      </c>
      <c r="BF219" s="196">
        <f>IF(N219="snížená",J219,0)</f>
        <v>0</v>
      </c>
      <c r="BG219" s="196">
        <f>IF(N219="zákl. přenesená",J219,0)</f>
        <v>0</v>
      </c>
      <c r="BH219" s="196">
        <f>IF(N219="sníž. přenesená",J219,0)</f>
        <v>0</v>
      </c>
      <c r="BI219" s="196">
        <f>IF(N219="nulová",J219,0)</f>
        <v>0</v>
      </c>
      <c r="BJ219" s="18" t="s">
        <v>80</v>
      </c>
      <c r="BK219" s="196">
        <f>ROUND(I219*H219,2)</f>
        <v>0</v>
      </c>
      <c r="BL219" s="18" t="s">
        <v>116</v>
      </c>
      <c r="BM219" s="195" t="s">
        <v>255</v>
      </c>
    </row>
    <row r="220" spans="1:47" s="2" customFormat="1" ht="12">
      <c r="A220" s="37"/>
      <c r="B220" s="38"/>
      <c r="C220" s="37"/>
      <c r="D220" s="197" t="s">
        <v>118</v>
      </c>
      <c r="E220" s="37"/>
      <c r="F220" s="198" t="s">
        <v>256</v>
      </c>
      <c r="G220" s="37"/>
      <c r="H220" s="37"/>
      <c r="I220" s="117"/>
      <c r="J220" s="37"/>
      <c r="K220" s="37"/>
      <c r="L220" s="38"/>
      <c r="M220" s="199"/>
      <c r="N220" s="200"/>
      <c r="O220" s="76"/>
      <c r="P220" s="76"/>
      <c r="Q220" s="76"/>
      <c r="R220" s="76"/>
      <c r="S220" s="76"/>
      <c r="T220" s="7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T220" s="18" t="s">
        <v>118</v>
      </c>
      <c r="AU220" s="18" t="s">
        <v>82</v>
      </c>
    </row>
    <row r="221" spans="1:51" s="13" customFormat="1" ht="12">
      <c r="A221" s="13"/>
      <c r="B221" s="201"/>
      <c r="C221" s="13"/>
      <c r="D221" s="197" t="s">
        <v>120</v>
      </c>
      <c r="E221" s="202" t="s">
        <v>1</v>
      </c>
      <c r="F221" s="203" t="s">
        <v>257</v>
      </c>
      <c r="G221" s="13"/>
      <c r="H221" s="202" t="s">
        <v>1</v>
      </c>
      <c r="I221" s="204"/>
      <c r="J221" s="13"/>
      <c r="K221" s="13"/>
      <c r="L221" s="201"/>
      <c r="M221" s="205"/>
      <c r="N221" s="206"/>
      <c r="O221" s="206"/>
      <c r="P221" s="206"/>
      <c r="Q221" s="206"/>
      <c r="R221" s="206"/>
      <c r="S221" s="206"/>
      <c r="T221" s="207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02" t="s">
        <v>120</v>
      </c>
      <c r="AU221" s="202" t="s">
        <v>82</v>
      </c>
      <c r="AV221" s="13" t="s">
        <v>80</v>
      </c>
      <c r="AW221" s="13" t="s">
        <v>31</v>
      </c>
      <c r="AX221" s="13" t="s">
        <v>75</v>
      </c>
      <c r="AY221" s="202" t="s">
        <v>110</v>
      </c>
    </row>
    <row r="222" spans="1:51" s="14" customFormat="1" ht="12">
      <c r="A222" s="14"/>
      <c r="B222" s="208"/>
      <c r="C222" s="14"/>
      <c r="D222" s="197" t="s">
        <v>120</v>
      </c>
      <c r="E222" s="209" t="s">
        <v>1</v>
      </c>
      <c r="F222" s="210" t="s">
        <v>258</v>
      </c>
      <c r="G222" s="14"/>
      <c r="H222" s="211">
        <v>1</v>
      </c>
      <c r="I222" s="212"/>
      <c r="J222" s="14"/>
      <c r="K222" s="14"/>
      <c r="L222" s="208"/>
      <c r="M222" s="213"/>
      <c r="N222" s="214"/>
      <c r="O222" s="214"/>
      <c r="P222" s="214"/>
      <c r="Q222" s="214"/>
      <c r="R222" s="214"/>
      <c r="S222" s="214"/>
      <c r="T222" s="215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09" t="s">
        <v>120</v>
      </c>
      <c r="AU222" s="209" t="s">
        <v>82</v>
      </c>
      <c r="AV222" s="14" t="s">
        <v>82</v>
      </c>
      <c r="AW222" s="14" t="s">
        <v>31</v>
      </c>
      <c r="AX222" s="14" t="s">
        <v>80</v>
      </c>
      <c r="AY222" s="209" t="s">
        <v>110</v>
      </c>
    </row>
    <row r="223" spans="1:65" s="2" customFormat="1" ht="16.5" customHeight="1">
      <c r="A223" s="37"/>
      <c r="B223" s="182"/>
      <c r="C223" s="183" t="s">
        <v>259</v>
      </c>
      <c r="D223" s="183" t="s">
        <v>112</v>
      </c>
      <c r="E223" s="184" t="s">
        <v>260</v>
      </c>
      <c r="F223" s="185" t="s">
        <v>261</v>
      </c>
      <c r="G223" s="186" t="s">
        <v>254</v>
      </c>
      <c r="H223" s="187">
        <v>5</v>
      </c>
      <c r="I223" s="188"/>
      <c r="J223" s="189">
        <f>ROUND(I223*H223,2)</f>
        <v>0</v>
      </c>
      <c r="K223" s="190"/>
      <c r="L223" s="38"/>
      <c r="M223" s="191" t="s">
        <v>1</v>
      </c>
      <c r="N223" s="192" t="s">
        <v>40</v>
      </c>
      <c r="O223" s="76"/>
      <c r="P223" s="193">
        <f>O223*H223</f>
        <v>0</v>
      </c>
      <c r="Q223" s="193">
        <v>0</v>
      </c>
      <c r="R223" s="193">
        <f>Q223*H223</f>
        <v>0</v>
      </c>
      <c r="S223" s="193">
        <v>0</v>
      </c>
      <c r="T223" s="194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195" t="s">
        <v>116</v>
      </c>
      <c r="AT223" s="195" t="s">
        <v>112</v>
      </c>
      <c r="AU223" s="195" t="s">
        <v>82</v>
      </c>
      <c r="AY223" s="18" t="s">
        <v>110</v>
      </c>
      <c r="BE223" s="196">
        <f>IF(N223="základní",J223,0)</f>
        <v>0</v>
      </c>
      <c r="BF223" s="196">
        <f>IF(N223="snížená",J223,0)</f>
        <v>0</v>
      </c>
      <c r="BG223" s="196">
        <f>IF(N223="zákl. přenesená",J223,0)</f>
        <v>0</v>
      </c>
      <c r="BH223" s="196">
        <f>IF(N223="sníž. přenesená",J223,0)</f>
        <v>0</v>
      </c>
      <c r="BI223" s="196">
        <f>IF(N223="nulová",J223,0)</f>
        <v>0</v>
      </c>
      <c r="BJ223" s="18" t="s">
        <v>80</v>
      </c>
      <c r="BK223" s="196">
        <f>ROUND(I223*H223,2)</f>
        <v>0</v>
      </c>
      <c r="BL223" s="18" t="s">
        <v>116</v>
      </c>
      <c r="BM223" s="195" t="s">
        <v>262</v>
      </c>
    </row>
    <row r="224" spans="1:47" s="2" customFormat="1" ht="12">
      <c r="A224" s="37"/>
      <c r="B224" s="38"/>
      <c r="C224" s="37"/>
      <c r="D224" s="197" t="s">
        <v>118</v>
      </c>
      <c r="E224" s="37"/>
      <c r="F224" s="198" t="s">
        <v>263</v>
      </c>
      <c r="G224" s="37"/>
      <c r="H224" s="37"/>
      <c r="I224" s="117"/>
      <c r="J224" s="37"/>
      <c r="K224" s="37"/>
      <c r="L224" s="38"/>
      <c r="M224" s="199"/>
      <c r="N224" s="200"/>
      <c r="O224" s="76"/>
      <c r="P224" s="76"/>
      <c r="Q224" s="76"/>
      <c r="R224" s="76"/>
      <c r="S224" s="76"/>
      <c r="T224" s="7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18" t="s">
        <v>118</v>
      </c>
      <c r="AU224" s="18" t="s">
        <v>82</v>
      </c>
    </row>
    <row r="225" spans="1:51" s="14" customFormat="1" ht="12">
      <c r="A225" s="14"/>
      <c r="B225" s="208"/>
      <c r="C225" s="14"/>
      <c r="D225" s="197" t="s">
        <v>120</v>
      </c>
      <c r="E225" s="209" t="s">
        <v>1</v>
      </c>
      <c r="F225" s="210" t="s">
        <v>264</v>
      </c>
      <c r="G225" s="14"/>
      <c r="H225" s="211">
        <v>5</v>
      </c>
      <c r="I225" s="212"/>
      <c r="J225" s="14"/>
      <c r="K225" s="14"/>
      <c r="L225" s="208"/>
      <c r="M225" s="213"/>
      <c r="N225" s="214"/>
      <c r="O225" s="214"/>
      <c r="P225" s="214"/>
      <c r="Q225" s="214"/>
      <c r="R225" s="214"/>
      <c r="S225" s="214"/>
      <c r="T225" s="215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09" t="s">
        <v>120</v>
      </c>
      <c r="AU225" s="209" t="s">
        <v>82</v>
      </c>
      <c r="AV225" s="14" t="s">
        <v>82</v>
      </c>
      <c r="AW225" s="14" t="s">
        <v>31</v>
      </c>
      <c r="AX225" s="14" t="s">
        <v>80</v>
      </c>
      <c r="AY225" s="209" t="s">
        <v>110</v>
      </c>
    </row>
    <row r="226" spans="1:65" s="2" customFormat="1" ht="16.5" customHeight="1">
      <c r="A226" s="37"/>
      <c r="B226" s="182"/>
      <c r="C226" s="183" t="s">
        <v>265</v>
      </c>
      <c r="D226" s="183" t="s">
        <v>112</v>
      </c>
      <c r="E226" s="184" t="s">
        <v>266</v>
      </c>
      <c r="F226" s="185" t="s">
        <v>267</v>
      </c>
      <c r="G226" s="186" t="s">
        <v>254</v>
      </c>
      <c r="H226" s="187">
        <v>4</v>
      </c>
      <c r="I226" s="188"/>
      <c r="J226" s="189">
        <f>ROUND(I226*H226,2)</f>
        <v>0</v>
      </c>
      <c r="K226" s="190"/>
      <c r="L226" s="38"/>
      <c r="M226" s="191" t="s">
        <v>1</v>
      </c>
      <c r="N226" s="192" t="s">
        <v>40</v>
      </c>
      <c r="O226" s="76"/>
      <c r="P226" s="193">
        <f>O226*H226</f>
        <v>0</v>
      </c>
      <c r="Q226" s="193">
        <v>0</v>
      </c>
      <c r="R226" s="193">
        <f>Q226*H226</f>
        <v>0</v>
      </c>
      <c r="S226" s="193">
        <v>0</v>
      </c>
      <c r="T226" s="194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195" t="s">
        <v>116</v>
      </c>
      <c r="AT226" s="195" t="s">
        <v>112</v>
      </c>
      <c r="AU226" s="195" t="s">
        <v>82</v>
      </c>
      <c r="AY226" s="18" t="s">
        <v>110</v>
      </c>
      <c r="BE226" s="196">
        <f>IF(N226="základní",J226,0)</f>
        <v>0</v>
      </c>
      <c r="BF226" s="196">
        <f>IF(N226="snížená",J226,0)</f>
        <v>0</v>
      </c>
      <c r="BG226" s="196">
        <f>IF(N226="zákl. přenesená",J226,0)</f>
        <v>0</v>
      </c>
      <c r="BH226" s="196">
        <f>IF(N226="sníž. přenesená",J226,0)</f>
        <v>0</v>
      </c>
      <c r="BI226" s="196">
        <f>IF(N226="nulová",J226,0)</f>
        <v>0</v>
      </c>
      <c r="BJ226" s="18" t="s">
        <v>80</v>
      </c>
      <c r="BK226" s="196">
        <f>ROUND(I226*H226,2)</f>
        <v>0</v>
      </c>
      <c r="BL226" s="18" t="s">
        <v>116</v>
      </c>
      <c r="BM226" s="195" t="s">
        <v>268</v>
      </c>
    </row>
    <row r="227" spans="1:47" s="2" customFormat="1" ht="12">
      <c r="A227" s="37"/>
      <c r="B227" s="38"/>
      <c r="C227" s="37"/>
      <c r="D227" s="197" t="s">
        <v>118</v>
      </c>
      <c r="E227" s="37"/>
      <c r="F227" s="198" t="s">
        <v>263</v>
      </c>
      <c r="G227" s="37"/>
      <c r="H227" s="37"/>
      <c r="I227" s="117"/>
      <c r="J227" s="37"/>
      <c r="K227" s="37"/>
      <c r="L227" s="38"/>
      <c r="M227" s="199"/>
      <c r="N227" s="200"/>
      <c r="O227" s="76"/>
      <c r="P227" s="76"/>
      <c r="Q227" s="76"/>
      <c r="R227" s="76"/>
      <c r="S227" s="76"/>
      <c r="T227" s="7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8" t="s">
        <v>118</v>
      </c>
      <c r="AU227" s="18" t="s">
        <v>82</v>
      </c>
    </row>
    <row r="228" spans="1:65" s="2" customFormat="1" ht="16.5" customHeight="1">
      <c r="A228" s="37"/>
      <c r="B228" s="182"/>
      <c r="C228" s="183" t="s">
        <v>269</v>
      </c>
      <c r="D228" s="183" t="s">
        <v>112</v>
      </c>
      <c r="E228" s="184" t="s">
        <v>270</v>
      </c>
      <c r="F228" s="185" t="s">
        <v>271</v>
      </c>
      <c r="G228" s="186" t="s">
        <v>254</v>
      </c>
      <c r="H228" s="187">
        <v>9</v>
      </c>
      <c r="I228" s="188"/>
      <c r="J228" s="189">
        <f>ROUND(I228*H228,2)</f>
        <v>0</v>
      </c>
      <c r="K228" s="190"/>
      <c r="L228" s="38"/>
      <c r="M228" s="191" t="s">
        <v>1</v>
      </c>
      <c r="N228" s="192" t="s">
        <v>40</v>
      </c>
      <c r="O228" s="76"/>
      <c r="P228" s="193">
        <f>O228*H228</f>
        <v>0</v>
      </c>
      <c r="Q228" s="193">
        <v>0</v>
      </c>
      <c r="R228" s="193">
        <f>Q228*H228</f>
        <v>0</v>
      </c>
      <c r="S228" s="193">
        <v>0</v>
      </c>
      <c r="T228" s="194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195" t="s">
        <v>116</v>
      </c>
      <c r="AT228" s="195" t="s">
        <v>112</v>
      </c>
      <c r="AU228" s="195" t="s">
        <v>82</v>
      </c>
      <c r="AY228" s="18" t="s">
        <v>110</v>
      </c>
      <c r="BE228" s="196">
        <f>IF(N228="základní",J228,0)</f>
        <v>0</v>
      </c>
      <c r="BF228" s="196">
        <f>IF(N228="snížená",J228,0)</f>
        <v>0</v>
      </c>
      <c r="BG228" s="196">
        <f>IF(N228="zákl. přenesená",J228,0)</f>
        <v>0</v>
      </c>
      <c r="BH228" s="196">
        <f>IF(N228="sníž. přenesená",J228,0)</f>
        <v>0</v>
      </c>
      <c r="BI228" s="196">
        <f>IF(N228="nulová",J228,0)</f>
        <v>0</v>
      </c>
      <c r="BJ228" s="18" t="s">
        <v>80</v>
      </c>
      <c r="BK228" s="196">
        <f>ROUND(I228*H228,2)</f>
        <v>0</v>
      </c>
      <c r="BL228" s="18" t="s">
        <v>116</v>
      </c>
      <c r="BM228" s="195" t="s">
        <v>272</v>
      </c>
    </row>
    <row r="229" spans="1:47" s="2" customFormat="1" ht="12">
      <c r="A229" s="37"/>
      <c r="B229" s="38"/>
      <c r="C229" s="37"/>
      <c r="D229" s="197" t="s">
        <v>118</v>
      </c>
      <c r="E229" s="37"/>
      <c r="F229" s="198" t="s">
        <v>263</v>
      </c>
      <c r="G229" s="37"/>
      <c r="H229" s="37"/>
      <c r="I229" s="117"/>
      <c r="J229" s="37"/>
      <c r="K229" s="37"/>
      <c r="L229" s="38"/>
      <c r="M229" s="199"/>
      <c r="N229" s="200"/>
      <c r="O229" s="76"/>
      <c r="P229" s="76"/>
      <c r="Q229" s="76"/>
      <c r="R229" s="76"/>
      <c r="S229" s="76"/>
      <c r="T229" s="7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T229" s="18" t="s">
        <v>118</v>
      </c>
      <c r="AU229" s="18" t="s">
        <v>82</v>
      </c>
    </row>
    <row r="230" spans="1:63" s="12" customFormat="1" ht="22.8" customHeight="1">
      <c r="A230" s="12"/>
      <c r="B230" s="169"/>
      <c r="C230" s="12"/>
      <c r="D230" s="170" t="s">
        <v>74</v>
      </c>
      <c r="E230" s="180" t="s">
        <v>173</v>
      </c>
      <c r="F230" s="180" t="s">
        <v>273</v>
      </c>
      <c r="G230" s="12"/>
      <c r="H230" s="12"/>
      <c r="I230" s="172"/>
      <c r="J230" s="181">
        <f>BK230</f>
        <v>0</v>
      </c>
      <c r="K230" s="12"/>
      <c r="L230" s="169"/>
      <c r="M230" s="174"/>
      <c r="N230" s="175"/>
      <c r="O230" s="175"/>
      <c r="P230" s="176">
        <f>SUM(P231:P246)</f>
        <v>0</v>
      </c>
      <c r="Q230" s="175"/>
      <c r="R230" s="176">
        <f>SUM(R231:R246)</f>
        <v>0</v>
      </c>
      <c r="S230" s="175"/>
      <c r="T230" s="177">
        <f>SUM(T231:T246)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170" t="s">
        <v>80</v>
      </c>
      <c r="AT230" s="178" t="s">
        <v>74</v>
      </c>
      <c r="AU230" s="178" t="s">
        <v>80</v>
      </c>
      <c r="AY230" s="170" t="s">
        <v>110</v>
      </c>
      <c r="BK230" s="179">
        <f>SUM(BK231:BK246)</f>
        <v>0</v>
      </c>
    </row>
    <row r="231" spans="1:65" s="2" customFormat="1" ht="21.75" customHeight="1">
      <c r="A231" s="37"/>
      <c r="B231" s="182"/>
      <c r="C231" s="183" t="s">
        <v>274</v>
      </c>
      <c r="D231" s="183" t="s">
        <v>112</v>
      </c>
      <c r="E231" s="184" t="s">
        <v>275</v>
      </c>
      <c r="F231" s="185" t="s">
        <v>276</v>
      </c>
      <c r="G231" s="186" t="s">
        <v>237</v>
      </c>
      <c r="H231" s="187">
        <v>64</v>
      </c>
      <c r="I231" s="188"/>
      <c r="J231" s="189">
        <f>ROUND(I231*H231,2)</f>
        <v>0</v>
      </c>
      <c r="K231" s="190"/>
      <c r="L231" s="38"/>
      <c r="M231" s="191" t="s">
        <v>1</v>
      </c>
      <c r="N231" s="192" t="s">
        <v>40</v>
      </c>
      <c r="O231" s="76"/>
      <c r="P231" s="193">
        <f>O231*H231</f>
        <v>0</v>
      </c>
      <c r="Q231" s="193">
        <v>0</v>
      </c>
      <c r="R231" s="193">
        <f>Q231*H231</f>
        <v>0</v>
      </c>
      <c r="S231" s="193">
        <v>0</v>
      </c>
      <c r="T231" s="194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195" t="s">
        <v>116</v>
      </c>
      <c r="AT231" s="195" t="s">
        <v>112</v>
      </c>
      <c r="AU231" s="195" t="s">
        <v>82</v>
      </c>
      <c r="AY231" s="18" t="s">
        <v>110</v>
      </c>
      <c r="BE231" s="196">
        <f>IF(N231="základní",J231,0)</f>
        <v>0</v>
      </c>
      <c r="BF231" s="196">
        <f>IF(N231="snížená",J231,0)</f>
        <v>0</v>
      </c>
      <c r="BG231" s="196">
        <f>IF(N231="zákl. přenesená",J231,0)</f>
        <v>0</v>
      </c>
      <c r="BH231" s="196">
        <f>IF(N231="sníž. přenesená",J231,0)</f>
        <v>0</v>
      </c>
      <c r="BI231" s="196">
        <f>IF(N231="nulová",J231,0)</f>
        <v>0</v>
      </c>
      <c r="BJ231" s="18" t="s">
        <v>80</v>
      </c>
      <c r="BK231" s="196">
        <f>ROUND(I231*H231,2)</f>
        <v>0</v>
      </c>
      <c r="BL231" s="18" t="s">
        <v>116</v>
      </c>
      <c r="BM231" s="195" t="s">
        <v>277</v>
      </c>
    </row>
    <row r="232" spans="1:47" s="2" customFormat="1" ht="12">
      <c r="A232" s="37"/>
      <c r="B232" s="38"/>
      <c r="C232" s="37"/>
      <c r="D232" s="197" t="s">
        <v>118</v>
      </c>
      <c r="E232" s="37"/>
      <c r="F232" s="198" t="s">
        <v>278</v>
      </c>
      <c r="G232" s="37"/>
      <c r="H232" s="37"/>
      <c r="I232" s="117"/>
      <c r="J232" s="37"/>
      <c r="K232" s="37"/>
      <c r="L232" s="38"/>
      <c r="M232" s="199"/>
      <c r="N232" s="200"/>
      <c r="O232" s="76"/>
      <c r="P232" s="76"/>
      <c r="Q232" s="76"/>
      <c r="R232" s="76"/>
      <c r="S232" s="76"/>
      <c r="T232" s="7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T232" s="18" t="s">
        <v>118</v>
      </c>
      <c r="AU232" s="18" t="s">
        <v>82</v>
      </c>
    </row>
    <row r="233" spans="1:51" s="14" customFormat="1" ht="12">
      <c r="A233" s="14"/>
      <c r="B233" s="208"/>
      <c r="C233" s="14"/>
      <c r="D233" s="197" t="s">
        <v>120</v>
      </c>
      <c r="E233" s="209" t="s">
        <v>1</v>
      </c>
      <c r="F233" s="210" t="s">
        <v>241</v>
      </c>
      <c r="G233" s="14"/>
      <c r="H233" s="211">
        <v>12</v>
      </c>
      <c r="I233" s="212"/>
      <c r="J233" s="14"/>
      <c r="K233" s="14"/>
      <c r="L233" s="208"/>
      <c r="M233" s="213"/>
      <c r="N233" s="214"/>
      <c r="O233" s="214"/>
      <c r="P233" s="214"/>
      <c r="Q233" s="214"/>
      <c r="R233" s="214"/>
      <c r="S233" s="214"/>
      <c r="T233" s="215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09" t="s">
        <v>120</v>
      </c>
      <c r="AU233" s="209" t="s">
        <v>82</v>
      </c>
      <c r="AV233" s="14" t="s">
        <v>82</v>
      </c>
      <c r="AW233" s="14" t="s">
        <v>31</v>
      </c>
      <c r="AX233" s="14" t="s">
        <v>75</v>
      </c>
      <c r="AY233" s="209" t="s">
        <v>110</v>
      </c>
    </row>
    <row r="234" spans="1:51" s="14" customFormat="1" ht="12">
      <c r="A234" s="14"/>
      <c r="B234" s="208"/>
      <c r="C234" s="14"/>
      <c r="D234" s="197" t="s">
        <v>120</v>
      </c>
      <c r="E234" s="209" t="s">
        <v>1</v>
      </c>
      <c r="F234" s="210" t="s">
        <v>242</v>
      </c>
      <c r="G234" s="14"/>
      <c r="H234" s="211">
        <v>20</v>
      </c>
      <c r="I234" s="212"/>
      <c r="J234" s="14"/>
      <c r="K234" s="14"/>
      <c r="L234" s="208"/>
      <c r="M234" s="213"/>
      <c r="N234" s="214"/>
      <c r="O234" s="214"/>
      <c r="P234" s="214"/>
      <c r="Q234" s="214"/>
      <c r="R234" s="214"/>
      <c r="S234" s="214"/>
      <c r="T234" s="215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09" t="s">
        <v>120</v>
      </c>
      <c r="AU234" s="209" t="s">
        <v>82</v>
      </c>
      <c r="AV234" s="14" t="s">
        <v>82</v>
      </c>
      <c r="AW234" s="14" t="s">
        <v>31</v>
      </c>
      <c r="AX234" s="14" t="s">
        <v>75</v>
      </c>
      <c r="AY234" s="209" t="s">
        <v>110</v>
      </c>
    </row>
    <row r="235" spans="1:51" s="14" customFormat="1" ht="12">
      <c r="A235" s="14"/>
      <c r="B235" s="208"/>
      <c r="C235" s="14"/>
      <c r="D235" s="197" t="s">
        <v>120</v>
      </c>
      <c r="E235" s="209" t="s">
        <v>1</v>
      </c>
      <c r="F235" s="210" t="s">
        <v>244</v>
      </c>
      <c r="G235" s="14"/>
      <c r="H235" s="211">
        <v>32</v>
      </c>
      <c r="I235" s="212"/>
      <c r="J235" s="14"/>
      <c r="K235" s="14"/>
      <c r="L235" s="208"/>
      <c r="M235" s="213"/>
      <c r="N235" s="214"/>
      <c r="O235" s="214"/>
      <c r="P235" s="214"/>
      <c r="Q235" s="214"/>
      <c r="R235" s="214"/>
      <c r="S235" s="214"/>
      <c r="T235" s="215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09" t="s">
        <v>120</v>
      </c>
      <c r="AU235" s="209" t="s">
        <v>82</v>
      </c>
      <c r="AV235" s="14" t="s">
        <v>82</v>
      </c>
      <c r="AW235" s="14" t="s">
        <v>31</v>
      </c>
      <c r="AX235" s="14" t="s">
        <v>75</v>
      </c>
      <c r="AY235" s="209" t="s">
        <v>110</v>
      </c>
    </row>
    <row r="236" spans="1:51" s="15" customFormat="1" ht="12">
      <c r="A236" s="15"/>
      <c r="B236" s="216"/>
      <c r="C236" s="15"/>
      <c r="D236" s="197" t="s">
        <v>120</v>
      </c>
      <c r="E236" s="217" t="s">
        <v>1</v>
      </c>
      <c r="F236" s="218" t="s">
        <v>125</v>
      </c>
      <c r="G236" s="15"/>
      <c r="H236" s="219">
        <v>64</v>
      </c>
      <c r="I236" s="220"/>
      <c r="J236" s="15"/>
      <c r="K236" s="15"/>
      <c r="L236" s="216"/>
      <c r="M236" s="221"/>
      <c r="N236" s="222"/>
      <c r="O236" s="222"/>
      <c r="P236" s="222"/>
      <c r="Q236" s="222"/>
      <c r="R236" s="222"/>
      <c r="S236" s="222"/>
      <c r="T236" s="223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17" t="s">
        <v>120</v>
      </c>
      <c r="AU236" s="217" t="s">
        <v>82</v>
      </c>
      <c r="AV236" s="15" t="s">
        <v>116</v>
      </c>
      <c r="AW236" s="15" t="s">
        <v>31</v>
      </c>
      <c r="AX236" s="15" t="s">
        <v>80</v>
      </c>
      <c r="AY236" s="217" t="s">
        <v>110</v>
      </c>
    </row>
    <row r="237" spans="1:65" s="2" customFormat="1" ht="21.75" customHeight="1">
      <c r="A237" s="37"/>
      <c r="B237" s="182"/>
      <c r="C237" s="183" t="s">
        <v>279</v>
      </c>
      <c r="D237" s="183" t="s">
        <v>112</v>
      </c>
      <c r="E237" s="184" t="s">
        <v>280</v>
      </c>
      <c r="F237" s="185" t="s">
        <v>281</v>
      </c>
      <c r="G237" s="186" t="s">
        <v>237</v>
      </c>
      <c r="H237" s="187">
        <v>16</v>
      </c>
      <c r="I237" s="188"/>
      <c r="J237" s="189">
        <f>ROUND(I237*H237,2)</f>
        <v>0</v>
      </c>
      <c r="K237" s="190"/>
      <c r="L237" s="38"/>
      <c r="M237" s="191" t="s">
        <v>1</v>
      </c>
      <c r="N237" s="192" t="s">
        <v>40</v>
      </c>
      <c r="O237" s="76"/>
      <c r="P237" s="193">
        <f>O237*H237</f>
        <v>0</v>
      </c>
      <c r="Q237" s="193">
        <v>0</v>
      </c>
      <c r="R237" s="193">
        <f>Q237*H237</f>
        <v>0</v>
      </c>
      <c r="S237" s="193">
        <v>0</v>
      </c>
      <c r="T237" s="194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195" t="s">
        <v>116</v>
      </c>
      <c r="AT237" s="195" t="s">
        <v>112</v>
      </c>
      <c r="AU237" s="195" t="s">
        <v>82</v>
      </c>
      <c r="AY237" s="18" t="s">
        <v>110</v>
      </c>
      <c r="BE237" s="196">
        <f>IF(N237="základní",J237,0)</f>
        <v>0</v>
      </c>
      <c r="BF237" s="196">
        <f>IF(N237="snížená",J237,0)</f>
        <v>0</v>
      </c>
      <c r="BG237" s="196">
        <f>IF(N237="zákl. přenesená",J237,0)</f>
        <v>0</v>
      </c>
      <c r="BH237" s="196">
        <f>IF(N237="sníž. přenesená",J237,0)</f>
        <v>0</v>
      </c>
      <c r="BI237" s="196">
        <f>IF(N237="nulová",J237,0)</f>
        <v>0</v>
      </c>
      <c r="BJ237" s="18" t="s">
        <v>80</v>
      </c>
      <c r="BK237" s="196">
        <f>ROUND(I237*H237,2)</f>
        <v>0</v>
      </c>
      <c r="BL237" s="18" t="s">
        <v>116</v>
      </c>
      <c r="BM237" s="195" t="s">
        <v>282</v>
      </c>
    </row>
    <row r="238" spans="1:47" s="2" customFormat="1" ht="12">
      <c r="A238" s="37"/>
      <c r="B238" s="38"/>
      <c r="C238" s="37"/>
      <c r="D238" s="197" t="s">
        <v>118</v>
      </c>
      <c r="E238" s="37"/>
      <c r="F238" s="198" t="s">
        <v>283</v>
      </c>
      <c r="G238" s="37"/>
      <c r="H238" s="37"/>
      <c r="I238" s="117"/>
      <c r="J238" s="37"/>
      <c r="K238" s="37"/>
      <c r="L238" s="38"/>
      <c r="M238" s="199"/>
      <c r="N238" s="200"/>
      <c r="O238" s="76"/>
      <c r="P238" s="76"/>
      <c r="Q238" s="76"/>
      <c r="R238" s="76"/>
      <c r="S238" s="76"/>
      <c r="T238" s="7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T238" s="18" t="s">
        <v>118</v>
      </c>
      <c r="AU238" s="18" t="s">
        <v>82</v>
      </c>
    </row>
    <row r="239" spans="1:51" s="14" customFormat="1" ht="12">
      <c r="A239" s="14"/>
      <c r="B239" s="208"/>
      <c r="C239" s="14"/>
      <c r="D239" s="197" t="s">
        <v>120</v>
      </c>
      <c r="E239" s="209" t="s">
        <v>1</v>
      </c>
      <c r="F239" s="210" t="s">
        <v>284</v>
      </c>
      <c r="G239" s="14"/>
      <c r="H239" s="211">
        <v>16</v>
      </c>
      <c r="I239" s="212"/>
      <c r="J239" s="14"/>
      <c r="K239" s="14"/>
      <c r="L239" s="208"/>
      <c r="M239" s="213"/>
      <c r="N239" s="214"/>
      <c r="O239" s="214"/>
      <c r="P239" s="214"/>
      <c r="Q239" s="214"/>
      <c r="R239" s="214"/>
      <c r="S239" s="214"/>
      <c r="T239" s="215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09" t="s">
        <v>120</v>
      </c>
      <c r="AU239" s="209" t="s">
        <v>82</v>
      </c>
      <c r="AV239" s="14" t="s">
        <v>82</v>
      </c>
      <c r="AW239" s="14" t="s">
        <v>31</v>
      </c>
      <c r="AX239" s="14" t="s">
        <v>80</v>
      </c>
      <c r="AY239" s="209" t="s">
        <v>110</v>
      </c>
    </row>
    <row r="240" spans="1:51" s="13" customFormat="1" ht="12">
      <c r="A240" s="13"/>
      <c r="B240" s="201"/>
      <c r="C240" s="13"/>
      <c r="D240" s="197" t="s">
        <v>120</v>
      </c>
      <c r="E240" s="202" t="s">
        <v>1</v>
      </c>
      <c r="F240" s="203" t="s">
        <v>257</v>
      </c>
      <c r="G240" s="13"/>
      <c r="H240" s="202" t="s">
        <v>1</v>
      </c>
      <c r="I240" s="204"/>
      <c r="J240" s="13"/>
      <c r="K240" s="13"/>
      <c r="L240" s="201"/>
      <c r="M240" s="205"/>
      <c r="N240" s="206"/>
      <c r="O240" s="206"/>
      <c r="P240" s="206"/>
      <c r="Q240" s="206"/>
      <c r="R240" s="206"/>
      <c r="S240" s="206"/>
      <c r="T240" s="207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02" t="s">
        <v>120</v>
      </c>
      <c r="AU240" s="202" t="s">
        <v>82</v>
      </c>
      <c r="AV240" s="13" t="s">
        <v>80</v>
      </c>
      <c r="AW240" s="13" t="s">
        <v>31</v>
      </c>
      <c r="AX240" s="13" t="s">
        <v>75</v>
      </c>
      <c r="AY240" s="202" t="s">
        <v>110</v>
      </c>
    </row>
    <row r="241" spans="1:51" s="13" customFormat="1" ht="12">
      <c r="A241" s="13"/>
      <c r="B241" s="201"/>
      <c r="C241" s="13"/>
      <c r="D241" s="197" t="s">
        <v>120</v>
      </c>
      <c r="E241" s="202" t="s">
        <v>1</v>
      </c>
      <c r="F241" s="203" t="s">
        <v>285</v>
      </c>
      <c r="G241" s="13"/>
      <c r="H241" s="202" t="s">
        <v>1</v>
      </c>
      <c r="I241" s="204"/>
      <c r="J241" s="13"/>
      <c r="K241" s="13"/>
      <c r="L241" s="201"/>
      <c r="M241" s="205"/>
      <c r="N241" s="206"/>
      <c r="O241" s="206"/>
      <c r="P241" s="206"/>
      <c r="Q241" s="206"/>
      <c r="R241" s="206"/>
      <c r="S241" s="206"/>
      <c r="T241" s="207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02" t="s">
        <v>120</v>
      </c>
      <c r="AU241" s="202" t="s">
        <v>82</v>
      </c>
      <c r="AV241" s="13" t="s">
        <v>80</v>
      </c>
      <c r="AW241" s="13" t="s">
        <v>31</v>
      </c>
      <c r="AX241" s="13" t="s">
        <v>75</v>
      </c>
      <c r="AY241" s="202" t="s">
        <v>110</v>
      </c>
    </row>
    <row r="242" spans="1:65" s="2" customFormat="1" ht="16.5" customHeight="1">
      <c r="A242" s="37"/>
      <c r="B242" s="182"/>
      <c r="C242" s="183" t="s">
        <v>286</v>
      </c>
      <c r="D242" s="183" t="s">
        <v>112</v>
      </c>
      <c r="E242" s="184" t="s">
        <v>287</v>
      </c>
      <c r="F242" s="185" t="s">
        <v>288</v>
      </c>
      <c r="G242" s="186" t="s">
        <v>128</v>
      </c>
      <c r="H242" s="187">
        <v>2.4</v>
      </c>
      <c r="I242" s="188"/>
      <c r="J242" s="189">
        <f>ROUND(I242*H242,2)</f>
        <v>0</v>
      </c>
      <c r="K242" s="190"/>
      <c r="L242" s="38"/>
      <c r="M242" s="191" t="s">
        <v>1</v>
      </c>
      <c r="N242" s="192" t="s">
        <v>40</v>
      </c>
      <c r="O242" s="76"/>
      <c r="P242" s="193">
        <f>O242*H242</f>
        <v>0</v>
      </c>
      <c r="Q242" s="193">
        <v>0</v>
      </c>
      <c r="R242" s="193">
        <f>Q242*H242</f>
        <v>0</v>
      </c>
      <c r="S242" s="193">
        <v>0</v>
      </c>
      <c r="T242" s="194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195" t="s">
        <v>116</v>
      </c>
      <c r="AT242" s="195" t="s">
        <v>112</v>
      </c>
      <c r="AU242" s="195" t="s">
        <v>82</v>
      </c>
      <c r="AY242" s="18" t="s">
        <v>110</v>
      </c>
      <c r="BE242" s="196">
        <f>IF(N242="základní",J242,0)</f>
        <v>0</v>
      </c>
      <c r="BF242" s="196">
        <f>IF(N242="snížená",J242,0)</f>
        <v>0</v>
      </c>
      <c r="BG242" s="196">
        <f>IF(N242="zákl. přenesená",J242,0)</f>
        <v>0</v>
      </c>
      <c r="BH242" s="196">
        <f>IF(N242="sníž. přenesená",J242,0)</f>
        <v>0</v>
      </c>
      <c r="BI242" s="196">
        <f>IF(N242="nulová",J242,0)</f>
        <v>0</v>
      </c>
      <c r="BJ242" s="18" t="s">
        <v>80</v>
      </c>
      <c r="BK242" s="196">
        <f>ROUND(I242*H242,2)</f>
        <v>0</v>
      </c>
      <c r="BL242" s="18" t="s">
        <v>116</v>
      </c>
      <c r="BM242" s="195" t="s">
        <v>289</v>
      </c>
    </row>
    <row r="243" spans="1:47" s="2" customFormat="1" ht="12">
      <c r="A243" s="37"/>
      <c r="B243" s="38"/>
      <c r="C243" s="37"/>
      <c r="D243" s="197" t="s">
        <v>118</v>
      </c>
      <c r="E243" s="37"/>
      <c r="F243" s="198" t="s">
        <v>290</v>
      </c>
      <c r="G243" s="37"/>
      <c r="H243" s="37"/>
      <c r="I243" s="117"/>
      <c r="J243" s="37"/>
      <c r="K243" s="37"/>
      <c r="L243" s="38"/>
      <c r="M243" s="199"/>
      <c r="N243" s="200"/>
      <c r="O243" s="76"/>
      <c r="P243" s="76"/>
      <c r="Q243" s="76"/>
      <c r="R243" s="76"/>
      <c r="S243" s="76"/>
      <c r="T243" s="7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18" t="s">
        <v>118</v>
      </c>
      <c r="AU243" s="18" t="s">
        <v>82</v>
      </c>
    </row>
    <row r="244" spans="1:51" s="14" customFormat="1" ht="12">
      <c r="A244" s="14"/>
      <c r="B244" s="208"/>
      <c r="C244" s="14"/>
      <c r="D244" s="197" t="s">
        <v>120</v>
      </c>
      <c r="E244" s="209" t="s">
        <v>1</v>
      </c>
      <c r="F244" s="210" t="s">
        <v>291</v>
      </c>
      <c r="G244" s="14"/>
      <c r="H244" s="211">
        <v>2.4</v>
      </c>
      <c r="I244" s="212"/>
      <c r="J244" s="14"/>
      <c r="K244" s="14"/>
      <c r="L244" s="208"/>
      <c r="M244" s="213"/>
      <c r="N244" s="214"/>
      <c r="O244" s="214"/>
      <c r="P244" s="214"/>
      <c r="Q244" s="214"/>
      <c r="R244" s="214"/>
      <c r="S244" s="214"/>
      <c r="T244" s="215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09" t="s">
        <v>120</v>
      </c>
      <c r="AU244" s="209" t="s">
        <v>82</v>
      </c>
      <c r="AV244" s="14" t="s">
        <v>82</v>
      </c>
      <c r="AW244" s="14" t="s">
        <v>31</v>
      </c>
      <c r="AX244" s="14" t="s">
        <v>80</v>
      </c>
      <c r="AY244" s="209" t="s">
        <v>110</v>
      </c>
    </row>
    <row r="245" spans="1:65" s="2" customFormat="1" ht="16.5" customHeight="1">
      <c r="A245" s="37"/>
      <c r="B245" s="182"/>
      <c r="C245" s="183" t="s">
        <v>292</v>
      </c>
      <c r="D245" s="183" t="s">
        <v>112</v>
      </c>
      <c r="E245" s="184" t="s">
        <v>293</v>
      </c>
      <c r="F245" s="185" t="s">
        <v>294</v>
      </c>
      <c r="G245" s="186" t="s">
        <v>115</v>
      </c>
      <c r="H245" s="187">
        <v>5220</v>
      </c>
      <c r="I245" s="188"/>
      <c r="J245" s="189">
        <f>ROUND(I245*H245,2)</f>
        <v>0</v>
      </c>
      <c r="K245" s="190"/>
      <c r="L245" s="38"/>
      <c r="M245" s="191" t="s">
        <v>1</v>
      </c>
      <c r="N245" s="192" t="s">
        <v>40</v>
      </c>
      <c r="O245" s="76"/>
      <c r="P245" s="193">
        <f>O245*H245</f>
        <v>0</v>
      </c>
      <c r="Q245" s="193">
        <v>0</v>
      </c>
      <c r="R245" s="193">
        <f>Q245*H245</f>
        <v>0</v>
      </c>
      <c r="S245" s="193">
        <v>0</v>
      </c>
      <c r="T245" s="194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195" t="s">
        <v>116</v>
      </c>
      <c r="AT245" s="195" t="s">
        <v>112</v>
      </c>
      <c r="AU245" s="195" t="s">
        <v>82</v>
      </c>
      <c r="AY245" s="18" t="s">
        <v>110</v>
      </c>
      <c r="BE245" s="196">
        <f>IF(N245="základní",J245,0)</f>
        <v>0</v>
      </c>
      <c r="BF245" s="196">
        <f>IF(N245="snížená",J245,0)</f>
        <v>0</v>
      </c>
      <c r="BG245" s="196">
        <f>IF(N245="zákl. přenesená",J245,0)</f>
        <v>0</v>
      </c>
      <c r="BH245" s="196">
        <f>IF(N245="sníž. přenesená",J245,0)</f>
        <v>0</v>
      </c>
      <c r="BI245" s="196">
        <f>IF(N245="nulová",J245,0)</f>
        <v>0</v>
      </c>
      <c r="BJ245" s="18" t="s">
        <v>80</v>
      </c>
      <c r="BK245" s="196">
        <f>ROUND(I245*H245,2)</f>
        <v>0</v>
      </c>
      <c r="BL245" s="18" t="s">
        <v>116</v>
      </c>
      <c r="BM245" s="195" t="s">
        <v>295</v>
      </c>
    </row>
    <row r="246" spans="1:47" s="2" customFormat="1" ht="12">
      <c r="A246" s="37"/>
      <c r="B246" s="38"/>
      <c r="C246" s="37"/>
      <c r="D246" s="197" t="s">
        <v>118</v>
      </c>
      <c r="E246" s="37"/>
      <c r="F246" s="198" t="s">
        <v>296</v>
      </c>
      <c r="G246" s="37"/>
      <c r="H246" s="37"/>
      <c r="I246" s="117"/>
      <c r="J246" s="37"/>
      <c r="K246" s="37"/>
      <c r="L246" s="38"/>
      <c r="M246" s="199"/>
      <c r="N246" s="200"/>
      <c r="O246" s="76"/>
      <c r="P246" s="76"/>
      <c r="Q246" s="76"/>
      <c r="R246" s="76"/>
      <c r="S246" s="76"/>
      <c r="T246" s="7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T246" s="18" t="s">
        <v>118</v>
      </c>
      <c r="AU246" s="18" t="s">
        <v>82</v>
      </c>
    </row>
    <row r="247" spans="1:63" s="12" customFormat="1" ht="25.9" customHeight="1">
      <c r="A247" s="12"/>
      <c r="B247" s="169"/>
      <c r="C247" s="12"/>
      <c r="D247" s="170" t="s">
        <v>74</v>
      </c>
      <c r="E247" s="171" t="s">
        <v>297</v>
      </c>
      <c r="F247" s="171" t="s">
        <v>298</v>
      </c>
      <c r="G247" s="12"/>
      <c r="H247" s="12"/>
      <c r="I247" s="172"/>
      <c r="J247" s="173">
        <f>BK247</f>
        <v>0</v>
      </c>
      <c r="K247" s="12"/>
      <c r="L247" s="169"/>
      <c r="M247" s="174"/>
      <c r="N247" s="175"/>
      <c r="O247" s="175"/>
      <c r="P247" s="176">
        <f>SUM(P248:P262)</f>
        <v>0</v>
      </c>
      <c r="Q247" s="175"/>
      <c r="R247" s="176">
        <f>SUM(R248:R262)</f>
        <v>0</v>
      </c>
      <c r="S247" s="175"/>
      <c r="T247" s="177">
        <f>SUM(T248:T262)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170" t="s">
        <v>116</v>
      </c>
      <c r="AT247" s="178" t="s">
        <v>74</v>
      </c>
      <c r="AU247" s="178" t="s">
        <v>75</v>
      </c>
      <c r="AY247" s="170" t="s">
        <v>110</v>
      </c>
      <c r="BK247" s="179">
        <f>SUM(BK248:BK262)</f>
        <v>0</v>
      </c>
    </row>
    <row r="248" spans="1:65" s="2" customFormat="1" ht="16.5" customHeight="1">
      <c r="A248" s="37"/>
      <c r="B248" s="182"/>
      <c r="C248" s="183" t="s">
        <v>299</v>
      </c>
      <c r="D248" s="183" t="s">
        <v>112</v>
      </c>
      <c r="E248" s="184" t="s">
        <v>300</v>
      </c>
      <c r="F248" s="185" t="s">
        <v>301</v>
      </c>
      <c r="G248" s="186" t="s">
        <v>302</v>
      </c>
      <c r="H248" s="187">
        <v>90</v>
      </c>
      <c r="I248" s="188"/>
      <c r="J248" s="189">
        <f>ROUND(I248*H248,2)</f>
        <v>0</v>
      </c>
      <c r="K248" s="190"/>
      <c r="L248" s="38"/>
      <c r="M248" s="191" t="s">
        <v>1</v>
      </c>
      <c r="N248" s="192" t="s">
        <v>40</v>
      </c>
      <c r="O248" s="76"/>
      <c r="P248" s="193">
        <f>O248*H248</f>
        <v>0</v>
      </c>
      <c r="Q248" s="193">
        <v>0</v>
      </c>
      <c r="R248" s="193">
        <f>Q248*H248</f>
        <v>0</v>
      </c>
      <c r="S248" s="193">
        <v>0</v>
      </c>
      <c r="T248" s="194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195" t="s">
        <v>303</v>
      </c>
      <c r="AT248" s="195" t="s">
        <v>112</v>
      </c>
      <c r="AU248" s="195" t="s">
        <v>80</v>
      </c>
      <c r="AY248" s="18" t="s">
        <v>110</v>
      </c>
      <c r="BE248" s="196">
        <f>IF(N248="základní",J248,0)</f>
        <v>0</v>
      </c>
      <c r="BF248" s="196">
        <f>IF(N248="snížená",J248,0)</f>
        <v>0</v>
      </c>
      <c r="BG248" s="196">
        <f>IF(N248="zákl. přenesená",J248,0)</f>
        <v>0</v>
      </c>
      <c r="BH248" s="196">
        <f>IF(N248="sníž. přenesená",J248,0)</f>
        <v>0</v>
      </c>
      <c r="BI248" s="196">
        <f>IF(N248="nulová",J248,0)</f>
        <v>0</v>
      </c>
      <c r="BJ248" s="18" t="s">
        <v>80</v>
      </c>
      <c r="BK248" s="196">
        <f>ROUND(I248*H248,2)</f>
        <v>0</v>
      </c>
      <c r="BL248" s="18" t="s">
        <v>303</v>
      </c>
      <c r="BM248" s="195" t="s">
        <v>304</v>
      </c>
    </row>
    <row r="249" spans="1:47" s="2" customFormat="1" ht="12">
      <c r="A249" s="37"/>
      <c r="B249" s="38"/>
      <c r="C249" s="37"/>
      <c r="D249" s="197" t="s">
        <v>118</v>
      </c>
      <c r="E249" s="37"/>
      <c r="F249" s="198" t="s">
        <v>305</v>
      </c>
      <c r="G249" s="37"/>
      <c r="H249" s="37"/>
      <c r="I249" s="117"/>
      <c r="J249" s="37"/>
      <c r="K249" s="37"/>
      <c r="L249" s="38"/>
      <c r="M249" s="199"/>
      <c r="N249" s="200"/>
      <c r="O249" s="76"/>
      <c r="P249" s="76"/>
      <c r="Q249" s="76"/>
      <c r="R249" s="76"/>
      <c r="S249" s="76"/>
      <c r="T249" s="7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T249" s="18" t="s">
        <v>118</v>
      </c>
      <c r="AU249" s="18" t="s">
        <v>80</v>
      </c>
    </row>
    <row r="250" spans="1:51" s="13" customFormat="1" ht="12">
      <c r="A250" s="13"/>
      <c r="B250" s="201"/>
      <c r="C250" s="13"/>
      <c r="D250" s="197" t="s">
        <v>120</v>
      </c>
      <c r="E250" s="202" t="s">
        <v>1</v>
      </c>
      <c r="F250" s="203" t="s">
        <v>306</v>
      </c>
      <c r="G250" s="13"/>
      <c r="H250" s="202" t="s">
        <v>1</v>
      </c>
      <c r="I250" s="204"/>
      <c r="J250" s="13"/>
      <c r="K250" s="13"/>
      <c r="L250" s="201"/>
      <c r="M250" s="205"/>
      <c r="N250" s="206"/>
      <c r="O250" s="206"/>
      <c r="P250" s="206"/>
      <c r="Q250" s="206"/>
      <c r="R250" s="206"/>
      <c r="S250" s="206"/>
      <c r="T250" s="207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02" t="s">
        <v>120</v>
      </c>
      <c r="AU250" s="202" t="s">
        <v>80</v>
      </c>
      <c r="AV250" s="13" t="s">
        <v>80</v>
      </c>
      <c r="AW250" s="13" t="s">
        <v>31</v>
      </c>
      <c r="AX250" s="13" t="s">
        <v>75</v>
      </c>
      <c r="AY250" s="202" t="s">
        <v>110</v>
      </c>
    </row>
    <row r="251" spans="1:51" s="13" customFormat="1" ht="12">
      <c r="A251" s="13"/>
      <c r="B251" s="201"/>
      <c r="C251" s="13"/>
      <c r="D251" s="197" t="s">
        <v>120</v>
      </c>
      <c r="E251" s="202" t="s">
        <v>1</v>
      </c>
      <c r="F251" s="203" t="s">
        <v>307</v>
      </c>
      <c r="G251" s="13"/>
      <c r="H251" s="202" t="s">
        <v>1</v>
      </c>
      <c r="I251" s="204"/>
      <c r="J251" s="13"/>
      <c r="K251" s="13"/>
      <c r="L251" s="201"/>
      <c r="M251" s="205"/>
      <c r="N251" s="206"/>
      <c r="O251" s="206"/>
      <c r="P251" s="206"/>
      <c r="Q251" s="206"/>
      <c r="R251" s="206"/>
      <c r="S251" s="206"/>
      <c r="T251" s="207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02" t="s">
        <v>120</v>
      </c>
      <c r="AU251" s="202" t="s">
        <v>80</v>
      </c>
      <c r="AV251" s="13" t="s">
        <v>80</v>
      </c>
      <c r="AW251" s="13" t="s">
        <v>31</v>
      </c>
      <c r="AX251" s="13" t="s">
        <v>75</v>
      </c>
      <c r="AY251" s="202" t="s">
        <v>110</v>
      </c>
    </row>
    <row r="252" spans="1:51" s="14" customFormat="1" ht="12">
      <c r="A252" s="14"/>
      <c r="B252" s="208"/>
      <c r="C252" s="14"/>
      <c r="D252" s="197" t="s">
        <v>120</v>
      </c>
      <c r="E252" s="209" t="s">
        <v>1</v>
      </c>
      <c r="F252" s="210" t="s">
        <v>308</v>
      </c>
      <c r="G252" s="14"/>
      <c r="H252" s="211">
        <v>90</v>
      </c>
      <c r="I252" s="212"/>
      <c r="J252" s="14"/>
      <c r="K252" s="14"/>
      <c r="L252" s="208"/>
      <c r="M252" s="213"/>
      <c r="N252" s="214"/>
      <c r="O252" s="214"/>
      <c r="P252" s="214"/>
      <c r="Q252" s="214"/>
      <c r="R252" s="214"/>
      <c r="S252" s="214"/>
      <c r="T252" s="215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09" t="s">
        <v>120</v>
      </c>
      <c r="AU252" s="209" t="s">
        <v>80</v>
      </c>
      <c r="AV252" s="14" t="s">
        <v>82</v>
      </c>
      <c r="AW252" s="14" t="s">
        <v>31</v>
      </c>
      <c r="AX252" s="14" t="s">
        <v>80</v>
      </c>
      <c r="AY252" s="209" t="s">
        <v>110</v>
      </c>
    </row>
    <row r="253" spans="1:65" s="2" customFormat="1" ht="21.75" customHeight="1">
      <c r="A253" s="37"/>
      <c r="B253" s="182"/>
      <c r="C253" s="183" t="s">
        <v>309</v>
      </c>
      <c r="D253" s="183" t="s">
        <v>112</v>
      </c>
      <c r="E253" s="184" t="s">
        <v>310</v>
      </c>
      <c r="F253" s="185" t="s">
        <v>311</v>
      </c>
      <c r="G253" s="186" t="s">
        <v>312</v>
      </c>
      <c r="H253" s="187">
        <v>1</v>
      </c>
      <c r="I253" s="188"/>
      <c r="J253" s="189">
        <f>ROUND(I253*H253,2)</f>
        <v>0</v>
      </c>
      <c r="K253" s="190"/>
      <c r="L253" s="38"/>
      <c r="M253" s="191" t="s">
        <v>1</v>
      </c>
      <c r="N253" s="192" t="s">
        <v>40</v>
      </c>
      <c r="O253" s="76"/>
      <c r="P253" s="193">
        <f>O253*H253</f>
        <v>0</v>
      </c>
      <c r="Q253" s="193">
        <v>0</v>
      </c>
      <c r="R253" s="193">
        <f>Q253*H253</f>
        <v>0</v>
      </c>
      <c r="S253" s="193">
        <v>0</v>
      </c>
      <c r="T253" s="194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195" t="s">
        <v>303</v>
      </c>
      <c r="AT253" s="195" t="s">
        <v>112</v>
      </c>
      <c r="AU253" s="195" t="s">
        <v>80</v>
      </c>
      <c r="AY253" s="18" t="s">
        <v>110</v>
      </c>
      <c r="BE253" s="196">
        <f>IF(N253="základní",J253,0)</f>
        <v>0</v>
      </c>
      <c r="BF253" s="196">
        <f>IF(N253="snížená",J253,0)</f>
        <v>0</v>
      </c>
      <c r="BG253" s="196">
        <f>IF(N253="zákl. přenesená",J253,0)</f>
        <v>0</v>
      </c>
      <c r="BH253" s="196">
        <f>IF(N253="sníž. přenesená",J253,0)</f>
        <v>0</v>
      </c>
      <c r="BI253" s="196">
        <f>IF(N253="nulová",J253,0)</f>
        <v>0</v>
      </c>
      <c r="BJ253" s="18" t="s">
        <v>80</v>
      </c>
      <c r="BK253" s="196">
        <f>ROUND(I253*H253,2)</f>
        <v>0</v>
      </c>
      <c r="BL253" s="18" t="s">
        <v>303</v>
      </c>
      <c r="BM253" s="195" t="s">
        <v>313</v>
      </c>
    </row>
    <row r="254" spans="1:47" s="2" customFormat="1" ht="12">
      <c r="A254" s="37"/>
      <c r="B254" s="38"/>
      <c r="C254" s="37"/>
      <c r="D254" s="197" t="s">
        <v>118</v>
      </c>
      <c r="E254" s="37"/>
      <c r="F254" s="198" t="s">
        <v>314</v>
      </c>
      <c r="G254" s="37"/>
      <c r="H254" s="37"/>
      <c r="I254" s="117"/>
      <c r="J254" s="37"/>
      <c r="K254" s="37"/>
      <c r="L254" s="38"/>
      <c r="M254" s="199"/>
      <c r="N254" s="200"/>
      <c r="O254" s="76"/>
      <c r="P254" s="76"/>
      <c r="Q254" s="76"/>
      <c r="R254" s="76"/>
      <c r="S254" s="76"/>
      <c r="T254" s="7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T254" s="18" t="s">
        <v>118</v>
      </c>
      <c r="AU254" s="18" t="s">
        <v>80</v>
      </c>
    </row>
    <row r="255" spans="1:51" s="14" customFormat="1" ht="12">
      <c r="A255" s="14"/>
      <c r="B255" s="208"/>
      <c r="C255" s="14"/>
      <c r="D255" s="197" t="s">
        <v>120</v>
      </c>
      <c r="E255" s="209" t="s">
        <v>1</v>
      </c>
      <c r="F255" s="210" t="s">
        <v>315</v>
      </c>
      <c r="G255" s="14"/>
      <c r="H255" s="211">
        <v>1</v>
      </c>
      <c r="I255" s="212"/>
      <c r="J255" s="14"/>
      <c r="K255" s="14"/>
      <c r="L255" s="208"/>
      <c r="M255" s="213"/>
      <c r="N255" s="214"/>
      <c r="O255" s="214"/>
      <c r="P255" s="214"/>
      <c r="Q255" s="214"/>
      <c r="R255" s="214"/>
      <c r="S255" s="214"/>
      <c r="T255" s="215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09" t="s">
        <v>120</v>
      </c>
      <c r="AU255" s="209" t="s">
        <v>80</v>
      </c>
      <c r="AV255" s="14" t="s">
        <v>82</v>
      </c>
      <c r="AW255" s="14" t="s">
        <v>31</v>
      </c>
      <c r="AX255" s="14" t="s">
        <v>80</v>
      </c>
      <c r="AY255" s="209" t="s">
        <v>110</v>
      </c>
    </row>
    <row r="256" spans="1:65" s="2" customFormat="1" ht="16.5" customHeight="1">
      <c r="A256" s="37"/>
      <c r="B256" s="182"/>
      <c r="C256" s="183" t="s">
        <v>316</v>
      </c>
      <c r="D256" s="183" t="s">
        <v>112</v>
      </c>
      <c r="E256" s="184" t="s">
        <v>317</v>
      </c>
      <c r="F256" s="185" t="s">
        <v>318</v>
      </c>
      <c r="G256" s="186" t="s">
        <v>319</v>
      </c>
      <c r="H256" s="187">
        <v>1</v>
      </c>
      <c r="I256" s="188"/>
      <c r="J256" s="189">
        <f>ROUND(I256*H256,2)</f>
        <v>0</v>
      </c>
      <c r="K256" s="190"/>
      <c r="L256" s="38"/>
      <c r="M256" s="191" t="s">
        <v>1</v>
      </c>
      <c r="N256" s="192" t="s">
        <v>40</v>
      </c>
      <c r="O256" s="76"/>
      <c r="P256" s="193">
        <f>O256*H256</f>
        <v>0</v>
      </c>
      <c r="Q256" s="193">
        <v>0</v>
      </c>
      <c r="R256" s="193">
        <f>Q256*H256</f>
        <v>0</v>
      </c>
      <c r="S256" s="193">
        <v>0</v>
      </c>
      <c r="T256" s="194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195" t="s">
        <v>303</v>
      </c>
      <c r="AT256" s="195" t="s">
        <v>112</v>
      </c>
      <c r="AU256" s="195" t="s">
        <v>80</v>
      </c>
      <c r="AY256" s="18" t="s">
        <v>110</v>
      </c>
      <c r="BE256" s="196">
        <f>IF(N256="základní",J256,0)</f>
        <v>0</v>
      </c>
      <c r="BF256" s="196">
        <f>IF(N256="snížená",J256,0)</f>
        <v>0</v>
      </c>
      <c r="BG256" s="196">
        <f>IF(N256="zákl. přenesená",J256,0)</f>
        <v>0</v>
      </c>
      <c r="BH256" s="196">
        <f>IF(N256="sníž. přenesená",J256,0)</f>
        <v>0</v>
      </c>
      <c r="BI256" s="196">
        <f>IF(N256="nulová",J256,0)</f>
        <v>0</v>
      </c>
      <c r="BJ256" s="18" t="s">
        <v>80</v>
      </c>
      <c r="BK256" s="196">
        <f>ROUND(I256*H256,2)</f>
        <v>0</v>
      </c>
      <c r="BL256" s="18" t="s">
        <v>303</v>
      </c>
      <c r="BM256" s="195" t="s">
        <v>320</v>
      </c>
    </row>
    <row r="257" spans="1:47" s="2" customFormat="1" ht="12">
      <c r="A257" s="37"/>
      <c r="B257" s="38"/>
      <c r="C257" s="37"/>
      <c r="D257" s="197" t="s">
        <v>118</v>
      </c>
      <c r="E257" s="37"/>
      <c r="F257" s="198" t="s">
        <v>321</v>
      </c>
      <c r="G257" s="37"/>
      <c r="H257" s="37"/>
      <c r="I257" s="117"/>
      <c r="J257" s="37"/>
      <c r="K257" s="37"/>
      <c r="L257" s="38"/>
      <c r="M257" s="199"/>
      <c r="N257" s="200"/>
      <c r="O257" s="76"/>
      <c r="P257" s="76"/>
      <c r="Q257" s="76"/>
      <c r="R257" s="76"/>
      <c r="S257" s="76"/>
      <c r="T257" s="7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T257" s="18" t="s">
        <v>118</v>
      </c>
      <c r="AU257" s="18" t="s">
        <v>80</v>
      </c>
    </row>
    <row r="258" spans="1:65" s="2" customFormat="1" ht="16.5" customHeight="1">
      <c r="A258" s="37"/>
      <c r="B258" s="182"/>
      <c r="C258" s="183" t="s">
        <v>322</v>
      </c>
      <c r="D258" s="183" t="s">
        <v>112</v>
      </c>
      <c r="E258" s="184" t="s">
        <v>323</v>
      </c>
      <c r="F258" s="185" t="s">
        <v>324</v>
      </c>
      <c r="G258" s="186" t="s">
        <v>312</v>
      </c>
      <c r="H258" s="187">
        <v>1</v>
      </c>
      <c r="I258" s="188"/>
      <c r="J258" s="189">
        <f>ROUND(I258*H258,2)</f>
        <v>0</v>
      </c>
      <c r="K258" s="190"/>
      <c r="L258" s="38"/>
      <c r="M258" s="191" t="s">
        <v>1</v>
      </c>
      <c r="N258" s="192" t="s">
        <v>40</v>
      </c>
      <c r="O258" s="76"/>
      <c r="P258" s="193">
        <f>O258*H258</f>
        <v>0</v>
      </c>
      <c r="Q258" s="193">
        <v>0</v>
      </c>
      <c r="R258" s="193">
        <f>Q258*H258</f>
        <v>0</v>
      </c>
      <c r="S258" s="193">
        <v>0</v>
      </c>
      <c r="T258" s="194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195" t="s">
        <v>303</v>
      </c>
      <c r="AT258" s="195" t="s">
        <v>112</v>
      </c>
      <c r="AU258" s="195" t="s">
        <v>80</v>
      </c>
      <c r="AY258" s="18" t="s">
        <v>110</v>
      </c>
      <c r="BE258" s="196">
        <f>IF(N258="základní",J258,0)</f>
        <v>0</v>
      </c>
      <c r="BF258" s="196">
        <f>IF(N258="snížená",J258,0)</f>
        <v>0</v>
      </c>
      <c r="BG258" s="196">
        <f>IF(N258="zákl. přenesená",J258,0)</f>
        <v>0</v>
      </c>
      <c r="BH258" s="196">
        <f>IF(N258="sníž. přenesená",J258,0)</f>
        <v>0</v>
      </c>
      <c r="BI258" s="196">
        <f>IF(N258="nulová",J258,0)</f>
        <v>0</v>
      </c>
      <c r="BJ258" s="18" t="s">
        <v>80</v>
      </c>
      <c r="BK258" s="196">
        <f>ROUND(I258*H258,2)</f>
        <v>0</v>
      </c>
      <c r="BL258" s="18" t="s">
        <v>303</v>
      </c>
      <c r="BM258" s="195" t="s">
        <v>325</v>
      </c>
    </row>
    <row r="259" spans="1:47" s="2" customFormat="1" ht="12">
      <c r="A259" s="37"/>
      <c r="B259" s="38"/>
      <c r="C259" s="37"/>
      <c r="D259" s="197" t="s">
        <v>118</v>
      </c>
      <c r="E259" s="37"/>
      <c r="F259" s="198" t="s">
        <v>326</v>
      </c>
      <c r="G259" s="37"/>
      <c r="H259" s="37"/>
      <c r="I259" s="117"/>
      <c r="J259" s="37"/>
      <c r="K259" s="37"/>
      <c r="L259" s="38"/>
      <c r="M259" s="199"/>
      <c r="N259" s="200"/>
      <c r="O259" s="76"/>
      <c r="P259" s="76"/>
      <c r="Q259" s="76"/>
      <c r="R259" s="76"/>
      <c r="S259" s="76"/>
      <c r="T259" s="7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T259" s="18" t="s">
        <v>118</v>
      </c>
      <c r="AU259" s="18" t="s">
        <v>80</v>
      </c>
    </row>
    <row r="260" spans="1:65" s="2" customFormat="1" ht="21.75" customHeight="1">
      <c r="A260" s="37"/>
      <c r="B260" s="182"/>
      <c r="C260" s="183" t="s">
        <v>327</v>
      </c>
      <c r="D260" s="183" t="s">
        <v>112</v>
      </c>
      <c r="E260" s="184" t="s">
        <v>328</v>
      </c>
      <c r="F260" s="185" t="s">
        <v>329</v>
      </c>
      <c r="G260" s="186" t="s">
        <v>312</v>
      </c>
      <c r="H260" s="187">
        <v>1</v>
      </c>
      <c r="I260" s="188"/>
      <c r="J260" s="189">
        <f>ROUND(I260*H260,2)</f>
        <v>0</v>
      </c>
      <c r="K260" s="190"/>
      <c r="L260" s="38"/>
      <c r="M260" s="191" t="s">
        <v>1</v>
      </c>
      <c r="N260" s="192" t="s">
        <v>40</v>
      </c>
      <c r="O260" s="76"/>
      <c r="P260" s="193">
        <f>O260*H260</f>
        <v>0</v>
      </c>
      <c r="Q260" s="193">
        <v>0</v>
      </c>
      <c r="R260" s="193">
        <f>Q260*H260</f>
        <v>0</v>
      </c>
      <c r="S260" s="193">
        <v>0</v>
      </c>
      <c r="T260" s="194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195" t="s">
        <v>303</v>
      </c>
      <c r="AT260" s="195" t="s">
        <v>112</v>
      </c>
      <c r="AU260" s="195" t="s">
        <v>80</v>
      </c>
      <c r="AY260" s="18" t="s">
        <v>110</v>
      </c>
      <c r="BE260" s="196">
        <f>IF(N260="základní",J260,0)</f>
        <v>0</v>
      </c>
      <c r="BF260" s="196">
        <f>IF(N260="snížená",J260,0)</f>
        <v>0</v>
      </c>
      <c r="BG260" s="196">
        <f>IF(N260="zákl. přenesená",J260,0)</f>
        <v>0</v>
      </c>
      <c r="BH260" s="196">
        <f>IF(N260="sníž. přenesená",J260,0)</f>
        <v>0</v>
      </c>
      <c r="BI260" s="196">
        <f>IF(N260="nulová",J260,0)</f>
        <v>0</v>
      </c>
      <c r="BJ260" s="18" t="s">
        <v>80</v>
      </c>
      <c r="BK260" s="196">
        <f>ROUND(I260*H260,2)</f>
        <v>0</v>
      </c>
      <c r="BL260" s="18" t="s">
        <v>303</v>
      </c>
      <c r="BM260" s="195" t="s">
        <v>330</v>
      </c>
    </row>
    <row r="261" spans="1:47" s="2" customFormat="1" ht="12">
      <c r="A261" s="37"/>
      <c r="B261" s="38"/>
      <c r="C261" s="37"/>
      <c r="D261" s="197" t="s">
        <v>118</v>
      </c>
      <c r="E261" s="37"/>
      <c r="F261" s="198" t="s">
        <v>321</v>
      </c>
      <c r="G261" s="37"/>
      <c r="H261" s="37"/>
      <c r="I261" s="117"/>
      <c r="J261" s="37"/>
      <c r="K261" s="37"/>
      <c r="L261" s="38"/>
      <c r="M261" s="199"/>
      <c r="N261" s="200"/>
      <c r="O261" s="76"/>
      <c r="P261" s="76"/>
      <c r="Q261" s="76"/>
      <c r="R261" s="76"/>
      <c r="S261" s="76"/>
      <c r="T261" s="7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T261" s="18" t="s">
        <v>118</v>
      </c>
      <c r="AU261" s="18" t="s">
        <v>80</v>
      </c>
    </row>
    <row r="262" spans="1:51" s="14" customFormat="1" ht="12">
      <c r="A262" s="14"/>
      <c r="B262" s="208"/>
      <c r="C262" s="14"/>
      <c r="D262" s="197" t="s">
        <v>120</v>
      </c>
      <c r="E262" s="209" t="s">
        <v>1</v>
      </c>
      <c r="F262" s="210" t="s">
        <v>331</v>
      </c>
      <c r="G262" s="14"/>
      <c r="H262" s="211">
        <v>1</v>
      </c>
      <c r="I262" s="212"/>
      <c r="J262" s="14"/>
      <c r="K262" s="14"/>
      <c r="L262" s="208"/>
      <c r="M262" s="224"/>
      <c r="N262" s="225"/>
      <c r="O262" s="225"/>
      <c r="P262" s="225"/>
      <c r="Q262" s="225"/>
      <c r="R262" s="225"/>
      <c r="S262" s="225"/>
      <c r="T262" s="226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09" t="s">
        <v>120</v>
      </c>
      <c r="AU262" s="209" t="s">
        <v>80</v>
      </c>
      <c r="AV262" s="14" t="s">
        <v>82</v>
      </c>
      <c r="AW262" s="14" t="s">
        <v>31</v>
      </c>
      <c r="AX262" s="14" t="s">
        <v>80</v>
      </c>
      <c r="AY262" s="209" t="s">
        <v>110</v>
      </c>
    </row>
    <row r="263" spans="1:31" s="2" customFormat="1" ht="6.95" customHeight="1">
      <c r="A263" s="37"/>
      <c r="B263" s="59"/>
      <c r="C263" s="60"/>
      <c r="D263" s="60"/>
      <c r="E263" s="60"/>
      <c r="F263" s="60"/>
      <c r="G263" s="60"/>
      <c r="H263" s="60"/>
      <c r="I263" s="141"/>
      <c r="J263" s="60"/>
      <c r="K263" s="60"/>
      <c r="L263" s="38"/>
      <c r="M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</row>
  </sheetData>
  <autoFilter ref="C117:K262"/>
  <mergeCells count="6">
    <mergeCell ref="E7:H7"/>
    <mergeCell ref="E16:H16"/>
    <mergeCell ref="E25:H25"/>
    <mergeCell ref="E85:H85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PREMIO\Admin</dc:creator>
  <cp:keywords/>
  <dc:description/>
  <cp:lastModifiedBy>PREMIO\Admin</cp:lastModifiedBy>
  <dcterms:created xsi:type="dcterms:W3CDTF">2021-02-02T05:41:56Z</dcterms:created>
  <dcterms:modified xsi:type="dcterms:W3CDTF">2021-02-02T05:41:59Z</dcterms:modified>
  <cp:category/>
  <cp:version/>
  <cp:contentType/>
  <cp:contentStatus/>
</cp:coreProperties>
</file>