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40" yWindow="120" windowWidth="14940" windowHeight="9225" activeTab="0"/>
  </bookViews>
  <sheets>
    <sheet name="37715 Rekapitulace" sheetId="3" r:id="rId1"/>
    <sheet name="SO 000" sheetId="1" r:id="rId2"/>
    <sheet name="SO 101" sheetId="2" r:id="rId3"/>
  </sheets>
  <definedNames/>
  <calcPr calcId="162913"/>
</workbook>
</file>

<file path=xl/sharedStrings.xml><?xml version="1.0" encoding="utf-8"?>
<sst xmlns="http://schemas.openxmlformats.org/spreadsheetml/2006/main" count="279" uniqueCount="131">
  <si>
    <t>ASPE10</t>
  </si>
  <si>
    <t>S</t>
  </si>
  <si>
    <t>Firma: Firma</t>
  </si>
  <si>
    <t>Příloha k formuláři pro ocenění nabídky</t>
  </si>
  <si>
    <t xml:space="preserve">Stavba: </t>
  </si>
  <si>
    <t>20081</t>
  </si>
  <si>
    <t>O</t>
  </si>
  <si>
    <t>Rozpočet:</t>
  </si>
  <si>
    <t>0,00</t>
  </si>
  <si>
    <t>15,00</t>
  </si>
  <si>
    <t>21,00</t>
  </si>
  <si>
    <t>3</t>
  </si>
  <si>
    <t>2</t>
  </si>
  <si>
    <t>SO 000</t>
  </si>
  <si>
    <t>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</si>
  <si>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</si>
  <si>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</si>
  <si>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</si>
  <si>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</si>
  <si>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</si>
  <si>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</si>
  <si>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</si>
  <si>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</si>
  <si>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</si>
  <si>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</si>
  <si>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</si>
  <si>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</si>
  <si>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</si>
  <si>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</si>
  <si>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</si>
  <si>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</si>
  <si>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</si>
  <si>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</si>
  <si>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</si>
  <si>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</si>
  <si>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02710</t>
  </si>
  <si>
    <t/>
  </si>
  <si>
    <t>POMOC PRÁCE ZŘÍZ NEBO ZAJIŠŤ OBJÍŽĎKY A PŘÍSTUP CESTY</t>
  </si>
  <si>
    <t>KPL</t>
  </si>
  <si>
    <t>PP</t>
  </si>
  <si>
    <t>Přechodná úprava dopravního značení a objízdných tras, včetně údržby a úprav během stavebních prací v souladu s TP66 - II. vydání "Zásady pro označování pracovních míst na PK" a s platnými předpisy pro navrhováníDZ na PK, vč. vyhlášky č. 294/2015 Sb.  
Stávající svislé dopravní značky se pro potřeby PDZ zachovají a dle potřeby zakryjí, úpraví nebo doplní. Přechodné SDZ (značky, směrové desky, závory, semaforová souprava, světla) se umístí na nosičích a podkladních deskách včetně nutných přesunů dle jednotlivých fází (etap) výstavby, nájem, montáže, demontáže, včetně všech potřebných povolení k uzavírce. Vše v režii zhotovitele.</t>
  </si>
  <si>
    <t>VV</t>
  </si>
  <si>
    <t>1=1,000 [A]</t>
  </si>
  <si>
    <t>TS</t>
  </si>
  <si>
    <t>zahrnuje veškeré náklady spojené s objednatelem požadovanými zařízeními</t>
  </si>
  <si>
    <t>7</t>
  </si>
  <si>
    <t>R02</t>
  </si>
  <si>
    <t>Zajištění provedení a výstupů veškerých zkoušek a revizí - popsáno v obchodních podmínkách, technických podmínkách a normách ČSN</t>
  </si>
  <si>
    <t>Včetně kontrolního a zkušebního plánu, 
čerpání se souhlasem investora</t>
  </si>
  <si>
    <t>8</t>
  </si>
  <si>
    <t>SO 101</t>
  </si>
  <si>
    <t>Zemní práce</t>
  </si>
  <si>
    <t>M3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</si>
  <si>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</si>
  <si>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</t>
  </si>
  <si>
    <t>FRÉZOVÁNÍ ZPEVNĚNÝCH PLOCH ASFALTOVÝCH</t>
  </si>
  <si>
    <t>včetně odvozu a likvidace v režii zhotovitele, přednostní použití do nezpevněných krajnic (viz položka č. 56963)</t>
  </si>
  <si>
    <t>odkop zeminy vč. veškeré manipulace a odvozu zeminy na skládku</t>
  </si>
  <si>
    <t>12920</t>
  </si>
  <si>
    <t>ČIŠTĚNÍ KRAJNIC OD NÁNOSU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</si>
  <si>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</si>
  <si>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M2</t>
  </si>
  <si>
    <t>Komunikace</t>
  </si>
  <si>
    <t>zřízení nezpevněných krajnic z recyklovaného asfaltu (použití vyfrézovaného asfaltu z pol. č. 11372)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</si>
  <si>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</si>
  <si>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572213</t>
  </si>
  <si>
    <t>SPOJOVACÍ POSTŘIK Z EMULZE DO 0,5KG/M2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</si>
  <si>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</si>
  <si>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12</t>
  </si>
  <si>
    <t>574A44</t>
  </si>
  <si>
    <t>ASFALTOVÝ BETON PRO OBRUSNÉ VRSTVY ACO 11+, 11S TL. 50MM</t>
  </si>
  <si>
    <t>zřízení obrusné vrstvy, dilatační spáry s těsněním asfaltovou zálivkou modif. v režii zhotovitele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</si>
  <si>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</si>
  <si>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13</t>
  </si>
  <si>
    <t>- vrstva ACL 16 pro ložnou vrstvu</t>
  </si>
  <si>
    <t>Potrubí</t>
  </si>
  <si>
    <t>14</t>
  </si>
  <si>
    <t>89921</t>
  </si>
  <si>
    <t>VÝŠKOVÁ ÚPRAVA POKLOPŮ</t>
  </si>
  <si>
    <t>KUS</t>
  </si>
  <si>
    <t>výšková úprava poklopů v intravilánu</t>
  </si>
  <si>
    <t>- výšková úprava poklopů v intravilánu: 4=4,000 [A]</t>
  </si>
  <si>
    <t>- položka výškové úpravy zahrnuje všechny nutné práce a materiály pro zvýšení nebo snížení zařízení (včetně nutné úpravy stávajícího povrchu vozovky nebo chodníku).</t>
  </si>
  <si>
    <t>15</t>
  </si>
  <si>
    <t>89922</t>
  </si>
  <si>
    <t>VÝŠKOVÁ ÚPRAVA MŘÍŽÍ</t>
  </si>
  <si>
    <t>výšková úprava mříží u vpustí v intravilánu</t>
  </si>
  <si>
    <t>- výšková úprava mříží u vpustí v intravilánu: 6=6,000 [A]</t>
  </si>
  <si>
    <t>16</t>
  </si>
  <si>
    <t>89923</t>
  </si>
  <si>
    <t>VÝŠKOVÁ ÚPRAVA KRYCÍCH HRNCŮ</t>
  </si>
  <si>
    <t>výšková úprava krycích hrnců v intravilánu</t>
  </si>
  <si>
    <t>- výšková úprava krycích hrnců v intravilánu: 12=12,000 [A]</t>
  </si>
  <si>
    <t>Ostatní konstrukce a práce</t>
  </si>
  <si>
    <t>20</t>
  </si>
  <si>
    <t>VDZ plastem, strukturovaný plast nehlučný, barva bílá, viz příloha B.2_KSIT</t>
  </si>
  <si>
    <t>položka zahrnuje:  
- dodání a pokládku nátěrového materiálu (měří se pouze natíraná plocha)  
- předznačení a reflexní úpravu</t>
  </si>
  <si>
    <t>21</t>
  </si>
  <si>
    <t>919111</t>
  </si>
  <si>
    <t>ŘEZÁNÍ ASFALTOVÉHO KRYTU VOZOVEK TL DO 50MM</t>
  </si>
  <si>
    <t>M</t>
  </si>
  <si>
    <t>spáry v místech napojení na stávající komunikace</t>
  </si>
  <si>
    <t>- řezání asf. krytu vozovek v místě napojení na stávající komunikace: 50=50,000 [A]</t>
  </si>
  <si>
    <t>položka zahrnuje řezání vozovkové vrstvy v předepsané tloušťce, včetně spotřeby vody</t>
  </si>
  <si>
    <t>22</t>
  </si>
  <si>
    <t>931326</t>
  </si>
  <si>
    <t>TĚSNĚNÍ DILATAČ SPAR ASF ZÁLIVKOU MODIFIK PRŮŘ DO 800MM2</t>
  </si>
  <si>
    <t>těsnění dilatačních spar asfaltovou zálivkou</t>
  </si>
  <si>
    <t>položka zahrnuje dodávku a osazení předepsaného materiálu, očištění ploch spáry před úpravou, očištění okolí spáry po úpravě  
nezahrnuje těsnící profil</t>
  </si>
  <si>
    <t>III/37715 Žernovník průtah</t>
  </si>
  <si>
    <t>Silnice III/37715</t>
  </si>
  <si>
    <t>frézování asfaltových vrstev: 
na silnici III/37715  v místě obrub: 2*1*0,02*320=12,800 [A] 
srovnání vozovky (odfrézování "hrbů") na silnici III/37715: 2=2,000 [E] 
Celkem: A+E=14,800 [F]</t>
  </si>
  <si>
    <t>odstranění nezpevněných krajnic: 
na silnici III/37715 - odstranění nezpevněných krajnic: 1*0,5*0,2*200=20,000 [A] 
Celkem: A=20,000 [C]</t>
  </si>
  <si>
    <t>ZPEVNĚNÍ KRAJNIC Z RECYKLOVANÉHO MATERIÁLU TL DO 100MM</t>
  </si>
  <si>
    <t>nezpevněná krajnice z recyklovaného materiálu (frézovaný asfalt, 14.800 m3, tj. 148,000 m2 krajnic)
Celkem: =148,000 [E]</t>
  </si>
  <si>
    <t>mezi obrusnou a stávající asf. vrstvou na silnici III/37715, spojovací postřik z kation. asfalt. emulze PS-C, 0.4kg/m2 po vyštěpení</t>
  </si>
  <si>
    <t>- spojovací postřik 0.4kg/m2 po vyštěpení: 
na silnici III/37715: 5,65*320=1 808,000 [A] 
Celkem: A=1 808,000 [E]</t>
  </si>
  <si>
    <t>- vrstva ACO 11+ pro obrusnou vrstvu: 
na silnici III/37715: 5,65*320=1 808,000 [B] 
Celkem: B=1 808,000 [E]</t>
  </si>
  <si>
    <t>- vrstva ACL 16 pro ložnou vrstvu: 
na silnici III/37715: 2=2,000 [D] 
Celkem: D=2,000 [E]</t>
  </si>
  <si>
    <t>VODOR DOPRAV ZNAČ BARVOU HLADKÉ - DODÁVKA A POKLÁDKA</t>
  </si>
  <si>
    <t>- vodorovné dopravní značení barvou: 
na silnici III/37715: 
V4 (0.125)= 315+272 = 587 m: 0,125*587=73,375 [G]  
Celkem: G=73,375 [J]</t>
  </si>
  <si>
    <t>- těsnění dilatačních spar asfaltovou zálivkou: 320+50=370,000 [A]</t>
  </si>
  <si>
    <t>574C06</t>
  </si>
  <si>
    <t>ASFALTOVÝ BETON PRO LOŽNÍ VRSTVY ACL 16+, 16S</t>
  </si>
  <si>
    <t xml:space="preserve">Rekapitulace </t>
  </si>
  <si>
    <t>Ostatní a vedlejší náklady</t>
  </si>
  <si>
    <t>Silnice III/37715 stavební náklady</t>
  </si>
  <si>
    <t>celkem</t>
  </si>
  <si>
    <t>bez DPH</t>
  </si>
  <si>
    <t>DPH</t>
  </si>
  <si>
    <t>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</si>
</sst>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7">
    <font>
      <sz val="10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4" fillId="2" borderId="4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" fontId="4" fillId="2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left" vertical="center" wrapText="1"/>
    </xf>
    <xf numFmtId="4" fontId="0" fillId="2" borderId="1" xfId="0" applyNumberForma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 quotePrefix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4" fontId="0" fillId="0" borderId="0" xfId="0" applyNumberFormat="1" applyAlignment="1">
      <alignment vertical="center"/>
    </xf>
    <xf numFmtId="0" fontId="0" fillId="0" borderId="6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4" fontId="5" fillId="4" borderId="9" xfId="0" applyNumberFormat="1" applyFont="1" applyFill="1" applyBorder="1" applyAlignment="1">
      <alignment horizontal="center" vertical="center"/>
    </xf>
    <xf numFmtId="4" fontId="5" fillId="4" borderId="10" xfId="0" applyNumberFormat="1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4" fontId="0" fillId="4" borderId="7" xfId="0" applyNumberForma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4" fontId="0" fillId="4" borderId="12" xfId="0" applyNumberFormat="1" applyFill="1" applyBorder="1" applyAlignment="1">
      <alignment vertical="center"/>
    </xf>
    <xf numFmtId="4" fontId="4" fillId="4" borderId="13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76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76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5:F15"/>
  <sheetViews>
    <sheetView tabSelected="1" workbookViewId="0" topLeftCell="A1">
      <selection activeCell="D21" sqref="D21"/>
    </sheetView>
  </sheetViews>
  <sheetFormatPr defaultColWidth="9.140625" defaultRowHeight="12.75"/>
  <cols>
    <col min="3" max="3" width="35.7109375" style="0" customWidth="1"/>
    <col min="4" max="4" width="12.57421875" style="30" customWidth="1"/>
    <col min="5" max="5" width="13.421875" style="30" customWidth="1"/>
    <col min="6" max="6" width="13.140625" style="30" customWidth="1"/>
    <col min="7" max="7" width="9.140625" style="30" customWidth="1"/>
  </cols>
  <sheetData>
    <row r="5" ht="18">
      <c r="C5" s="46" t="s">
        <v>109</v>
      </c>
    </row>
    <row r="8" ht="12.75">
      <c r="C8" t="s">
        <v>124</v>
      </c>
    </row>
    <row r="9" ht="13.5" thickBot="1"/>
    <row r="10" spans="2:6" ht="13.5" thickTop="1">
      <c r="B10" s="34"/>
      <c r="C10" s="35"/>
      <c r="D10" s="36" t="s">
        <v>128</v>
      </c>
      <c r="E10" s="36" t="s">
        <v>129</v>
      </c>
      <c r="F10" s="37" t="s">
        <v>130</v>
      </c>
    </row>
    <row r="11" spans="2:6" ht="12.75">
      <c r="B11" s="38"/>
      <c r="C11" s="39"/>
      <c r="D11" s="40"/>
      <c r="E11" s="40"/>
      <c r="F11" s="41"/>
    </row>
    <row r="12" spans="2:6" ht="12.75">
      <c r="B12" s="31" t="s">
        <v>50</v>
      </c>
      <c r="C12" s="12" t="s">
        <v>126</v>
      </c>
      <c r="D12" s="32">
        <f>'SO 101'!I3</f>
        <v>0</v>
      </c>
      <c r="E12" s="32">
        <f>D12*0.21</f>
        <v>0</v>
      </c>
      <c r="F12" s="33">
        <f>D12+E12</f>
        <v>0</v>
      </c>
    </row>
    <row r="13" spans="2:6" ht="12.75">
      <c r="B13" s="31" t="s">
        <v>13</v>
      </c>
      <c r="C13" s="12" t="s">
        <v>125</v>
      </c>
      <c r="D13" s="32">
        <f>'SO 000'!I3</f>
        <v>0</v>
      </c>
      <c r="E13" s="32">
        <f>D13*0.21</f>
        <v>0</v>
      </c>
      <c r="F13" s="33">
        <f>D13+E13</f>
        <v>0</v>
      </c>
    </row>
    <row r="14" spans="2:6" ht="12.75">
      <c r="B14" s="31"/>
      <c r="C14" s="12"/>
      <c r="D14" s="32"/>
      <c r="E14" s="32"/>
      <c r="F14" s="33"/>
    </row>
    <row r="15" spans="2:6" ht="13.5" thickBot="1">
      <c r="B15" s="42"/>
      <c r="C15" s="43" t="s">
        <v>127</v>
      </c>
      <c r="D15" s="44">
        <f>SUM(D12:D14)</f>
        <v>0</v>
      </c>
      <c r="E15" s="44">
        <f>SUM(E12:E14)</f>
        <v>0</v>
      </c>
      <c r="F15" s="45">
        <f>SUM(F12:F14)</f>
        <v>0</v>
      </c>
    </row>
    <row r="16" ht="13.5" thickTop="1"/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 topLeftCell="B1">
      <pane ySplit="7" topLeftCell="A8" activePane="bottomLeft" state="frozen"/>
      <selection pane="bottomLeft" activeCell="H9" sqref="H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11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 t="e">
        <f>0+O8</f>
        <v>#REF!</v>
      </c>
      <c r="P2" t="s">
        <v>11</v>
      </c>
    </row>
    <row r="3" spans="1:16" ht="15" customHeight="1">
      <c r="A3" t="s">
        <v>1</v>
      </c>
      <c r="B3" s="6" t="s">
        <v>4</v>
      </c>
      <c r="C3" s="48" t="s">
        <v>5</v>
      </c>
      <c r="D3" s="49"/>
      <c r="E3" s="7" t="s">
        <v>109</v>
      </c>
      <c r="F3" s="1"/>
      <c r="G3" s="4"/>
      <c r="H3" s="3" t="s">
        <v>13</v>
      </c>
      <c r="I3" s="25">
        <f>0+I8</f>
        <v>0</v>
      </c>
      <c r="O3" t="s">
        <v>8</v>
      </c>
      <c r="P3" t="s">
        <v>12</v>
      </c>
    </row>
    <row r="4" spans="1:16" ht="15" customHeight="1">
      <c r="A4" t="s">
        <v>6</v>
      </c>
      <c r="B4" s="9" t="s">
        <v>7</v>
      </c>
      <c r="C4" s="50" t="s">
        <v>13</v>
      </c>
      <c r="D4" s="51"/>
      <c r="E4" s="10" t="s">
        <v>14</v>
      </c>
      <c r="F4" s="5"/>
      <c r="G4" s="5"/>
      <c r="H4" s="11"/>
      <c r="I4" s="11"/>
      <c r="O4" t="s">
        <v>9</v>
      </c>
      <c r="P4" t="s">
        <v>12</v>
      </c>
    </row>
    <row r="5" spans="1:16" ht="12.75" customHeight="1">
      <c r="A5" s="47" t="s">
        <v>15</v>
      </c>
      <c r="B5" s="47" t="s">
        <v>17</v>
      </c>
      <c r="C5" s="47" t="s">
        <v>19</v>
      </c>
      <c r="D5" s="47" t="s">
        <v>20</v>
      </c>
      <c r="E5" s="47" t="s">
        <v>21</v>
      </c>
      <c r="F5" s="47" t="s">
        <v>23</v>
      </c>
      <c r="G5" s="47" t="s">
        <v>25</v>
      </c>
      <c r="H5" s="47" t="s">
        <v>27</v>
      </c>
      <c r="I5" s="47"/>
      <c r="O5" t="s">
        <v>10</v>
      </c>
      <c r="P5" t="s">
        <v>12</v>
      </c>
    </row>
    <row r="6" spans="1:9" ht="12.75" customHeight="1">
      <c r="A6" s="47"/>
      <c r="B6" s="47"/>
      <c r="C6" s="47"/>
      <c r="D6" s="47"/>
      <c r="E6" s="47"/>
      <c r="F6" s="47"/>
      <c r="G6" s="47"/>
      <c r="H6" s="8" t="s">
        <v>28</v>
      </c>
      <c r="I6" s="8" t="s">
        <v>30</v>
      </c>
    </row>
    <row r="7" spans="1:9" ht="12.75" customHeight="1">
      <c r="A7" s="8" t="s">
        <v>16</v>
      </c>
      <c r="B7" s="8" t="s">
        <v>18</v>
      </c>
      <c r="C7" s="8" t="s">
        <v>12</v>
      </c>
      <c r="D7" s="8" t="s">
        <v>11</v>
      </c>
      <c r="E7" s="8" t="s">
        <v>22</v>
      </c>
      <c r="F7" s="8" t="s">
        <v>24</v>
      </c>
      <c r="G7" s="8" t="s">
        <v>26</v>
      </c>
      <c r="H7" s="8" t="s">
        <v>29</v>
      </c>
      <c r="I7" s="8" t="s">
        <v>31</v>
      </c>
    </row>
    <row r="8" spans="1:18" ht="12.75" customHeight="1">
      <c r="A8" s="11" t="s">
        <v>32</v>
      </c>
      <c r="B8" s="11"/>
      <c r="C8" s="13" t="s">
        <v>16</v>
      </c>
      <c r="D8" s="11"/>
      <c r="E8" s="14" t="s">
        <v>33</v>
      </c>
      <c r="F8" s="11"/>
      <c r="G8" s="11"/>
      <c r="H8" s="11"/>
      <c r="I8" s="15">
        <f>I9+I13</f>
        <v>0</v>
      </c>
      <c r="O8" t="e">
        <f>0+R8</f>
        <v>#REF!</v>
      </c>
      <c r="Q8" t="e">
        <f>0+I9+#REF!+#REF!+#REF!+#REF!+#REF!+I13+#REF!+#REF!+#REF!</f>
        <v>#REF!</v>
      </c>
      <c r="R8" t="e">
        <f>0+O9+#REF!+#REF!+#REF!+#REF!+#REF!+O13+#REF!+#REF!+#REF!</f>
        <v>#REF!</v>
      </c>
    </row>
    <row r="9" spans="1:16" ht="12.75">
      <c r="A9" s="12" t="s">
        <v>34</v>
      </c>
      <c r="B9" s="16" t="s">
        <v>18</v>
      </c>
      <c r="C9" s="16" t="s">
        <v>35</v>
      </c>
      <c r="D9" s="12" t="s">
        <v>36</v>
      </c>
      <c r="E9" s="17" t="s">
        <v>37</v>
      </c>
      <c r="F9" s="18" t="s">
        <v>38</v>
      </c>
      <c r="G9" s="19">
        <v>1</v>
      </c>
      <c r="H9" s="20"/>
      <c r="I9" s="20">
        <f>ROUND(ROUND(H9,2)*ROUND(G9,3),2)</f>
        <v>0</v>
      </c>
      <c r="O9">
        <f>(I9*21)/100</f>
        <v>0</v>
      </c>
      <c r="P9" t="s">
        <v>12</v>
      </c>
    </row>
    <row r="10" spans="1:5" ht="114.75">
      <c r="A10" s="21" t="s">
        <v>39</v>
      </c>
      <c r="E10" s="22" t="s">
        <v>40</v>
      </c>
    </row>
    <row r="11" spans="1:5" ht="12.75">
      <c r="A11" s="23" t="s">
        <v>41</v>
      </c>
      <c r="E11" s="24" t="s">
        <v>42</v>
      </c>
    </row>
    <row r="12" spans="1:5" ht="12.75">
      <c r="A12" t="s">
        <v>43</v>
      </c>
      <c r="E12" s="22" t="s">
        <v>44</v>
      </c>
    </row>
    <row r="13" spans="1:16" ht="25.5">
      <c r="A13" s="12" t="s">
        <v>34</v>
      </c>
      <c r="B13" s="16" t="s">
        <v>45</v>
      </c>
      <c r="C13" s="16" t="s">
        <v>46</v>
      </c>
      <c r="D13" s="12" t="s">
        <v>36</v>
      </c>
      <c r="E13" s="17" t="s">
        <v>47</v>
      </c>
      <c r="F13" s="18" t="s">
        <v>38</v>
      </c>
      <c r="G13" s="19">
        <v>1</v>
      </c>
      <c r="H13" s="20"/>
      <c r="I13" s="20">
        <f>ROUND(ROUND(H13,2)*ROUND(G13,3),2)</f>
        <v>0</v>
      </c>
      <c r="O13">
        <f>(I13*21)/100</f>
        <v>0</v>
      </c>
      <c r="P13" t="s">
        <v>12</v>
      </c>
    </row>
    <row r="14" spans="1:5" ht="25.5">
      <c r="A14" s="21" t="s">
        <v>39</v>
      </c>
      <c r="E14" s="22" t="s">
        <v>48</v>
      </c>
    </row>
    <row r="15" spans="1:5" ht="12.75">
      <c r="A15" s="23" t="s">
        <v>41</v>
      </c>
      <c r="E15" s="24" t="s">
        <v>42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workbookViewId="0" topLeftCell="B1">
      <pane ySplit="7" topLeftCell="A8" activePane="bottomLeft" state="frozen"/>
      <selection pane="bottomLeft" activeCell="H26" sqref="H26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P1" t="s">
        <v>11</v>
      </c>
    </row>
    <row r="2" spans="2:16" ht="24.95" customHeight="1">
      <c r="B2" s="1"/>
      <c r="C2" s="1"/>
      <c r="D2" s="1"/>
      <c r="E2" s="2" t="s">
        <v>3</v>
      </c>
      <c r="F2" s="1"/>
      <c r="G2" s="1"/>
      <c r="H2" s="5"/>
      <c r="I2" s="5"/>
      <c r="O2" t="e">
        <f>0+#REF!+#REF!+O17+O34+O47</f>
        <v>#REF!</v>
      </c>
      <c r="P2" t="s">
        <v>11</v>
      </c>
    </row>
    <row r="3" spans="1:16" ht="15" customHeight="1">
      <c r="A3" t="s">
        <v>1</v>
      </c>
      <c r="B3" s="6" t="s">
        <v>4</v>
      </c>
      <c r="C3" s="48" t="s">
        <v>5</v>
      </c>
      <c r="D3" s="49"/>
      <c r="E3" s="7" t="s">
        <v>109</v>
      </c>
      <c r="F3" s="1"/>
      <c r="G3" s="4"/>
      <c r="H3" s="3" t="s">
        <v>50</v>
      </c>
      <c r="I3" s="25">
        <f>I8+I17+I34</f>
        <v>0</v>
      </c>
      <c r="O3" t="s">
        <v>8</v>
      </c>
      <c r="P3" t="s">
        <v>12</v>
      </c>
    </row>
    <row r="4" spans="1:16" ht="15" customHeight="1">
      <c r="A4" t="s">
        <v>6</v>
      </c>
      <c r="B4" s="9" t="s">
        <v>7</v>
      </c>
      <c r="C4" s="50" t="s">
        <v>50</v>
      </c>
      <c r="D4" s="51"/>
      <c r="E4" s="10" t="s">
        <v>110</v>
      </c>
      <c r="F4" s="5"/>
      <c r="G4" s="5"/>
      <c r="H4" s="11"/>
      <c r="I4" s="11"/>
      <c r="O4" t="s">
        <v>9</v>
      </c>
      <c r="P4" t="s">
        <v>12</v>
      </c>
    </row>
    <row r="5" spans="1:16" ht="12.75" customHeight="1">
      <c r="A5" s="47" t="s">
        <v>15</v>
      </c>
      <c r="B5" s="47" t="s">
        <v>17</v>
      </c>
      <c r="C5" s="47" t="s">
        <v>19</v>
      </c>
      <c r="D5" s="47" t="s">
        <v>20</v>
      </c>
      <c r="E5" s="47" t="s">
        <v>21</v>
      </c>
      <c r="F5" s="47" t="s">
        <v>23</v>
      </c>
      <c r="G5" s="47" t="s">
        <v>25</v>
      </c>
      <c r="H5" s="47" t="s">
        <v>27</v>
      </c>
      <c r="I5" s="47"/>
      <c r="O5" t="s">
        <v>10</v>
      </c>
      <c r="P5" t="s">
        <v>12</v>
      </c>
    </row>
    <row r="6" spans="1:9" ht="12.75" customHeight="1">
      <c r="A6" s="47"/>
      <c r="B6" s="47"/>
      <c r="C6" s="47"/>
      <c r="D6" s="47"/>
      <c r="E6" s="47"/>
      <c r="F6" s="47"/>
      <c r="G6" s="47"/>
      <c r="H6" s="8" t="s">
        <v>28</v>
      </c>
      <c r="I6" s="8" t="s">
        <v>30</v>
      </c>
    </row>
    <row r="7" spans="1:9" ht="12.75" customHeight="1">
      <c r="A7" s="8" t="s">
        <v>16</v>
      </c>
      <c r="B7" s="8" t="s">
        <v>18</v>
      </c>
      <c r="C7" s="8" t="s">
        <v>12</v>
      </c>
      <c r="D7" s="8" t="s">
        <v>11</v>
      </c>
      <c r="E7" s="8" t="s">
        <v>22</v>
      </c>
      <c r="F7" s="8" t="s">
        <v>24</v>
      </c>
      <c r="G7" s="8" t="s">
        <v>26</v>
      </c>
      <c r="H7" s="8" t="s">
        <v>29</v>
      </c>
      <c r="I7" s="8" t="s">
        <v>31</v>
      </c>
    </row>
    <row r="8" spans="1:9" ht="12.75" customHeight="1">
      <c r="A8" s="8"/>
      <c r="B8" s="5"/>
      <c r="C8" s="26">
        <v>1</v>
      </c>
      <c r="D8" s="5"/>
      <c r="E8" s="29" t="s">
        <v>51</v>
      </c>
      <c r="F8" s="5"/>
      <c r="G8" s="5"/>
      <c r="H8" s="5"/>
      <c r="I8" s="27">
        <f>SUM(I9:I13)</f>
        <v>0</v>
      </c>
    </row>
    <row r="9" spans="1:16" ht="12.75">
      <c r="A9" s="12" t="s">
        <v>34</v>
      </c>
      <c r="B9" s="16" t="s">
        <v>11</v>
      </c>
      <c r="C9" s="16" t="s">
        <v>54</v>
      </c>
      <c r="D9" s="12" t="s">
        <v>36</v>
      </c>
      <c r="E9" s="17" t="s">
        <v>55</v>
      </c>
      <c r="F9" s="18" t="s">
        <v>52</v>
      </c>
      <c r="G9" s="19">
        <v>14.8</v>
      </c>
      <c r="H9" s="20"/>
      <c r="I9" s="20">
        <f>ROUND(ROUND(H9,2)*ROUND(G9,3),2)</f>
        <v>0</v>
      </c>
      <c r="O9">
        <f>(I9*21)/100</f>
        <v>0</v>
      </c>
      <c r="P9" t="s">
        <v>12</v>
      </c>
    </row>
    <row r="10" spans="1:5" ht="25.5">
      <c r="A10" s="21" t="s">
        <v>39</v>
      </c>
      <c r="E10" s="22" t="s">
        <v>56</v>
      </c>
    </row>
    <row r="11" spans="1:5" ht="51">
      <c r="A11" s="23" t="s">
        <v>41</v>
      </c>
      <c r="E11" s="28" t="s">
        <v>111</v>
      </c>
    </row>
    <row r="12" spans="1:5" ht="63.75">
      <c r="A12" t="s">
        <v>43</v>
      </c>
      <c r="E12" s="22" t="s">
        <v>53</v>
      </c>
    </row>
    <row r="13" spans="1:16" ht="12.75">
      <c r="A13" s="12" t="s">
        <v>34</v>
      </c>
      <c r="B13" s="16" t="s">
        <v>24</v>
      </c>
      <c r="C13" s="16" t="s">
        <v>58</v>
      </c>
      <c r="D13" s="12" t="s">
        <v>36</v>
      </c>
      <c r="E13" s="17" t="s">
        <v>59</v>
      </c>
      <c r="F13" s="18" t="s">
        <v>52</v>
      </c>
      <c r="G13" s="19">
        <v>20</v>
      </c>
      <c r="H13" s="20"/>
      <c r="I13" s="20">
        <f>ROUND(ROUND(H13,2)*ROUND(G13,3),2)</f>
        <v>0</v>
      </c>
      <c r="O13">
        <f>(I13*21)/100</f>
        <v>0</v>
      </c>
      <c r="P13" t="s">
        <v>12</v>
      </c>
    </row>
    <row r="14" spans="1:5" ht="12.75">
      <c r="A14" s="21" t="s">
        <v>39</v>
      </c>
      <c r="E14" s="22" t="s">
        <v>57</v>
      </c>
    </row>
    <row r="15" spans="1:5" ht="38.25">
      <c r="A15" s="23" t="s">
        <v>41</v>
      </c>
      <c r="E15" s="24" t="s">
        <v>112</v>
      </c>
    </row>
    <row r="16" spans="1:5" ht="63.75">
      <c r="A16" t="s">
        <v>43</v>
      </c>
      <c r="E16" s="22" t="s">
        <v>60</v>
      </c>
    </row>
    <row r="17" spans="1:18" ht="12.75" customHeight="1">
      <c r="A17" s="5" t="s">
        <v>32</v>
      </c>
      <c r="B17" s="5"/>
      <c r="C17" s="26" t="s">
        <v>24</v>
      </c>
      <c r="D17" s="5"/>
      <c r="E17" s="14" t="s">
        <v>62</v>
      </c>
      <c r="F17" s="5"/>
      <c r="G17" s="5"/>
      <c r="H17" s="5"/>
      <c r="I17" s="27">
        <f>SUM(I18:I33)</f>
        <v>0</v>
      </c>
      <c r="O17" t="e">
        <f>0+R17</f>
        <v>#REF!</v>
      </c>
      <c r="Q17" t="e">
        <f>0+#REF!+#REF!+I18+I22+#REF!+I26+I30</f>
        <v>#REF!</v>
      </c>
      <c r="R17" t="e">
        <f>0+#REF!+#REF!+O18+O22+#REF!+O26+O30</f>
        <v>#REF!</v>
      </c>
    </row>
    <row r="18" spans="1:16" ht="12.75">
      <c r="A18" s="12" t="s">
        <v>34</v>
      </c>
      <c r="B18" s="16" t="s">
        <v>29</v>
      </c>
      <c r="C18" s="16">
        <v>56962</v>
      </c>
      <c r="D18" s="12" t="s">
        <v>36</v>
      </c>
      <c r="E18" s="17" t="s">
        <v>113</v>
      </c>
      <c r="F18" s="18" t="s">
        <v>61</v>
      </c>
      <c r="G18" s="19">
        <v>148</v>
      </c>
      <c r="H18" s="20"/>
      <c r="I18" s="20">
        <f>ROUND(ROUND(H18,2)*ROUND(G18,3),2)</f>
        <v>0</v>
      </c>
      <c r="O18">
        <f>(I18*21)/100</f>
        <v>0</v>
      </c>
      <c r="P18" t="s">
        <v>12</v>
      </c>
    </row>
    <row r="19" spans="1:5" ht="25.5">
      <c r="A19" s="21" t="s">
        <v>39</v>
      </c>
      <c r="E19" s="22" t="s">
        <v>63</v>
      </c>
    </row>
    <row r="20" spans="1:5" ht="38.25">
      <c r="A20" s="23" t="s">
        <v>41</v>
      </c>
      <c r="E20" s="24" t="s">
        <v>114</v>
      </c>
    </row>
    <row r="21" spans="1:5" ht="102">
      <c r="A21" t="s">
        <v>43</v>
      </c>
      <c r="E21" s="22" t="s">
        <v>64</v>
      </c>
    </row>
    <row r="22" spans="1:16" ht="12.75">
      <c r="A22" s="12" t="s">
        <v>34</v>
      </c>
      <c r="B22" s="16" t="s">
        <v>31</v>
      </c>
      <c r="C22" s="16" t="s">
        <v>65</v>
      </c>
      <c r="D22" s="12" t="s">
        <v>18</v>
      </c>
      <c r="E22" s="17" t="s">
        <v>66</v>
      </c>
      <c r="F22" s="18" t="s">
        <v>61</v>
      </c>
      <c r="G22" s="19">
        <v>1808</v>
      </c>
      <c r="H22" s="20"/>
      <c r="I22" s="20">
        <f>ROUND(ROUND(H22,2)*ROUND(G22,3),2)</f>
        <v>0</v>
      </c>
      <c r="O22">
        <f>(I22*21)/100</f>
        <v>0</v>
      </c>
      <c r="P22" t="s">
        <v>12</v>
      </c>
    </row>
    <row r="23" spans="1:5" ht="25.5">
      <c r="A23" s="21" t="s">
        <v>39</v>
      </c>
      <c r="E23" s="22" t="s">
        <v>115</v>
      </c>
    </row>
    <row r="24" spans="1:5" ht="38.25">
      <c r="A24" s="23" t="s">
        <v>41</v>
      </c>
      <c r="E24" s="28" t="s">
        <v>116</v>
      </c>
    </row>
    <row r="25" spans="1:5" ht="51">
      <c r="A25" t="s">
        <v>43</v>
      </c>
      <c r="E25" s="22" t="s">
        <v>67</v>
      </c>
    </row>
    <row r="26" spans="1:16" ht="12.75">
      <c r="A26" s="12" t="s">
        <v>34</v>
      </c>
      <c r="B26" s="16" t="s">
        <v>68</v>
      </c>
      <c r="C26" s="16" t="s">
        <v>69</v>
      </c>
      <c r="D26" s="12" t="s">
        <v>36</v>
      </c>
      <c r="E26" s="17" t="s">
        <v>70</v>
      </c>
      <c r="F26" s="18" t="s">
        <v>61</v>
      </c>
      <c r="G26" s="19">
        <v>1808</v>
      </c>
      <c r="H26" s="20"/>
      <c r="I26" s="20">
        <f>ROUND(ROUND(H26,2)*ROUND(G26,3),2)</f>
        <v>0</v>
      </c>
      <c r="O26">
        <f>(I26*21)/100</f>
        <v>0</v>
      </c>
      <c r="P26" t="s">
        <v>12</v>
      </c>
    </row>
    <row r="27" spans="1:5" ht="25.5">
      <c r="A27" s="21" t="s">
        <v>39</v>
      </c>
      <c r="E27" s="22" t="s">
        <v>71</v>
      </c>
    </row>
    <row r="28" spans="1:5" ht="38.25">
      <c r="A28" s="23" t="s">
        <v>41</v>
      </c>
      <c r="E28" s="28" t="s">
        <v>117</v>
      </c>
    </row>
    <row r="29" spans="1:5" ht="140.25">
      <c r="A29" t="s">
        <v>43</v>
      </c>
      <c r="E29" s="22" t="s">
        <v>72</v>
      </c>
    </row>
    <row r="30" spans="1:16" ht="12.75">
      <c r="A30" s="12" t="s">
        <v>34</v>
      </c>
      <c r="B30" s="16" t="s">
        <v>73</v>
      </c>
      <c r="C30" s="16" t="s">
        <v>122</v>
      </c>
      <c r="D30" s="12" t="s">
        <v>36</v>
      </c>
      <c r="E30" s="17" t="s">
        <v>123</v>
      </c>
      <c r="F30" s="18" t="s">
        <v>52</v>
      </c>
      <c r="G30" s="19">
        <v>2</v>
      </c>
      <c r="H30" s="20"/>
      <c r="I30" s="20">
        <f>ROUND(ROUND(H30,2)*ROUND(G30,3),2)</f>
        <v>0</v>
      </c>
      <c r="O30">
        <f>(I30*21)/100</f>
        <v>0</v>
      </c>
      <c r="P30" t="s">
        <v>12</v>
      </c>
    </row>
    <row r="31" spans="1:5" ht="12.75">
      <c r="A31" s="21" t="s">
        <v>39</v>
      </c>
      <c r="E31" s="22" t="s">
        <v>74</v>
      </c>
    </row>
    <row r="32" spans="1:5" ht="38.25">
      <c r="A32" s="23" t="s">
        <v>41</v>
      </c>
      <c r="E32" s="28" t="s">
        <v>118</v>
      </c>
    </row>
    <row r="33" spans="1:5" ht="140.25">
      <c r="A33" t="s">
        <v>43</v>
      </c>
      <c r="E33" s="22" t="s">
        <v>72</v>
      </c>
    </row>
    <row r="34" spans="1:18" ht="12.75" customHeight="1">
      <c r="A34" s="5" t="s">
        <v>32</v>
      </c>
      <c r="B34" s="5"/>
      <c r="C34" s="26" t="s">
        <v>49</v>
      </c>
      <c r="D34" s="5"/>
      <c r="E34" s="14" t="s">
        <v>75</v>
      </c>
      <c r="F34" s="5"/>
      <c r="G34" s="5"/>
      <c r="H34" s="5"/>
      <c r="I34" s="27">
        <f>0+Q34</f>
        <v>0</v>
      </c>
      <c r="O34">
        <f>0+R34</f>
        <v>0</v>
      </c>
      <c r="Q34">
        <f>0+I35+I39+I43</f>
        <v>0</v>
      </c>
      <c r="R34">
        <f>0+O35+O39+O43</f>
        <v>0</v>
      </c>
    </row>
    <row r="35" spans="1:16" ht="12.75">
      <c r="A35" s="12" t="s">
        <v>34</v>
      </c>
      <c r="B35" s="16" t="s">
        <v>76</v>
      </c>
      <c r="C35" s="16" t="s">
        <v>77</v>
      </c>
      <c r="D35" s="12" t="s">
        <v>36</v>
      </c>
      <c r="E35" s="17" t="s">
        <v>78</v>
      </c>
      <c r="F35" s="18" t="s">
        <v>79</v>
      </c>
      <c r="G35" s="19">
        <v>4</v>
      </c>
      <c r="H35" s="20"/>
      <c r="I35" s="20">
        <f>ROUND(ROUND(H35,2)*ROUND(G35,3),2)</f>
        <v>0</v>
      </c>
      <c r="O35">
        <f>(I35*21)/100</f>
        <v>0</v>
      </c>
      <c r="P35" t="s">
        <v>12</v>
      </c>
    </row>
    <row r="36" spans="1:5" ht="12.75">
      <c r="A36" s="21" t="s">
        <v>39</v>
      </c>
      <c r="E36" s="22" t="s">
        <v>80</v>
      </c>
    </row>
    <row r="37" spans="1:5" ht="12.75">
      <c r="A37" s="23" t="s">
        <v>41</v>
      </c>
      <c r="E37" s="24" t="s">
        <v>81</v>
      </c>
    </row>
    <row r="38" spans="1:5" ht="38.25">
      <c r="A38" t="s">
        <v>43</v>
      </c>
      <c r="E38" s="22" t="s">
        <v>82</v>
      </c>
    </row>
    <row r="39" spans="1:16" ht="12.75">
      <c r="A39" s="12" t="s">
        <v>34</v>
      </c>
      <c r="B39" s="16" t="s">
        <v>83</v>
      </c>
      <c r="C39" s="16" t="s">
        <v>84</v>
      </c>
      <c r="D39" s="12" t="s">
        <v>36</v>
      </c>
      <c r="E39" s="17" t="s">
        <v>85</v>
      </c>
      <c r="F39" s="18" t="s">
        <v>79</v>
      </c>
      <c r="G39" s="19">
        <v>6</v>
      </c>
      <c r="H39" s="20"/>
      <c r="I39" s="20">
        <f>ROUND(ROUND(H39,2)*ROUND(G39,3),2)</f>
        <v>0</v>
      </c>
      <c r="O39">
        <f>(I39*21)/100</f>
        <v>0</v>
      </c>
      <c r="P39" t="s">
        <v>12</v>
      </c>
    </row>
    <row r="40" spans="1:5" ht="12.75">
      <c r="A40" s="21" t="s">
        <v>39</v>
      </c>
      <c r="E40" s="22" t="s">
        <v>86</v>
      </c>
    </row>
    <row r="41" spans="1:5" ht="12.75">
      <c r="A41" s="23" t="s">
        <v>41</v>
      </c>
      <c r="E41" s="24" t="s">
        <v>87</v>
      </c>
    </row>
    <row r="42" spans="1:5" ht="38.25">
      <c r="A42" t="s">
        <v>43</v>
      </c>
      <c r="E42" s="22" t="s">
        <v>82</v>
      </c>
    </row>
    <row r="43" spans="1:16" ht="12.75">
      <c r="A43" s="12" t="s">
        <v>34</v>
      </c>
      <c r="B43" s="16" t="s">
        <v>88</v>
      </c>
      <c r="C43" s="16" t="s">
        <v>89</v>
      </c>
      <c r="D43" s="12" t="s">
        <v>36</v>
      </c>
      <c r="E43" s="17" t="s">
        <v>90</v>
      </c>
      <c r="F43" s="18" t="s">
        <v>79</v>
      </c>
      <c r="G43" s="19">
        <v>12</v>
      </c>
      <c r="H43" s="20"/>
      <c r="I43" s="20">
        <f>ROUND(ROUND(H43,2)*ROUND(G43,3),2)</f>
        <v>0</v>
      </c>
      <c r="O43">
        <f>(I43*21)/100</f>
        <v>0</v>
      </c>
      <c r="P43" t="s">
        <v>12</v>
      </c>
    </row>
    <row r="44" spans="1:5" ht="12.75">
      <c r="A44" s="21" t="s">
        <v>39</v>
      </c>
      <c r="E44" s="22" t="s">
        <v>91</v>
      </c>
    </row>
    <row r="45" spans="1:5" ht="12.75">
      <c r="A45" s="23" t="s">
        <v>41</v>
      </c>
      <c r="E45" s="24" t="s">
        <v>92</v>
      </c>
    </row>
    <row r="46" spans="1:5" ht="38.25">
      <c r="A46" t="s">
        <v>43</v>
      </c>
      <c r="E46" s="22" t="s">
        <v>82</v>
      </c>
    </row>
    <row r="47" spans="1:18" ht="12.75" customHeight="1">
      <c r="A47" s="5" t="s">
        <v>32</v>
      </c>
      <c r="B47" s="5"/>
      <c r="C47" s="26" t="s">
        <v>29</v>
      </c>
      <c r="D47" s="5"/>
      <c r="E47" s="14" t="s">
        <v>93</v>
      </c>
      <c r="F47" s="5"/>
      <c r="G47" s="5"/>
      <c r="H47" s="5"/>
      <c r="I47" s="27">
        <f>SUM(I48:I59)</f>
        <v>0</v>
      </c>
      <c r="O47" t="e">
        <f>0+R47</f>
        <v>#REF!</v>
      </c>
      <c r="Q47" t="e">
        <f>0+#REF!+#REF!+#REF!+I48+I52+I56</f>
        <v>#REF!</v>
      </c>
      <c r="R47" t="e">
        <f>0+#REF!+#REF!+#REF!+O48+O52+O56</f>
        <v>#REF!</v>
      </c>
    </row>
    <row r="48" spans="1:16" ht="12.75">
      <c r="A48" s="12" t="s">
        <v>34</v>
      </c>
      <c r="B48" s="16" t="s">
        <v>94</v>
      </c>
      <c r="C48" s="16">
        <v>915111</v>
      </c>
      <c r="D48" s="12" t="s">
        <v>36</v>
      </c>
      <c r="E48" s="17" t="s">
        <v>119</v>
      </c>
      <c r="F48" s="18" t="s">
        <v>61</v>
      </c>
      <c r="G48" s="19">
        <v>73.375</v>
      </c>
      <c r="H48" s="20"/>
      <c r="I48" s="20">
        <f>ROUND(ROUND(H48,2)*ROUND(G48,3),2)</f>
        <v>0</v>
      </c>
      <c r="O48">
        <f>(I48*21)/100</f>
        <v>0</v>
      </c>
      <c r="P48" t="s">
        <v>12</v>
      </c>
    </row>
    <row r="49" spans="1:5" ht="12.75">
      <c r="A49" s="21" t="s">
        <v>39</v>
      </c>
      <c r="E49" s="22" t="s">
        <v>95</v>
      </c>
    </row>
    <row r="50" spans="1:5" ht="63.75">
      <c r="A50" s="23" t="s">
        <v>41</v>
      </c>
      <c r="E50" s="28" t="s">
        <v>120</v>
      </c>
    </row>
    <row r="51" spans="1:5" ht="38.25">
      <c r="A51" t="s">
        <v>43</v>
      </c>
      <c r="E51" s="22" t="s">
        <v>96</v>
      </c>
    </row>
    <row r="52" spans="1:16" ht="12.75">
      <c r="A52" s="12" t="s">
        <v>34</v>
      </c>
      <c r="B52" s="16" t="s">
        <v>97</v>
      </c>
      <c r="C52" s="16" t="s">
        <v>98</v>
      </c>
      <c r="D52" s="12" t="s">
        <v>36</v>
      </c>
      <c r="E52" s="17" t="s">
        <v>99</v>
      </c>
      <c r="F52" s="18" t="s">
        <v>100</v>
      </c>
      <c r="G52" s="19">
        <v>50</v>
      </c>
      <c r="H52" s="20"/>
      <c r="I52" s="20">
        <f>ROUND(ROUND(H52,2)*ROUND(G52,3),2)</f>
        <v>0</v>
      </c>
      <c r="O52">
        <f>(I52*21)/100</f>
        <v>0</v>
      </c>
      <c r="P52" t="s">
        <v>12</v>
      </c>
    </row>
    <row r="53" spans="1:5" ht="12.75">
      <c r="A53" s="21" t="s">
        <v>39</v>
      </c>
      <c r="E53" s="22" t="s">
        <v>101</v>
      </c>
    </row>
    <row r="54" spans="1:5" ht="25.5">
      <c r="A54" s="23" t="s">
        <v>41</v>
      </c>
      <c r="E54" s="24" t="s">
        <v>102</v>
      </c>
    </row>
    <row r="55" spans="1:5" ht="25.5">
      <c r="A55" t="s">
        <v>43</v>
      </c>
      <c r="E55" s="22" t="s">
        <v>103</v>
      </c>
    </row>
    <row r="56" spans="1:16" ht="12.75">
      <c r="A56" s="12" t="s">
        <v>34</v>
      </c>
      <c r="B56" s="16" t="s">
        <v>104</v>
      </c>
      <c r="C56" s="16" t="s">
        <v>105</v>
      </c>
      <c r="D56" s="12" t="s">
        <v>36</v>
      </c>
      <c r="E56" s="17" t="s">
        <v>106</v>
      </c>
      <c r="F56" s="18" t="s">
        <v>100</v>
      </c>
      <c r="G56" s="19">
        <v>370</v>
      </c>
      <c r="H56" s="20"/>
      <c r="I56" s="20">
        <f>ROUND(ROUND(H56,2)*ROUND(G56,3),2)</f>
        <v>0</v>
      </c>
      <c r="O56">
        <f>(I56*21)/100</f>
        <v>0</v>
      </c>
      <c r="P56" t="s">
        <v>12</v>
      </c>
    </row>
    <row r="57" spans="1:5" ht="12.75">
      <c r="A57" s="21" t="s">
        <v>39</v>
      </c>
      <c r="E57" s="22" t="s">
        <v>107</v>
      </c>
    </row>
    <row r="58" spans="1:5" ht="12.75">
      <c r="A58" s="23" t="s">
        <v>41</v>
      </c>
      <c r="E58" s="28" t="s">
        <v>121</v>
      </c>
    </row>
    <row r="59" spans="1:5" ht="38.25">
      <c r="A59" t="s">
        <v>43</v>
      </c>
      <c r="E59" s="22" t="s">
        <v>108</v>
      </c>
    </row>
  </sheetData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Bažant Miloš</dc:creator>
  <cp:keywords/>
  <dc:description/>
  <cp:lastModifiedBy>Bažant Miloš</cp:lastModifiedBy>
  <dcterms:created xsi:type="dcterms:W3CDTF">2021-03-14T11:23:14Z</dcterms:created>
  <dcterms:modified xsi:type="dcterms:W3CDTF">2021-03-14T13:22:08Z</dcterms:modified>
  <cp:category/>
  <cp:version/>
  <cp:contentType/>
  <cp:contentStatus/>
</cp:coreProperties>
</file>